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45b4ad1d8326097f/Desktop/6990 Creative Component/Data-sources/"/>
    </mc:Choice>
  </mc:AlternateContent>
  <xr:revisionPtr revIDLastSave="0" documentId="11_5A877F1DC7C015634D1C35C1E11C4DD82119869D" xr6:coauthVersionLast="47" xr6:coauthVersionMax="47" xr10:uidLastSave="{00000000-0000-0000-0000-000000000000}"/>
  <bookViews>
    <workbookView xWindow="7236" yWindow="1920" windowWidth="10752" windowHeight="11760" firstSheet="1" activeTab="1" xr2:uid="{00000000-000D-0000-FFFF-FFFF00000000}"/>
  </bookViews>
  <sheets>
    <sheet name="District Profile Report" sheetId="5" r:id="rId1"/>
    <sheet name="District Data" sheetId="1" r:id="rId2"/>
    <sheet name="Similar District Data" sheetId="2" r:id="rId3"/>
    <sheet name="State Data" sheetId="3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5" l="1"/>
  <c r="F75" i="5"/>
  <c r="F74" i="5"/>
  <c r="F73" i="5"/>
  <c r="F72" i="5"/>
  <c r="F70" i="5"/>
  <c r="F69" i="5"/>
  <c r="F68" i="5"/>
  <c r="F67" i="5"/>
  <c r="F66" i="5"/>
  <c r="F65" i="5"/>
  <c r="F64" i="5"/>
  <c r="F63" i="5"/>
  <c r="F62" i="5"/>
  <c r="F61" i="5"/>
  <c r="F60" i="5"/>
  <c r="F58" i="5"/>
  <c r="F57" i="5"/>
  <c r="F56" i="5"/>
  <c r="F55" i="5"/>
  <c r="F54" i="5"/>
  <c r="F53" i="5"/>
  <c r="F51" i="5"/>
  <c r="F50" i="5"/>
  <c r="F49" i="5"/>
  <c r="F48" i="5"/>
  <c r="F47" i="5"/>
  <c r="F46" i="5"/>
  <c r="I42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F30" i="5"/>
  <c r="F29" i="5"/>
  <c r="F28" i="5"/>
  <c r="F27" i="5"/>
  <c r="F26" i="5"/>
  <c r="F25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I76" i="5" l="1"/>
  <c r="I75" i="5"/>
  <c r="I74" i="5"/>
  <c r="I73" i="5"/>
  <c r="I72" i="5"/>
  <c r="I70" i="5"/>
  <c r="I69" i="5"/>
  <c r="I68" i="5"/>
  <c r="I67" i="5"/>
  <c r="I66" i="5"/>
  <c r="I65" i="5"/>
  <c r="I64" i="5"/>
  <c r="I63" i="5"/>
  <c r="I62" i="5"/>
  <c r="I61" i="5"/>
  <c r="I60" i="5"/>
  <c r="I58" i="5"/>
  <c r="I57" i="5"/>
  <c r="I56" i="5"/>
  <c r="I55" i="5"/>
  <c r="I54" i="5"/>
  <c r="I53" i="5"/>
  <c r="I51" i="5"/>
  <c r="I50" i="5"/>
  <c r="I49" i="5"/>
  <c r="I48" i="5"/>
  <c r="I47" i="5"/>
  <c r="I46" i="5"/>
  <c r="I44" i="5"/>
  <c r="I43" i="5"/>
  <c r="I41" i="5"/>
  <c r="I40" i="5"/>
  <c r="I39" i="5"/>
  <c r="I38" i="5"/>
  <c r="I37" i="5"/>
  <c r="I36" i="5"/>
  <c r="I35" i="5"/>
  <c r="I34" i="5"/>
  <c r="I33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H76" i="5"/>
  <c r="H75" i="5"/>
  <c r="H74" i="5"/>
  <c r="H73" i="5"/>
  <c r="H72" i="5"/>
  <c r="H70" i="5"/>
  <c r="H69" i="5"/>
  <c r="H68" i="5"/>
  <c r="H67" i="5"/>
  <c r="H66" i="5"/>
  <c r="H65" i="5"/>
  <c r="H64" i="5"/>
  <c r="H63" i="5"/>
  <c r="H62" i="5"/>
  <c r="H61" i="5"/>
  <c r="H60" i="5"/>
  <c r="H58" i="5"/>
  <c r="H57" i="5"/>
  <c r="H56" i="5"/>
  <c r="H55" i="5"/>
  <c r="H54" i="5"/>
  <c r="H53" i="5"/>
  <c r="H51" i="5"/>
  <c r="H50" i="5"/>
  <c r="H49" i="5"/>
  <c r="H48" i="5"/>
  <c r="H47" i="5"/>
  <c r="H46" i="5"/>
  <c r="H44" i="5"/>
  <c r="H43" i="5"/>
  <c r="H42" i="5"/>
  <c r="H41" i="5"/>
  <c r="H40" i="5"/>
  <c r="H39" i="5"/>
  <c r="H38" i="5"/>
  <c r="H37" i="5"/>
  <c r="H36" i="5"/>
  <c r="H35" i="5"/>
  <c r="H34" i="5"/>
  <c r="H33" i="5"/>
  <c r="H31" i="5"/>
  <c r="H30" i="5"/>
  <c r="H29" i="5"/>
  <c r="H28" i="5"/>
  <c r="H27" i="5"/>
  <c r="H26" i="5"/>
  <c r="H25" i="5"/>
  <c r="H23" i="5"/>
  <c r="H22" i="5"/>
  <c r="H21" i="5"/>
  <c r="H20" i="5"/>
  <c r="H19" i="5"/>
  <c r="H17" i="5"/>
  <c r="H16" i="5"/>
  <c r="H18" i="5"/>
  <c r="H15" i="5"/>
  <c r="H14" i="5"/>
  <c r="H13" i="5"/>
  <c r="H12" i="5"/>
  <c r="H11" i="5"/>
  <c r="H10" i="5"/>
  <c r="G76" i="5"/>
  <c r="G75" i="5"/>
  <c r="G74" i="5"/>
  <c r="G73" i="5"/>
  <c r="G72" i="5"/>
  <c r="G70" i="5"/>
  <c r="G69" i="5"/>
  <c r="G68" i="5"/>
  <c r="G67" i="5"/>
  <c r="G66" i="5"/>
  <c r="G65" i="5"/>
  <c r="G64" i="5"/>
  <c r="G63" i="5"/>
  <c r="G62" i="5"/>
  <c r="G61" i="5"/>
  <c r="G60" i="5"/>
  <c r="G58" i="5"/>
  <c r="G57" i="5"/>
  <c r="G56" i="5"/>
  <c r="G55" i="5"/>
  <c r="G54" i="5"/>
  <c r="G53" i="5"/>
  <c r="G51" i="5"/>
  <c r="G50" i="5"/>
  <c r="G49" i="5"/>
  <c r="G48" i="5"/>
  <c r="G47" i="5"/>
  <c r="G46" i="5"/>
  <c r="G44" i="5"/>
  <c r="G43" i="5"/>
  <c r="G42" i="5"/>
  <c r="G41" i="5"/>
  <c r="G40" i="5"/>
  <c r="G39" i="5"/>
  <c r="G38" i="5"/>
  <c r="G37" i="5"/>
  <c r="G36" i="5"/>
  <c r="G35" i="5"/>
  <c r="G34" i="5"/>
  <c r="G33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D8" i="5" l="1"/>
  <c r="A6" i="5"/>
  <c r="E76" i="5" l="1"/>
  <c r="E72" i="5"/>
  <c r="E67" i="5"/>
  <c r="E63" i="5"/>
  <c r="E58" i="5"/>
  <c r="E54" i="5"/>
  <c r="E49" i="5"/>
  <c r="E44" i="5"/>
  <c r="E40" i="5"/>
  <c r="E36" i="5"/>
  <c r="E31" i="5"/>
  <c r="E27" i="5"/>
  <c r="E22" i="5"/>
  <c r="E18" i="5"/>
  <c r="E14" i="5"/>
  <c r="E10" i="5"/>
  <c r="E75" i="5"/>
  <c r="E70" i="5"/>
  <c r="E66" i="5"/>
  <c r="E62" i="5"/>
  <c r="E57" i="5"/>
  <c r="E53" i="5"/>
  <c r="E48" i="5"/>
  <c r="E43" i="5"/>
  <c r="E39" i="5"/>
  <c r="E35" i="5"/>
  <c r="E30" i="5"/>
  <c r="E26" i="5"/>
  <c r="E21" i="5"/>
  <c r="E17" i="5"/>
  <c r="E74" i="5"/>
  <c r="E69" i="5"/>
  <c r="E65" i="5"/>
  <c r="E61" i="5"/>
  <c r="E56" i="5"/>
  <c r="E51" i="5"/>
  <c r="E47" i="5"/>
  <c r="E42" i="5"/>
  <c r="E38" i="5"/>
  <c r="E34" i="5"/>
  <c r="E29" i="5"/>
  <c r="E25" i="5"/>
  <c r="E20" i="5"/>
  <c r="E16" i="5"/>
  <c r="E12" i="5"/>
  <c r="E73" i="5"/>
  <c r="E68" i="5"/>
  <c r="E64" i="5"/>
  <c r="E60" i="5"/>
  <c r="E55" i="5"/>
  <c r="E50" i="5"/>
  <c r="E46" i="5"/>
  <c r="E41" i="5"/>
  <c r="E37" i="5"/>
  <c r="E33" i="5"/>
  <c r="E28" i="5"/>
  <c r="E23" i="5"/>
  <c r="E19" i="5"/>
  <c r="E15" i="5"/>
  <c r="E11" i="5"/>
  <c r="E13" i="5"/>
  <c r="D12" i="5"/>
  <c r="D16" i="5"/>
  <c r="D20" i="5"/>
  <c r="D25" i="5"/>
  <c r="D29" i="5"/>
  <c r="D34" i="5"/>
  <c r="D38" i="5"/>
  <c r="D42" i="5"/>
  <c r="D47" i="5"/>
  <c r="D51" i="5"/>
  <c r="D56" i="5"/>
  <c r="D61" i="5"/>
  <c r="D65" i="5"/>
  <c r="D69" i="5"/>
  <c r="D74" i="5"/>
  <c r="D11" i="5"/>
  <c r="D15" i="5"/>
  <c r="D19" i="5"/>
  <c r="D23" i="5"/>
  <c r="D28" i="5"/>
  <c r="D33" i="5"/>
  <c r="D37" i="5"/>
  <c r="D41" i="5"/>
  <c r="D46" i="5"/>
  <c r="D50" i="5"/>
  <c r="D55" i="5"/>
  <c r="D60" i="5"/>
  <c r="D64" i="5"/>
  <c r="D68" i="5"/>
  <c r="D73" i="5"/>
  <c r="D13" i="5"/>
  <c r="D17" i="5"/>
  <c r="D21" i="5"/>
  <c r="D26" i="5"/>
  <c r="D30" i="5"/>
  <c r="D35" i="5"/>
  <c r="D39" i="5"/>
  <c r="D43" i="5"/>
  <c r="D48" i="5"/>
  <c r="D53" i="5"/>
  <c r="D57" i="5"/>
  <c r="D62" i="5"/>
  <c r="D66" i="5"/>
  <c r="D70" i="5"/>
  <c r="D75" i="5"/>
  <c r="D10" i="5"/>
  <c r="D14" i="5"/>
  <c r="D18" i="5"/>
  <c r="D22" i="5"/>
  <c r="D27" i="5"/>
  <c r="D31" i="5"/>
  <c r="D36" i="5"/>
  <c r="D40" i="5"/>
  <c r="D44" i="5"/>
  <c r="D49" i="5"/>
  <c r="D54" i="5"/>
  <c r="D58" i="5"/>
  <c r="D63" i="5"/>
  <c r="D67" i="5"/>
  <c r="D72" i="5"/>
  <c r="D76" i="5"/>
</calcChain>
</file>

<file path=xl/sharedStrings.xml><?xml version="1.0" encoding="utf-8"?>
<sst xmlns="http://schemas.openxmlformats.org/spreadsheetml/2006/main" count="2180" uniqueCount="872">
  <si>
    <t>Ada Ex Vill SD, Hardin</t>
  </si>
  <si>
    <t>Adena Local SD, Ross</t>
  </si>
  <si>
    <t>Akron City SD, Summit</t>
  </si>
  <si>
    <t>Alexander Local SD, Athens</t>
  </si>
  <si>
    <t>Allen East Local SD, Allen</t>
  </si>
  <si>
    <t>Alliance City SD, Stark</t>
  </si>
  <si>
    <t>Amanda-Clearcreek Local SD, Fairfield</t>
  </si>
  <si>
    <t>Amherst Ex Vill SD, Lorain</t>
  </si>
  <si>
    <t>Anna Local SD, Shelby</t>
  </si>
  <si>
    <t>Ansonia Local SD, Darke</t>
  </si>
  <si>
    <t>Anthony Wayne Local SD, Lucas</t>
  </si>
  <si>
    <t>Antwerp Local SD, Paulding</t>
  </si>
  <si>
    <t>Arcadia Local SD, Hancock</t>
  </si>
  <si>
    <t>Arcanum Butler Local SD, Darke</t>
  </si>
  <si>
    <t>Archbold-Area Local SD, Fulton</t>
  </si>
  <si>
    <t>Arlington Local SD, Hancock</t>
  </si>
  <si>
    <t>Ashland City SD, Ashland</t>
  </si>
  <si>
    <t>Ashtabula Area City SD, Ashtabula</t>
  </si>
  <si>
    <t>Athens City SD, Athens</t>
  </si>
  <si>
    <t>Aurora City SD, Portage</t>
  </si>
  <si>
    <t>Austintown Local SD, Mahoning</t>
  </si>
  <si>
    <t>Avon Lake City SD, Lorain</t>
  </si>
  <si>
    <t>Avon Local SD, Lorain</t>
  </si>
  <si>
    <t>Ayersville Local SD, Defiance</t>
  </si>
  <si>
    <t>Barberton City SD, Summit</t>
  </si>
  <si>
    <t>Barnesville Ex Vill SD, Belmont</t>
  </si>
  <si>
    <t>Batavia Local SD, Clermont</t>
  </si>
  <si>
    <t>Bath Local SD, Allen</t>
  </si>
  <si>
    <t>Bay Village City SD, Cuyahoga</t>
  </si>
  <si>
    <t>Beachwood City SD, Cuyahoga</t>
  </si>
  <si>
    <t>Beaver Local SD, Columbiana</t>
  </si>
  <si>
    <t>Beavercreek City SD, Greene</t>
  </si>
  <si>
    <t>Bedford City SD, Cuyahoga</t>
  </si>
  <si>
    <t>Bellaire Local SD, Belmont</t>
  </si>
  <si>
    <t>Bellefontaine City SD, Logan</t>
  </si>
  <si>
    <t>Bellevue City SD, Huron</t>
  </si>
  <si>
    <t>Belpre City SD, Washington</t>
  </si>
  <si>
    <t>Benjamin Logan Local SD, Logan</t>
  </si>
  <si>
    <t>Benton Carroll Salem Local S, Ottawa</t>
  </si>
  <si>
    <t>Berea City SD, Cuyahoga</t>
  </si>
  <si>
    <t>Berkshire Local SD, Geauga</t>
  </si>
  <si>
    <t>Berne Union Local SD, Fairfield</t>
  </si>
  <si>
    <t>Bethel Local SD, Miami</t>
  </si>
  <si>
    <t>Bethel-Tate Local SD, Clermont</t>
  </si>
  <si>
    <t>Bexley City SD, Franklin</t>
  </si>
  <si>
    <t>Big Walnut Local SD, Delaware</t>
  </si>
  <si>
    <t>Black River Local SD, Medina</t>
  </si>
  <si>
    <t>Blanchester Local SD, Clinton</t>
  </si>
  <si>
    <t>Bloom Carroll Local SD, Fairfield</t>
  </si>
  <si>
    <t>Bloom-Vernon Local SD, Scioto</t>
  </si>
  <si>
    <t>Bloomfield-Mespo Local SD, Trumbull</t>
  </si>
  <si>
    <t>Bluffton Ex Vill SD, Allen</t>
  </si>
  <si>
    <t>Boardman Local SD, Mahoning</t>
  </si>
  <si>
    <t>Botkins Local SD, Shelby</t>
  </si>
  <si>
    <t>Bowling Green City SD, Wood</t>
  </si>
  <si>
    <t>Bradford Ex Vill SD, Miami</t>
  </si>
  <si>
    <t>Brecksville-Broadview Height, Cuyahoga</t>
  </si>
  <si>
    <t>Bridgeport Ex Vill SD, Belmont</t>
  </si>
  <si>
    <t>Bright Local SD, Highland</t>
  </si>
  <si>
    <t>Bristol Local SD, Trumbull</t>
  </si>
  <si>
    <t>Brookfield Local SD, Trumbull</t>
  </si>
  <si>
    <t>Brooklyn City SD, Cuyahoga</t>
  </si>
  <si>
    <t>Brookville Local SD, Montgomery</t>
  </si>
  <si>
    <t>Brown Local SD, Carroll</t>
  </si>
  <si>
    <t>Brunswick City SD, Medina</t>
  </si>
  <si>
    <t>Bryan City SD, Williams</t>
  </si>
  <si>
    <t>Buckeye Central Local SD, Crawford</t>
  </si>
  <si>
    <t>Buckeye Local SD, Ashtabula</t>
  </si>
  <si>
    <t>Buckeye Local SD, Jefferson</t>
  </si>
  <si>
    <t>Buckeye Local SD, Medina</t>
  </si>
  <si>
    <t>Buckeye Valley Local SD, Delaware</t>
  </si>
  <si>
    <t>Bucyrus City SD, Crawford</t>
  </si>
  <si>
    <t>Caldwell Ex Vill SD, Noble</t>
  </si>
  <si>
    <t>Cambridge City SD, Guernsey</t>
  </si>
  <si>
    <t>Campbell City SD, Mahoning</t>
  </si>
  <si>
    <t>Canal Winchester Local SD, Franklin</t>
  </si>
  <si>
    <t>Canfield Local SD, Mahoning</t>
  </si>
  <si>
    <t>Canton City SD, Stark</t>
  </si>
  <si>
    <t>Canton Local SD, Stark</t>
  </si>
  <si>
    <t>Cardinal Local SD, Geauga</t>
  </si>
  <si>
    <t>Cardington-Lincoln Local SD, Morrow</t>
  </si>
  <si>
    <t>Carey Ex Vill SD, Wyandot</t>
  </si>
  <si>
    <t>Carlisle Local SD, Warren</t>
  </si>
  <si>
    <t>Carrollton Ex Vill SD, Carroll</t>
  </si>
  <si>
    <t>Cedar Cliff Local SD, Greene</t>
  </si>
  <si>
    <t>Celina City SD, Mercer</t>
  </si>
  <si>
    <t>Centerburg Local SD, Knox</t>
  </si>
  <si>
    <t>Centerville City SD, Montgomery</t>
  </si>
  <si>
    <t>Central Local SD, Defiance</t>
  </si>
  <si>
    <t>Chagrin Falls Ex Vill SD, Cuyahoga</t>
  </si>
  <si>
    <t>Champion Local SD, Trumbull</t>
  </si>
  <si>
    <t>Chardon Local SD, Geauga</t>
  </si>
  <si>
    <t>Chesapeake Union Ex Vill SD, Lawrence</t>
  </si>
  <si>
    <t>Chillicothe City SD, Ross</t>
  </si>
  <si>
    <t>Chippewa Local SD, Wayne</t>
  </si>
  <si>
    <t>Cincinnati City SD, Hamilton</t>
  </si>
  <si>
    <t>Circleville City SD, Pickaway</t>
  </si>
  <si>
    <t>Clark-Shawnee Local SD, Clark</t>
  </si>
  <si>
    <t>Clay Local SD, Scioto</t>
  </si>
  <si>
    <t>Claymont City SD, Tuscarawas</t>
  </si>
  <si>
    <t>Clear Fork Valley Local SD, Richland</t>
  </si>
  <si>
    <t>Clearview Local SD, Lorain</t>
  </si>
  <si>
    <t>Clermont-Northeastern Local, Clermont</t>
  </si>
  <si>
    <t>Cleveland Hts-Univ Hts City, Cuyahoga</t>
  </si>
  <si>
    <t>Cleveland Municipal SD, Cuyahoga</t>
  </si>
  <si>
    <t>Clinton-Massie Local SD, Clinton</t>
  </si>
  <si>
    <t>Cloverleaf Local SD, Medina</t>
  </si>
  <si>
    <t>Clyde-Green Springs Ex Vill, Sandusky</t>
  </si>
  <si>
    <t>Coldwater Ex Vill SD, Mercer</t>
  </si>
  <si>
    <t>Colonel Crawford Local SD, Crawford</t>
  </si>
  <si>
    <t>Columbia Local SD, Lorain</t>
  </si>
  <si>
    <t>Columbiana Ex Vill SD, Columbiana</t>
  </si>
  <si>
    <t>Columbus City SD, Franklin</t>
  </si>
  <si>
    <t>Columbus Grove Local SD, Putnam</t>
  </si>
  <si>
    <t>Conneaut Area City SD, Ashtabula</t>
  </si>
  <si>
    <t>Conotton Valley Union Local, Harrison</t>
  </si>
  <si>
    <t>Continental Local SD, Putnam</t>
  </si>
  <si>
    <t>Copley-Fairlawn City SD, Summit</t>
  </si>
  <si>
    <t>Cory-Rawson Local SD, Hancock</t>
  </si>
  <si>
    <t>Coshocton City SD, Coshocton</t>
  </si>
  <si>
    <t>Coventry Local SD, Summit</t>
  </si>
  <si>
    <t>Covington Ex Vill SD, Miami</t>
  </si>
  <si>
    <t>Crestline Ex Vill SD, Crawford</t>
  </si>
  <si>
    <t>Crestview Local SD, Columbiana</t>
  </si>
  <si>
    <t>Crestview Local SD, Richland</t>
  </si>
  <si>
    <t>Crestview Local SD, Van Wert</t>
  </si>
  <si>
    <t>Crestwood Local SD, Portage</t>
  </si>
  <si>
    <t>Crooksville Ex Vill SD, Perry</t>
  </si>
  <si>
    <t>Cuyahoga Falls City SD, Summit</t>
  </si>
  <si>
    <t>Cuyahoga Heights Local SD, Cuyahoga</t>
  </si>
  <si>
    <t>Dalton Local SD, Wayne</t>
  </si>
  <si>
    <t>Danbury Local SD, Ottawa</t>
  </si>
  <si>
    <t>Danville Local SD, Knox</t>
  </si>
  <si>
    <t>Dawson-Bryant Local SD, Lawrence</t>
  </si>
  <si>
    <t>Dayton City SD, Montgomery</t>
  </si>
  <si>
    <t>Deer Park Community City SD, Hamilton</t>
  </si>
  <si>
    <t>Defiance City SD, Defiance</t>
  </si>
  <si>
    <t>Delaware City SD, Delaware</t>
  </si>
  <si>
    <t>Delphos City SD, Allen</t>
  </si>
  <si>
    <t>Dover City SD, Tuscarawas</t>
  </si>
  <si>
    <t>Dublin City SD, Franklin</t>
  </si>
  <si>
    <t>East Cleveland City SD, Cuyahoga</t>
  </si>
  <si>
    <t>.</t>
  </si>
  <si>
    <t>East Clinton Local SD, Clinton</t>
  </si>
  <si>
    <t>East Guernsey Local SD, Guernsey</t>
  </si>
  <si>
    <t>East Holmes Local SD, Holmes</t>
  </si>
  <si>
    <t>East Knox Local SD, Knox</t>
  </si>
  <si>
    <t>East Liverpool City SD, Columbiana</t>
  </si>
  <si>
    <t>East Muskingum Local SD, Muskingum</t>
  </si>
  <si>
    <t>East Palestine City SD, Columbiana</t>
  </si>
  <si>
    <t>Eastern Local SD, Brown</t>
  </si>
  <si>
    <t>Eastern Local SD, Meigs</t>
  </si>
  <si>
    <t>Eastern Local SD, Pike</t>
  </si>
  <si>
    <t>Eastwood Local SD, Wood</t>
  </si>
  <si>
    <t>Eaton Community Schools City, Preble</t>
  </si>
  <si>
    <t>Edgerton Local SD, Williams</t>
  </si>
  <si>
    <t>Edgewood City SD, Butler</t>
  </si>
  <si>
    <t>Edison Local SD, Erie</t>
  </si>
  <si>
    <t>Edison Local SD, Jefferson</t>
  </si>
  <si>
    <t>Edon-Northwest Local SD, Williams</t>
  </si>
  <si>
    <t>Elgin Local SD, Marion</t>
  </si>
  <si>
    <t>Elida Local SD, Allen</t>
  </si>
  <si>
    <t>Elmwood Local SD, Wood</t>
  </si>
  <si>
    <t>Elyria City SD, Lorain</t>
  </si>
  <si>
    <t>Euclid City SD, Cuyahoga</t>
  </si>
  <si>
    <t>Evergreen Local SD, Fulton</t>
  </si>
  <si>
    <t>Fairbanks Local SD, Union</t>
  </si>
  <si>
    <t>Fairborn City SD, Greene</t>
  </si>
  <si>
    <t>Fairfield City SD, Butler</t>
  </si>
  <si>
    <t>Fairfield Local SD, Highland</t>
  </si>
  <si>
    <t>Fairfield Union Local SD, Fairfield</t>
  </si>
  <si>
    <t>Fairland Local SD, Lawrence</t>
  </si>
  <si>
    <t>Fairlawn Local SD, Shelby</t>
  </si>
  <si>
    <t>Fairless Local SD, Stark</t>
  </si>
  <si>
    <t>Fairport Harbor Ex Vill SD, Lake</t>
  </si>
  <si>
    <t>Fairview Park City SD, Cuyahoga</t>
  </si>
  <si>
    <t>Fayette Local SD, Fulton</t>
  </si>
  <si>
    <t>Fayetteville-Perry Local SD, Brown</t>
  </si>
  <si>
    <t>Federal Hocking Local SD, Athens</t>
  </si>
  <si>
    <t>Felicity-Franklin Local SD, Clermont</t>
  </si>
  <si>
    <t>Field Local SD, Portage</t>
  </si>
  <si>
    <t>Findlay City SD, Hancock</t>
  </si>
  <si>
    <t>Finneytown Local SD, Hamilton</t>
  </si>
  <si>
    <t>Firelands Local SD, Lorain</t>
  </si>
  <si>
    <t>Forest Hills Local SD, Hamilton</t>
  </si>
  <si>
    <t>Fort Frye Local SD, Washington</t>
  </si>
  <si>
    <t>Fort Loramie Local SD, Shelby</t>
  </si>
  <si>
    <t>Fort Recovery Local SD, Mercer</t>
  </si>
  <si>
    <t>Fostoria City SD, Seneca</t>
  </si>
  <si>
    <t>Franklin City SD, Warren</t>
  </si>
  <si>
    <t>Franklin Local SD, Muskingum</t>
  </si>
  <si>
    <t>Franklin-Monroe Local SD, Darke</t>
  </si>
  <si>
    <t>Fredericktown Local SD, Knox</t>
  </si>
  <si>
    <t>Fremont City SD, Sandusky</t>
  </si>
  <si>
    <t>Frontier Local SD, Washington</t>
  </si>
  <si>
    <t>Gahanna-Jefferson City SD, Franklin</t>
  </si>
  <si>
    <t>Galion City SD, Crawford</t>
  </si>
  <si>
    <t>Gallia County Local SD, Gallia</t>
  </si>
  <si>
    <t>Gallipolis City SD, Gallia</t>
  </si>
  <si>
    <t>Garaway Local SD, Tuscarawas</t>
  </si>
  <si>
    <t>Garfield Heights City SD, Cuyahoga</t>
  </si>
  <si>
    <t>Geneva Area City SD, Ashtabula</t>
  </si>
  <si>
    <t>Genoa Area Local SD, Ottawa</t>
  </si>
  <si>
    <t>Georgetown Ex Vill SD, Brown</t>
  </si>
  <si>
    <t>Gibsonburg Ex Vill SD, Sandusky</t>
  </si>
  <si>
    <t>Girard City SD, Trumbull</t>
  </si>
  <si>
    <t>Goshen Local SD, Clermont</t>
  </si>
  <si>
    <t>Graham Local SD, Champaign</t>
  </si>
  <si>
    <t>Grand Valley Local SD, Ashtabula</t>
  </si>
  <si>
    <t>Grandview Heights City SD, Franklin</t>
  </si>
  <si>
    <t>Granville Ex Vill SD, Licking</t>
  </si>
  <si>
    <t>Green Local SD, Scioto</t>
  </si>
  <si>
    <t>Green Local SD, Summit</t>
  </si>
  <si>
    <t>Green Local SD, Wayne</t>
  </si>
  <si>
    <t>Greeneview Local SD, Greene</t>
  </si>
  <si>
    <t>Greenfield Ex Vill SD, Highland</t>
  </si>
  <si>
    <t>Greenon Local SD, Clark</t>
  </si>
  <si>
    <t>Greenville City SD, Darke</t>
  </si>
  <si>
    <t>Groveport Madison Local SD, Franklin</t>
  </si>
  <si>
    <t>Hamilton City SD, Butler</t>
  </si>
  <si>
    <t>Hamilton Local SD, Franklin</t>
  </si>
  <si>
    <t>Hardin Northern Local SD, Hardin</t>
  </si>
  <si>
    <t>Hardin-Houston Local SD, Shelby</t>
  </si>
  <si>
    <t>Harrison Hills City SD, Harrison</t>
  </si>
  <si>
    <t>Heath City SD, Licking</t>
  </si>
  <si>
    <t>Hicksville Ex Vill SD, Defiance</t>
  </si>
  <si>
    <t>Highland Local SD, Medina</t>
  </si>
  <si>
    <t>Highland Local SD, Morrow</t>
  </si>
  <si>
    <t>Hilliard City SD, Franklin</t>
  </si>
  <si>
    <t>Hillsboro City SD, Highland</t>
  </si>
  <si>
    <t>Hillsdale Local SD, Ashland</t>
  </si>
  <si>
    <t>Holgate Local SD, Henry</t>
  </si>
  <si>
    <t>Hopewell-Loudon Local SD, Seneca</t>
  </si>
  <si>
    <t>Howland Local SD, Trumbull</t>
  </si>
  <si>
    <t>Hubbard Ex Vill SD, Trumbull</t>
  </si>
  <si>
    <t>Huber Heights City SD, Montgomery</t>
  </si>
  <si>
    <t>Hudson City SD, Summit</t>
  </si>
  <si>
    <t>Huntington Local SD, Ross</t>
  </si>
  <si>
    <t>Huron City SD, Erie</t>
  </si>
  <si>
    <t>Independence Local SD, Cuyahoga</t>
  </si>
  <si>
    <t>Indian Creek Local SD, Jefferson</t>
  </si>
  <si>
    <t>Indian Hill Ex Vill SD, Hamilton</t>
  </si>
  <si>
    <t>Indian Lake Local SD, Logan</t>
  </si>
  <si>
    <t>Indian Valley Local SD, Tuscarawas</t>
  </si>
  <si>
    <t>Ironton City SD, Lawrence</t>
  </si>
  <si>
    <t>Jackson Center Local SD, Shelby</t>
  </si>
  <si>
    <t>Jackson City SD, Jackson</t>
  </si>
  <si>
    <t>Jackson Local SD, Stark</t>
  </si>
  <si>
    <t>Jackson-Milton Local SD, Mahoning</t>
  </si>
  <si>
    <t>James A Garfield Local SD, Portage</t>
  </si>
  <si>
    <t>Jefferson Area Local SD, Ashtabula</t>
  </si>
  <si>
    <t>Jefferson Local SD, Madison</t>
  </si>
  <si>
    <t>Jefferson Township Local SD, Montgomery</t>
  </si>
  <si>
    <t>Jennings Local SD, Putnam</t>
  </si>
  <si>
    <t>Johnstown-Monroe Local SD, Licking</t>
  </si>
  <si>
    <t>Jonathan Alder Local SD, Madison</t>
  </si>
  <si>
    <t>Joseph Badger Local SD, Trumbull</t>
  </si>
  <si>
    <t>Kalida Local SD, Putnam</t>
  </si>
  <si>
    <t>Kenston Local SD, Geauga</t>
  </si>
  <si>
    <t>Kent City SD, Portage</t>
  </si>
  <si>
    <t>Kenton City SD, Hardin</t>
  </si>
  <si>
    <t>Kettering City SD, Montgomery</t>
  </si>
  <si>
    <t>Keystone Local SD, Lorain</t>
  </si>
  <si>
    <t>Kings Local SD, Warren</t>
  </si>
  <si>
    <t>Kirtland Local SD, Lake</t>
  </si>
  <si>
    <t>La Brae Local SD, Trumbull</t>
  </si>
  <si>
    <t>Lake Local SD, Stark</t>
  </si>
  <si>
    <t>Lake Local SD, Wood</t>
  </si>
  <si>
    <t>Lakeview Local SD, Trumbull</t>
  </si>
  <si>
    <t>Lakewood City SD, Cuyahoga</t>
  </si>
  <si>
    <t>Lakewood Local SD, Licking</t>
  </si>
  <si>
    <t>Lakota Local SD, Butler</t>
  </si>
  <si>
    <t>Lakota Local SD, Sandusky</t>
  </si>
  <si>
    <t>Lancaster City SD, Fairfield</t>
  </si>
  <si>
    <t>Lebanon City SD, Warren</t>
  </si>
  <si>
    <t>Leetonia Ex Vill SD, Columbiana</t>
  </si>
  <si>
    <t>Leipsic Local SD, Putnam</t>
  </si>
  <si>
    <t>Lexington Local SD, Richland</t>
  </si>
  <si>
    <t>Liberty Benton Local SD, Hancock</t>
  </si>
  <si>
    <t>Liberty Center Local SD, Henry</t>
  </si>
  <si>
    <t>Liberty Local SD, Trumbull</t>
  </si>
  <si>
    <t>Liberty Union-Thurston Local, Fairfield</t>
  </si>
  <si>
    <t>Licking Heights Local SD, Licking</t>
  </si>
  <si>
    <t>Licking Valley Local SD, Licking</t>
  </si>
  <si>
    <t>Lima City SD, Allen</t>
  </si>
  <si>
    <t>Lincolnview Local SD, Van Wert</t>
  </si>
  <si>
    <t>Lisbon Ex Vill SD, Columbiana</t>
  </si>
  <si>
    <t>Little Miami Local SD, Warren</t>
  </si>
  <si>
    <t>Lockland City SD, Hamilton</t>
  </si>
  <si>
    <t>Logan Elm Local SD, Pickaway</t>
  </si>
  <si>
    <t>Logan-Hocking Local SD, Hocking</t>
  </si>
  <si>
    <t>London City SD, Madison</t>
  </si>
  <si>
    <t>Lorain City SD, Lorain</t>
  </si>
  <si>
    <t>Lordstown Local SD, Trumbull</t>
  </si>
  <si>
    <t>Loudonville-Perrysville Ex V, Ashland</t>
  </si>
  <si>
    <t>Louisville City SD, Stark</t>
  </si>
  <si>
    <t>Loveland City SD, Hamilton</t>
  </si>
  <si>
    <t>Lowellville Local SD, Mahoning</t>
  </si>
  <si>
    <t>Lucas Local SD, Richland</t>
  </si>
  <si>
    <t>Lynchburg-Clay Local SD, Highland</t>
  </si>
  <si>
    <t>Mad River Local SD, Montgomery</t>
  </si>
  <si>
    <t>Madeira City SD, Hamilton</t>
  </si>
  <si>
    <t>Madison Local SD, Butler</t>
  </si>
  <si>
    <t>Madison Local SD, Lake</t>
  </si>
  <si>
    <t>Madison Local SD, Richland</t>
  </si>
  <si>
    <t>Madison-Plains Local SD, Madison</t>
  </si>
  <si>
    <t>Manchester Local SD, Adams</t>
  </si>
  <si>
    <t>Manchester Local SD, Summit</t>
  </si>
  <si>
    <t>Mansfield City SD, Richland</t>
  </si>
  <si>
    <t>Maple Heights City SD, Cuyahoga</t>
  </si>
  <si>
    <t>Mapleton Local SD, Ashland</t>
  </si>
  <si>
    <t>Maplewood Local SD, Trumbull</t>
  </si>
  <si>
    <t>Margaretta Local SD, Erie</t>
  </si>
  <si>
    <t>Mariemont City SD, Hamilton</t>
  </si>
  <si>
    <t>Marietta City SD, Washington</t>
  </si>
  <si>
    <t>Marion City SD, Marion</t>
  </si>
  <si>
    <t>Marion Local SD, Mercer</t>
  </si>
  <si>
    <t>Marlington Local SD, Stark</t>
  </si>
  <si>
    <t>Martins Ferry City SD, Belmont</t>
  </si>
  <si>
    <t>Marysville Ex Vill SD, Union</t>
  </si>
  <si>
    <t>Mason City SD, Warren</t>
  </si>
  <si>
    <t>Massillon City SD, Stark</t>
  </si>
  <si>
    <t>Mathews Local SD, Trumbull</t>
  </si>
  <si>
    <t>Maumee City SD, Lucas</t>
  </si>
  <si>
    <t>Mayfield City SD, Cuyahoga</t>
  </si>
  <si>
    <t>Maysville Local SD, Muskingum</t>
  </si>
  <si>
    <t>McComb Local SD, Hancock</t>
  </si>
  <si>
    <t>McDonald Local SD, Trumbull</t>
  </si>
  <si>
    <t>Mechanicsburg Ex Vill SD, Champaign</t>
  </si>
  <si>
    <t>Medina City SD, Medina</t>
  </si>
  <si>
    <t>Meigs Local SD, Meigs</t>
  </si>
  <si>
    <t>Mentor Ex Vill SD, Lake</t>
  </si>
  <si>
    <t>Miami East Local SD, Miami</t>
  </si>
  <si>
    <t>Miami Trace Local SD, Fayette</t>
  </si>
  <si>
    <t>Miamisburg City SD, Montgomery</t>
  </si>
  <si>
    <t>Middletown City SD, Butler</t>
  </si>
  <si>
    <t>Midview Local SD, Lorain</t>
  </si>
  <si>
    <t>Milford Ex Vill SD, Clermont</t>
  </si>
  <si>
    <t>Millcreek-West Unity Local S, Williams</t>
  </si>
  <si>
    <t>Miller City-New Cleveland Lo, Putnam</t>
  </si>
  <si>
    <t>Milton-Union Ex Vill SD, Miami</t>
  </si>
  <si>
    <t>Minerva Local SD, Stark</t>
  </si>
  <si>
    <t>Minford Local SD, Scioto</t>
  </si>
  <si>
    <t>Minster Local SD, Auglaize</t>
  </si>
  <si>
    <t>Mississinawa Valley Local SD, Darke</t>
  </si>
  <si>
    <t>Mogadore Local SD, Summit</t>
  </si>
  <si>
    <t>Mohawk Local SD, Wyandot</t>
  </si>
  <si>
    <t>Monroe Local SD, Butler</t>
  </si>
  <si>
    <t>Monroeville Local SD, Huron</t>
  </si>
  <si>
    <t>Montpelier Ex Vill SD, Williams</t>
  </si>
  <si>
    <t>Morgan Local SD, Morgan</t>
  </si>
  <si>
    <t>Mount Gilead Ex Vill SD, Morrow</t>
  </si>
  <si>
    <t>Mount Healthy City SD, Hamilton</t>
  </si>
  <si>
    <t>Mount Vernon City SD, Knox</t>
  </si>
  <si>
    <t>Napoleon City SD, Henry</t>
  </si>
  <si>
    <t>National Trail Local SD, Preble</t>
  </si>
  <si>
    <t>Nelsonville-York City SD, Athens</t>
  </si>
  <si>
    <t>New Albany-Plain Local SD, Franklin</t>
  </si>
  <si>
    <t>New Boston Local SD, Scioto</t>
  </si>
  <si>
    <t>New Bremen Local SD, Auglaize</t>
  </si>
  <si>
    <t>New Knoxville Local SD, Auglaize</t>
  </si>
  <si>
    <t>New Lebanon Local SD, Montgomery</t>
  </si>
  <si>
    <t>New Lexington City SD, Perry</t>
  </si>
  <si>
    <t>New London Local SD, Huron</t>
  </si>
  <si>
    <t>New Miami Local SD, Butler</t>
  </si>
  <si>
    <t>New Philadelphia City SD, Tuscarawas</t>
  </si>
  <si>
    <t>New Richmond Ex Vill SD, Clermont</t>
  </si>
  <si>
    <t>New Riegel Local SD, Seneca</t>
  </si>
  <si>
    <t>Newark City SD, Licking</t>
  </si>
  <si>
    <t>Newbury Local SD, Geauga</t>
  </si>
  <si>
    <t>Newcomerstown Ex Vill SD, Tuscarawas</t>
  </si>
  <si>
    <t>Newton Falls Ex Vill SD, Trumbull</t>
  </si>
  <si>
    <t>Newton Local SD, Miami</t>
  </si>
  <si>
    <t>Niles City SD, Trumbull</t>
  </si>
  <si>
    <t>Noble Local SD, Noble</t>
  </si>
  <si>
    <t>Nordonia Hills City SD, Summit</t>
  </si>
  <si>
    <t>North Baltimore Local SD, Wood</t>
  </si>
  <si>
    <t>North Canton City SD, Stark</t>
  </si>
  <si>
    <t>North Central Local SD, Williams</t>
  </si>
  <si>
    <t>North College Hill City SD, Hamilton</t>
  </si>
  <si>
    <t>North Fork Local SD, Licking</t>
  </si>
  <si>
    <t>North Olmsted City SD, Cuyahoga</t>
  </si>
  <si>
    <t>North Ridgeville City SD, Lorain</t>
  </si>
  <si>
    <t>North Royalton City SD, Cuyahoga</t>
  </si>
  <si>
    <t>North Union Local SD, Union</t>
  </si>
  <si>
    <t>Northeastern Local SD, Clark</t>
  </si>
  <si>
    <t>Northeastern Local SD, Defiance</t>
  </si>
  <si>
    <t>Northern Local SD, Perry</t>
  </si>
  <si>
    <t>Northmont City SD, Montgomery</t>
  </si>
  <si>
    <t>Northmor Local SD, Morrow</t>
  </si>
  <si>
    <t>Northridge Local SD, Licking</t>
  </si>
  <si>
    <t>Northridge Local SD, Montgomery</t>
  </si>
  <si>
    <t>Northwest Local SD, Hamilton</t>
  </si>
  <si>
    <t>Northwest Local SD, Scioto</t>
  </si>
  <si>
    <t>Northwest Local SD, Stark</t>
  </si>
  <si>
    <t>Northwestern Local SD, Clark</t>
  </si>
  <si>
    <t>Northwestern Local SD, Wayne</t>
  </si>
  <si>
    <t>Northwood Local SD, Wood</t>
  </si>
  <si>
    <t>Norton City SD, Summit</t>
  </si>
  <si>
    <t>Norwalk City SD, Huron</t>
  </si>
  <si>
    <t>Norwayne Local SD, Wayne</t>
  </si>
  <si>
    <t>Norwood City SD, Hamilton</t>
  </si>
  <si>
    <t>Oak Hill Union Local SD, Jackson</t>
  </si>
  <si>
    <t>Oak Hills Local SD, Hamilton</t>
  </si>
  <si>
    <t>Oakwood City SD, Montgomery</t>
  </si>
  <si>
    <t>Oberlin City SD, Lorain</t>
  </si>
  <si>
    <t>Ohio Valley Local SD, Adams</t>
  </si>
  <si>
    <t>Old Fort Local SD, Seneca</t>
  </si>
  <si>
    <t>Olentangy Local SD, Delaware</t>
  </si>
  <si>
    <t>Olmsted Falls City SD, Cuyahoga</t>
  </si>
  <si>
    <t>Ontario Local SD, Richland</t>
  </si>
  <si>
    <t>Orange City SD, Cuyahoga</t>
  </si>
  <si>
    <t>Oregon City SD, Lucas</t>
  </si>
  <si>
    <t>Orrville City SD, Wayne</t>
  </si>
  <si>
    <t>Osnaburg Local SD, Stark</t>
  </si>
  <si>
    <t>Otsego Local SD, Wood</t>
  </si>
  <si>
    <t>Ottawa Hills Local SD, Lucas</t>
  </si>
  <si>
    <t>Ottawa-Glandorf Local SD, Putnam</t>
  </si>
  <si>
    <t>Ottoville Local SD, Putnam</t>
  </si>
  <si>
    <t>Painsville City Local SD, Lake</t>
  </si>
  <si>
    <t>Paint Valley Local SD, Ross</t>
  </si>
  <si>
    <t>Pandora-Gilboa Local SD, Putnam</t>
  </si>
  <si>
    <t>Parkway Local SD, Mercer</t>
  </si>
  <si>
    <t>Parma City SD, Cuyahoga</t>
  </si>
  <si>
    <t>Patrick Henry Local SD, Henry</t>
  </si>
  <si>
    <t>Paulding Ex Vill SD, Paulding</t>
  </si>
  <si>
    <t>Perkins Local SD, Erie</t>
  </si>
  <si>
    <t>Perry Local SD, Allen</t>
  </si>
  <si>
    <t>Perry Local SD, Lake</t>
  </si>
  <si>
    <t>Perry Local SD, Stark</t>
  </si>
  <si>
    <t>Perrysburg Ex Vill SD, Wood</t>
  </si>
  <si>
    <t>Pettisville Local SD, Fulton</t>
  </si>
  <si>
    <t>Pickerington Local SD, Fairfield</t>
  </si>
  <si>
    <t>Pike-Delta-York Local SD, Fulton</t>
  </si>
  <si>
    <t>Piqua City SD, Miami</t>
  </si>
  <si>
    <t>Plain Local SD, Stark</t>
  </si>
  <si>
    <t>Pleasant Local SD, Marion</t>
  </si>
  <si>
    <t>Plymouth-Shiloh Local SD, Richland</t>
  </si>
  <si>
    <t>Poland Local SD, Mahoning</t>
  </si>
  <si>
    <t>Port Clinton City SD, Ottawa</t>
  </si>
  <si>
    <t>Portsmouth City SD, Scioto</t>
  </si>
  <si>
    <t>Preble-Shawnee Local SD, Preble</t>
  </si>
  <si>
    <t>Princeton City SD, Hamilton</t>
  </si>
  <si>
    <t>Pymatuning Valley Local SD, Ashtabula</t>
  </si>
  <si>
    <t>Ravenna City SD, Portage</t>
  </si>
  <si>
    <t>Reading Community City SD, Hamilton</t>
  </si>
  <si>
    <t>Revere Local SD, Summit</t>
  </si>
  <si>
    <t>Reynoldsburg City SD, Franklin</t>
  </si>
  <si>
    <t>Richmond Heights Local SD, Cuyahoga</t>
  </si>
  <si>
    <t>Ridgedale Local SD, Marion</t>
  </si>
  <si>
    <t>Ridgemont Local SD, Hardin</t>
  </si>
  <si>
    <t>Ridgewood Local SD, Coshocton</t>
  </si>
  <si>
    <t>Ripley-Union-Lewis Local SD, Brown</t>
  </si>
  <si>
    <t>Rittman Ex Vill SD, Wayne</t>
  </si>
  <si>
    <t>River Valley Local SD, Marion</t>
  </si>
  <si>
    <t>River View Local SD, Coshocton</t>
  </si>
  <si>
    <t>Riverdale Local SD, Hancock</t>
  </si>
  <si>
    <t>Riverside Local SD, Lake</t>
  </si>
  <si>
    <t>Riverside Local SD, Logan</t>
  </si>
  <si>
    <t>Rock Hill Local SD, Lawrence</t>
  </si>
  <si>
    <t>Rocky River City SD, Cuyahoga</t>
  </si>
  <si>
    <t>Rolling Hills Local SD, Guernsey</t>
  </si>
  <si>
    <t>Rootstown Local SD, Portage</t>
  </si>
  <si>
    <t>Ross Local SD, Butler</t>
  </si>
  <si>
    <t>Rossford Ex Vill SD, Wood</t>
  </si>
  <si>
    <t>Russia Local SD, Shelby</t>
  </si>
  <si>
    <t>Salem City SD, Columbiana</t>
  </si>
  <si>
    <t>Sandusky City SD, Erie</t>
  </si>
  <si>
    <t>Sandy Valley Local SD, Stark</t>
  </si>
  <si>
    <t>Scioto Valley Local SD, Pike</t>
  </si>
  <si>
    <t>Sebring Local SD, Mahoning</t>
  </si>
  <si>
    <t>Seneca East Local SD, Seneca</t>
  </si>
  <si>
    <t>Shadyside Local SD, Belmont</t>
  </si>
  <si>
    <t>Shaker Heights City SD, Cuyahoga</t>
  </si>
  <si>
    <t>Shawnee Local SD, Allen</t>
  </si>
  <si>
    <t>Sheffield-Sheffield Lake Cit, Lorain</t>
  </si>
  <si>
    <t>Shelby City SD, Richland</t>
  </si>
  <si>
    <t>Sidney City SD, Shelby</t>
  </si>
  <si>
    <t>Solon City SD, Cuyahoga</t>
  </si>
  <si>
    <t>South Central Local SD, Huron</t>
  </si>
  <si>
    <t>South Euclid-Lyndhurst City, Cuyahoga</t>
  </si>
  <si>
    <t>South Point Local SD, Lawrence</t>
  </si>
  <si>
    <t>South Range Local SD, Mahoning</t>
  </si>
  <si>
    <t>South-Western City SD, Franklin</t>
  </si>
  <si>
    <t>Southeast Local SD, Portage</t>
  </si>
  <si>
    <t>Southeast Local SD, Wayne</t>
  </si>
  <si>
    <t>Southeastern Local SD, Clark</t>
  </si>
  <si>
    <t>Southeastern Local SD, Ross</t>
  </si>
  <si>
    <t>Southern Local SD, Columbiana</t>
  </si>
  <si>
    <t>Southern Local SD, Meigs</t>
  </si>
  <si>
    <t>Southern Local SD, Perry</t>
  </si>
  <si>
    <t>Southington Local SD, Trumbull</t>
  </si>
  <si>
    <t>Southwest Licking Local SD, Licking</t>
  </si>
  <si>
    <t>Southwest Local SD, Hamilton</t>
  </si>
  <si>
    <t>Spencerville Local SD, Allen</t>
  </si>
  <si>
    <t>Springboro Community City SD, Warren</t>
  </si>
  <si>
    <t>Springfield City SD, Clark</t>
  </si>
  <si>
    <t>Springfield Local SD, Lucas</t>
  </si>
  <si>
    <t>Springfield Local SD, Mahoning</t>
  </si>
  <si>
    <t>Springfield Local SD, Summit</t>
  </si>
  <si>
    <t>St Bernard-Elmwood Place Cit, Hamilton</t>
  </si>
  <si>
    <t>St Clairsville-Richland City, Belmont</t>
  </si>
  <si>
    <t>St Henry Consolidated Local, Mercer</t>
  </si>
  <si>
    <t>St Marys City SD, Auglaize</t>
  </si>
  <si>
    <t>Steubenville City SD, Jefferson</t>
  </si>
  <si>
    <t>Stow-Munroe Falls City SD, Summit</t>
  </si>
  <si>
    <t>Strasburg-Franklin Local SD, Tuscarawas</t>
  </si>
  <si>
    <t>Streetsboro City SD, Portage</t>
  </si>
  <si>
    <t>Strongsville City SD, Cuyahoga</t>
  </si>
  <si>
    <t>Struthers City SD, Mahoning</t>
  </si>
  <si>
    <t>Stryker Local SD, Williams</t>
  </si>
  <si>
    <t>Sugarcreek Local SD, Greene</t>
  </si>
  <si>
    <t>Swanton Local SD, Fulton</t>
  </si>
  <si>
    <t>Switzerland Of Ohio Local SD, Monroe</t>
  </si>
  <si>
    <t>Sycamore Community City SD, Hamilton</t>
  </si>
  <si>
    <t>Sylvania City SD, Lucas</t>
  </si>
  <si>
    <t>Symmes Valley Local SD, Lawrence</t>
  </si>
  <si>
    <t>Talawanda City SD, Butler</t>
  </si>
  <si>
    <t>Tallmadge City SD, Summit</t>
  </si>
  <si>
    <t>Teays Valley Local SD, Pickaway</t>
  </si>
  <si>
    <t>Tecumseh Local SD, Clark</t>
  </si>
  <si>
    <t>Three Rivers Local SD, Hamilton</t>
  </si>
  <si>
    <t>Tiffin City SD, Seneca</t>
  </si>
  <si>
    <t>Tipp City Ex Vill SD, Miami</t>
  </si>
  <si>
    <t>Toledo City SD, Lucas</t>
  </si>
  <si>
    <t>Toronto City SD, Jefferson</t>
  </si>
  <si>
    <t>Tri-County North Local SD, Preble</t>
  </si>
  <si>
    <t>Tri-Valley Local SD, Muskingum</t>
  </si>
  <si>
    <t>Tri-Village Local SD, Darke</t>
  </si>
  <si>
    <t>Triad Local SD, Champaign</t>
  </si>
  <si>
    <t>Trimble Local SD, Athens</t>
  </si>
  <si>
    <t>Triway Local SD, Wayne</t>
  </si>
  <si>
    <t>Trotwood-Madison City SD, Montgomery</t>
  </si>
  <si>
    <t>Troy City SD, Miami</t>
  </si>
  <si>
    <t>Tuscarawas Valley Local SD, Tuscarawas</t>
  </si>
  <si>
    <t>Tuslaw Local SD, Stark</t>
  </si>
  <si>
    <t>Twin Valley Community Local, Preble</t>
  </si>
  <si>
    <t>Twinsburg City SD, Summit</t>
  </si>
  <si>
    <t>Union Local SD, Belmont</t>
  </si>
  <si>
    <t>Union Scioto Local SD, Ross</t>
  </si>
  <si>
    <t>United Local SD, Columbiana</t>
  </si>
  <si>
    <t>Upper Arlington City SD, Franklin</t>
  </si>
  <si>
    <t>Upper Sandusky Ex Vill SD, Wyandot</t>
  </si>
  <si>
    <t>Upper Scioto Valley Local SD, Hardin</t>
  </si>
  <si>
    <t>Urbana City SD, Champaign</t>
  </si>
  <si>
    <t>Valley Local SD, Scioto</t>
  </si>
  <si>
    <t>Valley View Local SD, Montgomery</t>
  </si>
  <si>
    <t>Van Buren Local SD, Hancock</t>
  </si>
  <si>
    <t>Van Wert City SD, Van Wert</t>
  </si>
  <si>
    <t>Vandalia-Butler City SD, Montgomery</t>
  </si>
  <si>
    <t>Vanlue Local SD, Hancock</t>
  </si>
  <si>
    <t>Vermilion Local SD, Erie</t>
  </si>
  <si>
    <t>Versailles Ex Vill SD, Darke</t>
  </si>
  <si>
    <t>Vinton County Local SD, Vinton</t>
  </si>
  <si>
    <t>Wadsworth City SD, Medina</t>
  </si>
  <si>
    <t>Walnut Township Local SD, Fairfield</t>
  </si>
  <si>
    <t>Wapakoneta City SD, Auglaize</t>
  </si>
  <si>
    <t>Warren City SD, Trumbull</t>
  </si>
  <si>
    <t>Warren Local SD, Washington</t>
  </si>
  <si>
    <t>Warrensville Heights City SD, Cuyahoga</t>
  </si>
  <si>
    <t>Washington Court House City, Fayette</t>
  </si>
  <si>
    <t>Washington Local SD, Lucas</t>
  </si>
  <si>
    <t>Washington-Nile Local SD, Scioto</t>
  </si>
  <si>
    <t>Waterloo Local SD, Portage</t>
  </si>
  <si>
    <t>Wauseon Ex Vill SD, Fulton</t>
  </si>
  <si>
    <t>Waverly City SD, Pike</t>
  </si>
  <si>
    <t>Wayne Local SD, Warren</t>
  </si>
  <si>
    <t>Wayne Trace Local SD, Paulding</t>
  </si>
  <si>
    <t>Waynesfield-Goshen Local SD, Auglaize</t>
  </si>
  <si>
    <t>Weathersfield Local SD, Trumbull</t>
  </si>
  <si>
    <t>Wellington Ex Vill SD, Lorain</t>
  </si>
  <si>
    <t>Wellston City SD, Jackson</t>
  </si>
  <si>
    <t>Wellsville Local SD, Columbiana</t>
  </si>
  <si>
    <t>West Branch Local SD, Mahoning</t>
  </si>
  <si>
    <t>West Carrollton City SD, Montgomery</t>
  </si>
  <si>
    <t>West Clermont Local SD, Clermont</t>
  </si>
  <si>
    <t>West Geauga Local SD, Geauga</t>
  </si>
  <si>
    <t>West Holmes Local SD, Holmes</t>
  </si>
  <si>
    <t>West Liberty-Salem Local SD, Champaign</t>
  </si>
  <si>
    <t>West Muskingum Local SD, Muskingum</t>
  </si>
  <si>
    <t>Western Brown Local SD, Brown</t>
  </si>
  <si>
    <t>Western Local SD, Pike</t>
  </si>
  <si>
    <t>Western Reserve Local SD, Huron</t>
  </si>
  <si>
    <t>Western Reserve Local SD, Mahoning</t>
  </si>
  <si>
    <t>Westerville City SD, Franklin</t>
  </si>
  <si>
    <t>Westfall Local SD, Pickaway</t>
  </si>
  <si>
    <t>Westlake City SD, Cuyahoga</t>
  </si>
  <si>
    <t>Wheelersburg Local SD, Scioto</t>
  </si>
  <si>
    <t>Whitehall City SD, Franklin</t>
  </si>
  <si>
    <t>Wickliffe City SD, Lake</t>
  </si>
  <si>
    <t>Willard City SD, Huron</t>
  </si>
  <si>
    <t>Williamsburg Local SD, Clermont</t>
  </si>
  <si>
    <t>Willoughby-Eastlake City SD, Lake</t>
  </si>
  <si>
    <t>Wilmington City SD, Clinton</t>
  </si>
  <si>
    <t>Windham Ex Vill SD, Portage</t>
  </si>
  <si>
    <t>Winton Woods City SD, Hamilton</t>
  </si>
  <si>
    <t>Wolf Creek Local SD, Washington</t>
  </si>
  <si>
    <t>Woodmore Local SD, Sandusky</t>
  </si>
  <si>
    <t>Woodridge Local SD, Summit</t>
  </si>
  <si>
    <t>Wooster City SD, Wayne</t>
  </si>
  <si>
    <t>Worthington City SD, Franklin</t>
  </si>
  <si>
    <t>Wynford Local SD, Crawford</t>
  </si>
  <si>
    <t>Wyoming City SD, Hamilton</t>
  </si>
  <si>
    <t>Xenia Community City SD, Greene</t>
  </si>
  <si>
    <t>Yellow Springs Ex Vill SD, Greene</t>
  </si>
  <si>
    <t>Youngstown City SD, Mahoning</t>
  </si>
  <si>
    <t>Zane Trace Local SD, Ross</t>
  </si>
  <si>
    <t>Zanesville City SD, Muskingum</t>
  </si>
  <si>
    <t>District</t>
  </si>
  <si>
    <t>IRN</t>
  </si>
  <si>
    <t>NA</t>
  </si>
  <si>
    <t xml:space="preserve">Ohio Department Of Education     </t>
  </si>
  <si>
    <t>Office of School Options and Finance</t>
  </si>
  <si>
    <t xml:space="preserve">District Profile Report For City, Exempted Village And Local School Districts for </t>
  </si>
  <si>
    <t>Comparison District 1</t>
  </si>
  <si>
    <t>Comparison District 2</t>
  </si>
  <si>
    <t>Comparison District 3</t>
  </si>
  <si>
    <t>Similar District Average</t>
  </si>
  <si>
    <t>Statewide average of Local, E.V., &amp; City Districts</t>
  </si>
  <si>
    <t>A - Demographic Data:</t>
  </si>
  <si>
    <t/>
  </si>
  <si>
    <t>B - Personnel Data:</t>
  </si>
  <si>
    <t xml:space="preserve"> </t>
  </si>
  <si>
    <t xml:space="preserve">C - Property Valuation And Tax Data: </t>
  </si>
  <si>
    <t>D - Local Effort Data:</t>
  </si>
  <si>
    <t>E - Expenditure Per Pupil Data:</t>
  </si>
  <si>
    <t>F - Revenue By Source Data:</t>
  </si>
  <si>
    <t>G - District Financial Status From Five Year Forecast Data:</t>
  </si>
  <si>
    <t>District Square Mileage FY17</t>
  </si>
  <si>
    <t>District Pupil Density FY17</t>
  </si>
  <si>
    <t>District Total Average Daily Membership FY17</t>
  </si>
  <si>
    <t>District Total Year-End Enrollment FY17</t>
  </si>
  <si>
    <t>District Asian Students As % Of Total FY17</t>
  </si>
  <si>
    <t>District Pacific Islander Students As % Of Total FY17</t>
  </si>
  <si>
    <t>District Black Students As % Of Total FY17</t>
  </si>
  <si>
    <t>District American Indian/ Alaskan Native Students As % Of Total FY17</t>
  </si>
  <si>
    <t>District Hispanic Students As % Of Total FY17</t>
  </si>
  <si>
    <t>District White Students As % Of Total FY17</t>
  </si>
  <si>
    <t>District Multiracial Students As % Of Total FY17</t>
  </si>
  <si>
    <t>District Percent Of Disadvantaged Students  FY17</t>
  </si>
  <si>
    <t>District Percent Of Students With Limited English Proficiency FY17</t>
  </si>
  <si>
    <t>District Percent Of Students With Disability FY17</t>
  </si>
  <si>
    <t>District Classroom Teacher Average Salary FY17</t>
  </si>
  <si>
    <t>District Percent Of Teachers With 0-4 Years Experience FY17</t>
  </si>
  <si>
    <t>District Percent Of Teachers With 4-10 Years Experience FY17</t>
  </si>
  <si>
    <t>District Percent Of Teachers With 10+ Years Experience FY17</t>
  </si>
  <si>
    <t>District FTE Number Of Administrators FY17</t>
  </si>
  <si>
    <t>District Administrator Average Salary FY17</t>
  </si>
  <si>
    <t>District Pupil Administrator Ratio FY17</t>
  </si>
  <si>
    <t>District Assessed Valuation Per Pupil FY18</t>
  </si>
  <si>
    <t>District Res/Agr Real Valuation As % Of Total FY18</t>
  </si>
  <si>
    <t>District All Other Real Valuation As % Of Total FY18</t>
  </si>
  <si>
    <t>District Public Utility Tangible Valuation As % Of Total FY18</t>
  </si>
  <si>
    <t>District Business Valuation As % Of Total FY18</t>
  </si>
  <si>
    <t>District Per Pupil Revenue Raised By 1 Mill Of Property Tax FY18</t>
  </si>
  <si>
    <t>District Total Property Tax Per Pupil FY18</t>
  </si>
  <si>
    <t>District Rollback Homestead Per Pupil FY17</t>
  </si>
  <si>
    <t>District OSFC 3-Year Valuation Per Pupil FY18</t>
  </si>
  <si>
    <t>District Ranking Of OSFC Valuation Per Pupil FY18</t>
  </si>
  <si>
    <t>District Median Income TY15</t>
  </si>
  <si>
    <t>District Average Income TY15</t>
  </si>
  <si>
    <t>District Current Operating Millage Incl JVS FY18</t>
  </si>
  <si>
    <t>District Class 1 Effective Millage Incl JVS FY18</t>
  </si>
  <si>
    <t>District Class 2 Effective Millage Incl JVS FY18</t>
  </si>
  <si>
    <t>District Inside Millage FY18</t>
  </si>
  <si>
    <t>District Income Tax Per Pupil FY17</t>
  </si>
  <si>
    <t>District Local Tax Effort Index FY17</t>
  </si>
  <si>
    <t>District Administrative Expenditure Per Pupil FY17</t>
  </si>
  <si>
    <t>District Building Operation Expenditure Per Pupil FY17</t>
  </si>
  <si>
    <t>District Instructional Expenditure Per Pupil FY17</t>
  </si>
  <si>
    <t>District Pupil Support Expenditure Per Pupil FY17</t>
  </si>
  <si>
    <t>District Staff Support Expenditure Per Pupil FY17</t>
  </si>
  <si>
    <t>District Total Expenditure Per Pupil FY17</t>
  </si>
  <si>
    <t>District State Revenue Per Pupil FY17</t>
  </si>
  <si>
    <t>District State Revenue As % Of Total FY17</t>
  </si>
  <si>
    <t>District Local Revenue Per Pupil FY17</t>
  </si>
  <si>
    <t>District Local Revenue As % Of Total FY17</t>
  </si>
  <si>
    <t>District Other Non-Tax Revenue Per Pupil FY17</t>
  </si>
  <si>
    <t>District Othe Non-Tax Revenue as % of Total FY17</t>
  </si>
  <si>
    <t>District Federal Revenue Per Pupil FY17</t>
  </si>
  <si>
    <t>District Federal Revenue As % Of Total FY17</t>
  </si>
  <si>
    <t>District Total Revenue Per Pupil FY17</t>
  </si>
  <si>
    <t>District Formula Funding Per Pupil FY17</t>
  </si>
  <si>
    <t>District Formula Funding As % Of Income Tax Liability FY17</t>
  </si>
  <si>
    <t>District Salaries As % Of Operating Expenditures FY17</t>
  </si>
  <si>
    <t>District Fringe Benefits As % Of Operating Expenditures FY17</t>
  </si>
  <si>
    <t>District Purchased Services As % Of Operating Expenditures FY17</t>
  </si>
  <si>
    <t>District Supplies &amp; Materials As % Of Operating Expenditures FY17</t>
  </si>
  <si>
    <t>District Other Expenses As % Of Operating Expenditures FY17</t>
  </si>
  <si>
    <t>SIMILAR DISTRICT Square Mileage FY17</t>
  </si>
  <si>
    <t>SIMILAR DISTRICT Pupil Density FY17</t>
  </si>
  <si>
    <t>SIMILAR DISTRICT Total Average Daily Membership FY17</t>
  </si>
  <si>
    <t>SIMILAR DISTRICT Total Year-End Enrollment FY17</t>
  </si>
  <si>
    <t>SIMILAR DISTRICT Asian Students As % Of Total FY17</t>
  </si>
  <si>
    <t>SIMILAR DISTRICT Pacific Islander Students As % Of Total FY17</t>
  </si>
  <si>
    <t>SIMILAR DISTRICT Black Students As % Of Total FY17</t>
  </si>
  <si>
    <t>SIMILAR DISTRICT American Indian/ Alaskan Native Students As % Of Total FY17</t>
  </si>
  <si>
    <t>SIMILAR DISTRICT Hispanic Students As % Of Total FY17</t>
  </si>
  <si>
    <t>SIMILAR DISTRICT White Students As % Of Total FY17</t>
  </si>
  <si>
    <t>SIMILAR DISTRICT Multiracial Students As % Of Total FY17</t>
  </si>
  <si>
    <t>SIMILAR DISTRICT Percent Of Disadvantaged Student FY17</t>
  </si>
  <si>
    <t>SIMILAR DISTRICT Percent Of Students With Limited English Proficiency FY17</t>
  </si>
  <si>
    <t>SIMILAR DISTRICT Percent Of Students With Disability FY17</t>
  </si>
  <si>
    <t>SIMILAR DISTRICT Classroom Teacher Average Salary FY17</t>
  </si>
  <si>
    <t>SIMILAR DISTRICT Percent Of Teachers With 0-4 Years Experience FY17</t>
  </si>
  <si>
    <t>SIMILAR DISTRICT Percent Of Teachers With 4-10 Years Experience FY17</t>
  </si>
  <si>
    <t>SIMILAR DISTRICT Percent Of Teachers With 10+ Years Experience FY17</t>
  </si>
  <si>
    <t>SIMILAR DISTRICT FTE Number Of Administrators FY17</t>
  </si>
  <si>
    <t>SIMILAR DISTRICT Administrator Average Salary FY17</t>
  </si>
  <si>
    <t>SIMILAR DISTRICT Pupil Administrator Ratio FY17</t>
  </si>
  <si>
    <t>SIMILAR DISTRICT Assessed Valuation Per Pupil FY18</t>
  </si>
  <si>
    <t>SIMILAR DISTRICT Res/Agr Real Valuation As % Of Total FY18</t>
  </si>
  <si>
    <t>SIMILAR DISTRICT All Other Real Valuation As % Of Total FY18</t>
  </si>
  <si>
    <t>SIMILAR DISTRICT Public Utility Tangible Valuation As % Of Total FY18</t>
  </si>
  <si>
    <t>SIMILAR DISTRICT Business Valuation As % Of Total FY18</t>
  </si>
  <si>
    <t>SIMILAR DISTRICT Per Pupil Revenue Raised By 1 Mill Of Property Tax FY18</t>
  </si>
  <si>
    <t>SIMILAR DISTRICT Total Property Tax Per Pupil FY18</t>
  </si>
  <si>
    <t>SIMILAR DISTRICT Rollback Homestead Per Pupil FY17</t>
  </si>
  <si>
    <t>SIMILAR DISTRICT OSFC 3-Year Valuation Per Pupil FY18</t>
  </si>
  <si>
    <t>SIMILAR DISTRICT Ranking Of OSFC Valuation Per Pupil FY18</t>
  </si>
  <si>
    <t>SIMILAR DISTRICT Median Income TY15</t>
  </si>
  <si>
    <t>SIMILAR DISTRICT Average Income TY15</t>
  </si>
  <si>
    <t>SIMILAR DISTRICT Current Operating Millage Incl JVS FY18</t>
  </si>
  <si>
    <t>SIMILAR DISTRICT Class 1 Effective Millage Incl JVS FY18</t>
  </si>
  <si>
    <t>SIMILAR DISTRICT Class 2 Effective Millage Incl JVS FY18</t>
  </si>
  <si>
    <t>SIMILAR DISTRICT Inside Millage FY18</t>
  </si>
  <si>
    <t>SIMILAR DISTRICT Income Tax Per Pupil FY17</t>
  </si>
  <si>
    <t>SIMILAR DISTRICT Local Tax Effort Index FY17</t>
  </si>
  <si>
    <t>SIMILAR DISTRICT Administrative Expenditure Per Pupil FY17</t>
  </si>
  <si>
    <t>SIMILAR DISTRICT Building Operation Expenditure Per Pupil FY17</t>
  </si>
  <si>
    <t>SIMILAR DISTRICT Instructional Expenditure Per Pupil FY17</t>
  </si>
  <si>
    <t>SIMILAR DISTRICT Pupil Support Expenditure Per Pupil FY17</t>
  </si>
  <si>
    <t>SIMILAR DISTRICT Staff Support Expenditure Per Pupil FY17</t>
  </si>
  <si>
    <t>SIMILAR DISTRICT Total Expenditure Per Pupil FY17</t>
  </si>
  <si>
    <t>SIMILAR DISTRICT State Revenue Per Pupil FY17</t>
  </si>
  <si>
    <t>SIMILAR DISTRICT State Revenue As % Of Total FY17</t>
  </si>
  <si>
    <t>SIMILAR DISTRICT Local Revenue Per Pupil FY17</t>
  </si>
  <si>
    <t>SIMILAR DISTRICT Local Revenue As % Of Total FY17</t>
  </si>
  <si>
    <t>SIMILAR DISTRICT Other Non-Tax Revenue Per Pupil FY17</t>
  </si>
  <si>
    <t>SIMILAR DISTRICT Othe Non-Tax Revenue as % of Total FY17</t>
  </si>
  <si>
    <t>SIMILAR DISTRICT Federal Revenue Per Pupil FY17</t>
  </si>
  <si>
    <t>SIMILAR DISTRICT Federal Revenue As % Of Total FY17</t>
  </si>
  <si>
    <t>SIMILAR DISTRICT Total Revenue Per Pupil FY17</t>
  </si>
  <si>
    <t>SIMILAR DISTRICT Formula Funding Per Pupil FY17</t>
  </si>
  <si>
    <t>SIMILAR DISTRICT Formula Funding As % Of Income Tax Liability FY17</t>
  </si>
  <si>
    <t>SIMILAR DISTRICT Salaries As % Of Operating Expenditures FY17</t>
  </si>
  <si>
    <t>SIMILAR DISTRICT Fringe Benefits As % Of Operating Expenditures FY17</t>
  </si>
  <si>
    <t>SIMILAR DISTRICT Purchased Services As % Of Operating Expenditures FY17</t>
  </si>
  <si>
    <t>SIMILAR DISTRICT Supplies &amp; Materials As % Of Operating Expenditures FY17</t>
  </si>
  <si>
    <t>SIMILAR DISTRICT Other Expenses As % Of Operating Expenditures FY17</t>
  </si>
  <si>
    <t>1) SCHOOL DISTRICT AREA SQUARE MILEAGE (FY17)</t>
  </si>
  <si>
    <t>2) DISTRICT PUPIL DENSITY (FY17)</t>
  </si>
  <si>
    <t>3) TOTAL AVERAGE DAILY MEMBERSHIP (FY17)</t>
  </si>
  <si>
    <t>4) TOTAL YEAR-END ENROLLMENT (FY17)</t>
  </si>
  <si>
    <t>5) ASIAN STUDENTS AS % OF TOTAL (FY17)</t>
  </si>
  <si>
    <t>6) PACIFIC ISLANDER STUDENTS AS % OF TOTAL (FY17)</t>
  </si>
  <si>
    <t>7) BLACK STUDENTS AS % OF TOTAL (FY17)</t>
  </si>
  <si>
    <t>8) AMERICAN INDIAN/ALASKAN NATIVE STUDENTS AS % OF TOTAL (FY17)</t>
  </si>
  <si>
    <t>9) HISPANIC STUDENTS AS % OF TOTAL (FY17)</t>
  </si>
  <si>
    <t>10) WHITE STUDENTS AS % OF TOTAL (FY17)</t>
  </si>
  <si>
    <t>11) MULTIRACIAL STUDENTS AS % OF TOTAL (FY17)</t>
  </si>
  <si>
    <t>12) % OF DISADVANTAGED STUDENTS (FY17)</t>
  </si>
  <si>
    <t>13) % OF STUDENTS WITH LIMITED ENGLISH PROFICIENCY (FY17)</t>
  </si>
  <si>
    <t>14) % OF STUDENTS WITH DISABILITY (FY17)</t>
  </si>
  <si>
    <t>15) CLASSROOM TEACHERS' AVERAGE SALARY (FY17)</t>
  </si>
  <si>
    <t>16) % TEACHERS WITH 0-4 YEARS EXPERIENCE (FY17)</t>
  </si>
  <si>
    <t>17) % TEACHERS WITH 4-10 YEARS EXPERIENCE (FY17)</t>
  </si>
  <si>
    <t>18) % TEACHERS WITH 10+ YEARS EXPERIENCE (FY17)</t>
  </si>
  <si>
    <t>19) FTE NUMBER OF ADMINISTRATORS (FY17)</t>
  </si>
  <si>
    <t>20) ADMINISTRATORS' AVERAGE SALARY (FY17)</t>
  </si>
  <si>
    <t>21) PUPIL ADMINISTRATOR RATIO (FY17)</t>
  </si>
  <si>
    <t>22) ASSESSED PROPERTY VALUATION PER PUPIL (TY16 [FY18])</t>
  </si>
  <si>
    <t>23) RES &amp; AGR REAL PROPERTY VALUATION AS % OF TOTAL (TY16 [FY18])</t>
  </si>
  <si>
    <t>24) ALL OTHER REAL PROPERTY VALUATION AS % OF TOTAL (TY16 [FY18])</t>
  </si>
  <si>
    <t>25) PUBLIC UTILITY TANGIBLE VALUE AS % OF TOTAL (TY16 [FY18])</t>
  </si>
  <si>
    <t>26) BUSINESS VALUATION AS % OF TOTAL (TY16 [FY18])</t>
  </si>
  <si>
    <t>27) PER PUPIL REVENUE RAISED BY ONE MILL PROPERTY TAX (TY16 [FY18])</t>
  </si>
  <si>
    <t>28) TOTAL PROPERTY TAX PER PUPIL (TY16 [FY18])</t>
  </si>
  <si>
    <t>29) ROLLBACK &amp; HOMESTEAD PER PUPIL (FY17)</t>
  </si>
  <si>
    <t>30) OSFC 3-YEAR ADJUSTED VALUATION PER PUPIL (FY18)</t>
  </si>
  <si>
    <t>31) DISTRICT RANKING OF OSFC VALUATION PER PUPIL (FY18)</t>
  </si>
  <si>
    <t>32) MEDIAN INCOME (TY15)</t>
  </si>
  <si>
    <t>33) AVERAGE INCOME (TY15)</t>
  </si>
  <si>
    <t>34) CURRENT OPERATING MILLAGE INCLUDING JVS MILLS (TY16 [FY18])</t>
  </si>
  <si>
    <t>35) EFFECTIVE CLASS 1 MILLAGE INCLUDING JVS MILLS (TY16 [FY18])</t>
  </si>
  <si>
    <t>36) EFFECTIVE CLASS 2 MILLAGE INCLUDING JVS MILLS (TY16 [FY18])</t>
  </si>
  <si>
    <t>37) SCHOOL INSIDE MILLAGE (TY16 [FY18])</t>
  </si>
  <si>
    <t>38) SCHOOL DISTRICT INCOME TAX PER PUPIL (FY17)</t>
  </si>
  <si>
    <t>39) LOCAL TAX EFFORT INDEX (FY17)</t>
  </si>
  <si>
    <t>40) ADMINISTRATION EXPENDITURE PER PUPIL (FY17)</t>
  </si>
  <si>
    <t>41) BUILDING OPERATION EXPENDITURE PER PUPIL (FY17)</t>
  </si>
  <si>
    <t>42) INSTRUCTIONAL EXPENDITURE PER PUPIL (FY17)</t>
  </si>
  <si>
    <t>43) PUPIL SUPPORT EXPENDITURE PER PUPIL (FY17)</t>
  </si>
  <si>
    <t>44) STAFF SUPPORT EXPENDITURE PER PUPIL (FY17)</t>
  </si>
  <si>
    <t>45) TOTAL EXPENDITURE PER PUPIL (FY17)</t>
  </si>
  <si>
    <t>46) STATE REVENUE PER PUPIL (FY17)</t>
  </si>
  <si>
    <t>47) STATE REVENUE AS % OF TOTAL (FY17)</t>
  </si>
  <si>
    <t>48) LOCAL REVENUE PER PUPIL (FY17)</t>
  </si>
  <si>
    <t>49) LOCAL REVENUE AS % OF TOTAL (FY17)</t>
  </si>
  <si>
    <t>50) OTHER NON-TAX REVENUE PER PUPIL (FY17)</t>
  </si>
  <si>
    <t>51) OTHER NON-TAX REVENUE AS % OF TOTAL (FY17)</t>
  </si>
  <si>
    <t>52) FEDERAL REVENUE PER PUPIL (FY17)</t>
  </si>
  <si>
    <t>53) FEDERAL REVENUE AS % OF TOTAL (FY17)</t>
  </si>
  <si>
    <t>54) TOTAL REVENUE PER PUPIL (FY17)</t>
  </si>
  <si>
    <t>55) TOTAL FORMULA FUNDING PER PUPIL (FY17)</t>
  </si>
  <si>
    <t>56) TOTAL FORMULA FUNDING AS % OF INCOME TAX LIABILITY (FY17)</t>
  </si>
  <si>
    <t>57) SALARIES AS % OF OPERATING EXPENDITURES (FY17)</t>
  </si>
  <si>
    <t>58) FRINGE BENEFITS AS % OF OPERATING EXPENDITURES (FY17)</t>
  </si>
  <si>
    <t>59) PURCHASED SERVICES AS % OF OPERATING EXPENDITURES (FY17)</t>
  </si>
  <si>
    <t>60) SUPPLIES &amp; MATERIALS AS % OF OPERATING EXPENDITURES (FY17)</t>
  </si>
  <si>
    <t>61) OTHER EXPENSES AS % OF OPERATING EXPENDITURES (FY17)</t>
  </si>
  <si>
    <t>School District Area Square Mileage (FY17)</t>
  </si>
  <si>
    <t>District Pupil Density (FY17)</t>
  </si>
  <si>
    <t>Total Average Daily Membership (FY17)</t>
  </si>
  <si>
    <t>Total Year-End Enrollment (FY17)</t>
  </si>
  <si>
    <t>Asian Students As % Of Total (FY17)</t>
  </si>
  <si>
    <t>Pacific Islander Students as % Of Total (FY17)</t>
  </si>
  <si>
    <t>Black Students As % Of Total (FY17)</t>
  </si>
  <si>
    <t>American Indian/Alaskan Native Students As % Of Total (FY17)</t>
  </si>
  <si>
    <t>Hispanic Students As % Of Total (FY17)</t>
  </si>
  <si>
    <t>White Students As % Of Total (FY17)</t>
  </si>
  <si>
    <t>Multiracial Students As % Of Total (FY17)</t>
  </si>
  <si>
    <t>% Of Disadvantaged Students (FY17)</t>
  </si>
  <si>
    <t>% Of Students With Limited English Proficiency (FY17)</t>
  </si>
  <si>
    <t>% Of Students With Disability (FY17)</t>
  </si>
  <si>
    <t>Classroom Teachers' Average Salary (FY17)</t>
  </si>
  <si>
    <t>% Teachers With 0-4 Years Experience (FY17)</t>
  </si>
  <si>
    <t>% Teachers With 4-10 Years Experience (FY17)</t>
  </si>
  <si>
    <t>% Teachers With 10+ Years Experience (FY17)</t>
  </si>
  <si>
    <t>FTE Number Of Administrators (FY17)</t>
  </si>
  <si>
    <t>Administrators' Average Salary (FY17)</t>
  </si>
  <si>
    <t>Pupil Administrator Ratio (FY17)</t>
  </si>
  <si>
    <t>Assessed Property Valuation Per Pupil (TY16 [FY18])</t>
  </si>
  <si>
    <t>Res &amp; Agr Real Property Valuation As % Of Total (TY16 [FY18])</t>
  </si>
  <si>
    <t>All Other Real Property Valuation As % Of Total (TY16 [FY18])</t>
  </si>
  <si>
    <t>Public Utility Tangible Value As % Of Total (TY16 [FY18])</t>
  </si>
  <si>
    <t>Business Valuation As % Of Total (TY16 [FY18])</t>
  </si>
  <si>
    <t>Per Pupil Revenue Raised By One Mill Property Tax (TY16 [FY18])</t>
  </si>
  <si>
    <t>Total Property Tax Per Pupil (TY16 [FY18])</t>
  </si>
  <si>
    <t>Rollback &amp; Homestead Per Pupil (FY17)</t>
  </si>
  <si>
    <t>OSFC 3-Year Adjusted Valuation Per Pupil (FY18)</t>
  </si>
  <si>
    <t>District Ranking Of OSFC Valuation Per Pupil (FY18)</t>
  </si>
  <si>
    <t>Median Income (TY15)</t>
  </si>
  <si>
    <t>Average Income (TY15)</t>
  </si>
  <si>
    <t>Current Operating Millage Including JVS Mills (TY16 [FY18])</t>
  </si>
  <si>
    <t>Effective Class 1 Millage Including JVS Mills (TY16 [FY18])</t>
  </si>
  <si>
    <t>Effective Class 2 Millage Including JVS Mills (TY16 [FY18])</t>
  </si>
  <si>
    <t>School Inside Millage (TY16 [FY18])</t>
  </si>
  <si>
    <t>School District Income Tax Per Pupil (FY17)</t>
  </si>
  <si>
    <t>Local Tax Effort Index (FY17)</t>
  </si>
  <si>
    <t>Administration Expenditure Per Pupil (FY17)</t>
  </si>
  <si>
    <t>Building Operation Expenditure Per Pupil (FY17)</t>
  </si>
  <si>
    <t>Instructional Expenditure Per Pupil (FY17)</t>
  </si>
  <si>
    <t>Pupil Support Expenditure Per Pupil (FY17)</t>
  </si>
  <si>
    <t>Staff Support Expenditure Per Pupil (FY17)</t>
  </si>
  <si>
    <t>Total Expenditure Per Pupil (FY17)</t>
  </si>
  <si>
    <t>State Revenue Per Pupil (FY17)</t>
  </si>
  <si>
    <t>State Revenue As % Of Total (FY17)</t>
  </si>
  <si>
    <t>Local Revenue Per Pupil (FY17)</t>
  </si>
  <si>
    <t>Local Revenue As % Of Total (FY17)</t>
  </si>
  <si>
    <t>Other Non-Tax Revenue Per Pupil (FY17)</t>
  </si>
  <si>
    <t>Other Non-Tax Revenue As % of Total (FY17)</t>
  </si>
  <si>
    <t>Federal Revenue Per Pupil (FY17)</t>
  </si>
  <si>
    <t>Federal Revenue As % Of Total (FY17)</t>
  </si>
  <si>
    <t>Total Revenue Per Pupil (FY17)</t>
  </si>
  <si>
    <t>Total Formula Funding Per Pupil (FY17)</t>
  </si>
  <si>
    <t>Total Formula Funding As % Of Income Tax Liability (FY17)</t>
  </si>
  <si>
    <t>Salaries As % Of Operating Expenditures (FY17)</t>
  </si>
  <si>
    <t>Fringe Benefits As % Of Operating Expenditures (FY17)</t>
  </si>
  <si>
    <t>Purchased Services As % Of Operating Expenditures (FY17)</t>
  </si>
  <si>
    <t>Supplies &amp; Materials As % Of Operating Expenditures (FY17)</t>
  </si>
  <si>
    <t>Other Expenses As % Of Operating Expenditures (FY17)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</si>
</sst>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&quot;$&quot;#,##0"/>
    <numFmt numFmtId="166" formatCode="0.0000"/>
    <numFmt numFmtId="167" formatCode="#,##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3" fontId="18" fillId="0" borderId="0" xfId="0" applyNumberFormat="1" applyFont="1" applyAlignment="1">
      <alignment horizontal="center" wrapText="1"/>
    </xf>
    <xf numFmtId="4" fontId="18" fillId="0" borderId="0" xfId="0" applyNumberFormat="1" applyFont="1" applyAlignment="1">
      <alignment horizontal="center" wrapText="1"/>
    </xf>
    <xf numFmtId="10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166" fontId="18" fillId="0" borderId="0" xfId="0" applyNumberFormat="1" applyFont="1" applyAlignment="1">
      <alignment horizontal="center" wrapText="1"/>
    </xf>
    <xf numFmtId="164" fontId="18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20" fillId="0" borderId="0" xfId="0" applyFont="1"/>
    <xf numFmtId="0" fontId="20" fillId="33" borderId="0" xfId="0" applyFont="1" applyFill="1" applyAlignment="1" applyProtection="1">
      <alignment horizontal="center"/>
      <protection hidden="1"/>
    </xf>
    <xf numFmtId="0" fontId="21" fillId="0" borderId="0" xfId="0" applyFont="1" applyAlignment="1">
      <alignment vertical="center"/>
    </xf>
    <xf numFmtId="0" fontId="20" fillId="0" borderId="0" xfId="0" applyFont="1" applyAlignment="1" applyProtection="1">
      <alignment vertical="center"/>
      <protection hidden="1"/>
    </xf>
    <xf numFmtId="0" fontId="20" fillId="33" borderId="0" xfId="0" applyFont="1" applyFill="1" applyAlignment="1" applyProtection="1">
      <alignment horizontal="center" vertical="center"/>
      <protection hidden="1"/>
    </xf>
    <xf numFmtId="0" fontId="20" fillId="3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33" borderId="10" xfId="0" applyFont="1" applyFill="1" applyBorder="1" applyAlignment="1" applyProtection="1">
      <alignment horizontal="center"/>
      <protection hidden="1"/>
    </xf>
    <xf numFmtId="0" fontId="18" fillId="33" borderId="11" xfId="0" applyFont="1" applyFill="1" applyBorder="1" applyProtection="1">
      <protection hidden="1"/>
    </xf>
    <xf numFmtId="0" fontId="18" fillId="33" borderId="11" xfId="0" applyFont="1" applyFill="1" applyBorder="1" applyAlignment="1" applyProtection="1">
      <alignment vertical="center"/>
      <protection hidden="1"/>
    </xf>
    <xf numFmtId="0" fontId="23" fillId="33" borderId="11" xfId="0" applyFont="1" applyFill="1" applyBorder="1" applyProtection="1">
      <protection hidden="1"/>
    </xf>
    <xf numFmtId="0" fontId="23" fillId="34" borderId="11" xfId="0" applyFont="1" applyFill="1" applyBorder="1" applyAlignment="1" applyProtection="1">
      <alignment horizontal="center" vertical="center" wrapText="1"/>
      <protection hidden="1"/>
    </xf>
    <xf numFmtId="0" fontId="23" fillId="33" borderId="11" xfId="0" applyFont="1" applyFill="1" applyBorder="1" applyAlignment="1" applyProtection="1">
      <alignment horizontal="center" vertical="center" wrapText="1"/>
      <protection hidden="1"/>
    </xf>
    <xf numFmtId="0" fontId="23" fillId="33" borderId="11" xfId="0" applyFont="1" applyFill="1" applyBorder="1" applyAlignment="1" applyProtection="1">
      <alignment horizontal="center" vertical="center" wrapText="1"/>
      <protection locked="0" hidden="1"/>
    </xf>
    <xf numFmtId="0" fontId="23" fillId="34" borderId="11" xfId="0" applyFont="1" applyFill="1" applyBorder="1" applyAlignment="1" applyProtection="1">
      <alignment horizontal="center" vertical="center" wrapText="1"/>
      <protection locked="0" hidden="1"/>
    </xf>
    <xf numFmtId="0" fontId="18" fillId="0" borderId="0" xfId="0" applyFont="1"/>
    <xf numFmtId="0" fontId="23" fillId="33" borderId="12" xfId="0" applyFont="1" applyFill="1" applyBorder="1" applyProtection="1">
      <protection hidden="1"/>
    </xf>
    <xf numFmtId="0" fontId="18" fillId="33" borderId="12" xfId="0" applyFont="1" applyFill="1" applyBorder="1" applyAlignment="1" applyProtection="1">
      <alignment horizontal="center" vertical="center"/>
      <protection hidden="1"/>
    </xf>
    <xf numFmtId="0" fontId="18" fillId="33" borderId="12" xfId="0" applyFont="1" applyFill="1" applyBorder="1" applyProtection="1">
      <protection hidden="1"/>
    </xf>
    <xf numFmtId="0" fontId="18" fillId="34" borderId="0" xfId="0" applyFont="1" applyFill="1" applyAlignment="1" applyProtection="1">
      <alignment horizontal="right"/>
      <protection hidden="1"/>
    </xf>
    <xf numFmtId="0" fontId="18" fillId="33" borderId="0" xfId="0" applyFont="1" applyFill="1" applyAlignment="1" applyProtection="1">
      <alignment horizontal="right"/>
      <protection hidden="1"/>
    </xf>
    <xf numFmtId="0" fontId="23" fillId="33" borderId="0" xfId="0" applyFont="1" applyFill="1" applyProtection="1">
      <protection hidden="1"/>
    </xf>
    <xf numFmtId="0" fontId="18" fillId="33" borderId="0" xfId="0" applyFont="1" applyFill="1" applyAlignment="1" applyProtection="1">
      <alignment horizontal="center" vertical="center"/>
      <protection hidden="1"/>
    </xf>
    <xf numFmtId="0" fontId="18" fillId="33" borderId="0" xfId="0" applyFont="1" applyFill="1" applyProtection="1">
      <protection hidden="1"/>
    </xf>
    <xf numFmtId="4" fontId="18" fillId="34" borderId="0" xfId="0" applyNumberFormat="1" applyFont="1" applyFill="1" applyAlignment="1" applyProtection="1">
      <alignment horizontal="right"/>
      <protection hidden="1"/>
    </xf>
    <xf numFmtId="2" fontId="18" fillId="33" borderId="0" xfId="0" applyNumberFormat="1" applyFont="1" applyFill="1" applyAlignment="1" applyProtection="1">
      <alignment horizontal="right"/>
      <protection hidden="1"/>
    </xf>
    <xf numFmtId="4" fontId="18" fillId="33" borderId="0" xfId="0" applyNumberFormat="1" applyFont="1" applyFill="1" applyAlignment="1" applyProtection="1">
      <alignment horizontal="right"/>
      <protection hidden="1"/>
    </xf>
    <xf numFmtId="10" fontId="18" fillId="34" borderId="0" xfId="0" applyNumberFormat="1" applyFont="1" applyFill="1" applyAlignment="1" applyProtection="1">
      <alignment horizontal="right"/>
      <protection hidden="1"/>
    </xf>
    <xf numFmtId="10" fontId="18" fillId="33" borderId="0" xfId="0" applyNumberFormat="1" applyFont="1" applyFill="1" applyAlignment="1" applyProtection="1">
      <alignment horizontal="right"/>
      <protection hidden="1"/>
    </xf>
    <xf numFmtId="0" fontId="23" fillId="33" borderId="10" xfId="0" applyFont="1" applyFill="1" applyBorder="1" applyProtection="1">
      <protection hidden="1"/>
    </xf>
    <xf numFmtId="0" fontId="18" fillId="33" borderId="10" xfId="0" applyFont="1" applyFill="1" applyBorder="1" applyAlignment="1" applyProtection="1">
      <alignment horizontal="center" vertical="center"/>
      <protection hidden="1"/>
    </xf>
    <xf numFmtId="0" fontId="18" fillId="33" borderId="10" xfId="0" applyFont="1" applyFill="1" applyBorder="1" applyProtection="1">
      <protection hidden="1"/>
    </xf>
    <xf numFmtId="10" fontId="18" fillId="34" borderId="10" xfId="0" applyNumberFormat="1" applyFont="1" applyFill="1" applyBorder="1" applyAlignment="1" applyProtection="1">
      <alignment horizontal="right"/>
      <protection hidden="1"/>
    </xf>
    <xf numFmtId="10" fontId="18" fillId="33" borderId="10" xfId="0" applyNumberFormat="1" applyFont="1" applyFill="1" applyBorder="1" applyAlignment="1" applyProtection="1">
      <alignment horizontal="right"/>
      <protection hidden="1"/>
    </xf>
    <xf numFmtId="0" fontId="18" fillId="33" borderId="0" xfId="0" applyFont="1" applyFill="1" applyAlignment="1" applyProtection="1">
      <alignment horizontal="center"/>
      <protection hidden="1"/>
    </xf>
    <xf numFmtId="164" fontId="18" fillId="34" borderId="0" xfId="0" applyNumberFormat="1" applyFont="1" applyFill="1" applyAlignment="1" applyProtection="1">
      <alignment horizontal="right"/>
      <protection hidden="1"/>
    </xf>
    <xf numFmtId="164" fontId="18" fillId="33" borderId="0" xfId="0" applyNumberFormat="1" applyFont="1" applyFill="1" applyAlignment="1" applyProtection="1">
      <alignment horizontal="right"/>
      <protection hidden="1"/>
    </xf>
    <xf numFmtId="0" fontId="18" fillId="33" borderId="10" xfId="0" applyFont="1" applyFill="1" applyBorder="1" applyAlignment="1" applyProtection="1">
      <alignment horizontal="center"/>
      <protection hidden="1"/>
    </xf>
    <xf numFmtId="4" fontId="18" fillId="34" borderId="10" xfId="0" applyNumberFormat="1" applyFont="1" applyFill="1" applyBorder="1" applyAlignment="1" applyProtection="1">
      <alignment horizontal="right"/>
      <protection hidden="1"/>
    </xf>
    <xf numFmtId="2" fontId="18" fillId="33" borderId="10" xfId="0" applyNumberFormat="1" applyFont="1" applyFill="1" applyBorder="1" applyAlignment="1" applyProtection="1">
      <alignment horizontal="right"/>
      <protection hidden="1"/>
    </xf>
    <xf numFmtId="4" fontId="18" fillId="33" borderId="10" xfId="0" applyNumberFormat="1" applyFont="1" applyFill="1" applyBorder="1" applyAlignment="1" applyProtection="1">
      <alignment horizontal="right"/>
      <protection hidden="1"/>
    </xf>
    <xf numFmtId="7" fontId="18" fillId="34" borderId="0" xfId="0" applyNumberFormat="1" applyFont="1" applyFill="1" applyAlignment="1" applyProtection="1">
      <alignment horizontal="right"/>
      <protection hidden="1"/>
    </xf>
    <xf numFmtId="3" fontId="18" fillId="34" borderId="0" xfId="0" applyNumberFormat="1" applyFont="1" applyFill="1" applyAlignment="1" applyProtection="1">
      <alignment horizontal="right"/>
      <protection hidden="1"/>
    </xf>
    <xf numFmtId="1" fontId="18" fillId="33" borderId="0" xfId="0" applyNumberFormat="1" applyFont="1" applyFill="1" applyAlignment="1" applyProtection="1">
      <alignment horizontal="right"/>
      <protection hidden="1"/>
    </xf>
    <xf numFmtId="1" fontId="18" fillId="34" borderId="0" xfId="0" applyNumberFormat="1" applyFont="1" applyFill="1" applyAlignment="1" applyProtection="1">
      <alignment horizontal="right"/>
      <protection hidden="1"/>
    </xf>
    <xf numFmtId="164" fontId="18" fillId="34" borderId="10" xfId="0" applyNumberFormat="1" applyFont="1" applyFill="1" applyBorder="1" applyAlignment="1" applyProtection="1">
      <alignment horizontal="right"/>
      <protection hidden="1"/>
    </xf>
    <xf numFmtId="164" fontId="18" fillId="33" borderId="10" xfId="0" applyNumberFormat="1" applyFont="1" applyFill="1" applyBorder="1" applyAlignment="1" applyProtection="1">
      <alignment horizontal="right"/>
      <protection hidden="1"/>
    </xf>
    <xf numFmtId="167" fontId="18" fillId="34" borderId="10" xfId="0" applyNumberFormat="1" applyFont="1" applyFill="1" applyBorder="1" applyAlignment="1" applyProtection="1">
      <alignment horizontal="right"/>
      <protection hidden="1"/>
    </xf>
    <xf numFmtId="166" fontId="18" fillId="33" borderId="10" xfId="0" applyNumberFormat="1" applyFont="1" applyFill="1" applyBorder="1" applyAlignment="1" applyProtection="1">
      <alignment horizontal="right"/>
      <protection hidden="1"/>
    </xf>
    <xf numFmtId="167" fontId="18" fillId="33" borderId="10" xfId="0" applyNumberFormat="1" applyFont="1" applyFill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33" borderId="0" xfId="0" applyFont="1" applyFill="1" applyAlignment="1" applyProtection="1">
      <alignment vertical="center"/>
      <protection hidden="1"/>
    </xf>
    <xf numFmtId="0" fontId="18" fillId="0" borderId="0" xfId="0" applyFont="1" applyAlignment="1">
      <alignment vertical="center"/>
    </xf>
    <xf numFmtId="0" fontId="18" fillId="33" borderId="0" xfId="0" applyFont="1" applyFill="1"/>
    <xf numFmtId="2" fontId="18" fillId="34" borderId="0" xfId="0" applyNumberFormat="1" applyFont="1" applyFill="1" applyAlignment="1" applyProtection="1">
      <alignment horizontal="right"/>
      <protection hidden="1"/>
    </xf>
    <xf numFmtId="0" fontId="19" fillId="33" borderId="0" xfId="0" applyFont="1" applyFill="1" applyAlignment="1" applyProtection="1">
      <alignment horizontal="center"/>
      <protection locked="0" hidden="1"/>
    </xf>
    <xf numFmtId="0" fontId="19" fillId="33" borderId="0" xfId="0" applyFont="1" applyFill="1" applyAlignment="1" applyProtection="1">
      <alignment horizontal="center"/>
      <protection hidden="1"/>
    </xf>
    <xf numFmtId="0" fontId="21" fillId="33" borderId="0" xfId="0" applyFont="1" applyFill="1" applyAlignment="1" applyProtection="1">
      <alignment horizontal="center" vertical="center"/>
      <protection hidden="1"/>
    </xf>
    <xf numFmtId="0" fontId="19" fillId="34" borderId="0" xfId="0" applyFont="1" applyFill="1" applyAlignment="1" applyProtection="1">
      <alignment horizontal="center" vertical="center"/>
      <protection locked="0"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_PROFILE_REPORT_FY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ISTRICT_PROFILE_REPORT_FY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ct Profile Report"/>
      <sheetName val="District Data"/>
      <sheetName val="Similar District Data"/>
      <sheetName val="State Data"/>
    </sheetNames>
    <sheetDataSet>
      <sheetData sheetId="0"/>
      <sheetData sheetId="1">
        <row r="2">
          <cell r="A2">
            <v>0</v>
          </cell>
          <cell r="B2">
            <v>0</v>
          </cell>
        </row>
        <row r="3">
          <cell r="A3" t="str">
            <v>Ada Ex Vill SD, Hardin</v>
          </cell>
          <cell r="B3">
            <v>45187</v>
          </cell>
        </row>
        <row r="4">
          <cell r="A4" t="str">
            <v>Adena Local SD, Ross</v>
          </cell>
          <cell r="B4">
            <v>49494</v>
          </cell>
        </row>
        <row r="5">
          <cell r="A5" t="str">
            <v>Akron City SD, Summit</v>
          </cell>
          <cell r="B5">
            <v>43489</v>
          </cell>
        </row>
        <row r="6">
          <cell r="A6" t="str">
            <v>Alexander Local SD, Athens</v>
          </cell>
          <cell r="B6">
            <v>45906</v>
          </cell>
        </row>
        <row r="7">
          <cell r="A7" t="str">
            <v>Allen East Local SD, Allen</v>
          </cell>
          <cell r="B7">
            <v>45757</v>
          </cell>
        </row>
        <row r="8">
          <cell r="A8" t="str">
            <v>Alliance City SD, Stark</v>
          </cell>
          <cell r="B8">
            <v>43497</v>
          </cell>
        </row>
        <row r="9">
          <cell r="A9" t="str">
            <v>Amanda-Clearcreek Local SD, Fairfield</v>
          </cell>
          <cell r="B9">
            <v>46847</v>
          </cell>
        </row>
        <row r="10">
          <cell r="A10" t="str">
            <v>Amherst Ex Vill SD, Lorain</v>
          </cell>
          <cell r="B10">
            <v>45195</v>
          </cell>
        </row>
        <row r="11">
          <cell r="A11" t="str">
            <v>Anna Local SD, Shelby</v>
          </cell>
          <cell r="B11">
            <v>49759</v>
          </cell>
        </row>
        <row r="12">
          <cell r="A12" t="str">
            <v>Ansonia Local SD, Darke</v>
          </cell>
          <cell r="B12">
            <v>46623</v>
          </cell>
        </row>
        <row r="13">
          <cell r="A13" t="str">
            <v>Anthony Wayne Local SD, Lucas</v>
          </cell>
          <cell r="B13">
            <v>48207</v>
          </cell>
        </row>
        <row r="14">
          <cell r="A14" t="str">
            <v>Antwerp Local SD, Paulding</v>
          </cell>
          <cell r="B14">
            <v>48991</v>
          </cell>
        </row>
        <row r="15">
          <cell r="A15" t="str">
            <v>Arcadia Local SD, Hancock</v>
          </cell>
          <cell r="B15">
            <v>47415</v>
          </cell>
        </row>
        <row r="16">
          <cell r="A16" t="str">
            <v>Arcanum Butler Local SD, Darke</v>
          </cell>
          <cell r="B16">
            <v>46631</v>
          </cell>
        </row>
        <row r="17">
          <cell r="A17" t="str">
            <v>Archbold-Area Local SD, Fulton</v>
          </cell>
          <cell r="B17">
            <v>47043</v>
          </cell>
        </row>
        <row r="18">
          <cell r="A18" t="str">
            <v>Arlington Local SD, Hancock</v>
          </cell>
          <cell r="B18">
            <v>47423</v>
          </cell>
        </row>
        <row r="19">
          <cell r="A19" t="str">
            <v>Ashland City SD, Ashland</v>
          </cell>
          <cell r="B19">
            <v>43505</v>
          </cell>
        </row>
        <row r="20">
          <cell r="A20" t="str">
            <v>Ashtabula Area City SD, Ashtabula</v>
          </cell>
          <cell r="B20">
            <v>43513</v>
          </cell>
        </row>
        <row r="21">
          <cell r="A21" t="str">
            <v>Athens City SD, Athens</v>
          </cell>
          <cell r="B21">
            <v>43521</v>
          </cell>
        </row>
        <row r="22">
          <cell r="A22" t="str">
            <v>Aurora City SD, Portage</v>
          </cell>
          <cell r="B22">
            <v>49171</v>
          </cell>
        </row>
        <row r="23">
          <cell r="A23" t="str">
            <v>Austintown Local SD, Mahoning</v>
          </cell>
          <cell r="B23">
            <v>48298</v>
          </cell>
        </row>
        <row r="24">
          <cell r="A24" t="str">
            <v>Avon Lake City SD, Lorain</v>
          </cell>
          <cell r="B24">
            <v>48124</v>
          </cell>
        </row>
        <row r="25">
          <cell r="A25" t="str">
            <v>Avon Local SD, Lorain</v>
          </cell>
          <cell r="B25">
            <v>48116</v>
          </cell>
        </row>
        <row r="26">
          <cell r="A26" t="str">
            <v>Ayersville Local SD, Defiance</v>
          </cell>
          <cell r="B26">
            <v>46706</v>
          </cell>
        </row>
        <row r="27">
          <cell r="A27" t="str">
            <v>Barberton City SD, Summit</v>
          </cell>
          <cell r="B27">
            <v>43539</v>
          </cell>
        </row>
        <row r="28">
          <cell r="A28" t="str">
            <v>Barnesville Ex Vill SD, Belmont</v>
          </cell>
          <cell r="B28">
            <v>45203</v>
          </cell>
        </row>
        <row r="29">
          <cell r="A29" t="str">
            <v>Batavia Local SD, Clermont</v>
          </cell>
          <cell r="B29">
            <v>46300</v>
          </cell>
        </row>
        <row r="30">
          <cell r="A30" t="str">
            <v>Bath Local SD, Allen</v>
          </cell>
          <cell r="B30">
            <v>45765</v>
          </cell>
        </row>
        <row r="31">
          <cell r="A31" t="str">
            <v>Bay Village City SD, Cuyahoga</v>
          </cell>
          <cell r="B31">
            <v>43547</v>
          </cell>
        </row>
        <row r="32">
          <cell r="A32" t="str">
            <v>Beachwood City SD, Cuyahoga</v>
          </cell>
          <cell r="B32">
            <v>43554</v>
          </cell>
        </row>
        <row r="33">
          <cell r="A33" t="str">
            <v>Beaver Local SD, Columbiana</v>
          </cell>
          <cell r="B33">
            <v>46425</v>
          </cell>
        </row>
        <row r="34">
          <cell r="A34" t="str">
            <v>Beavercreek City SD, Greene</v>
          </cell>
          <cell r="B34">
            <v>47241</v>
          </cell>
        </row>
        <row r="35">
          <cell r="A35" t="str">
            <v>Bedford City SD, Cuyahoga</v>
          </cell>
          <cell r="B35">
            <v>43562</v>
          </cell>
        </row>
        <row r="36">
          <cell r="A36" t="str">
            <v>Bellaire Local SD, Belmont</v>
          </cell>
          <cell r="B36">
            <v>43570</v>
          </cell>
        </row>
        <row r="37">
          <cell r="A37" t="str">
            <v>Bellefontaine City SD, Logan</v>
          </cell>
          <cell r="B37">
            <v>43588</v>
          </cell>
        </row>
        <row r="38">
          <cell r="A38" t="str">
            <v>Bellevue City SD, Huron</v>
          </cell>
          <cell r="B38">
            <v>43596</v>
          </cell>
        </row>
        <row r="39">
          <cell r="A39" t="str">
            <v>Belpre City SD, Washington</v>
          </cell>
          <cell r="B39">
            <v>43604</v>
          </cell>
        </row>
        <row r="40">
          <cell r="A40" t="str">
            <v>Benjamin Logan Local SD, Logan</v>
          </cell>
          <cell r="B40">
            <v>48074</v>
          </cell>
        </row>
        <row r="41">
          <cell r="A41" t="str">
            <v>Benton Carroll Salem Local S, Ottawa</v>
          </cell>
          <cell r="B41">
            <v>48926</v>
          </cell>
        </row>
        <row r="42">
          <cell r="A42" t="str">
            <v>Berea City SD, Cuyahoga</v>
          </cell>
          <cell r="B42">
            <v>43612</v>
          </cell>
        </row>
        <row r="43">
          <cell r="A43" t="str">
            <v>Berkshire Local SD, Geauga</v>
          </cell>
          <cell r="B43">
            <v>47167</v>
          </cell>
        </row>
        <row r="44">
          <cell r="A44" t="str">
            <v>Berne Union Local SD, Fairfield</v>
          </cell>
          <cell r="B44">
            <v>46854</v>
          </cell>
        </row>
        <row r="45">
          <cell r="A45" t="str">
            <v>Bethel Local SD, Miami</v>
          </cell>
          <cell r="B45">
            <v>48611</v>
          </cell>
        </row>
        <row r="46">
          <cell r="A46" t="str">
            <v>Bethel-Tate Local SD, Clermont</v>
          </cell>
          <cell r="B46">
            <v>46318</v>
          </cell>
        </row>
        <row r="47">
          <cell r="A47" t="str">
            <v>Bettsville Local SD, Seneca</v>
          </cell>
          <cell r="B47">
            <v>49692</v>
          </cell>
        </row>
        <row r="48">
          <cell r="A48" t="str">
            <v>Bexley City SD, Franklin</v>
          </cell>
          <cell r="B48">
            <v>43620</v>
          </cell>
        </row>
        <row r="49">
          <cell r="A49" t="str">
            <v>Big Walnut Local SD, Delaware</v>
          </cell>
          <cell r="B49">
            <v>46748</v>
          </cell>
        </row>
        <row r="50">
          <cell r="A50" t="str">
            <v>Black River Local SD, Medina</v>
          </cell>
          <cell r="B50">
            <v>48462</v>
          </cell>
        </row>
        <row r="51">
          <cell r="A51" t="str">
            <v>Blanchester Local SD, Clinton</v>
          </cell>
          <cell r="B51">
            <v>46383</v>
          </cell>
        </row>
        <row r="52">
          <cell r="A52" t="str">
            <v>Bloom Carroll Local SD, Fairfield</v>
          </cell>
          <cell r="B52">
            <v>46862</v>
          </cell>
        </row>
        <row r="53">
          <cell r="A53" t="str">
            <v>Bloom-Vernon Local SD, Scioto</v>
          </cell>
          <cell r="B53">
            <v>49593</v>
          </cell>
        </row>
        <row r="54">
          <cell r="A54" t="str">
            <v>Bloomfield-Mespo Local SD, Trumbull</v>
          </cell>
          <cell r="B54">
            <v>50096</v>
          </cell>
        </row>
        <row r="55">
          <cell r="A55" t="str">
            <v>Bluffton Ex Vill SD, Allen</v>
          </cell>
          <cell r="B55">
            <v>45211</v>
          </cell>
        </row>
        <row r="56">
          <cell r="A56" t="str">
            <v>Boardman Local SD, Mahoning</v>
          </cell>
          <cell r="B56">
            <v>48306</v>
          </cell>
        </row>
        <row r="57">
          <cell r="A57" t="str">
            <v>Botkins Local SD, Shelby</v>
          </cell>
          <cell r="B57">
            <v>49767</v>
          </cell>
        </row>
        <row r="58">
          <cell r="A58" t="str">
            <v>Bowling Green City SD, Wood</v>
          </cell>
          <cell r="B58">
            <v>43638</v>
          </cell>
        </row>
        <row r="59">
          <cell r="A59" t="str">
            <v>Bradford Ex Vill SD, Miami</v>
          </cell>
          <cell r="B59">
            <v>45229</v>
          </cell>
        </row>
        <row r="60">
          <cell r="A60" t="str">
            <v>Brecksville-Broadview Height, Cuyahoga</v>
          </cell>
          <cell r="B60">
            <v>43646</v>
          </cell>
        </row>
        <row r="61">
          <cell r="A61" t="str">
            <v>Bridgeport Ex Vill SD, Belmont</v>
          </cell>
          <cell r="B61">
            <v>45237</v>
          </cell>
        </row>
        <row r="62">
          <cell r="A62" t="str">
            <v>Bright Local SD, Highland</v>
          </cell>
          <cell r="B62">
            <v>47613</v>
          </cell>
        </row>
        <row r="63">
          <cell r="A63" t="str">
            <v>Bristol Local SD, Trumbull</v>
          </cell>
          <cell r="B63">
            <v>50112</v>
          </cell>
        </row>
        <row r="64">
          <cell r="A64" t="str">
            <v>Brookfield Local SD, Trumbull</v>
          </cell>
          <cell r="B64">
            <v>50120</v>
          </cell>
        </row>
        <row r="65">
          <cell r="A65" t="str">
            <v>Brooklyn City SD, Cuyahoga</v>
          </cell>
          <cell r="B65">
            <v>43653</v>
          </cell>
        </row>
        <row r="66">
          <cell r="A66" t="str">
            <v>Brookville Local SD, Montgomery</v>
          </cell>
          <cell r="B66">
            <v>48678</v>
          </cell>
        </row>
        <row r="67">
          <cell r="A67" t="str">
            <v>Brown Local SD, Carroll</v>
          </cell>
          <cell r="B67">
            <v>46177</v>
          </cell>
        </row>
        <row r="68">
          <cell r="A68" t="str">
            <v>Brunswick City SD, Medina</v>
          </cell>
          <cell r="B68">
            <v>43661</v>
          </cell>
        </row>
        <row r="69">
          <cell r="A69" t="str">
            <v>Bryan City SD, Williams</v>
          </cell>
          <cell r="B69">
            <v>43679</v>
          </cell>
        </row>
        <row r="70">
          <cell r="A70" t="str">
            <v>Buckeye Central Local SD, Crawford</v>
          </cell>
          <cell r="B70">
            <v>46508</v>
          </cell>
        </row>
        <row r="71">
          <cell r="A71" t="str">
            <v>Buckeye Local SD, Ashtabula</v>
          </cell>
          <cell r="B71">
            <v>45856</v>
          </cell>
        </row>
        <row r="72">
          <cell r="A72" t="str">
            <v>Buckeye Local SD, Jefferson</v>
          </cell>
          <cell r="B72">
            <v>47787</v>
          </cell>
        </row>
        <row r="73">
          <cell r="A73" t="str">
            <v>Buckeye Local SD, Medina</v>
          </cell>
          <cell r="B73">
            <v>48470</v>
          </cell>
        </row>
        <row r="74">
          <cell r="A74" t="str">
            <v>Buckeye Valley Local SD, Delaware</v>
          </cell>
          <cell r="B74">
            <v>46755</v>
          </cell>
        </row>
        <row r="75">
          <cell r="A75" t="str">
            <v>Bucyrus City SD, Crawford</v>
          </cell>
          <cell r="B75">
            <v>43687</v>
          </cell>
        </row>
        <row r="76">
          <cell r="A76" t="str">
            <v>Caldwell Ex Vill SD, Noble</v>
          </cell>
          <cell r="B76">
            <v>45252</v>
          </cell>
        </row>
        <row r="77">
          <cell r="A77" t="str">
            <v>Cambridge City SD, Guernsey</v>
          </cell>
          <cell r="B77">
            <v>43695</v>
          </cell>
        </row>
        <row r="78">
          <cell r="A78" t="str">
            <v>Campbell City SD, Mahoning</v>
          </cell>
          <cell r="B78">
            <v>43703</v>
          </cell>
        </row>
        <row r="79">
          <cell r="A79" t="str">
            <v>Canal Winchester Local SD, Franklin</v>
          </cell>
          <cell r="B79">
            <v>46946</v>
          </cell>
        </row>
        <row r="80">
          <cell r="A80" t="str">
            <v>Canfield Local SD, Mahoning</v>
          </cell>
          <cell r="B80">
            <v>48314</v>
          </cell>
        </row>
        <row r="81">
          <cell r="A81" t="str">
            <v>Canton City SD, Stark</v>
          </cell>
          <cell r="B81">
            <v>43711</v>
          </cell>
        </row>
        <row r="82">
          <cell r="A82" t="str">
            <v>Canton Local SD, Stark</v>
          </cell>
          <cell r="B82">
            <v>49833</v>
          </cell>
        </row>
        <row r="83">
          <cell r="A83" t="str">
            <v>Cardinal Local SD, Geauga</v>
          </cell>
          <cell r="B83">
            <v>47175</v>
          </cell>
        </row>
        <row r="84">
          <cell r="A84" t="str">
            <v>Cardington-Lincoln Local SD, Morrow</v>
          </cell>
          <cell r="B84">
            <v>48793</v>
          </cell>
        </row>
        <row r="85">
          <cell r="A85" t="str">
            <v>Carey Ex Vill SD, Wyandot</v>
          </cell>
          <cell r="B85">
            <v>45260</v>
          </cell>
        </row>
        <row r="86">
          <cell r="A86" t="str">
            <v>Carlisle Local SD, Warren</v>
          </cell>
          <cell r="B86">
            <v>50419</v>
          </cell>
        </row>
        <row r="87">
          <cell r="A87" t="str">
            <v>Carrollton Ex Vill SD, Carroll</v>
          </cell>
          <cell r="B87">
            <v>45278</v>
          </cell>
        </row>
        <row r="88">
          <cell r="A88" t="str">
            <v>Cedar Cliff Local SD, Greene</v>
          </cell>
          <cell r="B88">
            <v>47258</v>
          </cell>
        </row>
        <row r="89">
          <cell r="A89" t="str">
            <v>Celina City SD, Mercer</v>
          </cell>
          <cell r="B89">
            <v>43729</v>
          </cell>
        </row>
        <row r="90">
          <cell r="A90" t="str">
            <v>Centerburg Local SD, Knox</v>
          </cell>
          <cell r="B90">
            <v>47829</v>
          </cell>
        </row>
        <row r="91">
          <cell r="A91" t="str">
            <v>Centerville City SD, Montgomery</v>
          </cell>
          <cell r="B91">
            <v>43737</v>
          </cell>
        </row>
        <row r="92">
          <cell r="A92" t="str">
            <v>Central Local SD, Defiance</v>
          </cell>
          <cell r="B92">
            <v>46714</v>
          </cell>
        </row>
        <row r="93">
          <cell r="A93" t="str">
            <v>Chagrin Falls Ex Vill SD, Cuyahoga</v>
          </cell>
          <cell r="B93">
            <v>45286</v>
          </cell>
        </row>
        <row r="94">
          <cell r="A94" t="str">
            <v>Champion Local SD, Trumbull</v>
          </cell>
          <cell r="B94">
            <v>50138</v>
          </cell>
        </row>
        <row r="95">
          <cell r="A95" t="str">
            <v>Chardon Local SD, Geauga</v>
          </cell>
          <cell r="B95">
            <v>47183</v>
          </cell>
        </row>
        <row r="96">
          <cell r="A96" t="str">
            <v>Chesapeake Union Ex Vill SD, Lawrence</v>
          </cell>
          <cell r="B96">
            <v>45294</v>
          </cell>
        </row>
        <row r="97">
          <cell r="A97" t="str">
            <v>Chillicothe City SD, Ross</v>
          </cell>
          <cell r="B97">
            <v>43745</v>
          </cell>
        </row>
        <row r="98">
          <cell r="A98" t="str">
            <v>Chippewa Local SD, Wayne</v>
          </cell>
          <cell r="B98">
            <v>50534</v>
          </cell>
        </row>
        <row r="99">
          <cell r="A99" t="str">
            <v>Cincinnati City SD, Hamilton</v>
          </cell>
          <cell r="B99">
            <v>43752</v>
          </cell>
        </row>
        <row r="100">
          <cell r="A100" t="str">
            <v>Circleville City SD, Pickaway</v>
          </cell>
          <cell r="B100">
            <v>43760</v>
          </cell>
        </row>
        <row r="101">
          <cell r="A101" t="str">
            <v>Clark-Shawnee Local SD, Clark</v>
          </cell>
          <cell r="B101">
            <v>46284</v>
          </cell>
        </row>
        <row r="102">
          <cell r="A102" t="str">
            <v>Clay Local SD, Scioto</v>
          </cell>
          <cell r="B102">
            <v>49601</v>
          </cell>
        </row>
        <row r="103">
          <cell r="A103" t="str">
            <v>Claymont City SD, Tuscarawas</v>
          </cell>
          <cell r="B103">
            <v>43778</v>
          </cell>
        </row>
        <row r="104">
          <cell r="A104" t="str">
            <v>Clear Fork Valley Local SD, Richland</v>
          </cell>
          <cell r="B104">
            <v>49411</v>
          </cell>
        </row>
        <row r="105">
          <cell r="A105" t="str">
            <v>Clearview Local SD, Lorain</v>
          </cell>
          <cell r="B105">
            <v>48132</v>
          </cell>
        </row>
        <row r="106">
          <cell r="A106" t="str">
            <v>Clermont-Northeastern Local, Clermont</v>
          </cell>
          <cell r="B106">
            <v>46326</v>
          </cell>
        </row>
        <row r="107">
          <cell r="A107" t="str">
            <v>Cleveland Hts-Univ Hts City, Cuyahoga</v>
          </cell>
          <cell r="B107">
            <v>43794</v>
          </cell>
        </row>
        <row r="108">
          <cell r="A108" t="str">
            <v>Cleveland Municipal SD, Cuyahoga</v>
          </cell>
          <cell r="B108">
            <v>43786</v>
          </cell>
        </row>
        <row r="109">
          <cell r="A109" t="str">
            <v>Clinton-Massie Local SD, Clinton</v>
          </cell>
          <cell r="B109">
            <v>46391</v>
          </cell>
        </row>
        <row r="110">
          <cell r="A110" t="str">
            <v>Cloverleaf Local SD, Medina</v>
          </cell>
          <cell r="B110">
            <v>48488</v>
          </cell>
        </row>
        <row r="111">
          <cell r="A111" t="str">
            <v>Clyde-Green Springs Ex Vill, Sandusky</v>
          </cell>
          <cell r="B111">
            <v>45302</v>
          </cell>
        </row>
        <row r="112">
          <cell r="A112" t="str">
            <v>Coldwater Ex Vill SD, Mercer</v>
          </cell>
          <cell r="B112">
            <v>45310</v>
          </cell>
        </row>
        <row r="113">
          <cell r="A113" t="str">
            <v>Colonel Crawford Local SD, Crawford</v>
          </cell>
          <cell r="B113">
            <v>46516</v>
          </cell>
        </row>
        <row r="114">
          <cell r="A114" t="str">
            <v>Columbia Local SD, Lorain</v>
          </cell>
          <cell r="B114">
            <v>48140</v>
          </cell>
        </row>
        <row r="115">
          <cell r="A115" t="str">
            <v>Columbiana Ex Vill SD, Columbiana</v>
          </cell>
          <cell r="B115">
            <v>45328</v>
          </cell>
        </row>
        <row r="116">
          <cell r="A116" t="str">
            <v>Columbus City SD, Franklin</v>
          </cell>
          <cell r="B116">
            <v>43802</v>
          </cell>
        </row>
        <row r="117">
          <cell r="A117" t="str">
            <v>Columbus Grove Local SD, Putnam</v>
          </cell>
          <cell r="B117">
            <v>49312</v>
          </cell>
        </row>
        <row r="118">
          <cell r="A118" t="str">
            <v>Conneaut Area City SD, Ashtabula</v>
          </cell>
          <cell r="B118">
            <v>43810</v>
          </cell>
        </row>
        <row r="119">
          <cell r="A119" t="str">
            <v>Conotton Valley Union Local, Harrison</v>
          </cell>
          <cell r="B119">
            <v>47548</v>
          </cell>
        </row>
        <row r="120">
          <cell r="A120" t="str">
            <v>Continental Local SD, Putnam</v>
          </cell>
          <cell r="B120">
            <v>49320</v>
          </cell>
        </row>
        <row r="121">
          <cell r="A121" t="str">
            <v>Copley-Fairlawn City SD, Summit</v>
          </cell>
          <cell r="B121">
            <v>49981</v>
          </cell>
        </row>
        <row r="122">
          <cell r="A122" t="str">
            <v>Cory-Rawson Local SD, Hancock</v>
          </cell>
          <cell r="B122">
            <v>47431</v>
          </cell>
        </row>
        <row r="123">
          <cell r="A123" t="str">
            <v>Coshocton City SD, Coshocton</v>
          </cell>
          <cell r="B123">
            <v>43828</v>
          </cell>
        </row>
        <row r="124">
          <cell r="A124" t="str">
            <v>Coventry Local SD, Summit</v>
          </cell>
          <cell r="B124">
            <v>49999</v>
          </cell>
        </row>
        <row r="125">
          <cell r="A125" t="str">
            <v>Covington Ex Vill SD, Miami</v>
          </cell>
          <cell r="B125">
            <v>45336</v>
          </cell>
        </row>
        <row r="126">
          <cell r="A126" t="str">
            <v>Crestline Ex Vill SD, Crawford</v>
          </cell>
          <cell r="B126">
            <v>45344</v>
          </cell>
        </row>
        <row r="127">
          <cell r="A127" t="str">
            <v>Crestview Local SD, Columbiana</v>
          </cell>
          <cell r="B127">
            <v>46433</v>
          </cell>
        </row>
        <row r="128">
          <cell r="A128" t="str">
            <v>Crestview Local SD, Richland</v>
          </cell>
          <cell r="B128">
            <v>49429</v>
          </cell>
        </row>
        <row r="129">
          <cell r="A129" t="str">
            <v>Crestview Local SD, Van Wert</v>
          </cell>
          <cell r="B129">
            <v>50351</v>
          </cell>
        </row>
        <row r="130">
          <cell r="A130" t="str">
            <v>Crestwood Local SD, Portage</v>
          </cell>
          <cell r="B130">
            <v>49189</v>
          </cell>
        </row>
        <row r="131">
          <cell r="A131" t="str">
            <v>Crooksville Ex Vill SD, Perry</v>
          </cell>
          <cell r="B131">
            <v>45351</v>
          </cell>
        </row>
        <row r="132">
          <cell r="A132" t="str">
            <v>Cuyahoga Falls City SD, Summit</v>
          </cell>
          <cell r="B132">
            <v>43836</v>
          </cell>
        </row>
        <row r="133">
          <cell r="A133" t="str">
            <v>Cuyahoga Heights Local SD, Cuyahoga</v>
          </cell>
          <cell r="B133">
            <v>46557</v>
          </cell>
        </row>
        <row r="134">
          <cell r="A134" t="str">
            <v>Dalton Local SD, Wayne</v>
          </cell>
          <cell r="B134">
            <v>50542</v>
          </cell>
        </row>
        <row r="135">
          <cell r="A135" t="str">
            <v>Danbury Local SD, Ottawa</v>
          </cell>
          <cell r="B135">
            <v>48934</v>
          </cell>
        </row>
        <row r="136">
          <cell r="A136" t="str">
            <v>Danville Local SD, Knox</v>
          </cell>
          <cell r="B136">
            <v>47837</v>
          </cell>
        </row>
        <row r="137">
          <cell r="A137" t="str">
            <v>Dawson-Bryant Local SD, Lawrence</v>
          </cell>
          <cell r="B137">
            <v>47928</v>
          </cell>
        </row>
        <row r="138">
          <cell r="A138" t="str">
            <v>Dayton City SD, Montgomery</v>
          </cell>
          <cell r="B138">
            <v>43844</v>
          </cell>
        </row>
        <row r="139">
          <cell r="A139" t="str">
            <v>Deer Park Community City SD, Hamilton</v>
          </cell>
          <cell r="B139">
            <v>43851</v>
          </cell>
        </row>
        <row r="140">
          <cell r="A140" t="str">
            <v>Defiance City SD, Defiance</v>
          </cell>
          <cell r="B140">
            <v>43869</v>
          </cell>
        </row>
        <row r="141">
          <cell r="A141" t="str">
            <v>Delaware City SD, Delaware</v>
          </cell>
          <cell r="B141">
            <v>43877</v>
          </cell>
        </row>
        <row r="142">
          <cell r="A142" t="str">
            <v>Delphos City SD, Allen</v>
          </cell>
          <cell r="B142">
            <v>43885</v>
          </cell>
        </row>
        <row r="143">
          <cell r="A143" t="str">
            <v>Dover City SD, Tuscarawas</v>
          </cell>
          <cell r="B143">
            <v>43893</v>
          </cell>
        </row>
        <row r="144">
          <cell r="A144" t="str">
            <v>Dublin City SD, Franklin</v>
          </cell>
          <cell r="B144">
            <v>47027</v>
          </cell>
        </row>
        <row r="145">
          <cell r="A145" t="str">
            <v>East Cleveland City SD, Cuyahoga</v>
          </cell>
          <cell r="B145">
            <v>43901</v>
          </cell>
        </row>
        <row r="146">
          <cell r="A146" t="str">
            <v>East Clinton Local SD, Clinton</v>
          </cell>
          <cell r="B146">
            <v>46409</v>
          </cell>
        </row>
        <row r="147">
          <cell r="A147" t="str">
            <v>East Guernsey Local SD, Guernsey</v>
          </cell>
          <cell r="B147">
            <v>69682</v>
          </cell>
        </row>
        <row r="148">
          <cell r="A148" t="str">
            <v>East Holmes Local SD, Holmes</v>
          </cell>
          <cell r="B148">
            <v>47688</v>
          </cell>
        </row>
        <row r="149">
          <cell r="A149" t="str">
            <v>East Knox Local SD, Knox</v>
          </cell>
          <cell r="B149">
            <v>47845</v>
          </cell>
        </row>
        <row r="150">
          <cell r="A150" t="str">
            <v>East Liverpool City SD, Columbiana</v>
          </cell>
          <cell r="B150">
            <v>43919</v>
          </cell>
        </row>
        <row r="151">
          <cell r="A151" t="str">
            <v>East Muskingum Local SD, Muskingum</v>
          </cell>
          <cell r="B151">
            <v>48835</v>
          </cell>
        </row>
        <row r="152">
          <cell r="A152" t="str">
            <v>East Palestine City SD, Columbiana</v>
          </cell>
          <cell r="B152">
            <v>43927</v>
          </cell>
        </row>
        <row r="153">
          <cell r="A153" t="str">
            <v>Eastern Local SD, Brown</v>
          </cell>
          <cell r="B153">
            <v>46037</v>
          </cell>
        </row>
        <row r="154">
          <cell r="A154" t="str">
            <v>Eastern Local SD, Meigs</v>
          </cell>
          <cell r="B154">
            <v>48512</v>
          </cell>
        </row>
        <row r="155">
          <cell r="A155" t="str">
            <v>Eastern Local SD, Pike</v>
          </cell>
          <cell r="B155">
            <v>49122</v>
          </cell>
        </row>
        <row r="156">
          <cell r="A156" t="str">
            <v>Eastwood Local SD, Wood</v>
          </cell>
          <cell r="B156">
            <v>50674</v>
          </cell>
        </row>
        <row r="157">
          <cell r="A157" t="str">
            <v>Eaton Community Schools City, Preble</v>
          </cell>
          <cell r="B157">
            <v>43935</v>
          </cell>
        </row>
        <row r="158">
          <cell r="A158" t="str">
            <v>Edgerton Local SD, Williams</v>
          </cell>
          <cell r="B158">
            <v>50617</v>
          </cell>
        </row>
        <row r="159">
          <cell r="A159" t="str">
            <v>Edgewood City SD, Butler</v>
          </cell>
          <cell r="B159">
            <v>46094</v>
          </cell>
        </row>
        <row r="160">
          <cell r="A160" t="str">
            <v>Edison Local SD, Erie</v>
          </cell>
          <cell r="B160">
            <v>46789</v>
          </cell>
        </row>
        <row r="161">
          <cell r="A161" t="str">
            <v>Edison Local SD, Jefferson</v>
          </cell>
          <cell r="B161">
            <v>47795</v>
          </cell>
        </row>
        <row r="162">
          <cell r="A162" t="str">
            <v>Edon-Northwest Local SD, Williams</v>
          </cell>
          <cell r="B162">
            <v>50625</v>
          </cell>
        </row>
        <row r="163">
          <cell r="A163" t="str">
            <v>Elgin Local SD, Marion</v>
          </cell>
          <cell r="B163">
            <v>48413</v>
          </cell>
        </row>
        <row r="164">
          <cell r="A164" t="str">
            <v>Elida Local SD, Allen</v>
          </cell>
          <cell r="B164">
            <v>45773</v>
          </cell>
        </row>
        <row r="165">
          <cell r="A165" t="str">
            <v>Elmwood Local SD, Wood</v>
          </cell>
          <cell r="B165">
            <v>50682</v>
          </cell>
        </row>
        <row r="166">
          <cell r="A166" t="str">
            <v>Elyria City SD, Lorain</v>
          </cell>
          <cell r="B166">
            <v>43943</v>
          </cell>
        </row>
        <row r="167">
          <cell r="A167" t="str">
            <v>Euclid City SD, Cuyahoga</v>
          </cell>
          <cell r="B167">
            <v>43950</v>
          </cell>
        </row>
        <row r="168">
          <cell r="A168" t="str">
            <v>Evergreen Local SD, Fulton</v>
          </cell>
          <cell r="B168">
            <v>47050</v>
          </cell>
        </row>
        <row r="169">
          <cell r="A169" t="str">
            <v>Fairbanks Local SD, Union</v>
          </cell>
          <cell r="B169">
            <v>50328</v>
          </cell>
        </row>
        <row r="170">
          <cell r="A170" t="str">
            <v>Fairborn City SD, Greene</v>
          </cell>
          <cell r="B170">
            <v>43968</v>
          </cell>
        </row>
        <row r="171">
          <cell r="A171" t="str">
            <v>Fairfield City SD, Butler</v>
          </cell>
          <cell r="B171">
            <v>46102</v>
          </cell>
        </row>
        <row r="172">
          <cell r="A172" t="str">
            <v>Fairfield Local SD, Highland</v>
          </cell>
          <cell r="B172">
            <v>47621</v>
          </cell>
        </row>
        <row r="173">
          <cell r="A173" t="str">
            <v>Fairfield Union Local SD, Fairfield</v>
          </cell>
          <cell r="B173">
            <v>46870</v>
          </cell>
        </row>
        <row r="174">
          <cell r="A174" t="str">
            <v>Fairland Local SD, Lawrence</v>
          </cell>
          <cell r="B174">
            <v>47936</v>
          </cell>
        </row>
        <row r="175">
          <cell r="A175" t="str">
            <v>Fairlawn Local SD, Shelby</v>
          </cell>
          <cell r="B175">
            <v>49775</v>
          </cell>
        </row>
        <row r="176">
          <cell r="A176" t="str">
            <v>Fairless Local SD, Stark</v>
          </cell>
          <cell r="B176">
            <v>49841</v>
          </cell>
        </row>
        <row r="177">
          <cell r="A177" t="str">
            <v>Fairport Harbor Ex Vill SD, Lake</v>
          </cell>
          <cell r="B177">
            <v>45369</v>
          </cell>
        </row>
        <row r="178">
          <cell r="A178" t="str">
            <v>Fairview Park City SD, Cuyahoga</v>
          </cell>
          <cell r="B178">
            <v>43976</v>
          </cell>
        </row>
        <row r="179">
          <cell r="A179" t="str">
            <v>Fayette Local SD, Fulton</v>
          </cell>
          <cell r="B179">
            <v>47068</v>
          </cell>
        </row>
        <row r="180">
          <cell r="A180" t="str">
            <v>Fayetteville-Perry Local SD, Brown</v>
          </cell>
          <cell r="B180">
            <v>46045</v>
          </cell>
        </row>
        <row r="181">
          <cell r="A181" t="str">
            <v>Federal Hocking Local SD, Athens</v>
          </cell>
          <cell r="B181">
            <v>45914</v>
          </cell>
        </row>
        <row r="182">
          <cell r="A182" t="str">
            <v>Felicity-Franklin Local SD, Clermont</v>
          </cell>
          <cell r="B182">
            <v>46334</v>
          </cell>
        </row>
        <row r="183">
          <cell r="A183" t="str">
            <v>Field Local SD, Portage</v>
          </cell>
          <cell r="B183">
            <v>49197</v>
          </cell>
        </row>
        <row r="184">
          <cell r="A184" t="str">
            <v>Findlay City SD, Hancock</v>
          </cell>
          <cell r="B184">
            <v>43984</v>
          </cell>
        </row>
        <row r="185">
          <cell r="A185" t="str">
            <v>Finneytown Local SD, Hamilton</v>
          </cell>
          <cell r="B185">
            <v>47332</v>
          </cell>
        </row>
        <row r="186">
          <cell r="A186" t="str">
            <v>Firelands Local SD, Lorain</v>
          </cell>
          <cell r="B186">
            <v>48157</v>
          </cell>
        </row>
        <row r="187">
          <cell r="A187" t="str">
            <v>Forest Hills Local SD, Hamilton</v>
          </cell>
          <cell r="B187">
            <v>47340</v>
          </cell>
        </row>
        <row r="188">
          <cell r="A188" t="str">
            <v>Fort Frye Local SD, Washington</v>
          </cell>
          <cell r="B188">
            <v>50484</v>
          </cell>
        </row>
        <row r="189">
          <cell r="A189" t="str">
            <v>Fort Loramie Local SD, Shelby</v>
          </cell>
          <cell r="B189">
            <v>49783</v>
          </cell>
        </row>
        <row r="190">
          <cell r="A190" t="str">
            <v>Fort Recovery Local SD, Mercer</v>
          </cell>
          <cell r="B190">
            <v>48595</v>
          </cell>
        </row>
        <row r="191">
          <cell r="A191" t="str">
            <v>Fostoria City SD, Seneca</v>
          </cell>
          <cell r="B191">
            <v>43992</v>
          </cell>
        </row>
        <row r="192">
          <cell r="A192" t="str">
            <v>Franklin City SD, Warren</v>
          </cell>
          <cell r="B192">
            <v>44008</v>
          </cell>
        </row>
        <row r="193">
          <cell r="A193" t="str">
            <v>Franklin Local SD, Muskingum</v>
          </cell>
          <cell r="B193">
            <v>48843</v>
          </cell>
        </row>
        <row r="194">
          <cell r="A194" t="str">
            <v>Franklin-Monroe Local SD, Darke</v>
          </cell>
          <cell r="B194">
            <v>46649</v>
          </cell>
        </row>
        <row r="195">
          <cell r="A195" t="str">
            <v>Fredericktown Local SD, Knox</v>
          </cell>
          <cell r="B195">
            <v>47852</v>
          </cell>
        </row>
        <row r="196">
          <cell r="A196" t="str">
            <v>Fremont City SD, Sandusky</v>
          </cell>
          <cell r="B196">
            <v>44016</v>
          </cell>
        </row>
        <row r="197">
          <cell r="A197" t="str">
            <v>Frontier Local SD, Washington</v>
          </cell>
          <cell r="B197">
            <v>50492</v>
          </cell>
        </row>
        <row r="198">
          <cell r="A198" t="str">
            <v>Gahanna-Jefferson City SD, Franklin</v>
          </cell>
          <cell r="B198">
            <v>46961</v>
          </cell>
        </row>
        <row r="199">
          <cell r="A199" t="str">
            <v>Galion City SD, Crawford</v>
          </cell>
          <cell r="B199">
            <v>44024</v>
          </cell>
        </row>
        <row r="200">
          <cell r="A200" t="str">
            <v>Gallia County Local SD, Gallia</v>
          </cell>
          <cell r="B200">
            <v>65680</v>
          </cell>
        </row>
        <row r="201">
          <cell r="A201" t="str">
            <v>Gallipolis City SD, Gallia</v>
          </cell>
          <cell r="B201">
            <v>44032</v>
          </cell>
        </row>
        <row r="202">
          <cell r="A202" t="str">
            <v>Garaway Local SD, Tuscarawas</v>
          </cell>
          <cell r="B202">
            <v>50278</v>
          </cell>
        </row>
        <row r="203">
          <cell r="A203" t="str">
            <v>Garfield Heights City SD, Cuyahoga</v>
          </cell>
          <cell r="B203">
            <v>44040</v>
          </cell>
        </row>
        <row r="204">
          <cell r="A204" t="str">
            <v>Geneva Area City SD, Ashtabula</v>
          </cell>
          <cell r="B204">
            <v>44057</v>
          </cell>
        </row>
        <row r="205">
          <cell r="A205" t="str">
            <v>Genoa Area Local SD, Ottawa</v>
          </cell>
          <cell r="B205">
            <v>48942</v>
          </cell>
        </row>
        <row r="206">
          <cell r="A206" t="str">
            <v>Georgetown Ex Vill SD, Brown</v>
          </cell>
          <cell r="B206">
            <v>45377</v>
          </cell>
        </row>
        <row r="207">
          <cell r="A207" t="str">
            <v>Gibsonburg Ex Vill SD, Sandusky</v>
          </cell>
          <cell r="B207">
            <v>45385</v>
          </cell>
        </row>
        <row r="208">
          <cell r="A208" t="str">
            <v>Girard City SD, Trumbull</v>
          </cell>
          <cell r="B208">
            <v>44065</v>
          </cell>
        </row>
        <row r="209">
          <cell r="A209" t="str">
            <v>Goshen Local SD, Clermont</v>
          </cell>
          <cell r="B209">
            <v>46342</v>
          </cell>
        </row>
        <row r="210">
          <cell r="A210" t="str">
            <v>Graham Local SD, Champaign</v>
          </cell>
          <cell r="B210">
            <v>46193</v>
          </cell>
        </row>
        <row r="211">
          <cell r="A211" t="str">
            <v>Grand Valley Local SD, Ashtabula</v>
          </cell>
          <cell r="B211">
            <v>45864</v>
          </cell>
        </row>
        <row r="212">
          <cell r="A212" t="str">
            <v>Grandview Heights City SD, Franklin</v>
          </cell>
          <cell r="B212">
            <v>44073</v>
          </cell>
        </row>
        <row r="213">
          <cell r="A213" t="str">
            <v>Granville Ex Vill SD, Licking</v>
          </cell>
          <cell r="B213">
            <v>45393</v>
          </cell>
        </row>
        <row r="214">
          <cell r="A214" t="str">
            <v>Green Local SD, Scioto</v>
          </cell>
          <cell r="B214">
            <v>49619</v>
          </cell>
        </row>
        <row r="215">
          <cell r="A215" t="str">
            <v>Green Local SD, Summit</v>
          </cell>
          <cell r="B215">
            <v>50013</v>
          </cell>
        </row>
        <row r="216">
          <cell r="A216" t="str">
            <v>Green Local SD, Wayne</v>
          </cell>
          <cell r="B216">
            <v>50559</v>
          </cell>
        </row>
        <row r="217">
          <cell r="A217" t="str">
            <v>Greeneview Local SD, Greene</v>
          </cell>
          <cell r="B217">
            <v>47266</v>
          </cell>
        </row>
        <row r="218">
          <cell r="A218" t="str">
            <v>Greenfield Ex Vill SD, Highland</v>
          </cell>
          <cell r="B218">
            <v>45401</v>
          </cell>
        </row>
        <row r="219">
          <cell r="A219" t="str">
            <v>Greenon Local SD, Clark</v>
          </cell>
          <cell r="B219">
            <v>46235</v>
          </cell>
        </row>
        <row r="220">
          <cell r="A220" t="str">
            <v>Greenville City SD, Darke</v>
          </cell>
          <cell r="B220">
            <v>44099</v>
          </cell>
        </row>
        <row r="221">
          <cell r="A221" t="str">
            <v>Groveport Madison Local SD, Franklin</v>
          </cell>
          <cell r="B221">
            <v>46979</v>
          </cell>
        </row>
        <row r="222">
          <cell r="A222" t="str">
            <v>Hamilton City SD, Butler</v>
          </cell>
          <cell r="B222">
            <v>44107</v>
          </cell>
        </row>
        <row r="223">
          <cell r="A223" t="str">
            <v>Hamilton Local SD, Franklin</v>
          </cell>
          <cell r="B223">
            <v>46953</v>
          </cell>
        </row>
        <row r="224">
          <cell r="A224" t="str">
            <v>Hardin Northern Local SD, Hardin</v>
          </cell>
          <cell r="B224">
            <v>47498</v>
          </cell>
        </row>
        <row r="225">
          <cell r="A225" t="str">
            <v>Hardin-Houston Local SD, Shelby</v>
          </cell>
          <cell r="B225">
            <v>49791</v>
          </cell>
        </row>
        <row r="226">
          <cell r="A226" t="str">
            <v>Harrison Hills City SD, Harrison</v>
          </cell>
          <cell r="B226">
            <v>45245</v>
          </cell>
        </row>
        <row r="227">
          <cell r="A227" t="str">
            <v>Heath City SD, Licking</v>
          </cell>
          <cell r="B227">
            <v>44115</v>
          </cell>
        </row>
        <row r="228">
          <cell r="A228" t="str">
            <v>Hicksville Ex Vill SD, Defiance</v>
          </cell>
          <cell r="B228">
            <v>45419</v>
          </cell>
        </row>
        <row r="229">
          <cell r="A229" t="str">
            <v>Highland Local SD, Medina</v>
          </cell>
          <cell r="B229">
            <v>48496</v>
          </cell>
        </row>
        <row r="230">
          <cell r="A230" t="str">
            <v>Highland Local SD, Morrow</v>
          </cell>
          <cell r="B230">
            <v>48801</v>
          </cell>
        </row>
        <row r="231">
          <cell r="A231" t="str">
            <v>Hilliard City SD, Franklin</v>
          </cell>
          <cell r="B231">
            <v>47019</v>
          </cell>
        </row>
        <row r="232">
          <cell r="A232" t="str">
            <v>Hillsboro City SD, Highland</v>
          </cell>
          <cell r="B232">
            <v>44123</v>
          </cell>
        </row>
        <row r="233">
          <cell r="A233" t="str">
            <v>Hillsdale Local SD, Ashland</v>
          </cell>
          <cell r="B233">
            <v>45823</v>
          </cell>
        </row>
        <row r="234">
          <cell r="A234" t="str">
            <v>Holgate Local SD, Henry</v>
          </cell>
          <cell r="B234">
            <v>47571</v>
          </cell>
        </row>
        <row r="235">
          <cell r="A235" t="str">
            <v>Hopewell-Loudon Local SD, Seneca</v>
          </cell>
          <cell r="B235">
            <v>49700</v>
          </cell>
        </row>
        <row r="236">
          <cell r="A236" t="str">
            <v>Howland Local SD, Trumbull</v>
          </cell>
          <cell r="B236">
            <v>50161</v>
          </cell>
        </row>
        <row r="237">
          <cell r="A237" t="str">
            <v>Hubbard Ex Vill SD, Trumbull</v>
          </cell>
          <cell r="B237">
            <v>45427</v>
          </cell>
        </row>
        <row r="238">
          <cell r="A238" t="str">
            <v>Huber Heights City SD, Montgomery</v>
          </cell>
          <cell r="B238">
            <v>48751</v>
          </cell>
        </row>
        <row r="239">
          <cell r="A239" t="str">
            <v>Hudson City SD, Summit</v>
          </cell>
          <cell r="B239">
            <v>50021</v>
          </cell>
        </row>
        <row r="240">
          <cell r="A240" t="str">
            <v>Huntington Local SD, Ross</v>
          </cell>
          <cell r="B240">
            <v>49502</v>
          </cell>
        </row>
        <row r="241">
          <cell r="A241" t="str">
            <v>Huron City SD, Erie</v>
          </cell>
          <cell r="B241">
            <v>44131</v>
          </cell>
        </row>
        <row r="242">
          <cell r="A242" t="str">
            <v>Independence Local SD, Cuyahoga</v>
          </cell>
          <cell r="B242">
            <v>46565</v>
          </cell>
        </row>
        <row r="243">
          <cell r="A243" t="str">
            <v>Indian Creek Local SD, Jefferson</v>
          </cell>
          <cell r="B243">
            <v>47803</v>
          </cell>
        </row>
        <row r="244">
          <cell r="A244" t="str">
            <v>Indian Hill Ex Vill SD, Hamilton</v>
          </cell>
          <cell r="B244">
            <v>45435</v>
          </cell>
        </row>
        <row r="245">
          <cell r="A245" t="str">
            <v>Indian Lake Local SD, Logan</v>
          </cell>
          <cell r="B245">
            <v>48082</v>
          </cell>
        </row>
        <row r="246">
          <cell r="A246" t="str">
            <v>Indian Valley Local SD, Tuscarawas</v>
          </cell>
          <cell r="B246">
            <v>50286</v>
          </cell>
        </row>
        <row r="247">
          <cell r="A247" t="str">
            <v>Ironton City SD, Lawrence</v>
          </cell>
          <cell r="B247">
            <v>44149</v>
          </cell>
        </row>
        <row r="248">
          <cell r="A248" t="str">
            <v>Jackson Center Local SD, Shelby</v>
          </cell>
          <cell r="B248">
            <v>49809</v>
          </cell>
        </row>
        <row r="249">
          <cell r="A249" t="str">
            <v>Jackson City SD, Jackson</v>
          </cell>
          <cell r="B249">
            <v>44156</v>
          </cell>
        </row>
        <row r="250">
          <cell r="A250" t="str">
            <v>Jackson Local SD, Stark</v>
          </cell>
          <cell r="B250">
            <v>49858</v>
          </cell>
        </row>
        <row r="251">
          <cell r="A251" t="str">
            <v>Jackson-Milton Local SD, Mahoning</v>
          </cell>
          <cell r="B251">
            <v>48322</v>
          </cell>
        </row>
        <row r="252">
          <cell r="A252" t="str">
            <v>James A Garfield Local SD, Portage</v>
          </cell>
          <cell r="B252">
            <v>49205</v>
          </cell>
        </row>
        <row r="253">
          <cell r="A253" t="str">
            <v>Jefferson Area Local SD, Ashtabula</v>
          </cell>
          <cell r="B253">
            <v>45872</v>
          </cell>
        </row>
        <row r="254">
          <cell r="A254" t="str">
            <v>Jefferson Local SD, Madison</v>
          </cell>
          <cell r="B254">
            <v>48256</v>
          </cell>
        </row>
        <row r="255">
          <cell r="A255" t="str">
            <v>Jefferson Township Local SD, Montgomery</v>
          </cell>
          <cell r="B255">
            <v>48686</v>
          </cell>
        </row>
        <row r="256">
          <cell r="A256" t="str">
            <v>Jennings Local SD, Putnam</v>
          </cell>
          <cell r="B256">
            <v>49338</v>
          </cell>
        </row>
        <row r="257">
          <cell r="A257" t="str">
            <v>Johnstown-Monroe Local SD, Licking</v>
          </cell>
          <cell r="B257">
            <v>47985</v>
          </cell>
        </row>
        <row r="258">
          <cell r="A258" t="str">
            <v>Jonathan Alder Local SD, Madison</v>
          </cell>
          <cell r="B258">
            <v>48264</v>
          </cell>
        </row>
        <row r="259">
          <cell r="A259" t="str">
            <v>Joseph Badger Local SD, Trumbull</v>
          </cell>
          <cell r="B259">
            <v>50179</v>
          </cell>
        </row>
        <row r="260">
          <cell r="A260" t="str">
            <v>Kalida Local SD, Putnam</v>
          </cell>
          <cell r="B260">
            <v>49346</v>
          </cell>
        </row>
        <row r="261">
          <cell r="A261" t="str">
            <v>Kenston Local SD, Geauga</v>
          </cell>
          <cell r="B261">
            <v>47191</v>
          </cell>
        </row>
        <row r="262">
          <cell r="A262" t="str">
            <v>Kent City SD, Portage</v>
          </cell>
          <cell r="B262">
            <v>44164</v>
          </cell>
        </row>
        <row r="263">
          <cell r="A263" t="str">
            <v>Kenton City SD, Hardin</v>
          </cell>
          <cell r="B263">
            <v>44172</v>
          </cell>
        </row>
        <row r="264">
          <cell r="A264" t="str">
            <v>Kettering City SD, Montgomery</v>
          </cell>
          <cell r="B264">
            <v>44180</v>
          </cell>
        </row>
        <row r="265">
          <cell r="A265" t="str">
            <v>Keystone Local SD, Lorain</v>
          </cell>
          <cell r="B265">
            <v>48165</v>
          </cell>
        </row>
        <row r="266">
          <cell r="A266" t="str">
            <v>Kings Local SD, Warren</v>
          </cell>
          <cell r="B266">
            <v>50435</v>
          </cell>
        </row>
        <row r="267">
          <cell r="A267" t="str">
            <v>Kirtland Local SD, Lake</v>
          </cell>
          <cell r="B267">
            <v>47878</v>
          </cell>
        </row>
        <row r="268">
          <cell r="A268" t="str">
            <v>La Brae Local SD, Trumbull</v>
          </cell>
          <cell r="B268">
            <v>50245</v>
          </cell>
        </row>
        <row r="269">
          <cell r="A269" t="str">
            <v>Lake Local SD, Stark</v>
          </cell>
          <cell r="B269">
            <v>49866</v>
          </cell>
        </row>
        <row r="270">
          <cell r="A270" t="str">
            <v>Lake Local SD, Wood</v>
          </cell>
          <cell r="B270">
            <v>50690</v>
          </cell>
        </row>
        <row r="271">
          <cell r="A271" t="str">
            <v>Lakeview Local SD, Trumbull</v>
          </cell>
          <cell r="B271">
            <v>50187</v>
          </cell>
        </row>
        <row r="272">
          <cell r="A272" t="str">
            <v>Lakewood City SD, Cuyahoga</v>
          </cell>
          <cell r="B272">
            <v>44198</v>
          </cell>
        </row>
        <row r="273">
          <cell r="A273" t="str">
            <v>Lakewood Local SD, Licking</v>
          </cell>
          <cell r="B273">
            <v>47993</v>
          </cell>
        </row>
        <row r="274">
          <cell r="A274" t="str">
            <v>Lakota Local SD, Butler</v>
          </cell>
          <cell r="B274">
            <v>46110</v>
          </cell>
        </row>
        <row r="275">
          <cell r="A275" t="str">
            <v>Lakota Local SD, Sandusky</v>
          </cell>
          <cell r="B275">
            <v>49569</v>
          </cell>
        </row>
        <row r="276">
          <cell r="A276" t="str">
            <v>Lancaster City SD, Fairfield</v>
          </cell>
          <cell r="B276">
            <v>44206</v>
          </cell>
        </row>
        <row r="277">
          <cell r="A277" t="str">
            <v>Lebanon City SD, Warren</v>
          </cell>
          <cell r="B277">
            <v>44214</v>
          </cell>
        </row>
        <row r="278">
          <cell r="A278" t="str">
            <v>Ledgemont Local SD, Geauga</v>
          </cell>
          <cell r="B278">
            <v>47209</v>
          </cell>
        </row>
        <row r="279">
          <cell r="A279" t="str">
            <v>Leetonia Ex Vill SD, Columbiana</v>
          </cell>
          <cell r="B279">
            <v>45443</v>
          </cell>
        </row>
        <row r="280">
          <cell r="A280" t="str">
            <v>Leipsic Local SD, Putnam</v>
          </cell>
          <cell r="B280">
            <v>49353</v>
          </cell>
        </row>
        <row r="281">
          <cell r="A281" t="str">
            <v>Lexington Local SD, Richland</v>
          </cell>
          <cell r="B281">
            <v>49437</v>
          </cell>
        </row>
        <row r="282">
          <cell r="A282" t="str">
            <v>Liberty Benton Local SD, Hancock</v>
          </cell>
          <cell r="B282">
            <v>47449</v>
          </cell>
        </row>
        <row r="283">
          <cell r="A283" t="str">
            <v>Liberty Center Local SD, Henry</v>
          </cell>
          <cell r="B283">
            <v>47589</v>
          </cell>
        </row>
        <row r="284">
          <cell r="A284" t="str">
            <v>Liberty Local SD, Trumbull</v>
          </cell>
          <cell r="B284">
            <v>50195</v>
          </cell>
        </row>
        <row r="285">
          <cell r="A285" t="str">
            <v>Liberty Union-Thurston Local, Fairfield</v>
          </cell>
          <cell r="B285">
            <v>46888</v>
          </cell>
        </row>
        <row r="286">
          <cell r="A286" t="str">
            <v>Licking Heights Local SD, Licking</v>
          </cell>
          <cell r="B286">
            <v>48009</v>
          </cell>
        </row>
        <row r="287">
          <cell r="A287" t="str">
            <v>Licking Valley Local SD, Licking</v>
          </cell>
          <cell r="B287">
            <v>48017</v>
          </cell>
        </row>
        <row r="288">
          <cell r="A288" t="str">
            <v>Lima City SD, Allen</v>
          </cell>
          <cell r="B288">
            <v>44222</v>
          </cell>
        </row>
        <row r="289">
          <cell r="A289" t="str">
            <v>Lincolnview Local SD, Van Wert</v>
          </cell>
          <cell r="B289">
            <v>50369</v>
          </cell>
        </row>
        <row r="290">
          <cell r="A290" t="str">
            <v>Lisbon Ex Vill SD, Columbiana</v>
          </cell>
          <cell r="B290">
            <v>45450</v>
          </cell>
        </row>
        <row r="291">
          <cell r="A291" t="str">
            <v>Little Miami Local SD, Warren</v>
          </cell>
          <cell r="B291">
            <v>50443</v>
          </cell>
        </row>
        <row r="292">
          <cell r="A292" t="str">
            <v>Lockland City SD, Hamilton</v>
          </cell>
          <cell r="B292">
            <v>44230</v>
          </cell>
        </row>
        <row r="293">
          <cell r="A293" t="str">
            <v>Logan Elm Local SD, Pickaway</v>
          </cell>
          <cell r="B293">
            <v>49080</v>
          </cell>
        </row>
        <row r="294">
          <cell r="A294" t="str">
            <v>Logan-Hocking Local SD, Hocking</v>
          </cell>
          <cell r="B294">
            <v>44248</v>
          </cell>
        </row>
        <row r="295">
          <cell r="A295" t="str">
            <v>London City SD, Madison</v>
          </cell>
          <cell r="B295">
            <v>44255</v>
          </cell>
        </row>
        <row r="296">
          <cell r="A296" t="str">
            <v>Lorain City SD, Lorain</v>
          </cell>
          <cell r="B296">
            <v>44263</v>
          </cell>
        </row>
        <row r="297">
          <cell r="A297" t="str">
            <v>Lordstown Local SD, Trumbull</v>
          </cell>
          <cell r="B297">
            <v>50203</v>
          </cell>
        </row>
        <row r="298">
          <cell r="A298" t="str">
            <v>Loudonville-Perrysville Ex V, Ashland</v>
          </cell>
          <cell r="B298">
            <v>45468</v>
          </cell>
        </row>
        <row r="299">
          <cell r="A299" t="str">
            <v>Louisville City SD, Stark</v>
          </cell>
          <cell r="B299">
            <v>49874</v>
          </cell>
        </row>
        <row r="300">
          <cell r="A300" t="str">
            <v>Loveland City SD, Hamilton</v>
          </cell>
          <cell r="B300">
            <v>44271</v>
          </cell>
        </row>
        <row r="301">
          <cell r="A301" t="str">
            <v>Lowellville Local SD, Mahoning</v>
          </cell>
          <cell r="B301">
            <v>48330</v>
          </cell>
        </row>
        <row r="302">
          <cell r="A302" t="str">
            <v>Lucas Local SD, Richland</v>
          </cell>
          <cell r="B302">
            <v>49445</v>
          </cell>
        </row>
        <row r="303">
          <cell r="A303" t="str">
            <v>Lynchburg-Clay Local SD, Highland</v>
          </cell>
          <cell r="B303">
            <v>47639</v>
          </cell>
        </row>
        <row r="304">
          <cell r="A304" t="str">
            <v>Mad River Local SD, Montgomery</v>
          </cell>
          <cell r="B304">
            <v>48702</v>
          </cell>
        </row>
        <row r="305">
          <cell r="A305" t="str">
            <v>Madeira City SD, Hamilton</v>
          </cell>
          <cell r="B305">
            <v>44289</v>
          </cell>
        </row>
        <row r="306">
          <cell r="A306" t="str">
            <v>Madison Local SD, Butler</v>
          </cell>
          <cell r="B306">
            <v>46128</v>
          </cell>
        </row>
        <row r="307">
          <cell r="A307" t="str">
            <v>Madison Local SD, Lake</v>
          </cell>
          <cell r="B307">
            <v>47886</v>
          </cell>
        </row>
        <row r="308">
          <cell r="A308" t="str">
            <v>Madison Local SD, Richland</v>
          </cell>
          <cell r="B308">
            <v>49452</v>
          </cell>
        </row>
        <row r="309">
          <cell r="A309" t="str">
            <v>Madison-Plains Local SD, Madison</v>
          </cell>
          <cell r="B309">
            <v>48272</v>
          </cell>
        </row>
        <row r="310">
          <cell r="A310" t="str">
            <v>Manchester Local SD, Adams</v>
          </cell>
          <cell r="B310">
            <v>442</v>
          </cell>
        </row>
        <row r="311">
          <cell r="A311" t="str">
            <v>Manchester Local SD, Summit</v>
          </cell>
          <cell r="B311">
            <v>50005</v>
          </cell>
        </row>
        <row r="312">
          <cell r="A312" t="str">
            <v>Mansfield City SD, Richland</v>
          </cell>
          <cell r="B312">
            <v>44297</v>
          </cell>
        </row>
        <row r="313">
          <cell r="A313" t="str">
            <v>Maple Heights City SD, Cuyahoga</v>
          </cell>
          <cell r="B313">
            <v>44305</v>
          </cell>
        </row>
        <row r="314">
          <cell r="A314" t="str">
            <v>Mapleton Local SD, Ashland</v>
          </cell>
          <cell r="B314">
            <v>45831</v>
          </cell>
        </row>
        <row r="315">
          <cell r="A315" t="str">
            <v>Maplewood Local SD, Trumbull</v>
          </cell>
          <cell r="B315">
            <v>50211</v>
          </cell>
        </row>
        <row r="316">
          <cell r="A316" t="str">
            <v>Margaretta Local SD, Erie</v>
          </cell>
          <cell r="B316">
            <v>46805</v>
          </cell>
        </row>
        <row r="317">
          <cell r="A317" t="str">
            <v>Mariemont City SD, Hamilton</v>
          </cell>
          <cell r="B317">
            <v>44313</v>
          </cell>
        </row>
        <row r="318">
          <cell r="A318" t="str">
            <v>Marietta City SD, Washington</v>
          </cell>
          <cell r="B318">
            <v>44321</v>
          </cell>
        </row>
        <row r="319">
          <cell r="A319" t="str">
            <v>Marion City SD, Marion</v>
          </cell>
          <cell r="B319">
            <v>44339</v>
          </cell>
        </row>
        <row r="320">
          <cell r="A320" t="str">
            <v>Marion Local SD, Mercer</v>
          </cell>
          <cell r="B320">
            <v>48553</v>
          </cell>
        </row>
        <row r="321">
          <cell r="A321" t="str">
            <v>Marlington Local SD, Stark</v>
          </cell>
          <cell r="B321">
            <v>49882</v>
          </cell>
        </row>
        <row r="322">
          <cell r="A322" t="str">
            <v>Martins Ferry City SD, Belmont</v>
          </cell>
          <cell r="B322">
            <v>44347</v>
          </cell>
        </row>
        <row r="323">
          <cell r="A323" t="str">
            <v>Marysville Ex Vill SD, Union</v>
          </cell>
          <cell r="B323">
            <v>45476</v>
          </cell>
        </row>
        <row r="324">
          <cell r="A324" t="str">
            <v>Mason City SD, Warren</v>
          </cell>
          <cell r="B324">
            <v>50450</v>
          </cell>
        </row>
        <row r="325">
          <cell r="A325" t="str">
            <v>Massillon City SD, Stark</v>
          </cell>
          <cell r="B325">
            <v>44354</v>
          </cell>
        </row>
        <row r="326">
          <cell r="A326" t="str">
            <v>Mathews Local SD, Trumbull</v>
          </cell>
          <cell r="B326">
            <v>50153</v>
          </cell>
        </row>
        <row r="327">
          <cell r="A327" t="str">
            <v>Maumee City SD, Lucas</v>
          </cell>
          <cell r="B327">
            <v>44362</v>
          </cell>
        </row>
        <row r="328">
          <cell r="A328" t="str">
            <v>Mayfield City SD, Cuyahoga</v>
          </cell>
          <cell r="B328">
            <v>44370</v>
          </cell>
        </row>
        <row r="329">
          <cell r="A329" t="str">
            <v>Maysville Local SD, Muskingum</v>
          </cell>
          <cell r="B329">
            <v>48850</v>
          </cell>
        </row>
        <row r="330">
          <cell r="A330" t="str">
            <v>McComb Local SD, Hancock</v>
          </cell>
          <cell r="B330">
            <v>47456</v>
          </cell>
        </row>
        <row r="331">
          <cell r="A331" t="str">
            <v>McDonald Local SD, Trumbull</v>
          </cell>
          <cell r="B331">
            <v>50229</v>
          </cell>
        </row>
        <row r="332">
          <cell r="A332" t="str">
            <v>Mechanicsburg Ex Vill SD, Champaign</v>
          </cell>
          <cell r="B332">
            <v>45484</v>
          </cell>
        </row>
        <row r="333">
          <cell r="A333" t="str">
            <v>Medina City SD, Medina</v>
          </cell>
          <cell r="B333">
            <v>44388</v>
          </cell>
        </row>
        <row r="334">
          <cell r="A334" t="str">
            <v>Meigs Local SD, Meigs</v>
          </cell>
          <cell r="B334">
            <v>48520</v>
          </cell>
        </row>
        <row r="335">
          <cell r="A335" t="str">
            <v>Mentor Ex Vill SD, Lake</v>
          </cell>
          <cell r="B335">
            <v>45492</v>
          </cell>
        </row>
        <row r="336">
          <cell r="A336" t="str">
            <v>Miami East Local SD, Miami</v>
          </cell>
          <cell r="B336">
            <v>48629</v>
          </cell>
        </row>
        <row r="337">
          <cell r="A337" t="str">
            <v>Miami Trace Local SD, Fayette</v>
          </cell>
          <cell r="B337">
            <v>46920</v>
          </cell>
        </row>
        <row r="338">
          <cell r="A338" t="str">
            <v>Miamisburg City SD, Montgomery</v>
          </cell>
          <cell r="B338">
            <v>44396</v>
          </cell>
        </row>
        <row r="339">
          <cell r="A339" t="str">
            <v>Middletown City SD, Butler</v>
          </cell>
          <cell r="B339">
            <v>44404</v>
          </cell>
        </row>
        <row r="340">
          <cell r="A340" t="str">
            <v>Midview Local SD, Lorain</v>
          </cell>
          <cell r="B340">
            <v>48173</v>
          </cell>
        </row>
        <row r="341">
          <cell r="A341" t="str">
            <v>Milford Ex Vill SD, Clermont</v>
          </cell>
          <cell r="B341">
            <v>45500</v>
          </cell>
        </row>
        <row r="342">
          <cell r="A342" t="str">
            <v>Millcreek-West Unity Local S, Williams</v>
          </cell>
          <cell r="B342">
            <v>50633</v>
          </cell>
        </row>
        <row r="343">
          <cell r="A343" t="str">
            <v>Miller City-New Cleveland Lo, Putnam</v>
          </cell>
          <cell r="B343">
            <v>49361</v>
          </cell>
        </row>
        <row r="344">
          <cell r="A344" t="str">
            <v>Milton-Union Ex Vill SD, Miami</v>
          </cell>
          <cell r="B344">
            <v>45518</v>
          </cell>
        </row>
        <row r="345">
          <cell r="A345" t="str">
            <v>Minerva Local SD, Stark</v>
          </cell>
          <cell r="B345">
            <v>49890</v>
          </cell>
        </row>
        <row r="346">
          <cell r="A346" t="str">
            <v>Minford Local SD, Scioto</v>
          </cell>
          <cell r="B346">
            <v>49627</v>
          </cell>
        </row>
        <row r="347">
          <cell r="A347" t="str">
            <v>Minster Local SD, Auglaize</v>
          </cell>
          <cell r="B347">
            <v>45948</v>
          </cell>
        </row>
        <row r="348">
          <cell r="A348" t="str">
            <v>Mississinawa Valley Local SD, Darke</v>
          </cell>
          <cell r="B348">
            <v>46672</v>
          </cell>
        </row>
        <row r="349">
          <cell r="A349" t="str">
            <v>Mogadore Local SD, Summit</v>
          </cell>
          <cell r="B349">
            <v>50039</v>
          </cell>
        </row>
        <row r="350">
          <cell r="A350" t="str">
            <v>Mohawk Local SD, Seneca</v>
          </cell>
          <cell r="B350">
            <v>50740</v>
          </cell>
        </row>
        <row r="351">
          <cell r="A351" t="str">
            <v>Monroe Local SD, Butler</v>
          </cell>
          <cell r="B351">
            <v>139303</v>
          </cell>
        </row>
        <row r="352">
          <cell r="A352" t="str">
            <v>Monroeville Local SD, Huron</v>
          </cell>
          <cell r="B352">
            <v>47712</v>
          </cell>
        </row>
        <row r="353">
          <cell r="A353" t="str">
            <v>Montpelier Ex Vill SD, Williams</v>
          </cell>
          <cell r="B353">
            <v>45526</v>
          </cell>
        </row>
        <row r="354">
          <cell r="A354" t="str">
            <v>Morgan Local SD, Morgan</v>
          </cell>
          <cell r="B354">
            <v>48777</v>
          </cell>
        </row>
        <row r="355">
          <cell r="A355" t="str">
            <v>Mount Gilead Ex Vill SD, Morrow</v>
          </cell>
          <cell r="B355">
            <v>45534</v>
          </cell>
        </row>
        <row r="356">
          <cell r="A356" t="str">
            <v>Mount Healthy City SD, Hamilton</v>
          </cell>
          <cell r="B356">
            <v>44412</v>
          </cell>
        </row>
        <row r="357">
          <cell r="A357" t="str">
            <v>Mount Vernon City SD, Knox</v>
          </cell>
          <cell r="B357">
            <v>44420</v>
          </cell>
        </row>
        <row r="358">
          <cell r="A358" t="str">
            <v>Napoleon City SD, Henry</v>
          </cell>
          <cell r="B358">
            <v>44438</v>
          </cell>
        </row>
        <row r="359">
          <cell r="A359" t="str">
            <v>National Trail Local SD, Preble</v>
          </cell>
          <cell r="B359">
            <v>49270</v>
          </cell>
        </row>
        <row r="360">
          <cell r="A360" t="str">
            <v>Nelsonville-York City SD, Athens</v>
          </cell>
          <cell r="B360">
            <v>44446</v>
          </cell>
        </row>
        <row r="361">
          <cell r="A361" t="str">
            <v>New Albany-Plain Local SD, Franklin</v>
          </cell>
          <cell r="B361">
            <v>46995</v>
          </cell>
        </row>
        <row r="362">
          <cell r="A362" t="str">
            <v>New Boston Local SD, Scioto</v>
          </cell>
          <cell r="B362">
            <v>44461</v>
          </cell>
        </row>
        <row r="363">
          <cell r="A363" t="str">
            <v>New Bremen Local SD, Auglaize</v>
          </cell>
          <cell r="B363">
            <v>45955</v>
          </cell>
        </row>
        <row r="364">
          <cell r="A364" t="str">
            <v>New Knoxville Local SD, Auglaize</v>
          </cell>
          <cell r="B364">
            <v>45963</v>
          </cell>
        </row>
        <row r="365">
          <cell r="A365" t="str">
            <v>New Lebanon Local SD, Montgomery</v>
          </cell>
          <cell r="B365">
            <v>48710</v>
          </cell>
        </row>
        <row r="366">
          <cell r="A366" t="str">
            <v>New Lexington City SD, Perry</v>
          </cell>
          <cell r="B366">
            <v>44479</v>
          </cell>
        </row>
        <row r="367">
          <cell r="A367" t="str">
            <v>New London Local SD, Huron</v>
          </cell>
          <cell r="B367">
            <v>47720</v>
          </cell>
        </row>
        <row r="368">
          <cell r="A368" t="str">
            <v>New Miami Local SD, Butler</v>
          </cell>
          <cell r="B368">
            <v>46136</v>
          </cell>
        </row>
        <row r="369">
          <cell r="A369" t="str">
            <v>New Philadelphia City SD, Tuscarawas</v>
          </cell>
          <cell r="B369">
            <v>44487</v>
          </cell>
        </row>
        <row r="370">
          <cell r="A370" t="str">
            <v>New Richmond Ex Vill SD, Clermont</v>
          </cell>
          <cell r="B370">
            <v>45559</v>
          </cell>
        </row>
        <row r="371">
          <cell r="A371" t="str">
            <v>New Riegel Local SD, Seneca</v>
          </cell>
          <cell r="B371">
            <v>49718</v>
          </cell>
        </row>
        <row r="372">
          <cell r="A372" t="str">
            <v>Newark City SD, Licking</v>
          </cell>
          <cell r="B372">
            <v>44453</v>
          </cell>
        </row>
        <row r="373">
          <cell r="A373" t="str">
            <v>Newbury Local SD, Geauga</v>
          </cell>
          <cell r="B373">
            <v>47217</v>
          </cell>
        </row>
        <row r="374">
          <cell r="A374" t="str">
            <v>Newcomerstown Ex Vill SD, Tuscarawas</v>
          </cell>
          <cell r="B374">
            <v>45542</v>
          </cell>
        </row>
        <row r="375">
          <cell r="A375" t="str">
            <v>Newton Falls Ex Vill SD, Trumbull</v>
          </cell>
          <cell r="B375">
            <v>45567</v>
          </cell>
        </row>
        <row r="376">
          <cell r="A376" t="str">
            <v>Newton Local SD, Miami</v>
          </cell>
          <cell r="B376">
            <v>48637</v>
          </cell>
        </row>
        <row r="377">
          <cell r="A377" t="str">
            <v>Niles City SD, Trumbull</v>
          </cell>
          <cell r="B377">
            <v>44495</v>
          </cell>
        </row>
        <row r="378">
          <cell r="A378" t="str">
            <v>Noble Local SD, Noble</v>
          </cell>
          <cell r="B378">
            <v>48900</v>
          </cell>
        </row>
        <row r="379">
          <cell r="A379" t="str">
            <v>Nordonia Hills City SD, Summit</v>
          </cell>
          <cell r="B379">
            <v>50047</v>
          </cell>
        </row>
        <row r="380">
          <cell r="A380" t="str">
            <v>North Baltimore Local SD, Wood</v>
          </cell>
          <cell r="B380">
            <v>50708</v>
          </cell>
        </row>
        <row r="381">
          <cell r="A381" t="str">
            <v>North Canton City SD, Stark</v>
          </cell>
          <cell r="B381">
            <v>44503</v>
          </cell>
        </row>
        <row r="382">
          <cell r="A382" t="str">
            <v>North Central Local SD, Williams</v>
          </cell>
          <cell r="B382">
            <v>50641</v>
          </cell>
        </row>
        <row r="383">
          <cell r="A383" t="str">
            <v>North College Hill City SD, Hamilton</v>
          </cell>
          <cell r="B383">
            <v>44511</v>
          </cell>
        </row>
        <row r="384">
          <cell r="A384" t="str">
            <v>North Fork Local SD, Licking</v>
          </cell>
          <cell r="B384">
            <v>48025</v>
          </cell>
        </row>
        <row r="385">
          <cell r="A385" t="str">
            <v>North Olmsted City SD, Cuyahoga</v>
          </cell>
          <cell r="B385">
            <v>44529</v>
          </cell>
        </row>
        <row r="386">
          <cell r="A386" t="str">
            <v>North Ridgeville City SD, Lorain</v>
          </cell>
          <cell r="B386">
            <v>44537</v>
          </cell>
        </row>
        <row r="387">
          <cell r="A387" t="str">
            <v>North Royalton City SD, Cuyahoga</v>
          </cell>
          <cell r="B387">
            <v>44545</v>
          </cell>
        </row>
        <row r="388">
          <cell r="A388" t="str">
            <v>North Union Local SD, Union</v>
          </cell>
          <cell r="B388">
            <v>50336</v>
          </cell>
        </row>
        <row r="389">
          <cell r="A389" t="str">
            <v>Northeastern Local SD, Clark</v>
          </cell>
          <cell r="B389">
            <v>46250</v>
          </cell>
        </row>
        <row r="390">
          <cell r="A390" t="str">
            <v>Northeastern Local SD, Defiance</v>
          </cell>
          <cell r="B390">
            <v>46722</v>
          </cell>
        </row>
        <row r="391">
          <cell r="A391" t="str">
            <v>Northern Local SD, Perry</v>
          </cell>
          <cell r="B391">
            <v>49056</v>
          </cell>
        </row>
        <row r="392">
          <cell r="A392" t="str">
            <v>Northmont City SD, Montgomery</v>
          </cell>
          <cell r="B392">
            <v>48728</v>
          </cell>
        </row>
        <row r="393">
          <cell r="A393" t="str">
            <v>Northmor Local SD, Morrow</v>
          </cell>
          <cell r="B393">
            <v>48819</v>
          </cell>
        </row>
        <row r="394">
          <cell r="A394" t="str">
            <v>Northridge Local SD, Licking</v>
          </cell>
          <cell r="B394">
            <v>48033</v>
          </cell>
        </row>
        <row r="395">
          <cell r="A395" t="str">
            <v>Northridge Local SD, Montgomery</v>
          </cell>
          <cell r="B395">
            <v>48736</v>
          </cell>
        </row>
        <row r="396">
          <cell r="A396" t="str">
            <v>Northwest Local SD, Hamilton</v>
          </cell>
          <cell r="B396">
            <v>47365</v>
          </cell>
        </row>
        <row r="397">
          <cell r="A397" t="str">
            <v>Northwest Local SD, Scioto</v>
          </cell>
          <cell r="B397">
            <v>49635</v>
          </cell>
        </row>
        <row r="398">
          <cell r="A398" t="str">
            <v>Northwest Local SD, Stark</v>
          </cell>
          <cell r="B398">
            <v>49908</v>
          </cell>
        </row>
        <row r="399">
          <cell r="A399" t="str">
            <v>Northwestern Local SD, Clark</v>
          </cell>
          <cell r="B399">
            <v>46268</v>
          </cell>
        </row>
        <row r="400">
          <cell r="A400" t="str">
            <v>Northwestern Local SD, Wayne</v>
          </cell>
          <cell r="B400">
            <v>50575</v>
          </cell>
        </row>
        <row r="401">
          <cell r="A401" t="str">
            <v>Northwood Local SD, Wood</v>
          </cell>
          <cell r="B401">
            <v>50716</v>
          </cell>
        </row>
        <row r="402">
          <cell r="A402" t="str">
            <v>Norton City SD, Summit</v>
          </cell>
          <cell r="B402">
            <v>44552</v>
          </cell>
        </row>
        <row r="403">
          <cell r="A403" t="str">
            <v>Norwalk City SD, Huron</v>
          </cell>
          <cell r="B403">
            <v>44560</v>
          </cell>
        </row>
        <row r="404">
          <cell r="A404" t="str">
            <v>Norwayne Local SD, Wayne</v>
          </cell>
          <cell r="B404">
            <v>50567</v>
          </cell>
        </row>
        <row r="405">
          <cell r="A405" t="str">
            <v>Norwood City SD, Hamilton</v>
          </cell>
          <cell r="B405">
            <v>44578</v>
          </cell>
        </row>
        <row r="406">
          <cell r="A406" t="str">
            <v>Oak Hill Union Local SD, Jackson</v>
          </cell>
          <cell r="B406">
            <v>47761</v>
          </cell>
        </row>
        <row r="407">
          <cell r="A407" t="str">
            <v>Oak Hills Local SD, Hamilton</v>
          </cell>
          <cell r="B407">
            <v>47373</v>
          </cell>
        </row>
        <row r="408">
          <cell r="A408" t="str">
            <v>Oakwood City SD, Montgomery</v>
          </cell>
          <cell r="B408">
            <v>44586</v>
          </cell>
        </row>
        <row r="409">
          <cell r="A409" t="str">
            <v>Oberlin City SD, Lorain</v>
          </cell>
          <cell r="B409">
            <v>44594</v>
          </cell>
        </row>
        <row r="410">
          <cell r="A410" t="str">
            <v>Ohio Valley Local SD, Adams</v>
          </cell>
          <cell r="B410">
            <v>61903</v>
          </cell>
        </row>
        <row r="411">
          <cell r="A411" t="str">
            <v>Old Fort Local SD, Seneca</v>
          </cell>
          <cell r="B411">
            <v>49726</v>
          </cell>
        </row>
        <row r="412">
          <cell r="A412" t="str">
            <v>Olentangy Local SD, Delaware</v>
          </cell>
          <cell r="B412">
            <v>46763</v>
          </cell>
        </row>
        <row r="413">
          <cell r="A413" t="str">
            <v>Olmsted Falls City SD, Cuyahoga</v>
          </cell>
          <cell r="B413">
            <v>46573</v>
          </cell>
        </row>
        <row r="414">
          <cell r="A414" t="str">
            <v>Ontario Local SD, Richland</v>
          </cell>
          <cell r="B414">
            <v>49478</v>
          </cell>
        </row>
        <row r="415">
          <cell r="A415" t="str">
            <v>Orange City SD, Cuyahoga</v>
          </cell>
          <cell r="B415">
            <v>46581</v>
          </cell>
        </row>
        <row r="416">
          <cell r="A416" t="str">
            <v>Oregon City SD, Lucas</v>
          </cell>
          <cell r="B416">
            <v>44602</v>
          </cell>
        </row>
        <row r="417">
          <cell r="A417" t="str">
            <v>Orrville City SD, Wayne</v>
          </cell>
          <cell r="B417">
            <v>44610</v>
          </cell>
        </row>
        <row r="418">
          <cell r="A418" t="str">
            <v>Osnaburg Local SD, Stark</v>
          </cell>
          <cell r="B418">
            <v>49916</v>
          </cell>
        </row>
        <row r="419">
          <cell r="A419" t="str">
            <v>Otsego Local SD, Wood</v>
          </cell>
          <cell r="B419">
            <v>50724</v>
          </cell>
        </row>
        <row r="420">
          <cell r="A420" t="str">
            <v>Ottawa Hills Local SD, Lucas</v>
          </cell>
          <cell r="B420">
            <v>48215</v>
          </cell>
        </row>
        <row r="421">
          <cell r="A421" t="str">
            <v>Ottawa-Glandorf Local SD, Putnam</v>
          </cell>
          <cell r="B421">
            <v>49379</v>
          </cell>
        </row>
        <row r="422">
          <cell r="A422" t="str">
            <v>Ottoville Local SD, Putnam</v>
          </cell>
          <cell r="B422">
            <v>49387</v>
          </cell>
        </row>
        <row r="423">
          <cell r="A423" t="str">
            <v>Painsville City Local SD, Lake</v>
          </cell>
          <cell r="B423">
            <v>44628</v>
          </cell>
        </row>
        <row r="424">
          <cell r="A424" t="str">
            <v>Paint Valley Local SD, Ross</v>
          </cell>
          <cell r="B424">
            <v>49510</v>
          </cell>
        </row>
        <row r="425">
          <cell r="A425" t="str">
            <v>Pandora-Gilboa Local SD, Putnam</v>
          </cell>
          <cell r="B425">
            <v>49395</v>
          </cell>
        </row>
        <row r="426">
          <cell r="A426" t="str">
            <v>Parkway Local SD, Mercer</v>
          </cell>
          <cell r="B426">
            <v>48579</v>
          </cell>
        </row>
        <row r="427">
          <cell r="A427" t="str">
            <v>Parma City SD, Cuyahoga</v>
          </cell>
          <cell r="B427">
            <v>44636</v>
          </cell>
        </row>
        <row r="428">
          <cell r="A428" t="str">
            <v>Patrick Henry Local SD, Henry</v>
          </cell>
          <cell r="B428">
            <v>47597</v>
          </cell>
        </row>
        <row r="429">
          <cell r="A429" t="str">
            <v>Paulding Ex Vill SD, Paulding</v>
          </cell>
          <cell r="B429">
            <v>45575</v>
          </cell>
        </row>
        <row r="430">
          <cell r="A430" t="str">
            <v>Perkins Local SD, Erie</v>
          </cell>
          <cell r="B430">
            <v>46813</v>
          </cell>
        </row>
        <row r="431">
          <cell r="A431" t="str">
            <v>Perry Local SD, Allen</v>
          </cell>
          <cell r="B431">
            <v>45781</v>
          </cell>
        </row>
        <row r="432">
          <cell r="A432" t="str">
            <v>Perry Local SD, Lake</v>
          </cell>
          <cell r="B432">
            <v>47902</v>
          </cell>
        </row>
        <row r="433">
          <cell r="A433" t="str">
            <v>Perry Local SD, Stark</v>
          </cell>
          <cell r="B433">
            <v>49924</v>
          </cell>
        </row>
        <row r="434">
          <cell r="A434" t="str">
            <v>Perrysburg Ex Vill SD, Wood</v>
          </cell>
          <cell r="B434">
            <v>45583</v>
          </cell>
        </row>
        <row r="435">
          <cell r="A435" t="str">
            <v>Pettisville Local SD, Fulton</v>
          </cell>
          <cell r="B435">
            <v>47076</v>
          </cell>
        </row>
        <row r="436">
          <cell r="A436" t="str">
            <v>Pickerington Local SD, Fairfield</v>
          </cell>
          <cell r="B436">
            <v>46896</v>
          </cell>
        </row>
        <row r="437">
          <cell r="A437" t="str">
            <v>Pike-Delta-York Local SD, Fulton</v>
          </cell>
          <cell r="B437">
            <v>47084</v>
          </cell>
        </row>
        <row r="438">
          <cell r="A438" t="str">
            <v>Piqua City SD, Miami</v>
          </cell>
          <cell r="B438">
            <v>44644</v>
          </cell>
        </row>
        <row r="439">
          <cell r="A439" t="str">
            <v>Plain Local SD, Stark</v>
          </cell>
          <cell r="B439">
            <v>49932</v>
          </cell>
        </row>
        <row r="440">
          <cell r="A440" t="str">
            <v>Pleasant Local SD, Marion</v>
          </cell>
          <cell r="B440">
            <v>48421</v>
          </cell>
        </row>
        <row r="441">
          <cell r="A441" t="str">
            <v>Plymouth-Shiloh Local SD, Richland</v>
          </cell>
          <cell r="B441">
            <v>49460</v>
          </cell>
        </row>
        <row r="442">
          <cell r="A442" t="str">
            <v>Poland Local SD, Mahoning</v>
          </cell>
          <cell r="B442">
            <v>48348</v>
          </cell>
        </row>
        <row r="443">
          <cell r="A443" t="str">
            <v>Port Clinton City SD, Ottawa</v>
          </cell>
          <cell r="B443">
            <v>44651</v>
          </cell>
        </row>
        <row r="444">
          <cell r="A444" t="str">
            <v>Portsmouth City SD, Scioto</v>
          </cell>
          <cell r="B444">
            <v>44669</v>
          </cell>
        </row>
        <row r="445">
          <cell r="A445" t="str">
            <v>Preble-Shawnee Local SD, Preble</v>
          </cell>
          <cell r="B445">
            <v>49288</v>
          </cell>
        </row>
        <row r="446">
          <cell r="A446" t="str">
            <v>Princeton City SD, Hamilton</v>
          </cell>
          <cell r="B446">
            <v>44677</v>
          </cell>
        </row>
        <row r="447">
          <cell r="A447" t="str">
            <v>Pymatuning Valley Local SD, Ashtabula</v>
          </cell>
          <cell r="B447">
            <v>45880</v>
          </cell>
        </row>
        <row r="448">
          <cell r="A448" t="str">
            <v>Ravenna City SD, Portage</v>
          </cell>
          <cell r="B448">
            <v>44685</v>
          </cell>
        </row>
        <row r="449">
          <cell r="A449" t="str">
            <v>Reading Community City SD, Hamilton</v>
          </cell>
          <cell r="B449">
            <v>44693</v>
          </cell>
        </row>
        <row r="450">
          <cell r="A450" t="str">
            <v>Revere Local SD, Summit</v>
          </cell>
          <cell r="B450">
            <v>50054</v>
          </cell>
        </row>
        <row r="451">
          <cell r="A451" t="str">
            <v>Reynoldsburg City SD, Franklin</v>
          </cell>
          <cell r="B451">
            <v>47001</v>
          </cell>
        </row>
        <row r="452">
          <cell r="A452" t="str">
            <v>Richmond Heights Local SD, Cuyahoga</v>
          </cell>
          <cell r="B452">
            <v>46599</v>
          </cell>
        </row>
        <row r="453">
          <cell r="A453" t="str">
            <v>Ridgedale Local SD, Marion</v>
          </cell>
          <cell r="B453">
            <v>48439</v>
          </cell>
        </row>
        <row r="454">
          <cell r="A454" t="str">
            <v>Ridgemont Local SD, Hardin</v>
          </cell>
          <cell r="B454">
            <v>47506</v>
          </cell>
        </row>
        <row r="455">
          <cell r="A455" t="str">
            <v>Ridgewood Local SD, Coshocton</v>
          </cell>
          <cell r="B455">
            <v>46474</v>
          </cell>
        </row>
        <row r="456">
          <cell r="A456" t="str">
            <v>Ripley-Union-Lewis Local SD, Brown</v>
          </cell>
          <cell r="B456">
            <v>46078</v>
          </cell>
        </row>
        <row r="457">
          <cell r="A457" t="str">
            <v>Rittman Ex Vill SD, Wayne</v>
          </cell>
          <cell r="B457">
            <v>45591</v>
          </cell>
        </row>
        <row r="458">
          <cell r="A458" t="str">
            <v>River Valley Local SD, Marion</v>
          </cell>
          <cell r="B458">
            <v>48447</v>
          </cell>
        </row>
        <row r="459">
          <cell r="A459" t="str">
            <v>River View Local SD, Coshocton</v>
          </cell>
          <cell r="B459">
            <v>46482</v>
          </cell>
        </row>
        <row r="460">
          <cell r="A460" t="str">
            <v>Riverdale Local SD, Hancock</v>
          </cell>
          <cell r="B460">
            <v>47514</v>
          </cell>
        </row>
        <row r="461">
          <cell r="A461" t="str">
            <v>Riverside Local SD, Lake</v>
          </cell>
          <cell r="B461">
            <v>47894</v>
          </cell>
        </row>
        <row r="462">
          <cell r="A462" t="str">
            <v>Riverside Local SD, Logan</v>
          </cell>
          <cell r="B462">
            <v>48090</v>
          </cell>
        </row>
        <row r="463">
          <cell r="A463" t="str">
            <v>Rock Hill Local SD, Lawrence</v>
          </cell>
          <cell r="B463">
            <v>47944</v>
          </cell>
        </row>
        <row r="464">
          <cell r="A464" t="str">
            <v>Rocky River City SD, Cuyahoga</v>
          </cell>
          <cell r="B464">
            <v>44701</v>
          </cell>
        </row>
        <row r="465">
          <cell r="A465" t="str">
            <v>Rolling Hills Local SD, Guernsey</v>
          </cell>
          <cell r="B465">
            <v>47308</v>
          </cell>
        </row>
        <row r="466">
          <cell r="A466" t="str">
            <v>Rootstown Local SD, Portage</v>
          </cell>
          <cell r="B466">
            <v>49213</v>
          </cell>
        </row>
        <row r="467">
          <cell r="A467" t="str">
            <v>Ross Local SD, Butler</v>
          </cell>
          <cell r="B467">
            <v>46144</v>
          </cell>
        </row>
        <row r="468">
          <cell r="A468" t="str">
            <v>Rossford Ex Vill SD, Wood</v>
          </cell>
          <cell r="B468">
            <v>45609</v>
          </cell>
        </row>
        <row r="469">
          <cell r="A469" t="str">
            <v>Russia Local SD, Shelby</v>
          </cell>
          <cell r="B469">
            <v>49817</v>
          </cell>
        </row>
        <row r="470">
          <cell r="A470" t="str">
            <v>Salem City SD, Columbiana</v>
          </cell>
          <cell r="B470">
            <v>44735</v>
          </cell>
        </row>
        <row r="471">
          <cell r="A471" t="str">
            <v>Sandusky City SD, Erie</v>
          </cell>
          <cell r="B471">
            <v>44743</v>
          </cell>
        </row>
        <row r="472">
          <cell r="A472" t="str">
            <v>Sandy Valley Local SD, Stark</v>
          </cell>
          <cell r="B472">
            <v>49940</v>
          </cell>
        </row>
        <row r="473">
          <cell r="A473" t="str">
            <v>Scioto Valley Local SD, Pike</v>
          </cell>
          <cell r="B473">
            <v>49130</v>
          </cell>
        </row>
        <row r="474">
          <cell r="A474" t="str">
            <v>Sebring Local SD, Mahoning</v>
          </cell>
          <cell r="B474">
            <v>48355</v>
          </cell>
        </row>
        <row r="475">
          <cell r="A475" t="str">
            <v>Seneca East Local SD, Seneca</v>
          </cell>
          <cell r="B475">
            <v>49684</v>
          </cell>
        </row>
        <row r="476">
          <cell r="A476" t="str">
            <v>Shadyside Local SD, Belmont</v>
          </cell>
          <cell r="B476">
            <v>46003</v>
          </cell>
        </row>
        <row r="477">
          <cell r="A477" t="str">
            <v>Shaker Heights City SD, Cuyahoga</v>
          </cell>
          <cell r="B477">
            <v>44750</v>
          </cell>
        </row>
        <row r="478">
          <cell r="A478" t="str">
            <v>Shawnee Local SD, Allen</v>
          </cell>
          <cell r="B478">
            <v>45799</v>
          </cell>
        </row>
        <row r="479">
          <cell r="A479" t="str">
            <v>Sheffield-Sheffield Lake Cit, Lorain</v>
          </cell>
          <cell r="B479">
            <v>44768</v>
          </cell>
        </row>
        <row r="480">
          <cell r="A480" t="str">
            <v>Shelby City SD, Richland</v>
          </cell>
          <cell r="B480">
            <v>44776</v>
          </cell>
        </row>
        <row r="481">
          <cell r="A481" t="str">
            <v>Sidney City SD, Shelby</v>
          </cell>
          <cell r="B481">
            <v>44784</v>
          </cell>
        </row>
        <row r="482">
          <cell r="A482" t="str">
            <v>Solon City SD, Cuyahoga</v>
          </cell>
          <cell r="B482">
            <v>46607</v>
          </cell>
        </row>
        <row r="483">
          <cell r="A483" t="str">
            <v>South Central Local SD, Huron</v>
          </cell>
          <cell r="B483">
            <v>47738</v>
          </cell>
        </row>
        <row r="484">
          <cell r="A484" t="str">
            <v>South Euclid-Lyndhurst City, Cuyahoga</v>
          </cell>
          <cell r="B484">
            <v>44792</v>
          </cell>
        </row>
        <row r="485">
          <cell r="A485" t="str">
            <v>South Point Local SD, Lawrence</v>
          </cell>
          <cell r="B485">
            <v>47951</v>
          </cell>
        </row>
        <row r="486">
          <cell r="A486" t="str">
            <v>South Range Local SD, Mahoning</v>
          </cell>
          <cell r="B486">
            <v>48363</v>
          </cell>
        </row>
        <row r="487">
          <cell r="A487" t="str">
            <v>South-Western City SD, Franklin</v>
          </cell>
          <cell r="B487">
            <v>44800</v>
          </cell>
        </row>
        <row r="488">
          <cell r="A488" t="str">
            <v>Southeast Local SD, Portage</v>
          </cell>
          <cell r="B488">
            <v>49221</v>
          </cell>
        </row>
        <row r="489">
          <cell r="A489" t="str">
            <v>Southeast Local SD, Wayne</v>
          </cell>
          <cell r="B489">
            <v>50583</v>
          </cell>
        </row>
        <row r="490">
          <cell r="A490" t="str">
            <v>Southeastern Local SD, Clark</v>
          </cell>
          <cell r="B490">
            <v>46276</v>
          </cell>
        </row>
        <row r="491">
          <cell r="A491" t="str">
            <v>Southeastern Local SD, Ross</v>
          </cell>
          <cell r="B491">
            <v>49528</v>
          </cell>
        </row>
        <row r="492">
          <cell r="A492" t="str">
            <v>Southern Local SD, Columbiana</v>
          </cell>
          <cell r="B492">
            <v>46441</v>
          </cell>
        </row>
        <row r="493">
          <cell r="A493" t="str">
            <v>Southern Local SD, Meigs</v>
          </cell>
          <cell r="B493">
            <v>48538</v>
          </cell>
        </row>
        <row r="494">
          <cell r="A494" t="str">
            <v>Southern Local SD, Perry</v>
          </cell>
          <cell r="B494">
            <v>49064</v>
          </cell>
        </row>
        <row r="495">
          <cell r="A495" t="str">
            <v>Southington Local SD, Trumbull</v>
          </cell>
          <cell r="B495">
            <v>50237</v>
          </cell>
        </row>
        <row r="496">
          <cell r="A496" t="str">
            <v>Southwest Licking Local SD, Licking</v>
          </cell>
          <cell r="B496">
            <v>48041</v>
          </cell>
        </row>
        <row r="497">
          <cell r="A497" t="str">
            <v>Southwest Local SD, Hamilton</v>
          </cell>
          <cell r="B497">
            <v>47381</v>
          </cell>
        </row>
        <row r="498">
          <cell r="A498" t="str">
            <v>Spencerville Local SD, Allen</v>
          </cell>
          <cell r="B498">
            <v>45807</v>
          </cell>
        </row>
        <row r="499">
          <cell r="A499" t="str">
            <v>Springboro Community City SD, Warren</v>
          </cell>
          <cell r="B499">
            <v>50427</v>
          </cell>
        </row>
        <row r="500">
          <cell r="A500" t="str">
            <v>Springfield City SD, Clark</v>
          </cell>
          <cell r="B500">
            <v>44818</v>
          </cell>
        </row>
        <row r="501">
          <cell r="A501" t="str">
            <v>Springfield Local SD, Lucas</v>
          </cell>
          <cell r="B501">
            <v>48223</v>
          </cell>
        </row>
        <row r="502">
          <cell r="A502" t="str">
            <v>Springfield Local SD, Mahoning</v>
          </cell>
          <cell r="B502">
            <v>48371</v>
          </cell>
        </row>
        <row r="503">
          <cell r="A503" t="str">
            <v>Springfield Local SD, Summit</v>
          </cell>
          <cell r="B503">
            <v>50062</v>
          </cell>
        </row>
        <row r="504">
          <cell r="A504" t="str">
            <v>St Bernard-Elmwood Place Cit, Hamilton</v>
          </cell>
          <cell r="B504">
            <v>44719</v>
          </cell>
        </row>
        <row r="505">
          <cell r="A505" t="str">
            <v>St Clairsville-Richland City, Belmont</v>
          </cell>
          <cell r="B505">
            <v>45997</v>
          </cell>
        </row>
        <row r="506">
          <cell r="A506" t="str">
            <v>St Henry Consolidated Local, Mercer</v>
          </cell>
          <cell r="B506">
            <v>48587</v>
          </cell>
        </row>
        <row r="507">
          <cell r="A507" t="str">
            <v>St Marys City SD, Auglaize</v>
          </cell>
          <cell r="B507">
            <v>44727</v>
          </cell>
        </row>
        <row r="508">
          <cell r="A508" t="str">
            <v>Steubenville City SD, Jefferson</v>
          </cell>
          <cell r="B508">
            <v>44826</v>
          </cell>
        </row>
        <row r="509">
          <cell r="A509" t="str">
            <v>Stow-Munroe Falls City SD, Summit</v>
          </cell>
          <cell r="B509">
            <v>44834</v>
          </cell>
        </row>
        <row r="510">
          <cell r="A510" t="str">
            <v>Strasburg-Franklin Local SD, Tuscarawas</v>
          </cell>
          <cell r="B510">
            <v>50294</v>
          </cell>
        </row>
        <row r="511">
          <cell r="A511" t="str">
            <v>Streetsboro City SD, Portage</v>
          </cell>
          <cell r="B511">
            <v>49239</v>
          </cell>
        </row>
        <row r="512">
          <cell r="A512" t="str">
            <v>Strongsville City SD, Cuyahoga</v>
          </cell>
          <cell r="B512">
            <v>44842</v>
          </cell>
        </row>
        <row r="513">
          <cell r="A513" t="str">
            <v>Struthers City SD, Mahoning</v>
          </cell>
          <cell r="B513">
            <v>44859</v>
          </cell>
        </row>
        <row r="514">
          <cell r="A514" t="str">
            <v>Stryker Local SD, Williams</v>
          </cell>
          <cell r="B514">
            <v>50658</v>
          </cell>
        </row>
        <row r="515">
          <cell r="A515" t="str">
            <v>Sugarcreek Local SD, Greene</v>
          </cell>
          <cell r="B515">
            <v>47274</v>
          </cell>
        </row>
        <row r="516">
          <cell r="A516" t="str">
            <v>Swanton Local SD, Fulton</v>
          </cell>
          <cell r="B516">
            <v>47092</v>
          </cell>
        </row>
        <row r="517">
          <cell r="A517" t="str">
            <v>Switzerland Of Ohio Local SD, Monroe</v>
          </cell>
          <cell r="B517">
            <v>48652</v>
          </cell>
        </row>
        <row r="518">
          <cell r="A518" t="str">
            <v>Sycamore Community City SD, Hamilton</v>
          </cell>
          <cell r="B518">
            <v>44867</v>
          </cell>
        </row>
        <row r="519">
          <cell r="A519" t="str">
            <v>Sylvania City SD, Lucas</v>
          </cell>
          <cell r="B519">
            <v>44875</v>
          </cell>
        </row>
        <row r="520">
          <cell r="A520" t="str">
            <v>Symmes Valley Local SD, Lawrence</v>
          </cell>
          <cell r="B520">
            <v>47969</v>
          </cell>
        </row>
        <row r="521">
          <cell r="A521" t="str">
            <v>Talawanda City SD, Butler</v>
          </cell>
          <cell r="B521">
            <v>46151</v>
          </cell>
        </row>
        <row r="522">
          <cell r="A522" t="str">
            <v>Tallmadge City SD, Summit</v>
          </cell>
          <cell r="B522">
            <v>44883</v>
          </cell>
        </row>
        <row r="523">
          <cell r="A523" t="str">
            <v>Teays Valley Local SD, Pickaway</v>
          </cell>
          <cell r="B523">
            <v>49098</v>
          </cell>
        </row>
        <row r="524">
          <cell r="A524" t="str">
            <v>Tecumseh Local SD, Clark</v>
          </cell>
          <cell r="B524">
            <v>46243</v>
          </cell>
        </row>
        <row r="525">
          <cell r="A525" t="str">
            <v>Three Rivers Local SD, Hamilton</v>
          </cell>
          <cell r="B525">
            <v>47399</v>
          </cell>
        </row>
        <row r="526">
          <cell r="A526" t="str">
            <v>Tiffin City SD, Seneca</v>
          </cell>
          <cell r="B526">
            <v>44891</v>
          </cell>
        </row>
        <row r="527">
          <cell r="A527" t="str">
            <v>Tipp City Ex Vill SD, Miami</v>
          </cell>
          <cell r="B527">
            <v>45617</v>
          </cell>
        </row>
        <row r="528">
          <cell r="A528" t="str">
            <v>Toledo City SD, Lucas</v>
          </cell>
          <cell r="B528">
            <v>44909</v>
          </cell>
        </row>
        <row r="529">
          <cell r="A529" t="str">
            <v>Toronto City SD, Jefferson</v>
          </cell>
          <cell r="B529">
            <v>44917</v>
          </cell>
        </row>
        <row r="530">
          <cell r="A530" t="str">
            <v>Tri-County North Local SD, Preble</v>
          </cell>
          <cell r="B530">
            <v>91397</v>
          </cell>
        </row>
        <row r="531">
          <cell r="A531" t="str">
            <v>Tri-Valley Local SD, Muskingum</v>
          </cell>
          <cell r="B531">
            <v>48876</v>
          </cell>
        </row>
        <row r="532">
          <cell r="A532" t="str">
            <v>Tri-Village Local SD, Darke</v>
          </cell>
          <cell r="B532">
            <v>46680</v>
          </cell>
        </row>
        <row r="533">
          <cell r="A533" t="str">
            <v>Triad Local SD, Champaign</v>
          </cell>
          <cell r="B533">
            <v>46201</v>
          </cell>
        </row>
        <row r="534">
          <cell r="A534" t="str">
            <v>Trimble Local SD, Athens</v>
          </cell>
          <cell r="B534">
            <v>45922</v>
          </cell>
        </row>
        <row r="535">
          <cell r="A535" t="str">
            <v>Triway Local SD, Wayne</v>
          </cell>
          <cell r="B535">
            <v>50591</v>
          </cell>
        </row>
        <row r="536">
          <cell r="A536" t="str">
            <v>Trotwood-Madison City SD, Montgomery</v>
          </cell>
          <cell r="B536">
            <v>48694</v>
          </cell>
        </row>
        <row r="537">
          <cell r="A537" t="str">
            <v>Troy City SD, Miami</v>
          </cell>
          <cell r="B537">
            <v>44925</v>
          </cell>
        </row>
        <row r="538">
          <cell r="A538" t="str">
            <v>Tuscarawas Valley Local SD, Tuscarawas</v>
          </cell>
          <cell r="B538">
            <v>50302</v>
          </cell>
        </row>
        <row r="539">
          <cell r="A539" t="str">
            <v>Tuslaw Local SD, Stark</v>
          </cell>
          <cell r="B539">
            <v>49957</v>
          </cell>
        </row>
        <row r="540">
          <cell r="A540" t="str">
            <v>Twin Valley Community Local, Preble</v>
          </cell>
          <cell r="B540">
            <v>49296</v>
          </cell>
        </row>
        <row r="541">
          <cell r="A541" t="str">
            <v>Twinsburg City SD, Summit</v>
          </cell>
          <cell r="B541">
            <v>50070</v>
          </cell>
        </row>
        <row r="542">
          <cell r="A542" t="str">
            <v>Union Local SD, Belmont</v>
          </cell>
          <cell r="B542">
            <v>46011</v>
          </cell>
        </row>
        <row r="543">
          <cell r="A543" t="str">
            <v>Union Scioto Local SD, Ross</v>
          </cell>
          <cell r="B543">
            <v>49536</v>
          </cell>
        </row>
        <row r="544">
          <cell r="A544" t="str">
            <v>United Local SD, Columbiana</v>
          </cell>
          <cell r="B544">
            <v>46458</v>
          </cell>
        </row>
        <row r="545">
          <cell r="A545" t="str">
            <v>Upper Arlington City SD, Franklin</v>
          </cell>
          <cell r="B545">
            <v>44933</v>
          </cell>
        </row>
        <row r="546">
          <cell r="A546" t="str">
            <v>Upper Sandusky Ex Vill SD, Wyandot</v>
          </cell>
          <cell r="B546">
            <v>45625</v>
          </cell>
        </row>
        <row r="547">
          <cell r="A547" t="str">
            <v>Upper Scioto Valley Local SD, Hardin</v>
          </cell>
          <cell r="B547">
            <v>47522</v>
          </cell>
        </row>
        <row r="548">
          <cell r="A548" t="str">
            <v>Urbana City SD, Champaign</v>
          </cell>
          <cell r="B548">
            <v>44941</v>
          </cell>
        </row>
        <row r="549">
          <cell r="A549" t="str">
            <v>Valley Local SD, Scioto</v>
          </cell>
          <cell r="B549">
            <v>49643</v>
          </cell>
        </row>
        <row r="550">
          <cell r="A550" t="str">
            <v>Valley View Local SD, Montgomery</v>
          </cell>
          <cell r="B550">
            <v>48744</v>
          </cell>
        </row>
        <row r="551">
          <cell r="A551" t="str">
            <v>Van Buren Local SD, Hancock</v>
          </cell>
          <cell r="B551">
            <v>47464</v>
          </cell>
        </row>
        <row r="552">
          <cell r="A552" t="str">
            <v>Van Wert City SD, Van Wert</v>
          </cell>
          <cell r="B552">
            <v>44966</v>
          </cell>
        </row>
        <row r="553">
          <cell r="A553" t="str">
            <v>Vandalia-Butler City SD, Montgomery</v>
          </cell>
          <cell r="B553">
            <v>44958</v>
          </cell>
        </row>
        <row r="554">
          <cell r="A554" t="str">
            <v>Vanlue Local SD, Hancock</v>
          </cell>
          <cell r="B554">
            <v>47472</v>
          </cell>
        </row>
        <row r="555">
          <cell r="A555" t="str">
            <v>Vermilion Local SD, Erie</v>
          </cell>
          <cell r="B555">
            <v>46821</v>
          </cell>
        </row>
        <row r="556">
          <cell r="A556" t="str">
            <v>Versailles Ex Vill SD, Darke</v>
          </cell>
          <cell r="B556">
            <v>45633</v>
          </cell>
        </row>
        <row r="557">
          <cell r="A557" t="str">
            <v>Vinton County Local SD, Vinton</v>
          </cell>
          <cell r="B557">
            <v>50393</v>
          </cell>
        </row>
        <row r="558">
          <cell r="A558" t="str">
            <v>Wadsworth City SD, Medina</v>
          </cell>
          <cell r="B558">
            <v>44974</v>
          </cell>
        </row>
        <row r="559">
          <cell r="A559" t="str">
            <v>Walnut Township Local SD, Fairfield</v>
          </cell>
          <cell r="B559">
            <v>46904</v>
          </cell>
        </row>
        <row r="560">
          <cell r="A560" t="str">
            <v>Wapakoneta City SD, Auglaize</v>
          </cell>
          <cell r="B560">
            <v>44982</v>
          </cell>
        </row>
        <row r="561">
          <cell r="A561" t="str">
            <v>Warren City SD, Trumbull</v>
          </cell>
          <cell r="B561">
            <v>44990</v>
          </cell>
        </row>
        <row r="562">
          <cell r="A562" t="str">
            <v>Warren Local SD, Washington</v>
          </cell>
          <cell r="B562">
            <v>50500</v>
          </cell>
        </row>
        <row r="563">
          <cell r="A563" t="str">
            <v>Warrensville Heights City SD, Cuyahoga</v>
          </cell>
          <cell r="B563">
            <v>45005</v>
          </cell>
        </row>
        <row r="564">
          <cell r="A564" t="str">
            <v>Washington Court House City, Fayette</v>
          </cell>
          <cell r="B564">
            <v>45013</v>
          </cell>
        </row>
        <row r="565">
          <cell r="A565" t="str">
            <v>Washington Local SD, Lucas</v>
          </cell>
          <cell r="B565">
            <v>48231</v>
          </cell>
        </row>
        <row r="566">
          <cell r="A566" t="str">
            <v>Washington-Nile Local SD, Scioto</v>
          </cell>
          <cell r="B566">
            <v>49650</v>
          </cell>
        </row>
        <row r="567">
          <cell r="A567" t="str">
            <v>Waterloo Local SD, Portage</v>
          </cell>
          <cell r="B567">
            <v>49247</v>
          </cell>
        </row>
        <row r="568">
          <cell r="A568" t="str">
            <v>Wauseon Ex Vill SD, Fulton</v>
          </cell>
          <cell r="B568">
            <v>45641</v>
          </cell>
        </row>
        <row r="569">
          <cell r="A569" t="str">
            <v>Waverly City SD, Pike</v>
          </cell>
          <cell r="B569">
            <v>49148</v>
          </cell>
        </row>
        <row r="570">
          <cell r="A570" t="str">
            <v>Wayne Local SD, Warren</v>
          </cell>
          <cell r="B570">
            <v>50468</v>
          </cell>
        </row>
        <row r="571">
          <cell r="A571" t="str">
            <v>Wayne Trace Local SD, Paulding</v>
          </cell>
          <cell r="B571">
            <v>49031</v>
          </cell>
        </row>
        <row r="572">
          <cell r="A572" t="str">
            <v>Waynesfield-Goshen Local SD, Auglaize</v>
          </cell>
          <cell r="B572">
            <v>45971</v>
          </cell>
        </row>
        <row r="573">
          <cell r="A573" t="str">
            <v>Weathersfield Local SD, Trumbull</v>
          </cell>
          <cell r="B573">
            <v>50252</v>
          </cell>
        </row>
        <row r="574">
          <cell r="A574" t="str">
            <v>Wellington Ex Vill SD, Lorain</v>
          </cell>
          <cell r="B574">
            <v>45658</v>
          </cell>
        </row>
        <row r="575">
          <cell r="A575" t="str">
            <v>Wellston City SD, Jackson</v>
          </cell>
          <cell r="B575">
            <v>45021</v>
          </cell>
        </row>
        <row r="576">
          <cell r="A576" t="str">
            <v>Wellsville Local SD, Columbiana</v>
          </cell>
          <cell r="B576">
            <v>45039</v>
          </cell>
        </row>
        <row r="577">
          <cell r="A577" t="str">
            <v>West Branch Local SD, Mahoning</v>
          </cell>
          <cell r="B577">
            <v>48389</v>
          </cell>
        </row>
        <row r="578">
          <cell r="A578" t="str">
            <v>West Carrollton City SD, Montgomery</v>
          </cell>
          <cell r="B578">
            <v>45054</v>
          </cell>
        </row>
        <row r="579">
          <cell r="A579" t="str">
            <v>West Clermont Local SD, Clermont</v>
          </cell>
          <cell r="B579">
            <v>46359</v>
          </cell>
        </row>
        <row r="580">
          <cell r="A580" t="str">
            <v>West Geauga Local SD, Geauga</v>
          </cell>
          <cell r="B580">
            <v>47225</v>
          </cell>
        </row>
        <row r="581">
          <cell r="A581" t="str">
            <v>West Holmes Local SD, Holmes</v>
          </cell>
          <cell r="B581">
            <v>47696</v>
          </cell>
        </row>
        <row r="582">
          <cell r="A582" t="str">
            <v>West Liberty-Salem Local SD, Champaign</v>
          </cell>
          <cell r="B582">
            <v>46219</v>
          </cell>
        </row>
        <row r="583">
          <cell r="A583" t="str">
            <v>West Muskingum Local SD, Muskingum</v>
          </cell>
          <cell r="B583">
            <v>48884</v>
          </cell>
        </row>
        <row r="584">
          <cell r="A584" t="str">
            <v>Western Brown Local SD, Brown</v>
          </cell>
          <cell r="B584">
            <v>46060</v>
          </cell>
        </row>
        <row r="585">
          <cell r="A585" t="str">
            <v>Western Local SD, Pike</v>
          </cell>
          <cell r="B585">
            <v>49155</v>
          </cell>
        </row>
        <row r="586">
          <cell r="A586" t="str">
            <v>Western Reserve Local SD, Huron</v>
          </cell>
          <cell r="B586">
            <v>47746</v>
          </cell>
        </row>
        <row r="587">
          <cell r="A587" t="str">
            <v>Western Reserve Local SD, Mahoning</v>
          </cell>
          <cell r="B587">
            <v>48397</v>
          </cell>
        </row>
        <row r="588">
          <cell r="A588" t="str">
            <v>Westerville City SD, Franklin</v>
          </cell>
          <cell r="B588">
            <v>45047</v>
          </cell>
        </row>
        <row r="589">
          <cell r="A589" t="str">
            <v>Westfall Local SD, Pickaway</v>
          </cell>
          <cell r="B589">
            <v>49106</v>
          </cell>
        </row>
        <row r="590">
          <cell r="A590" t="str">
            <v>Westlake City SD, Cuyahoga</v>
          </cell>
          <cell r="B590">
            <v>45062</v>
          </cell>
        </row>
        <row r="591">
          <cell r="A591" t="str">
            <v>Wheelersburg Local SD, Scioto</v>
          </cell>
          <cell r="B591">
            <v>49668</v>
          </cell>
        </row>
        <row r="592">
          <cell r="A592" t="str">
            <v>Whitehall City SD, Franklin</v>
          </cell>
          <cell r="B592">
            <v>45070</v>
          </cell>
        </row>
        <row r="593">
          <cell r="A593" t="str">
            <v>Wickliffe City SD, Lake</v>
          </cell>
          <cell r="B593">
            <v>45088</v>
          </cell>
        </row>
        <row r="594">
          <cell r="A594" t="str">
            <v>Willard City SD, Huron</v>
          </cell>
          <cell r="B594">
            <v>45096</v>
          </cell>
        </row>
        <row r="595">
          <cell r="A595" t="str">
            <v>Williamsburg Local SD, Clermont</v>
          </cell>
          <cell r="B595">
            <v>46367</v>
          </cell>
        </row>
        <row r="596">
          <cell r="A596" t="str">
            <v>Willoughby-Eastlake City SD, Lake</v>
          </cell>
          <cell r="B596">
            <v>45104</v>
          </cell>
        </row>
        <row r="597">
          <cell r="A597" t="str">
            <v>Wilmington City SD, Clinton</v>
          </cell>
          <cell r="B597">
            <v>45112</v>
          </cell>
        </row>
        <row r="598">
          <cell r="A598" t="str">
            <v>Windham Ex Vill SD, Portage</v>
          </cell>
          <cell r="B598">
            <v>45666</v>
          </cell>
        </row>
        <row r="599">
          <cell r="A599" t="str">
            <v>Winton Woods City SD, Hamilton</v>
          </cell>
          <cell r="B599">
            <v>44081</v>
          </cell>
        </row>
        <row r="600">
          <cell r="A600" t="str">
            <v>Wolf Creek Local SD, Washington</v>
          </cell>
          <cell r="B600">
            <v>50518</v>
          </cell>
        </row>
        <row r="601">
          <cell r="A601" t="str">
            <v>Woodmore Local SD, Sandusky</v>
          </cell>
          <cell r="B601">
            <v>49577</v>
          </cell>
        </row>
        <row r="602">
          <cell r="A602" t="str">
            <v>Woodridge Local SD, Summit</v>
          </cell>
          <cell r="B602">
            <v>49973</v>
          </cell>
        </row>
        <row r="603">
          <cell r="A603" t="str">
            <v>Wooster City SD, Wayne</v>
          </cell>
          <cell r="B603">
            <v>45120</v>
          </cell>
        </row>
        <row r="604">
          <cell r="A604" t="str">
            <v>Worthington City SD, Franklin</v>
          </cell>
          <cell r="B604">
            <v>45138</v>
          </cell>
        </row>
        <row r="605">
          <cell r="A605" t="str">
            <v>Wynford Local SD, Crawford</v>
          </cell>
          <cell r="B605">
            <v>46524</v>
          </cell>
        </row>
        <row r="606">
          <cell r="A606" t="str">
            <v>Wyoming City SD, Hamilton</v>
          </cell>
          <cell r="B606">
            <v>45146</v>
          </cell>
        </row>
        <row r="607">
          <cell r="A607" t="str">
            <v>Xenia Community City SD, Greene</v>
          </cell>
          <cell r="B607">
            <v>45153</v>
          </cell>
        </row>
        <row r="608">
          <cell r="A608" t="str">
            <v>Yellow Springs Ex Vill SD, Greene</v>
          </cell>
          <cell r="B608">
            <v>45674</v>
          </cell>
        </row>
        <row r="609">
          <cell r="A609" t="str">
            <v>Youngstown City SD, Mahoning</v>
          </cell>
          <cell r="B609">
            <v>45161</v>
          </cell>
        </row>
        <row r="610">
          <cell r="A610" t="str">
            <v>Zane Trace Local SD, Ross</v>
          </cell>
          <cell r="B610">
            <v>49544</v>
          </cell>
        </row>
        <row r="611">
          <cell r="A611" t="str">
            <v>Zanesville City SD, Muskingum</v>
          </cell>
          <cell r="B611">
            <v>45179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c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workbookViewId="0">
      <selection activeCell="D5" sqref="D5:F5"/>
    </sheetView>
  </sheetViews>
  <sheetFormatPr defaultColWidth="9.109375" defaultRowHeight="13.2" x14ac:dyDescent="0.25"/>
  <cols>
    <col min="1" max="1" width="4.6640625" style="33" customWidth="1"/>
    <col min="2" max="2" width="3.33203125" style="70" customWidth="1"/>
    <col min="3" max="3" width="56" style="33" customWidth="1"/>
    <col min="4" max="6" width="16.44140625" style="33" customWidth="1"/>
    <col min="7" max="7" width="22.44140625" style="71" customWidth="1"/>
    <col min="8" max="8" width="24.44140625" style="33" customWidth="1"/>
    <col min="9" max="9" width="22.5546875" style="71" customWidth="1"/>
    <col min="10" max="16384" width="9.109375" style="33"/>
  </cols>
  <sheetData>
    <row r="1" spans="1:10" s="18" customFormat="1" ht="15" customHeight="1" x14ac:dyDescent="0.3">
      <c r="A1" s="73" t="s">
        <v>611</v>
      </c>
      <c r="B1" s="73"/>
      <c r="C1" s="73"/>
      <c r="D1" s="73"/>
      <c r="E1" s="73"/>
      <c r="F1" s="73"/>
      <c r="G1" s="73"/>
      <c r="H1" s="73"/>
      <c r="I1" s="73"/>
    </row>
    <row r="2" spans="1:10" s="18" customFormat="1" ht="15" customHeight="1" x14ac:dyDescent="0.3">
      <c r="A2" s="74" t="s">
        <v>612</v>
      </c>
      <c r="B2" s="74"/>
      <c r="C2" s="74"/>
      <c r="D2" s="74"/>
      <c r="E2" s="74"/>
      <c r="F2" s="74"/>
      <c r="G2" s="74"/>
      <c r="H2" s="74"/>
      <c r="I2" s="74"/>
    </row>
    <row r="3" spans="1:10" s="18" customFormat="1" ht="9.75" customHeight="1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10" s="20" customFormat="1" ht="15" customHeight="1" x14ac:dyDescent="0.3">
      <c r="A4" s="75" t="s">
        <v>613</v>
      </c>
      <c r="B4" s="75"/>
      <c r="C4" s="75"/>
      <c r="D4" s="75"/>
      <c r="E4" s="75"/>
      <c r="F4" s="75"/>
      <c r="G4" s="75"/>
      <c r="H4" s="75"/>
      <c r="I4" s="75"/>
    </row>
    <row r="5" spans="1:10" s="24" customFormat="1" ht="15" customHeight="1" x14ac:dyDescent="0.3">
      <c r="A5" s="21"/>
      <c r="B5" s="22"/>
      <c r="C5" s="22"/>
      <c r="D5" s="76"/>
      <c r="E5" s="76"/>
      <c r="F5" s="76"/>
      <c r="G5" s="22"/>
      <c r="H5" s="22"/>
      <c r="I5" s="22"/>
      <c r="J5" s="23"/>
    </row>
    <row r="6" spans="1:10" s="20" customFormat="1" ht="15" customHeight="1" x14ac:dyDescent="0.3">
      <c r="A6" s="75" t="str">
        <f>IF(D$5&lt;&gt;0,VLOOKUP(D$5,'[1]District Data'!A2:B611,2,FALSE),"Please select a district from the above list")</f>
        <v>Please select a district from the above list</v>
      </c>
      <c r="B6" s="75"/>
      <c r="C6" s="75"/>
      <c r="D6" s="75"/>
      <c r="E6" s="75"/>
      <c r="F6" s="75"/>
      <c r="G6" s="75"/>
      <c r="H6" s="75"/>
      <c r="I6" s="75"/>
    </row>
    <row r="7" spans="1:10" s="18" customFormat="1" ht="16.5" customHeight="1" x14ac:dyDescent="0.25">
      <c r="A7" s="19"/>
      <c r="B7" s="22"/>
      <c r="C7" s="19"/>
      <c r="D7" s="19"/>
      <c r="E7" s="19"/>
      <c r="F7" s="19"/>
      <c r="G7" s="25" t="s">
        <v>614</v>
      </c>
      <c r="H7" s="25" t="s">
        <v>615</v>
      </c>
      <c r="I7" s="25" t="s">
        <v>616</v>
      </c>
    </row>
    <row r="8" spans="1:10" ht="52.5" customHeight="1" x14ac:dyDescent="0.25">
      <c r="A8" s="26"/>
      <c r="B8" s="27"/>
      <c r="C8" s="28"/>
      <c r="D8" s="29" t="str">
        <f>IF(D5&lt;&gt;0,D5,"")</f>
        <v/>
      </c>
      <c r="E8" s="30" t="s">
        <v>617</v>
      </c>
      <c r="F8" s="29" t="s">
        <v>618</v>
      </c>
      <c r="G8" s="31"/>
      <c r="H8" s="32"/>
      <c r="I8" s="31"/>
    </row>
    <row r="9" spans="1:10" x14ac:dyDescent="0.25">
      <c r="A9" s="34" t="s">
        <v>619</v>
      </c>
      <c r="B9" s="35"/>
      <c r="C9" s="36"/>
      <c r="D9" s="37"/>
      <c r="E9" s="38"/>
      <c r="F9" s="37"/>
      <c r="G9" s="38"/>
      <c r="H9" s="37"/>
      <c r="I9" s="38"/>
    </row>
    <row r="10" spans="1:10" x14ac:dyDescent="0.25">
      <c r="A10" s="39" t="s">
        <v>620</v>
      </c>
      <c r="B10" s="40">
        <v>1</v>
      </c>
      <c r="C10" s="41" t="s">
        <v>811</v>
      </c>
      <c r="D10" s="42" t="str">
        <f>IF(D$5&lt;&gt;0,VLOOKUP(A$6,'District Data'!B$3:BK$610,2,FALSE),"")</f>
        <v/>
      </c>
      <c r="E10" s="43" t="str">
        <f>IF(D$5&lt;&gt;0,VLOOKUP(A$6,'Similar District Data'!B$2:BL$610,2,FALSE), "")</f>
        <v/>
      </c>
      <c r="F10" s="42" t="str">
        <f>IF(D$5&lt;&gt;0,'State Data'!B1,"")</f>
        <v/>
      </c>
      <c r="G10" s="44" t="str">
        <f>IF(G$8&lt;&gt;0,VLOOKUP(G$8,'District Data'!A$3:BK$610,3,FALSE),"")</f>
        <v/>
      </c>
      <c r="H10" s="42" t="str">
        <f>IF(H$8&lt;&gt;0,VLOOKUP(H$8,'District Data'!A$3:BL$610,3,FALSE),"")</f>
        <v/>
      </c>
      <c r="I10" s="44" t="str">
        <f>IF(I$8&lt;&gt;0,VLOOKUP(I$8,'District Data'!A$3:BM$610,3,FALSE),"")</f>
        <v/>
      </c>
    </row>
    <row r="11" spans="1:10" x14ac:dyDescent="0.25">
      <c r="A11" s="39" t="s">
        <v>620</v>
      </c>
      <c r="B11" s="40">
        <v>2</v>
      </c>
      <c r="C11" s="41" t="s">
        <v>812</v>
      </c>
      <c r="D11" s="42" t="str">
        <f>IF(D$5&lt;&gt;0,VLOOKUP(A$6,'District Data'!B$3:BK$610,3,FALSE),"")</f>
        <v/>
      </c>
      <c r="E11" s="43" t="str">
        <f>IF(D$5&lt;&gt;0,VLOOKUP(A$6,'Similar District Data'!B$2:BL$610,3,FALSE), "")</f>
        <v/>
      </c>
      <c r="F11" s="42" t="str">
        <f>IF(D$5&lt;&gt;0,'State Data'!B2,"")</f>
        <v/>
      </c>
      <c r="G11" s="44" t="str">
        <f>IF(G$8&lt;&gt;0,VLOOKUP(G$8,'District Data'!A$3:BK$610,4,FALSE),"")</f>
        <v/>
      </c>
      <c r="H11" s="42" t="str">
        <f>IF(H$8&lt;&gt;0,VLOOKUP(H$8,'District Data'!A$3:BL$610,4,FALSE),"")</f>
        <v/>
      </c>
      <c r="I11" s="44" t="str">
        <f>IF(I$8&lt;&gt;0,VLOOKUP(I$8,'District Data'!A$3:BM$610,4,FALSE),"")</f>
        <v/>
      </c>
    </row>
    <row r="12" spans="1:10" x14ac:dyDescent="0.25">
      <c r="A12" s="39" t="s">
        <v>620</v>
      </c>
      <c r="B12" s="40">
        <v>3</v>
      </c>
      <c r="C12" s="41" t="s">
        <v>813</v>
      </c>
      <c r="D12" s="42" t="str">
        <f>IF(D$5&lt;&gt;0,VLOOKUP(A$6,'District Data'!B$3:BK$610,4,FALSE),"")</f>
        <v/>
      </c>
      <c r="E12" s="44" t="str">
        <f>IF(D$5&lt;&gt;0,VLOOKUP(A$6,'Similar District Data'!B$2:BL$610,4,FALSE), "")</f>
        <v/>
      </c>
      <c r="F12" s="42" t="str">
        <f>IF(D$5&lt;&gt;0,'State Data'!B3,"")</f>
        <v/>
      </c>
      <c r="G12" s="44" t="str">
        <f>IF(G$8&lt;&gt;0,VLOOKUP(G$8,'District Data'!A$3:BK$610,5,FALSE),"")</f>
        <v/>
      </c>
      <c r="H12" s="42" t="str">
        <f>IF(H$8&lt;&gt;0,VLOOKUP(H$8,'District Data'!A$3:BL$610,5,FALSE),"")</f>
        <v/>
      </c>
      <c r="I12" s="44" t="str">
        <f>IF(I$8&lt;&gt;0,VLOOKUP(I$8,'District Data'!A$3:BM$610,5,FALSE),"")</f>
        <v/>
      </c>
    </row>
    <row r="13" spans="1:10" x14ac:dyDescent="0.25">
      <c r="A13" s="39" t="s">
        <v>620</v>
      </c>
      <c r="B13" s="40">
        <v>4</v>
      </c>
      <c r="C13" s="41" t="s">
        <v>814</v>
      </c>
      <c r="D13" s="42" t="str">
        <f>IF(D$5&lt;&gt;0,VLOOKUP(A$6,'District Data'!B$3:BK$610,5,FALSE),"")</f>
        <v/>
      </c>
      <c r="E13" s="44" t="str">
        <f>IF(D$5&lt;&gt;0,VLOOKUP(A$6,'Similar District Data'!B$2:BL$610,5,FALSE), "")</f>
        <v/>
      </c>
      <c r="F13" s="42" t="str">
        <f>IF(D$5&lt;&gt;0,'State Data'!B4,"")</f>
        <v/>
      </c>
      <c r="G13" s="44" t="str">
        <f>IF(G$8&lt;&gt;0,VLOOKUP(G$8,'District Data'!A$3:BK$610,6,FALSE),"")</f>
        <v/>
      </c>
      <c r="H13" s="42" t="str">
        <f>IF(H$8&lt;&gt;0,VLOOKUP(H$8,'District Data'!A$3:BL$610,6,FALSE),"")</f>
        <v/>
      </c>
      <c r="I13" s="44" t="str">
        <f>IF(I$8&lt;&gt;0,VLOOKUP(I$8,'District Data'!A$3:BM$610,6,FALSE),"")</f>
        <v/>
      </c>
    </row>
    <row r="14" spans="1:10" x14ac:dyDescent="0.25">
      <c r="A14" s="39" t="s">
        <v>620</v>
      </c>
      <c r="B14" s="40">
        <v>5</v>
      </c>
      <c r="C14" s="41" t="s">
        <v>815</v>
      </c>
      <c r="D14" s="45" t="str">
        <f>IF(D$5&lt;&gt;0,VLOOKUP(A$6,'District Data'!B$3:BK$610,6,FALSE),"")</f>
        <v/>
      </c>
      <c r="E14" s="46" t="str">
        <f>IF(D$5&lt;&gt;0,VLOOKUP(A$6,'Similar District Data'!B$2:BL$610,6,FALSE), "")</f>
        <v/>
      </c>
      <c r="F14" s="45" t="str">
        <f>IF(D$5&lt;&gt;0,'State Data'!B5,"")</f>
        <v/>
      </c>
      <c r="G14" s="46" t="str">
        <f>IF(G$8&lt;&gt;0,VLOOKUP(G$8,'District Data'!A$3:BK$610,7,FALSE),"")</f>
        <v/>
      </c>
      <c r="H14" s="45" t="str">
        <f>IF(H$8&lt;&gt;0,VLOOKUP(H$8,'District Data'!A$3:BL$610,7,FALSE),"")</f>
        <v/>
      </c>
      <c r="I14" s="46" t="str">
        <f>IF(I$8&lt;&gt;0,VLOOKUP(I$8,'District Data'!A$3:BM$610,7,FALSE),"")</f>
        <v/>
      </c>
    </row>
    <row r="15" spans="1:10" x14ac:dyDescent="0.25">
      <c r="A15" s="39"/>
      <c r="B15" s="40">
        <v>6</v>
      </c>
      <c r="C15" s="41" t="s">
        <v>816</v>
      </c>
      <c r="D15" s="45" t="str">
        <f>IF(D$5&lt;&gt;0,VLOOKUP(A$6,'District Data'!B$3:BK$610,7,FALSE),"")</f>
        <v/>
      </c>
      <c r="E15" s="46" t="str">
        <f>IF(D$5&lt;&gt;0,VLOOKUP(A$6,'Similar District Data'!B$2:BL$610,7,FALSE), "")</f>
        <v/>
      </c>
      <c r="F15" s="45" t="str">
        <f>IF(D$5&lt;&gt;0,'State Data'!B6,"")</f>
        <v/>
      </c>
      <c r="G15" s="46" t="str">
        <f>IF(G$8&lt;&gt;0,VLOOKUP(G$8,'District Data'!A$3:BK$610,8,FALSE),"")</f>
        <v/>
      </c>
      <c r="H15" s="45" t="str">
        <f>IF(H$8&lt;&gt;0,VLOOKUP(H$8,'District Data'!A$3:BL$610,8,FALSE),"")</f>
        <v/>
      </c>
      <c r="I15" s="46" t="str">
        <f>IF(I$8&lt;&gt;0,VLOOKUP(I$8,'District Data'!A$3:BM$610,8,FALSE),"")</f>
        <v/>
      </c>
    </row>
    <row r="16" spans="1:10" x14ac:dyDescent="0.25">
      <c r="A16" s="39" t="s">
        <v>620</v>
      </c>
      <c r="B16" s="40">
        <v>7</v>
      </c>
      <c r="C16" s="41" t="s">
        <v>817</v>
      </c>
      <c r="D16" s="45" t="str">
        <f>IF(D$5&lt;&gt;0,VLOOKUP(A$6,'District Data'!B$3:BK$610,8,FALSE),"")</f>
        <v/>
      </c>
      <c r="E16" s="46" t="str">
        <f>IF(D$5&lt;&gt;0,VLOOKUP(A$6,'Similar District Data'!B$2:BL$610,8,FALSE), "")</f>
        <v/>
      </c>
      <c r="F16" s="45" t="str">
        <f>IF(D$5&lt;&gt;0,'State Data'!B7,"")</f>
        <v/>
      </c>
      <c r="G16" s="46" t="str">
        <f>IF(G$8&lt;&gt;0,VLOOKUP(G$8,'District Data'!A$3:BK$610,9,FALSE),"")</f>
        <v/>
      </c>
      <c r="H16" s="45" t="str">
        <f>IF(H$8&lt;&gt;0,VLOOKUP(H$8,'District Data'!A$3:BL$610,9,FALSE),"")</f>
        <v/>
      </c>
      <c r="I16" s="46" t="str">
        <f>IF(I$8&lt;&gt;0,VLOOKUP(I$8,'District Data'!A$3:BM$610,9,FALSE),"")</f>
        <v/>
      </c>
    </row>
    <row r="17" spans="1:9" x14ac:dyDescent="0.25">
      <c r="A17" s="39" t="s">
        <v>620</v>
      </c>
      <c r="B17" s="40">
        <v>8</v>
      </c>
      <c r="C17" s="41" t="s">
        <v>818</v>
      </c>
      <c r="D17" s="45" t="str">
        <f>IF(D$5&lt;&gt;0,VLOOKUP(A$6,'District Data'!B$3:BK$610,9,FALSE),"")</f>
        <v/>
      </c>
      <c r="E17" s="46" t="str">
        <f>IF(D$5&lt;&gt;0,VLOOKUP(A$6,'Similar District Data'!B$2:BL$610,9,FALSE), "")</f>
        <v/>
      </c>
      <c r="F17" s="45" t="str">
        <f>IF(D$5&lt;&gt;0,'State Data'!B8,"")</f>
        <v/>
      </c>
      <c r="G17" s="46" t="str">
        <f>IF(G$8&lt;&gt;0,VLOOKUP(G$8,'District Data'!A$3:BK$610,10,FALSE),"")</f>
        <v/>
      </c>
      <c r="H17" s="45" t="str">
        <f>IF(H$8&lt;&gt;0,VLOOKUP(H$8,'District Data'!A$3:BL$610,10,FALSE),"")</f>
        <v/>
      </c>
      <c r="I17" s="46" t="str">
        <f>IF(I$8&lt;&gt;0,VLOOKUP(I$8,'District Data'!A$3:BM$610,10,FALSE),"")</f>
        <v/>
      </c>
    </row>
    <row r="18" spans="1:9" x14ac:dyDescent="0.25">
      <c r="A18" s="39" t="s">
        <v>620</v>
      </c>
      <c r="B18" s="40">
        <v>9</v>
      </c>
      <c r="C18" s="41" t="s">
        <v>819</v>
      </c>
      <c r="D18" s="45" t="str">
        <f>IF(D$5&lt;&gt;0,VLOOKUP(A$6,'District Data'!B$3:BK$610,10,FALSE),"")</f>
        <v/>
      </c>
      <c r="E18" s="46" t="str">
        <f>IF(D$5&lt;&gt;0,VLOOKUP(A$6,'Similar District Data'!B$2:BL$610,10,FALSE), "")</f>
        <v/>
      </c>
      <c r="F18" s="45" t="str">
        <f>IF(D$5&lt;&gt;0,'State Data'!B9,"")</f>
        <v/>
      </c>
      <c r="G18" s="46" t="str">
        <f>IF(G$8&lt;&gt;0,VLOOKUP(G$8,'District Data'!A$3:BK$610,11,FALSE),"")</f>
        <v/>
      </c>
      <c r="H18" s="45" t="str">
        <f>IF(H$8&lt;&gt;0,VLOOKUP(H$8,'District Data'!A$3:BL$610,11,FALSE),"")</f>
        <v/>
      </c>
      <c r="I18" s="46" t="str">
        <f>IF(I$8&lt;&gt;0,VLOOKUP(I$8,'District Data'!A$3:BM$610,11,FALSE),"")</f>
        <v/>
      </c>
    </row>
    <row r="19" spans="1:9" x14ac:dyDescent="0.25">
      <c r="A19" s="39" t="s">
        <v>620</v>
      </c>
      <c r="B19" s="40">
        <v>10</v>
      </c>
      <c r="C19" s="41" t="s">
        <v>820</v>
      </c>
      <c r="D19" s="45" t="str">
        <f>IF(D$5&lt;&gt;0,VLOOKUP(A$6,'District Data'!B$3:BK$610,11,FALSE),"")</f>
        <v/>
      </c>
      <c r="E19" s="46" t="str">
        <f>IF(D$5&lt;&gt;0,VLOOKUP(A$6,'Similar District Data'!B$2:BL$610,11,FALSE), "")</f>
        <v/>
      </c>
      <c r="F19" s="45" t="str">
        <f>IF(D$5&lt;&gt;0,'State Data'!B10,"")</f>
        <v/>
      </c>
      <c r="G19" s="46" t="str">
        <f>IF(G$8&lt;&gt;0,VLOOKUP(G$8,'District Data'!A$3:BK$610,12,FALSE),"")</f>
        <v/>
      </c>
      <c r="H19" s="45" t="str">
        <f>IF(H$8&lt;&gt;0,VLOOKUP(H$8,'District Data'!A$3:BL$610,12,FALSE),"")</f>
        <v/>
      </c>
      <c r="I19" s="46" t="str">
        <f>IF(I$8&lt;&gt;0,VLOOKUP(I$8,'District Data'!A$3:BM$610,12,FALSE),"")</f>
        <v/>
      </c>
    </row>
    <row r="20" spans="1:9" x14ac:dyDescent="0.25">
      <c r="A20" s="39" t="s">
        <v>620</v>
      </c>
      <c r="B20" s="40">
        <v>11</v>
      </c>
      <c r="C20" s="41" t="s">
        <v>821</v>
      </c>
      <c r="D20" s="45" t="str">
        <f>IF(D$5&lt;&gt;0,VLOOKUP(A$6,'District Data'!B$3:BK$610,12,FALSE),"")</f>
        <v/>
      </c>
      <c r="E20" s="46" t="str">
        <f>IF(D$5&lt;&gt;0,VLOOKUP(A$6,'Similar District Data'!B$2:BL$610,12,FALSE), "")</f>
        <v/>
      </c>
      <c r="F20" s="45" t="str">
        <f>IF(D$5&lt;&gt;0,'State Data'!B11,"")</f>
        <v/>
      </c>
      <c r="G20" s="46" t="str">
        <f>IF(G$8&lt;&gt;0,VLOOKUP(G$8,'District Data'!A$3:BK$610,13,FALSE),"")</f>
        <v/>
      </c>
      <c r="H20" s="45" t="str">
        <f>IF(H$8&lt;&gt;0,VLOOKUP(H$8,'District Data'!A$3:BL$610,13,FALSE),"")</f>
        <v/>
      </c>
      <c r="I20" s="46" t="str">
        <f>IF(I$8&lt;&gt;0,VLOOKUP(I$8,'District Data'!A$3:BM$610,13,FALSE),"")</f>
        <v/>
      </c>
    </row>
    <row r="21" spans="1:9" x14ac:dyDescent="0.25">
      <c r="A21" s="39" t="s">
        <v>620</v>
      </c>
      <c r="B21" s="40">
        <v>12</v>
      </c>
      <c r="C21" s="41" t="s">
        <v>822</v>
      </c>
      <c r="D21" s="45" t="str">
        <f>IF(D$5&lt;&gt;0,VLOOKUP(A$6,'District Data'!B$3:BK$610,13,FALSE),"")</f>
        <v/>
      </c>
      <c r="E21" s="46" t="str">
        <f>IF(D$5&lt;&gt;0,VLOOKUP(A$6,'Similar District Data'!B$2:BL$610,13,FALSE), "")</f>
        <v/>
      </c>
      <c r="F21" s="45" t="str">
        <f>IF(D$5&lt;&gt;0,'State Data'!B12,"")</f>
        <v/>
      </c>
      <c r="G21" s="46" t="str">
        <f>IF(G$8&lt;&gt;0,VLOOKUP(G$8,'District Data'!A$3:BK$610,14,FALSE),"")</f>
        <v/>
      </c>
      <c r="H21" s="45" t="str">
        <f>IF(H$8&lt;&gt;0,VLOOKUP(H$8,'District Data'!A$3:BL$610,14,FALSE),"")</f>
        <v/>
      </c>
      <c r="I21" s="46" t="str">
        <f>IF(I$8&lt;&gt;0,VLOOKUP(I$8,'District Data'!A$3:BM$610,14,FALSE),"")</f>
        <v/>
      </c>
    </row>
    <row r="22" spans="1:9" x14ac:dyDescent="0.25">
      <c r="A22" s="39"/>
      <c r="B22" s="40">
        <v>13</v>
      </c>
      <c r="C22" s="41" t="s">
        <v>823</v>
      </c>
      <c r="D22" s="45" t="str">
        <f>IF(D$5&lt;&gt;0,VLOOKUP(A$6,'District Data'!B$3:BK$610,14,FALSE),"")</f>
        <v/>
      </c>
      <c r="E22" s="46" t="str">
        <f>IF(D$5&lt;&gt;0,VLOOKUP(A$6,'Similar District Data'!B$2:BL$610,14,FALSE), "")</f>
        <v/>
      </c>
      <c r="F22" s="45" t="str">
        <f>IF(D$5&lt;&gt;0,'State Data'!B13,"")</f>
        <v/>
      </c>
      <c r="G22" s="46" t="str">
        <f>IF(G$8&lt;&gt;0,VLOOKUP(G$8,'District Data'!A$3:BK$610,15,FALSE),"")</f>
        <v/>
      </c>
      <c r="H22" s="45" t="str">
        <f>IF(H$8&lt;&gt;0,VLOOKUP(H$8,'District Data'!A$3:BL$610,15,FALSE),"")</f>
        <v/>
      </c>
      <c r="I22" s="46" t="str">
        <f>IF(I$8&lt;&gt;0,VLOOKUP(I$8,'District Data'!A$3:BM$610,15,FALSE),"")</f>
        <v/>
      </c>
    </row>
    <row r="23" spans="1:9" x14ac:dyDescent="0.25">
      <c r="A23" s="47"/>
      <c r="B23" s="48">
        <v>14</v>
      </c>
      <c r="C23" s="49" t="s">
        <v>824</v>
      </c>
      <c r="D23" s="50" t="str">
        <f>IF(D$5&lt;&gt;0,VLOOKUP(A$6,'District Data'!B$3:BK$610,15,FALSE),"")</f>
        <v/>
      </c>
      <c r="E23" s="51" t="str">
        <f>IF(D$5&lt;&gt;0,VLOOKUP(A$6,'Similar District Data'!B$2:BL$610,15,FALSE), "")</f>
        <v/>
      </c>
      <c r="F23" s="50" t="str">
        <f>IF(D$5&lt;&gt;0,'State Data'!B14,"")</f>
        <v/>
      </c>
      <c r="G23" s="51" t="str">
        <f>IF(G$8&lt;&gt;0,VLOOKUP(G$8,'District Data'!A$3:BK$610,16,FALSE),"")</f>
        <v/>
      </c>
      <c r="H23" s="50" t="str">
        <f>IF(H$8&lt;&gt;0,VLOOKUP(H$8,'District Data'!A$3:BL$610,16,FALSE),"")</f>
        <v/>
      </c>
      <c r="I23" s="51" t="str">
        <f>IF(I$8&lt;&gt;0,VLOOKUP(I$8,'District Data'!A$3:BM$610,16,FALSE),"")</f>
        <v/>
      </c>
    </row>
    <row r="24" spans="1:9" x14ac:dyDescent="0.25">
      <c r="A24" s="39" t="s">
        <v>621</v>
      </c>
      <c r="B24" s="40"/>
      <c r="C24" s="41"/>
      <c r="D24" s="42" t="s">
        <v>622</v>
      </c>
      <c r="E24" s="43" t="s">
        <v>622</v>
      </c>
      <c r="F24" s="42" t="s">
        <v>622</v>
      </c>
      <c r="G24" s="44" t="s">
        <v>622</v>
      </c>
      <c r="H24" s="42" t="s">
        <v>622</v>
      </c>
      <c r="I24" s="44" t="s">
        <v>622</v>
      </c>
    </row>
    <row r="25" spans="1:9" x14ac:dyDescent="0.25">
      <c r="A25" s="39" t="s">
        <v>620</v>
      </c>
      <c r="B25" s="52">
        <v>15</v>
      </c>
      <c r="C25" s="41" t="s">
        <v>825</v>
      </c>
      <c r="D25" s="53" t="str">
        <f>IF(D$5&lt;&gt;0,VLOOKUP(A$6,'District Data'!B$3:BL$611,16,FALSE),"")</f>
        <v/>
      </c>
      <c r="E25" s="54" t="str">
        <f>IF(D$5&lt;&gt;0,VLOOKUP(A$6,'Similar District Data'!B$2:BL$610,16,FALSE), "")</f>
        <v/>
      </c>
      <c r="F25" s="53" t="str">
        <f>IF(D$5&lt;&gt;0,'State Data'!B15,"")</f>
        <v/>
      </c>
      <c r="G25" s="54" t="str">
        <f>IF(G$8&lt;&gt;0,VLOOKUP(G$8,'District Data'!A$3:BK$610,17,FALSE),"")</f>
        <v/>
      </c>
      <c r="H25" s="53" t="str">
        <f>IF(H$8&lt;&gt;0,VLOOKUP(H$8,'District Data'!A$3:BL$610,17,FALSE),"")</f>
        <v/>
      </c>
      <c r="I25" s="54" t="str">
        <f>IF(I$8&lt;&gt;0,VLOOKUP(I$8,'District Data'!A$3:BM$610,17,FALSE),"")</f>
        <v/>
      </c>
    </row>
    <row r="26" spans="1:9" x14ac:dyDescent="0.25">
      <c r="A26" s="39" t="s">
        <v>620</v>
      </c>
      <c r="B26" s="52">
        <v>16</v>
      </c>
      <c r="C26" s="41" t="s">
        <v>826</v>
      </c>
      <c r="D26" s="45" t="str">
        <f>IF(D$5&lt;&gt;0,VLOOKUP(A$6,'District Data'!B$3:BL$611,17,FALSE),"")</f>
        <v/>
      </c>
      <c r="E26" s="46" t="str">
        <f>IF(D$5&lt;&gt;0,VLOOKUP(A$6,'Similar District Data'!B$2:BL$610,17,FALSE), "")</f>
        <v/>
      </c>
      <c r="F26" s="45" t="str">
        <f>IF(D$5&lt;&gt;0,'State Data'!B16,"")</f>
        <v/>
      </c>
      <c r="G26" s="46" t="str">
        <f>IF(G$8&lt;&gt;0,VLOOKUP(G$8,'District Data'!A$3:BK$610,18,FALSE),"")</f>
        <v/>
      </c>
      <c r="H26" s="45" t="str">
        <f>IF(H$8&lt;&gt;0,VLOOKUP(H$8,'District Data'!A$3:BL$610,18,FALSE),"")</f>
        <v/>
      </c>
      <c r="I26" s="46" t="str">
        <f>IF(I$8&lt;&gt;0,VLOOKUP(I$8,'District Data'!A$3:BM$610,18,FALSE),"")</f>
        <v/>
      </c>
    </row>
    <row r="27" spans="1:9" x14ac:dyDescent="0.25">
      <c r="A27" s="39" t="s">
        <v>620</v>
      </c>
      <c r="B27" s="52">
        <v>17</v>
      </c>
      <c r="C27" s="41" t="s">
        <v>827</v>
      </c>
      <c r="D27" s="45" t="str">
        <f>IF(D$5&lt;&gt;0,VLOOKUP(A$6,'District Data'!B$3:BL$611,18,FALSE),"")</f>
        <v/>
      </c>
      <c r="E27" s="46" t="str">
        <f>IF(D$5&lt;&gt;0,VLOOKUP(A$6,'Similar District Data'!B$2:BL$610,18,FALSE), "")</f>
        <v/>
      </c>
      <c r="F27" s="45" t="str">
        <f>IF(D$5&lt;&gt;0,'State Data'!B17,"")</f>
        <v/>
      </c>
      <c r="G27" s="46" t="str">
        <f>IF(G$8&lt;&gt;0,VLOOKUP(G$8,'District Data'!A$3:BK$610,19,FALSE),"")</f>
        <v/>
      </c>
      <c r="H27" s="45" t="str">
        <f>IF(H$8&lt;&gt;0,VLOOKUP(H$8,'District Data'!A$3:BL$610,19,FALSE),"")</f>
        <v/>
      </c>
      <c r="I27" s="46" t="str">
        <f>IF(I$8&lt;&gt;0,VLOOKUP(I$8,'District Data'!A$3:BM$610,19,FALSE),"")</f>
        <v/>
      </c>
    </row>
    <row r="28" spans="1:9" x14ac:dyDescent="0.25">
      <c r="A28" s="39" t="s">
        <v>620</v>
      </c>
      <c r="B28" s="52">
        <v>18</v>
      </c>
      <c r="C28" s="41" t="s">
        <v>828</v>
      </c>
      <c r="D28" s="45" t="str">
        <f>IF(D$5&lt;&gt;0,VLOOKUP(A$6,'District Data'!B$3:BL$611,19,FALSE),"")</f>
        <v/>
      </c>
      <c r="E28" s="46" t="str">
        <f>IF(D$5&lt;&gt;0,VLOOKUP(A$6,'Similar District Data'!B$2:BL$610,19,FALSE), "")</f>
        <v/>
      </c>
      <c r="F28" s="45" t="str">
        <f>IF(D$5&lt;&gt;0,'State Data'!B18,"")</f>
        <v/>
      </c>
      <c r="G28" s="46" t="str">
        <f>IF(G$8&lt;&gt;0,VLOOKUP(G$8,'District Data'!A$3:BK$610,20,FALSE),"")</f>
        <v/>
      </c>
      <c r="H28" s="45" t="str">
        <f>IF(H$8&lt;&gt;0,VLOOKUP(H$8,'District Data'!A$3:BL$610,20,FALSE),"")</f>
        <v/>
      </c>
      <c r="I28" s="46" t="str">
        <f>IF(I$8&lt;&gt;0,VLOOKUP(I$8,'District Data'!A$3:BM$610,20,FALSE),"")</f>
        <v/>
      </c>
    </row>
    <row r="29" spans="1:9" x14ac:dyDescent="0.25">
      <c r="A29" s="39" t="s">
        <v>620</v>
      </c>
      <c r="B29" s="52">
        <v>19</v>
      </c>
      <c r="C29" s="41" t="s">
        <v>829</v>
      </c>
      <c r="D29" s="42" t="str">
        <f>IF(D$5&lt;&gt;0,VLOOKUP(A$6,'District Data'!B$3:BL$611,20,FALSE),"")</f>
        <v/>
      </c>
      <c r="E29" s="43" t="str">
        <f>IF(D$5&lt;&gt;0,VLOOKUP(A$6,'Similar District Data'!B$2:BL$610,20,FALSE), "")</f>
        <v/>
      </c>
      <c r="F29" s="72" t="str">
        <f>IF(D$5&lt;&gt;0,'State Data'!B19,"")</f>
        <v/>
      </c>
      <c r="G29" s="44" t="str">
        <f>IF(G$8&lt;&gt;0,VLOOKUP(G$8,'District Data'!A$3:BK$610,21,FALSE),"")</f>
        <v/>
      </c>
      <c r="H29" s="42" t="str">
        <f>IF(H$8&lt;&gt;0,VLOOKUP(H$8,'District Data'!A$3:BL$610,21,FALSE),"")</f>
        <v/>
      </c>
      <c r="I29" s="44" t="str">
        <f>IF(I$8&lt;&gt;0,VLOOKUP(I$8,'District Data'!A$3:BM$610,21,FALSE),"")</f>
        <v/>
      </c>
    </row>
    <row r="30" spans="1:9" x14ac:dyDescent="0.25">
      <c r="A30" s="39" t="s">
        <v>620</v>
      </c>
      <c r="B30" s="52">
        <v>20</v>
      </c>
      <c r="C30" s="41" t="s">
        <v>830</v>
      </c>
      <c r="D30" s="53" t="str">
        <f>IF(D$5&lt;&gt;0,VLOOKUP(A$6,'District Data'!B$3:BL$611,21,FALSE),"")</f>
        <v/>
      </c>
      <c r="E30" s="54" t="str">
        <f>IF(D$5&lt;&gt;0,VLOOKUP(A$6,'Similar District Data'!B$2:BL$610,21,FALSE), "")</f>
        <v/>
      </c>
      <c r="F30" s="53" t="str">
        <f>IF(D$5&lt;&gt;0,'State Data'!B20,"")</f>
        <v/>
      </c>
      <c r="G30" s="54" t="str">
        <f>IF(G$8&lt;&gt;0,VLOOKUP(G$8,'District Data'!A$3:BK$610,22,FALSE),"")</f>
        <v/>
      </c>
      <c r="H30" s="53" t="str">
        <f>IF(H$8&lt;&gt;0,VLOOKUP(H$8,'District Data'!A$3:AL$610,22,FALSE),"")</f>
        <v/>
      </c>
      <c r="I30" s="54" t="str">
        <f>IF(I$8&lt;&gt;0,VLOOKUP(I$8,'District Data'!A$3:AM$610,22,FALSE),"")</f>
        <v/>
      </c>
    </row>
    <row r="31" spans="1:9" x14ac:dyDescent="0.25">
      <c r="A31" s="47"/>
      <c r="B31" s="55">
        <v>21</v>
      </c>
      <c r="C31" s="49" t="s">
        <v>831</v>
      </c>
      <c r="D31" s="56" t="str">
        <f>IF(D$5&lt;&gt;0,VLOOKUP(A$6,'District Data'!B$3:BL$611,22,FALSE),"")</f>
        <v/>
      </c>
      <c r="E31" s="57" t="str">
        <f>IF(D$5&lt;&gt;0,VLOOKUP(A$6,'Similar District Data'!B$2:BL$610,22,FALSE), "")</f>
        <v/>
      </c>
      <c r="F31" s="56" t="str">
        <f>IF(D$5&lt;&gt;0,'State Data'!B21,"")</f>
        <v/>
      </c>
      <c r="G31" s="58" t="str">
        <f>IF(G$8&lt;&gt;0,VLOOKUP(G$8,'District Data'!A$3:BK$610,23,FALSE),"")</f>
        <v/>
      </c>
      <c r="H31" s="56" t="str">
        <f>IF(H$8&lt;&gt;0,VLOOKUP(H$8,'District Data'!A$3:BL$610,23,FALSE),"")</f>
        <v/>
      </c>
      <c r="I31" s="58" t="str">
        <f>IF(I$8&lt;&gt;0,VLOOKUP(I$8,'District Data'!A$3:BM$610,23,FALSE),"")</f>
        <v/>
      </c>
    </row>
    <row r="32" spans="1:9" x14ac:dyDescent="0.25">
      <c r="A32" s="39" t="s">
        <v>623</v>
      </c>
      <c r="B32" s="40"/>
      <c r="C32" s="41"/>
      <c r="D32" s="42" t="s">
        <v>622</v>
      </c>
      <c r="E32" s="43" t="s">
        <v>622</v>
      </c>
      <c r="F32" s="42" t="s">
        <v>622</v>
      </c>
      <c r="G32" s="44" t="s">
        <v>622</v>
      </c>
      <c r="H32" s="42" t="s">
        <v>622</v>
      </c>
      <c r="I32" s="44" t="s">
        <v>622</v>
      </c>
    </row>
    <row r="33" spans="1:9" x14ac:dyDescent="0.25">
      <c r="A33" s="39" t="s">
        <v>620</v>
      </c>
      <c r="B33" s="52">
        <v>22</v>
      </c>
      <c r="C33" s="41" t="s">
        <v>832</v>
      </c>
      <c r="D33" s="53" t="str">
        <f>IF(D$5&lt;&gt;0,VLOOKUP(A$6,'District Data'!B$3:BL$611,23,FALSE),"")</f>
        <v/>
      </c>
      <c r="E33" s="54" t="str">
        <f>IF(D$5&lt;&gt;0,VLOOKUP(A$6,'Similar District Data'!B$2:BL$610,23,FALSE), "")</f>
        <v/>
      </c>
      <c r="F33" s="53" t="str">
        <f>IF(D$5&lt;&gt;0,'State Data'!B22,"")</f>
        <v/>
      </c>
      <c r="G33" s="54" t="str">
        <f>IF(G$8&lt;&gt;0,VLOOKUP(G$8,'District Data'!A$3:BK$610,24,FALSE),"")</f>
        <v/>
      </c>
      <c r="H33" s="53" t="str">
        <f>IF(H$8&lt;&gt;0,VLOOKUP(H$8,'District Data'!A$3:BL$610,24,FALSE),"")</f>
        <v/>
      </c>
      <c r="I33" s="54" t="str">
        <f>IF(I$8&lt;&gt;0,VLOOKUP(I$8,'District Data'!A$3:BM$610,24,FALSE),"")</f>
        <v/>
      </c>
    </row>
    <row r="34" spans="1:9" x14ac:dyDescent="0.25">
      <c r="A34" s="39" t="s">
        <v>620</v>
      </c>
      <c r="B34" s="52">
        <v>23</v>
      </c>
      <c r="C34" s="41" t="s">
        <v>833</v>
      </c>
      <c r="D34" s="45" t="str">
        <f>IF(D$5&lt;&gt;0,VLOOKUP(A$6,'District Data'!B$3:BL$611,24,FALSE),"")</f>
        <v/>
      </c>
      <c r="E34" s="46" t="str">
        <f>IF(D$5&lt;&gt;0,VLOOKUP(A$6,'Similar District Data'!B$2:BL$610,24,FALSE), "")</f>
        <v/>
      </c>
      <c r="F34" s="45" t="str">
        <f>IF(D$5&lt;&gt;0,'State Data'!B23,"")</f>
        <v/>
      </c>
      <c r="G34" s="46" t="str">
        <f>IF(G$8&lt;&gt;0,VLOOKUP(G$8,'District Data'!A$3:BK$610,25,FALSE),"")</f>
        <v/>
      </c>
      <c r="H34" s="45" t="str">
        <f>IF(H$8&lt;&gt;0,VLOOKUP(H$8,'District Data'!A$3:BL$610,25,FALSE),"")</f>
        <v/>
      </c>
      <c r="I34" s="46" t="str">
        <f>IF(I$8&lt;&gt;0,VLOOKUP(I$8,'District Data'!A$3:BM$610,25,FALSE),"")</f>
        <v/>
      </c>
    </row>
    <row r="35" spans="1:9" x14ac:dyDescent="0.25">
      <c r="A35" s="39" t="s">
        <v>620</v>
      </c>
      <c r="B35" s="52">
        <v>24</v>
      </c>
      <c r="C35" s="41" t="s">
        <v>834</v>
      </c>
      <c r="D35" s="45" t="str">
        <f>IF(D$5&lt;&gt;0,VLOOKUP(A$6,'District Data'!B$3:BL$611,25,FALSE),"")</f>
        <v/>
      </c>
      <c r="E35" s="46" t="str">
        <f>IF(D$5&lt;&gt;0,VLOOKUP(A$6,'Similar District Data'!B$2:BL$610,25,FALSE), "")</f>
        <v/>
      </c>
      <c r="F35" s="45" t="str">
        <f>IF(D$5&lt;&gt;0,'State Data'!B24,"")</f>
        <v/>
      </c>
      <c r="G35" s="46" t="str">
        <f>IF(G$8&lt;&gt;0,VLOOKUP(G$8,'District Data'!A$3:BK$610,26,FALSE),"")</f>
        <v/>
      </c>
      <c r="H35" s="45" t="str">
        <f>IF(H$8&lt;&gt;0,VLOOKUP(H$8,'District Data'!A$3:BL$610,26,FALSE),"")</f>
        <v/>
      </c>
      <c r="I35" s="46" t="str">
        <f>IF(I$8&lt;&gt;0,VLOOKUP(I$8,'District Data'!A$3:BM$610,26,FALSE),"")</f>
        <v/>
      </c>
    </row>
    <row r="36" spans="1:9" x14ac:dyDescent="0.25">
      <c r="A36" s="39" t="s">
        <v>620</v>
      </c>
      <c r="B36" s="52">
        <v>25</v>
      </c>
      <c r="C36" s="41" t="s">
        <v>835</v>
      </c>
      <c r="D36" s="45" t="str">
        <f>IF(D$5&lt;&gt;0,VLOOKUP(A$6,'District Data'!B$3:BL$611,26,FALSE),"")</f>
        <v/>
      </c>
      <c r="E36" s="46" t="str">
        <f>IF(D$5&lt;&gt;0,VLOOKUP(A$6,'Similar District Data'!B$2:BL$610,26,FALSE), "")</f>
        <v/>
      </c>
      <c r="F36" s="45" t="str">
        <f>IF(D$5&lt;&gt;0,'State Data'!B25,"")</f>
        <v/>
      </c>
      <c r="G36" s="46" t="str">
        <f>IF(G$8&lt;&gt;0,VLOOKUP(G$8,'District Data'!A$3:BK$610,27,FALSE),"")</f>
        <v/>
      </c>
      <c r="H36" s="45" t="str">
        <f>IF(H$8&lt;&gt;0,VLOOKUP(H$8,'District Data'!A$3:BL$610,27,FALSE),"")</f>
        <v/>
      </c>
      <c r="I36" s="46" t="str">
        <f>IF(I$8&lt;&gt;0,VLOOKUP(I$8,'District Data'!A$3:BM$610,27,FALSE),"")</f>
        <v/>
      </c>
    </row>
    <row r="37" spans="1:9" x14ac:dyDescent="0.25">
      <c r="A37" s="39" t="s">
        <v>620</v>
      </c>
      <c r="B37" s="52">
        <v>26</v>
      </c>
      <c r="C37" s="41" t="s">
        <v>836</v>
      </c>
      <c r="D37" s="45" t="str">
        <f>IF(D$5&lt;&gt;0,VLOOKUP(A$6,'District Data'!B$3:BL$611,27,FALSE),"")</f>
        <v/>
      </c>
      <c r="E37" s="46" t="str">
        <f>IF(D$5&lt;&gt;0,VLOOKUP(A$6,'Similar District Data'!B$2:BL$610,27,FALSE), "")</f>
        <v/>
      </c>
      <c r="F37" s="45" t="str">
        <f>IF(D$5&lt;&gt;0,'State Data'!B26,"")</f>
        <v/>
      </c>
      <c r="G37" s="46" t="str">
        <f>IF(G$8&lt;&gt;0,VLOOKUP(G$8,'District Data'!A$3:BK$610,28,FALSE),"")</f>
        <v/>
      </c>
      <c r="H37" s="45" t="str">
        <f>IF(H$8&lt;&gt;0,VLOOKUP(H$8,'District Data'!A$3:BL$610,28,FALSE),"")</f>
        <v/>
      </c>
      <c r="I37" s="46" t="str">
        <f>IF(I$8&lt;&gt;0,VLOOKUP(I$8,'District Data'!A$3:BM$610,28,FALSE),"")</f>
        <v/>
      </c>
    </row>
    <row r="38" spans="1:9" x14ac:dyDescent="0.25">
      <c r="A38" s="39" t="s">
        <v>620</v>
      </c>
      <c r="B38" s="52">
        <v>27</v>
      </c>
      <c r="C38" s="41" t="s">
        <v>837</v>
      </c>
      <c r="D38" s="59" t="str">
        <f>IF(D$5&lt;&gt;0,VLOOKUP(A$6,'District Data'!B$3:BL$611,28,FALSE),"")</f>
        <v/>
      </c>
      <c r="E38" s="54" t="str">
        <f>IF(D$5&lt;&gt;0,VLOOKUP(A$6,'Similar District Data'!B$2:BL$610,28,FALSE), "")</f>
        <v/>
      </c>
      <c r="F38" s="53" t="str">
        <f>IF(D$5&lt;&gt;0,'State Data'!B27,"")</f>
        <v/>
      </c>
      <c r="G38" s="54" t="str">
        <f>IF(G$8&lt;&gt;0,VLOOKUP(G$8,'District Data'!A$3:BK$610,29,FALSE),"")</f>
        <v/>
      </c>
      <c r="H38" s="53" t="str">
        <f>IF(H$8&lt;&gt;0,VLOOKUP(H$8,'District Data'!A$3:BL$610,29,FALSE),"")</f>
        <v/>
      </c>
      <c r="I38" s="54" t="str">
        <f>IF(I$8&lt;&gt;0,VLOOKUP(I$8,'District Data'!A$3:BM$610,29,FALSE),"")</f>
        <v/>
      </c>
    </row>
    <row r="39" spans="1:9" x14ac:dyDescent="0.25">
      <c r="A39" s="39" t="s">
        <v>620</v>
      </c>
      <c r="B39" s="52">
        <v>28</v>
      </c>
      <c r="C39" s="41" t="s">
        <v>838</v>
      </c>
      <c r="D39" s="59" t="str">
        <f>IF(D$5&lt;&gt;0,VLOOKUP(A$6,'District Data'!B$3:BL$611,29,FALSE),"")</f>
        <v/>
      </c>
      <c r="E39" s="54" t="str">
        <f>IF(D$5&lt;&gt;0,VLOOKUP(A$6,'Similar District Data'!B$2:BL$610,29,FALSE), "")</f>
        <v/>
      </c>
      <c r="F39" s="53" t="str">
        <f>IF(D$5&lt;&gt;0,'State Data'!B28,"")</f>
        <v/>
      </c>
      <c r="G39" s="54" t="str">
        <f>IF(G$8&lt;&gt;0,VLOOKUP(G$8,'District Data'!A$3:BK$610,30,FALSE),"")</f>
        <v/>
      </c>
      <c r="H39" s="53" t="str">
        <f>IF(H$8&lt;&gt;0,VLOOKUP(H$8,'District Data'!A$3:BL$610,30,FALSE),"")</f>
        <v/>
      </c>
      <c r="I39" s="54" t="str">
        <f>IF(I$8&lt;&gt;0,VLOOKUP(I$8,'District Data'!A$3:BM$610,30,FALSE),"")</f>
        <v/>
      </c>
    </row>
    <row r="40" spans="1:9" x14ac:dyDescent="0.25">
      <c r="A40" s="39" t="s">
        <v>620</v>
      </c>
      <c r="B40" s="52">
        <v>29</v>
      </c>
      <c r="C40" s="41" t="s">
        <v>839</v>
      </c>
      <c r="D40" s="59" t="str">
        <f>IF(D$5&lt;&gt;0,VLOOKUP(A$6,'District Data'!B$3:BL$611,30,FALSE),"")</f>
        <v/>
      </c>
      <c r="E40" s="54" t="str">
        <f>IF(D$5&lt;&gt;0,VLOOKUP(A$6,'Similar District Data'!B$2:BL$610,30,FALSE), "")</f>
        <v/>
      </c>
      <c r="F40" s="53" t="str">
        <f>IF(D$5&lt;&gt;0,'State Data'!B29,"")</f>
        <v/>
      </c>
      <c r="G40" s="54" t="str">
        <f>IF(G$8&lt;&gt;0,VLOOKUP(G$8,'District Data'!A$3:BK$610,31,FALSE),"")</f>
        <v/>
      </c>
      <c r="H40" s="53" t="str">
        <f>IF(H$8&lt;&gt;0,VLOOKUP(H$8,'District Data'!A$3:BL$610,31,FALSE),"")</f>
        <v/>
      </c>
      <c r="I40" s="54" t="str">
        <f>IF(I$8&lt;&gt;0,VLOOKUP(I$8,'District Data'!A$3:BM$610,31,FALSE),"")</f>
        <v/>
      </c>
    </row>
    <row r="41" spans="1:9" x14ac:dyDescent="0.25">
      <c r="A41" s="39" t="s">
        <v>620</v>
      </c>
      <c r="B41" s="52">
        <v>30</v>
      </c>
      <c r="C41" s="41" t="s">
        <v>840</v>
      </c>
      <c r="D41" s="59" t="str">
        <f>IF(D$5&lt;&gt;0,VLOOKUP(A$6,'District Data'!B$3:BL$611,31,FALSE),"")</f>
        <v/>
      </c>
      <c r="E41" s="54" t="str">
        <f>IF(D$5&lt;&gt;0,VLOOKUP(A$6,'Similar District Data'!B$2:BL$610,31,FALSE), "")</f>
        <v/>
      </c>
      <c r="F41" s="53" t="str">
        <f>IF(D$5&lt;&gt;0,'State Data'!B30,"")</f>
        <v/>
      </c>
      <c r="G41" s="54" t="str">
        <f>IF(G$8&lt;&gt;0,VLOOKUP(G$8,'District Data'!A$3:BK$610,32,FALSE),"")</f>
        <v/>
      </c>
      <c r="H41" s="53" t="str">
        <f>IF(H$8&lt;&gt;0,VLOOKUP(H$8,'District Data'!A$3:BL$610,32,FALSE),"")</f>
        <v/>
      </c>
      <c r="I41" s="54" t="str">
        <f>IF(I$8&lt;&gt;0,VLOOKUP(I$8,'District Data'!A$3:BM$610,32,FALSE),"")</f>
        <v/>
      </c>
    </row>
    <row r="42" spans="1:9" x14ac:dyDescent="0.25">
      <c r="A42" s="39" t="s">
        <v>620</v>
      </c>
      <c r="B42" s="52">
        <v>31</v>
      </c>
      <c r="C42" s="41" t="s">
        <v>841</v>
      </c>
      <c r="D42" s="60" t="str">
        <f>IF(D$5&lt;&gt;0,VLOOKUP(A$6,'District Data'!B$3:BL$611,32,FALSE),"")</f>
        <v/>
      </c>
      <c r="E42" s="43" t="str">
        <f>IF(D$5&lt;&gt;0,VLOOKUP(A$6,'Similar District Data'!B$2:BL$610,32,FALSE), "")</f>
        <v/>
      </c>
      <c r="F42" s="42" t="str">
        <f>IF(D$5&lt;&gt;0,'State Data'!B31,"")</f>
        <v/>
      </c>
      <c r="G42" s="61" t="str">
        <f>IF(G$8&lt;&gt;0,VLOOKUP(G$8,'District Data'!A$3:BK$610,33,FALSE),"")</f>
        <v/>
      </c>
      <c r="H42" s="62" t="str">
        <f>IF(H$8&lt;&gt;0,VLOOKUP(H$8,'District Data'!A$3:BL$610,33,FALSE),"")</f>
        <v/>
      </c>
      <c r="I42" s="61" t="str">
        <f>IF(I$8&lt;&gt;0,VLOOKUP(I$8,'District Data'!A$3:BM$610,33,FALSE),"")</f>
        <v/>
      </c>
    </row>
    <row r="43" spans="1:9" x14ac:dyDescent="0.25">
      <c r="A43" s="39" t="s">
        <v>620</v>
      </c>
      <c r="B43" s="52">
        <v>32</v>
      </c>
      <c r="C43" s="41" t="s">
        <v>842</v>
      </c>
      <c r="D43" s="53" t="str">
        <f>IF(D$5&lt;&gt;0,VLOOKUP(A$6,'District Data'!B$3:BL$611,33,FALSE),"")</f>
        <v/>
      </c>
      <c r="E43" s="54" t="str">
        <f>IF(D$5&lt;&gt;0,VLOOKUP(A$6,'Similar District Data'!B$2:BL$610,33,FALSE), "")</f>
        <v/>
      </c>
      <c r="F43" s="53" t="str">
        <f>IF(D$5&lt;&gt;0,'State Data'!B32,"")</f>
        <v/>
      </c>
      <c r="G43" s="54" t="str">
        <f>IF(G$8&lt;&gt;0,VLOOKUP(G$8,'District Data'!A$3:BK$610,34,FALSE),"")</f>
        <v/>
      </c>
      <c r="H43" s="53" t="str">
        <f>IF(H$8&lt;&gt;0,VLOOKUP(H$8,'District Data'!A$3:BL$610,34,FALSE),"")</f>
        <v/>
      </c>
      <c r="I43" s="54" t="str">
        <f>IF(I$8&lt;&gt;0,VLOOKUP(I$8,'District Data'!A$3:BM$610,34,FALSE),"")</f>
        <v/>
      </c>
    </row>
    <row r="44" spans="1:9" x14ac:dyDescent="0.25">
      <c r="A44" s="47" t="s">
        <v>620</v>
      </c>
      <c r="B44" s="55">
        <v>33</v>
      </c>
      <c r="C44" s="49" t="s">
        <v>843</v>
      </c>
      <c r="D44" s="63" t="str">
        <f>IF(D$5&lt;&gt;0,VLOOKUP(A$6,'District Data'!B$3:BL$611,34,FALSE),"")</f>
        <v/>
      </c>
      <c r="E44" s="64" t="str">
        <f>IF(D$5&lt;&gt;0,VLOOKUP(A$6,'Similar District Data'!B$2:BL$610,34,FALSE), "")</f>
        <v/>
      </c>
      <c r="F44" s="63" t="str">
        <f>IF(D$5&lt;&gt;0,'State Data'!B33,"")</f>
        <v/>
      </c>
      <c r="G44" s="64" t="str">
        <f>IF(G$8&lt;&gt;0,VLOOKUP(G$8,'District Data'!A$3:BK$610,35,FALSE),"")</f>
        <v/>
      </c>
      <c r="H44" s="63" t="str">
        <f>IF(H$8&lt;&gt;0,VLOOKUP(H$8,'District Data'!A$3:BL$610,35,FALSE),"")</f>
        <v/>
      </c>
      <c r="I44" s="64" t="str">
        <f>IF(I$8&lt;&gt;0,VLOOKUP(I$8,'District Data'!A$3:BM$610,35,FALSE),"")</f>
        <v/>
      </c>
    </row>
    <row r="45" spans="1:9" x14ac:dyDescent="0.25">
      <c r="A45" s="39" t="s">
        <v>624</v>
      </c>
      <c r="B45" s="40"/>
      <c r="C45" s="41"/>
      <c r="D45" s="42" t="s">
        <v>622</v>
      </c>
      <c r="E45" s="43" t="s">
        <v>622</v>
      </c>
      <c r="F45" s="42" t="s">
        <v>622</v>
      </c>
      <c r="G45" s="44" t="s">
        <v>622</v>
      </c>
      <c r="H45" s="42" t="s">
        <v>622</v>
      </c>
      <c r="I45" s="44" t="s">
        <v>622</v>
      </c>
    </row>
    <row r="46" spans="1:9" x14ac:dyDescent="0.25">
      <c r="A46" s="39" t="s">
        <v>620</v>
      </c>
      <c r="B46" s="52">
        <v>34</v>
      </c>
      <c r="C46" s="41" t="s">
        <v>844</v>
      </c>
      <c r="D46" s="42" t="str">
        <f>IF(D$5&lt;&gt;0,VLOOKUP(A$6,'District Data'!B$3:BL$611,35,FALSE),"")</f>
        <v/>
      </c>
      <c r="E46" s="43" t="str">
        <f>IF(D$5&lt;&gt;0,VLOOKUP(A$6,'Similar District Data'!B$2:BL$610,35,FALSE), "")</f>
        <v/>
      </c>
      <c r="F46" s="42" t="str">
        <f>IF(D$5&lt;&gt;0,'State Data'!B34,"")</f>
        <v/>
      </c>
      <c r="G46" s="44" t="str">
        <f>IF(G$8&lt;&gt;0,VLOOKUP(G$8,'District Data'!A$3:BK$610,36,FALSE),"")</f>
        <v/>
      </c>
      <c r="H46" s="42" t="str">
        <f>IF(H$8&lt;&gt;0,VLOOKUP(H$8,'District Data'!A$3:BL$610,36,FALSE),"")</f>
        <v/>
      </c>
      <c r="I46" s="44" t="str">
        <f>IF(I$8&lt;&gt;0,VLOOKUP(I$8,'District Data'!A$3:BM$610,36,FALSE),"")</f>
        <v/>
      </c>
    </row>
    <row r="47" spans="1:9" x14ac:dyDescent="0.25">
      <c r="A47" s="39" t="s">
        <v>620</v>
      </c>
      <c r="B47" s="52">
        <v>35</v>
      </c>
      <c r="C47" s="41" t="s">
        <v>845</v>
      </c>
      <c r="D47" s="42" t="str">
        <f>IF(D$5&lt;&gt;0,VLOOKUP(A$6,'District Data'!B$3:BL$611,36,FALSE),"")</f>
        <v/>
      </c>
      <c r="E47" s="43" t="str">
        <f>IF(D$5&lt;&gt;0,VLOOKUP(A$6,'Similar District Data'!B$2:BL$610,36,FALSE), "")</f>
        <v/>
      </c>
      <c r="F47" s="42" t="str">
        <f>IF(D$5&lt;&gt;0,'State Data'!B35,"")</f>
        <v/>
      </c>
      <c r="G47" s="44" t="str">
        <f>IF(G$8&lt;&gt;0,VLOOKUP(G$8,'District Data'!A$3:BK$610,37,FALSE),"")</f>
        <v/>
      </c>
      <c r="H47" s="42" t="str">
        <f>IF(H$8&lt;&gt;0,VLOOKUP(H$8,'District Data'!A$3:BL$610,37,FALSE),"")</f>
        <v/>
      </c>
      <c r="I47" s="44" t="str">
        <f>IF(I$8&lt;&gt;0,VLOOKUP(I$8,'District Data'!A$3:BM$610,37,FALSE),"")</f>
        <v/>
      </c>
    </row>
    <row r="48" spans="1:9" x14ac:dyDescent="0.25">
      <c r="A48" s="39" t="s">
        <v>620</v>
      </c>
      <c r="B48" s="52">
        <v>36</v>
      </c>
      <c r="C48" s="41" t="s">
        <v>846</v>
      </c>
      <c r="D48" s="42" t="str">
        <f>IF(D$5&lt;&gt;0,VLOOKUP(A$6,'District Data'!B$3:BL$611,37,FALSE),"")</f>
        <v/>
      </c>
      <c r="E48" s="43" t="str">
        <f>IF(D$5&lt;&gt;0,VLOOKUP(A$6,'Similar District Data'!B$2:BL$610,37,FALSE), "")</f>
        <v/>
      </c>
      <c r="F48" s="42" t="str">
        <f>IF(D$5&lt;&gt;0,'State Data'!B36,"")</f>
        <v/>
      </c>
      <c r="G48" s="44" t="str">
        <f>IF(G$8&lt;&gt;0,VLOOKUP(G$8,'District Data'!A$3:BK$610,38,FALSE),"")</f>
        <v/>
      </c>
      <c r="H48" s="42" t="str">
        <f>IF(H$8&lt;&gt;0,VLOOKUP(H$8,'District Data'!A$3:BL$610,38,FALSE),"")</f>
        <v/>
      </c>
      <c r="I48" s="44" t="str">
        <f>IF(I$8&lt;&gt;0,VLOOKUP(I$8,'District Data'!A$3:BM$610,38,FALSE),"")</f>
        <v/>
      </c>
    </row>
    <row r="49" spans="1:9" x14ac:dyDescent="0.25">
      <c r="A49" s="39" t="s">
        <v>620</v>
      </c>
      <c r="B49" s="52">
        <v>37</v>
      </c>
      <c r="C49" s="41" t="s">
        <v>847</v>
      </c>
      <c r="D49" s="42" t="str">
        <f>IF(D$5&lt;&gt;0,VLOOKUP(A$6,'District Data'!B$3:BL$611,38,FALSE),"")</f>
        <v/>
      </c>
      <c r="E49" s="43" t="str">
        <f>IF(D$5&lt;&gt;0,VLOOKUP(A$6,'Similar District Data'!B$2:BL$610,38,FALSE), "")</f>
        <v/>
      </c>
      <c r="F49" s="42" t="str">
        <f>IF(D$5&lt;&gt;0,'State Data'!B37,"")</f>
        <v/>
      </c>
      <c r="G49" s="44" t="str">
        <f>IF(G$8&lt;&gt;0,VLOOKUP(G$8,'District Data'!A$3:BK$610,39,FALSE),"")</f>
        <v/>
      </c>
      <c r="H49" s="42" t="str">
        <f>IF(H$8&lt;&gt;0,VLOOKUP(H$8,'District Data'!A$3:BL$610,39,FALSE),"")</f>
        <v/>
      </c>
      <c r="I49" s="44" t="str">
        <f>IF(I$8&lt;&gt;0,VLOOKUP(I$8,'District Data'!A$3:BM$610,39,FALSE),"")</f>
        <v/>
      </c>
    </row>
    <row r="50" spans="1:9" x14ac:dyDescent="0.25">
      <c r="A50" s="39" t="s">
        <v>620</v>
      </c>
      <c r="B50" s="52">
        <v>38</v>
      </c>
      <c r="C50" s="41" t="s">
        <v>848</v>
      </c>
      <c r="D50" s="53" t="str">
        <f>IF(D$5&lt;&gt;0,VLOOKUP(A$6,'District Data'!B$3:BL$611,39,FALSE),"")</f>
        <v/>
      </c>
      <c r="E50" s="54" t="str">
        <f>IF(D$5&lt;&gt;0,VLOOKUP(A$6,'Similar District Data'!B$2:BL$610,39,FALSE), "")</f>
        <v/>
      </c>
      <c r="F50" s="53" t="str">
        <f>IF(D$5&lt;&gt;0,'State Data'!B38,"")</f>
        <v/>
      </c>
      <c r="G50" s="54" t="str">
        <f>IF(G$8&lt;&gt;0,VLOOKUP(G$8,'District Data'!A$3:BK$610,40,FALSE),"")</f>
        <v/>
      </c>
      <c r="H50" s="53" t="str">
        <f>IF(H$8&lt;&gt;0,VLOOKUP(H$8,'District Data'!A$3:BL$610,40,FALSE),"")</f>
        <v/>
      </c>
      <c r="I50" s="54" t="str">
        <f>IF(I$8&lt;&gt;0,VLOOKUP(I$8,'District Data'!A$3:BM$610,40,FALSE),"")</f>
        <v/>
      </c>
    </row>
    <row r="51" spans="1:9" x14ac:dyDescent="0.25">
      <c r="A51" s="47" t="s">
        <v>620</v>
      </c>
      <c r="B51" s="55">
        <v>39</v>
      </c>
      <c r="C51" s="49" t="s">
        <v>849</v>
      </c>
      <c r="D51" s="65" t="str">
        <f>IF(D$5&lt;&gt;0,VLOOKUP(A$6,'District Data'!B$3:BL$611,40,FALSE),"")</f>
        <v/>
      </c>
      <c r="E51" s="66" t="str">
        <f>IF(D$5&lt;&gt;0,VLOOKUP(A$6,'Similar District Data'!B$2:BL$610,40,FALSE), "")</f>
        <v/>
      </c>
      <c r="F51" s="65" t="str">
        <f>IF(D$5&lt;&gt;0,'State Data'!B39,"")</f>
        <v/>
      </c>
      <c r="G51" s="67" t="str">
        <f>IF(G$8&lt;&gt;0,VLOOKUP(G$8,'District Data'!A$3:BK$610,41,FALSE),"")</f>
        <v/>
      </c>
      <c r="H51" s="65" t="str">
        <f>IF(H$8&lt;&gt;0,VLOOKUP(H$8,'District Data'!A$3:BL$610,41,FALSE),"")</f>
        <v/>
      </c>
      <c r="I51" s="67" t="str">
        <f>IF(I$8&lt;&gt;0,VLOOKUP(I$8,'District Data'!A$3:BM$610,41,FALSE),"")</f>
        <v/>
      </c>
    </row>
    <row r="52" spans="1:9" x14ac:dyDescent="0.25">
      <c r="A52" s="39" t="s">
        <v>625</v>
      </c>
      <c r="B52" s="40"/>
      <c r="C52" s="41"/>
      <c r="D52" s="42" t="s">
        <v>622</v>
      </c>
      <c r="E52" s="43" t="s">
        <v>622</v>
      </c>
      <c r="F52" s="42" t="s">
        <v>622</v>
      </c>
      <c r="G52" s="44" t="s">
        <v>622</v>
      </c>
      <c r="H52" s="42" t="s">
        <v>622</v>
      </c>
      <c r="I52" s="44" t="s">
        <v>622</v>
      </c>
    </row>
    <row r="53" spans="1:9" x14ac:dyDescent="0.25">
      <c r="A53" s="39" t="s">
        <v>620</v>
      </c>
      <c r="B53" s="52">
        <v>40</v>
      </c>
      <c r="C53" s="41" t="s">
        <v>850</v>
      </c>
      <c r="D53" s="53" t="str">
        <f>IF(D$5&lt;&gt;0,VLOOKUP(A$6,'District Data'!B$3:BL$611,41,FALSE),"")</f>
        <v/>
      </c>
      <c r="E53" s="54" t="str">
        <f>IF(D$5&lt;&gt;0,VLOOKUP(A$6,'Similar District Data'!B$2:BL$610,41,FALSE), "")</f>
        <v/>
      </c>
      <c r="F53" s="53" t="str">
        <f>IF(D$5&lt;&gt;0,'State Data'!B40,"")</f>
        <v/>
      </c>
      <c r="G53" s="54" t="str">
        <f>IF(G$8&lt;&gt;0,VLOOKUP(G$8,'District Data'!A$3:BK$610,42,FALSE),"")</f>
        <v/>
      </c>
      <c r="H53" s="53" t="str">
        <f>IF(H$8&lt;&gt;0,VLOOKUP(H$8,'District Data'!A$3:BL$610,42,FALSE),"")</f>
        <v/>
      </c>
      <c r="I53" s="54" t="str">
        <f>IF(I$8&lt;&gt;0,VLOOKUP(I$8,'District Data'!A$3:BM$610,42,FALSE),"")</f>
        <v/>
      </c>
    </row>
    <row r="54" spans="1:9" x14ac:dyDescent="0.25">
      <c r="A54" s="39" t="s">
        <v>620</v>
      </c>
      <c r="B54" s="52">
        <v>41</v>
      </c>
      <c r="C54" s="41" t="s">
        <v>851</v>
      </c>
      <c r="D54" s="53" t="str">
        <f>IF(D$5&lt;&gt;0,VLOOKUP(A$6,'District Data'!B$3:BL$611,42,FALSE),"")</f>
        <v/>
      </c>
      <c r="E54" s="54" t="str">
        <f>IF(D$5&lt;&gt;0,VLOOKUP(A$6,'Similar District Data'!B$2:BL$610,42,FALSE), "")</f>
        <v/>
      </c>
      <c r="F54" s="53" t="str">
        <f>IF(D$5&lt;&gt;0,'State Data'!B41,"")</f>
        <v/>
      </c>
      <c r="G54" s="54" t="str">
        <f>IF(G$8&lt;&gt;0,VLOOKUP(G$8,'District Data'!A$3:BK$610,43,FALSE),"")</f>
        <v/>
      </c>
      <c r="H54" s="53" t="str">
        <f>IF(H$8&lt;&gt;0,VLOOKUP(H$8,'District Data'!A$3:BL$610,43,FALSE),"")</f>
        <v/>
      </c>
      <c r="I54" s="54" t="str">
        <f>IF(I$8&lt;&gt;0,VLOOKUP(I$8,'District Data'!A$3:BM$610,43,FALSE),"")</f>
        <v/>
      </c>
    </row>
    <row r="55" spans="1:9" x14ac:dyDescent="0.25">
      <c r="A55" s="39" t="s">
        <v>620</v>
      </c>
      <c r="B55" s="52">
        <v>42</v>
      </c>
      <c r="C55" s="41" t="s">
        <v>852</v>
      </c>
      <c r="D55" s="53" t="str">
        <f>IF(D$5&lt;&gt;0,VLOOKUP(A$6,'District Data'!B$3:BL$611,43,FALSE),"")</f>
        <v/>
      </c>
      <c r="E55" s="54" t="str">
        <f>IF(D$5&lt;&gt;0,VLOOKUP(A$6,'Similar District Data'!B$2:BL$610,43,FALSE), "")</f>
        <v/>
      </c>
      <c r="F55" s="53" t="str">
        <f>IF(D$5&lt;&gt;0,'State Data'!B42,"")</f>
        <v/>
      </c>
      <c r="G55" s="54" t="str">
        <f>IF(G$8&lt;&gt;0,VLOOKUP(G$8,'District Data'!A$3:BK$610,44,FALSE),"")</f>
        <v/>
      </c>
      <c r="H55" s="53" t="str">
        <f>IF(H$8&lt;&gt;0,VLOOKUP(H$8,'District Data'!A$3:BL$610,44,FALSE),"")</f>
        <v/>
      </c>
      <c r="I55" s="54" t="str">
        <f>IF(I$8&lt;&gt;0,VLOOKUP(I$8,'District Data'!A$3:BM$610,44,FALSE),"")</f>
        <v/>
      </c>
    </row>
    <row r="56" spans="1:9" x14ac:dyDescent="0.25">
      <c r="A56" s="39" t="s">
        <v>620</v>
      </c>
      <c r="B56" s="52">
        <v>43</v>
      </c>
      <c r="C56" s="41" t="s">
        <v>853</v>
      </c>
      <c r="D56" s="53" t="str">
        <f>IF(D$5&lt;&gt;0,VLOOKUP(A$6,'District Data'!B$3:BL$611,44,FALSE),"")</f>
        <v/>
      </c>
      <c r="E56" s="54" t="str">
        <f>IF(D$5&lt;&gt;0,VLOOKUP(A$6,'Similar District Data'!B$2:BL$610,44,FALSE), "")</f>
        <v/>
      </c>
      <c r="F56" s="53" t="str">
        <f>IF(D$5&lt;&gt;0,'State Data'!B43,"")</f>
        <v/>
      </c>
      <c r="G56" s="54" t="str">
        <f>IF(G$8&lt;&gt;0,VLOOKUP(G$8,'District Data'!A$3:BK$610,45,FALSE),"")</f>
        <v/>
      </c>
      <c r="H56" s="53" t="str">
        <f>IF(H$8&lt;&gt;0,VLOOKUP(H$8,'District Data'!A$3:BL$610,45,FALSE),"")</f>
        <v/>
      </c>
      <c r="I56" s="54" t="str">
        <f>IF(I$8&lt;&gt;0,VLOOKUP(I$8,'District Data'!A$3:BM$610,45,FALSE),"")</f>
        <v/>
      </c>
    </row>
    <row r="57" spans="1:9" x14ac:dyDescent="0.25">
      <c r="A57" s="39" t="s">
        <v>620</v>
      </c>
      <c r="B57" s="52">
        <v>44</v>
      </c>
      <c r="C57" s="41" t="s">
        <v>854</v>
      </c>
      <c r="D57" s="53" t="str">
        <f>IF(D$5&lt;&gt;0,VLOOKUP(A$6,'District Data'!B$3:BL$611,45,FALSE),"")</f>
        <v/>
      </c>
      <c r="E57" s="54" t="str">
        <f>IF(D$5&lt;&gt;0,VLOOKUP(A$6,'Similar District Data'!B$2:BL$610,45,FALSE), "")</f>
        <v/>
      </c>
      <c r="F57" s="53" t="str">
        <f>IF(D$5&lt;&gt;0,'State Data'!B44,"")</f>
        <v/>
      </c>
      <c r="G57" s="54" t="str">
        <f>IF(G$8&lt;&gt;0,VLOOKUP(G$8,'District Data'!A$3:BK$610,46,FALSE),"")</f>
        <v/>
      </c>
      <c r="H57" s="53" t="str">
        <f>IF(H$8&lt;&gt;0,VLOOKUP(H$8,'District Data'!A$3:BL$610,46,FALSE),"")</f>
        <v/>
      </c>
      <c r="I57" s="54" t="str">
        <f>IF(I$8&lt;&gt;0,VLOOKUP(I$8,'District Data'!A$3:BM$610,46,FALSE),"")</f>
        <v/>
      </c>
    </row>
    <row r="58" spans="1:9" x14ac:dyDescent="0.25">
      <c r="A58" s="47" t="s">
        <v>620</v>
      </c>
      <c r="B58" s="55">
        <v>45</v>
      </c>
      <c r="C58" s="49" t="s">
        <v>855</v>
      </c>
      <c r="D58" s="63" t="str">
        <f>IF(D$5&lt;&gt;0,VLOOKUP(A$6,'District Data'!B$3:BL$611,46,FALSE),"")</f>
        <v/>
      </c>
      <c r="E58" s="64" t="str">
        <f>IF(D$5&lt;&gt;0,VLOOKUP(A$6,'Similar District Data'!B$2:BL$610,46,FALSE), "")</f>
        <v/>
      </c>
      <c r="F58" s="63" t="str">
        <f>IF(D$5&lt;&gt;0,'State Data'!B45,"")</f>
        <v/>
      </c>
      <c r="G58" s="64" t="str">
        <f>IF(G$8&lt;&gt;0,VLOOKUP(G$8,'District Data'!A$3:BK$610,47,FALSE),"")</f>
        <v/>
      </c>
      <c r="H58" s="63" t="str">
        <f>IF(H$8&lt;&gt;0,VLOOKUP(H$8,'District Data'!A$3:BL$610,47,FALSE),"")</f>
        <v/>
      </c>
      <c r="I58" s="64" t="str">
        <f>IF(I$8&lt;&gt;0,VLOOKUP(I$8,'District Data'!A$3:BM$610,47,FALSE),"")</f>
        <v/>
      </c>
    </row>
    <row r="59" spans="1:9" x14ac:dyDescent="0.25">
      <c r="A59" s="39" t="s">
        <v>626</v>
      </c>
      <c r="B59" s="40"/>
      <c r="C59" s="41"/>
      <c r="D59" s="42" t="s">
        <v>622</v>
      </c>
      <c r="E59" s="43" t="s">
        <v>622</v>
      </c>
      <c r="F59" s="53" t="s">
        <v>622</v>
      </c>
      <c r="G59" s="54" t="s">
        <v>622</v>
      </c>
      <c r="H59" s="53" t="s">
        <v>622</v>
      </c>
      <c r="I59" s="54" t="s">
        <v>622</v>
      </c>
    </row>
    <row r="60" spans="1:9" x14ac:dyDescent="0.25">
      <c r="A60" s="39" t="s">
        <v>620</v>
      </c>
      <c r="B60" s="52">
        <v>46</v>
      </c>
      <c r="C60" s="41" t="s">
        <v>856</v>
      </c>
      <c r="D60" s="53" t="str">
        <f>IF(D$5&lt;&gt;0,VLOOKUP(A$6,'District Data'!B$3:BL$611,47,FALSE),"")</f>
        <v/>
      </c>
      <c r="E60" s="54" t="str">
        <f>IF(D$5&lt;&gt;0,VLOOKUP(A$6,'Similar District Data'!B$2:BL$610,47,FALSE), "")</f>
        <v/>
      </c>
      <c r="F60" s="53" t="str">
        <f>IF(D$5&lt;&gt;0,'State Data'!B46,"")</f>
        <v/>
      </c>
      <c r="G60" s="54" t="str">
        <f>IF(G$8&lt;&gt;0,VLOOKUP(G$8,'District Data'!A$3:BK$610,48,FALSE),"")</f>
        <v/>
      </c>
      <c r="H60" s="53" t="str">
        <f>IF(H$8&lt;&gt;0,VLOOKUP(H$8,'District Data'!A$3:BL$610,48,FALSE),"")</f>
        <v/>
      </c>
      <c r="I60" s="54" t="str">
        <f>IF(I$8&lt;&gt;0,VLOOKUP(I$8,'District Data'!A$3:BM$610,48,FALSE),"")</f>
        <v/>
      </c>
    </row>
    <row r="61" spans="1:9" x14ac:dyDescent="0.25">
      <c r="A61" s="39" t="s">
        <v>620</v>
      </c>
      <c r="B61" s="52">
        <v>47</v>
      </c>
      <c r="C61" s="41" t="s">
        <v>857</v>
      </c>
      <c r="D61" s="45" t="str">
        <f>IF(D$5&lt;&gt;0,VLOOKUP(A$6,'District Data'!B$3:BL$611,48,FALSE),"")</f>
        <v/>
      </c>
      <c r="E61" s="46" t="str">
        <f>IF(D$5&lt;&gt;0,VLOOKUP(A$6,'Similar District Data'!B$2:BL$610,48,FALSE), "")</f>
        <v/>
      </c>
      <c r="F61" s="45" t="str">
        <f>IF(D$5&lt;&gt;0,'State Data'!B47,"")</f>
        <v/>
      </c>
      <c r="G61" s="46" t="str">
        <f>IF(G$8&lt;&gt;0,VLOOKUP(G$8,'District Data'!A$3:BK$610,49,FALSE),"")</f>
        <v/>
      </c>
      <c r="H61" s="45" t="str">
        <f>IF(H$8&lt;&gt;0,VLOOKUP(H$8,'District Data'!A$3:BL$610,49,FALSE),"")</f>
        <v/>
      </c>
      <c r="I61" s="46" t="str">
        <f>IF(I$8&lt;&gt;0,VLOOKUP(I$8,'District Data'!A$3:BM$610,49,FALSE),"")</f>
        <v/>
      </c>
    </row>
    <row r="62" spans="1:9" x14ac:dyDescent="0.25">
      <c r="A62" s="39" t="s">
        <v>620</v>
      </c>
      <c r="B62" s="52">
        <v>48</v>
      </c>
      <c r="C62" s="41" t="s">
        <v>858</v>
      </c>
      <c r="D62" s="53" t="str">
        <f>IF(D$5&lt;&gt;0,VLOOKUP(A$6,'District Data'!B$3:BL$611,49,FALSE),"")</f>
        <v/>
      </c>
      <c r="E62" s="54" t="str">
        <f>IF(D$5&lt;&gt;0,VLOOKUP(A$6,'Similar District Data'!B$2:BL$610,49,FALSE), "")</f>
        <v/>
      </c>
      <c r="F62" s="53" t="str">
        <f>IF(D$5&lt;&gt;0,'State Data'!B48,"")</f>
        <v/>
      </c>
      <c r="G62" s="54" t="str">
        <f>IF(G$8&lt;&gt;0,VLOOKUP(G$8,'District Data'!A$3:BK$610,50,FALSE),"")</f>
        <v/>
      </c>
      <c r="H62" s="53" t="str">
        <f>IF(H$8&lt;&gt;0,VLOOKUP(H$8,'District Data'!A$3:BL$610,50,FALSE),"")</f>
        <v/>
      </c>
      <c r="I62" s="54" t="str">
        <f>IF(I$8&lt;&gt;0,VLOOKUP(I$8,'District Data'!A$3:BM$610,50,FALSE),"")</f>
        <v/>
      </c>
    </row>
    <row r="63" spans="1:9" x14ac:dyDescent="0.25">
      <c r="A63" s="39" t="s">
        <v>620</v>
      </c>
      <c r="B63" s="52">
        <v>49</v>
      </c>
      <c r="C63" s="41" t="s">
        <v>859</v>
      </c>
      <c r="D63" s="45" t="str">
        <f>IF(D$5&lt;&gt;0,VLOOKUP(A$6,'District Data'!B$3:BL$611,50,FALSE),"")</f>
        <v/>
      </c>
      <c r="E63" s="46" t="str">
        <f>IF(D$5&lt;&gt;0,VLOOKUP(A$6,'Similar District Data'!B$2:BL$610,50,FALSE), "")</f>
        <v/>
      </c>
      <c r="F63" s="45" t="str">
        <f>IF(D$5&lt;&gt;0,'State Data'!B49,"")</f>
        <v/>
      </c>
      <c r="G63" s="46" t="str">
        <f>IF(G$8&lt;&gt;0,VLOOKUP(G$8,'District Data'!A$3:BK$610,51,FALSE),"")</f>
        <v/>
      </c>
      <c r="H63" s="45" t="str">
        <f>IF(H$8&lt;&gt;0,VLOOKUP(H$8,'District Data'!A$3:BL$610,51,FALSE),"")</f>
        <v/>
      </c>
      <c r="I63" s="46" t="str">
        <f>IF(I$8&lt;&gt;0,VLOOKUP(I$8,'District Data'!A$3:BM$610,51,FALSE),"")</f>
        <v/>
      </c>
    </row>
    <row r="64" spans="1:9" x14ac:dyDescent="0.25">
      <c r="A64" s="39"/>
      <c r="B64" s="52">
        <v>50</v>
      </c>
      <c r="C64" s="41" t="s">
        <v>860</v>
      </c>
      <c r="D64" s="53" t="str">
        <f>IF(D$5&lt;&gt;0,VLOOKUP(A$6,'District Data'!B$3:BL$611,51,FALSE),"")</f>
        <v/>
      </c>
      <c r="E64" s="54" t="str">
        <f>IF(D$5&lt;&gt;0,VLOOKUP(A$6,'Similar District Data'!B$2:BL$610,51,FALSE), "")</f>
        <v/>
      </c>
      <c r="F64" s="53" t="str">
        <f>IF(D$5&lt;&gt;0,'State Data'!B50,"")</f>
        <v/>
      </c>
      <c r="G64" s="54" t="str">
        <f>IF(G$8&lt;&gt;0,VLOOKUP(G$8,'District Data'!A$3:BK$610,52,FALSE),"")</f>
        <v/>
      </c>
      <c r="H64" s="53" t="str">
        <f>IF(H$8&lt;&gt;0,VLOOKUP(H$8,'District Data'!A$3:BL$610,52,FALSE),"")</f>
        <v/>
      </c>
      <c r="I64" s="54" t="str">
        <f>IF(I$8&lt;&gt;0,VLOOKUP(I$8,'District Data'!A$3:BM$610,52,FALSE),"")</f>
        <v/>
      </c>
    </row>
    <row r="65" spans="1:9" x14ac:dyDescent="0.25">
      <c r="A65" s="39"/>
      <c r="B65" s="52">
        <v>51</v>
      </c>
      <c r="C65" s="41" t="s">
        <v>861</v>
      </c>
      <c r="D65" s="45" t="str">
        <f>IF(D$5&lt;&gt;0,VLOOKUP(A$6,'District Data'!B$3:BL$611,52,FALSE),"")</f>
        <v/>
      </c>
      <c r="E65" s="46" t="str">
        <f>IF(D$5&lt;&gt;0,VLOOKUP(A$6,'Similar District Data'!B$2:BL$610,52,FALSE), "")</f>
        <v/>
      </c>
      <c r="F65" s="45" t="str">
        <f>IF(D$5&lt;&gt;0,'State Data'!B51,"")</f>
        <v/>
      </c>
      <c r="G65" s="46" t="str">
        <f>IF(G$8&lt;&gt;0,VLOOKUP(G$8,'District Data'!A$3:BK$610,53,FALSE),"")</f>
        <v/>
      </c>
      <c r="H65" s="45" t="str">
        <f>IF(H$8&lt;&gt;0,VLOOKUP(H$8,'District Data'!A$3:BL$610,53,FALSE),"")</f>
        <v/>
      </c>
      <c r="I65" s="46" t="str">
        <f>IF(I$8&lt;&gt;0,VLOOKUP(I$8,'District Data'!A$3:BM$610,53,FALSE),"")</f>
        <v/>
      </c>
    </row>
    <row r="66" spans="1:9" x14ac:dyDescent="0.25">
      <c r="A66" s="39" t="s">
        <v>620</v>
      </c>
      <c r="B66" s="52">
        <v>52</v>
      </c>
      <c r="C66" s="41" t="s">
        <v>862</v>
      </c>
      <c r="D66" s="53" t="str">
        <f>IF(D$5&lt;&gt;0,VLOOKUP(A$6,'District Data'!B$3:BL$611,53,FALSE),"")</f>
        <v/>
      </c>
      <c r="E66" s="54" t="str">
        <f>IF(D$5&lt;&gt;0,VLOOKUP(A$6,'Similar District Data'!B$2:BL$610,53,FALSE), "")</f>
        <v/>
      </c>
      <c r="F66" s="53" t="str">
        <f>IF(D$5&lt;&gt;0,'State Data'!B52,"")</f>
        <v/>
      </c>
      <c r="G66" s="54" t="str">
        <f>IF(G$8&lt;&gt;0,VLOOKUP(G$8,'District Data'!A$3:BK$610,54,FALSE),"")</f>
        <v/>
      </c>
      <c r="H66" s="53" t="str">
        <f>IF(H$8&lt;&gt;0,VLOOKUP(H$8,'District Data'!A$3:BL$610,54,FALSE),"")</f>
        <v/>
      </c>
      <c r="I66" s="54" t="str">
        <f>IF(I$8&lt;&gt;0,VLOOKUP(I$8,'District Data'!A$3:BM$610,54,FALSE),"")</f>
        <v/>
      </c>
    </row>
    <row r="67" spans="1:9" x14ac:dyDescent="0.25">
      <c r="A67" s="39" t="s">
        <v>620</v>
      </c>
      <c r="B67" s="52">
        <v>53</v>
      </c>
      <c r="C67" s="41" t="s">
        <v>863</v>
      </c>
      <c r="D67" s="45" t="str">
        <f>IF(D$5&lt;&gt;0,VLOOKUP(A$6,'District Data'!B$3:BL$611,54,FALSE),"")</f>
        <v/>
      </c>
      <c r="E67" s="46" t="str">
        <f>IF(D$5&lt;&gt;0,VLOOKUP(A$6,'Similar District Data'!B$2:BL$610,54,FALSE), "")</f>
        <v/>
      </c>
      <c r="F67" s="45" t="str">
        <f>IF(D$5&lt;&gt;0,'State Data'!B53,"")</f>
        <v/>
      </c>
      <c r="G67" s="46" t="str">
        <f>IF(G$8&lt;&gt;0,VLOOKUP(G$8,'District Data'!A$3:BK$610,55,FALSE),"")</f>
        <v/>
      </c>
      <c r="H67" s="45" t="str">
        <f>IF(H$8&lt;&gt;0,VLOOKUP(H$8,'District Data'!A$3:BL$610,55,FALSE),"")</f>
        <v/>
      </c>
      <c r="I67" s="46" t="str">
        <f>IF(I$8&lt;&gt;0,VLOOKUP(I$8,'District Data'!A$3:BM$610,55,FALSE),"")</f>
        <v/>
      </c>
    </row>
    <row r="68" spans="1:9" x14ac:dyDescent="0.25">
      <c r="A68" s="39" t="s">
        <v>620</v>
      </c>
      <c r="B68" s="52">
        <v>54</v>
      </c>
      <c r="C68" s="41" t="s">
        <v>864</v>
      </c>
      <c r="D68" s="53" t="str">
        <f>IF(D$5&lt;&gt;0,VLOOKUP(A$6,'District Data'!B$3:BL$611,55,FALSE),"")</f>
        <v/>
      </c>
      <c r="E68" s="54" t="str">
        <f>IF(D$5&lt;&gt;0,VLOOKUP(A$6,'Similar District Data'!B$2:BL$610,55,FALSE), "")</f>
        <v/>
      </c>
      <c r="F68" s="53" t="str">
        <f>IF(D$5&lt;&gt;0,'State Data'!B54,"")</f>
        <v/>
      </c>
      <c r="G68" s="54" t="str">
        <f>IF(G$8&lt;&gt;0,VLOOKUP(G$8,'District Data'!A$3:BK$610,56,FALSE),"")</f>
        <v/>
      </c>
      <c r="H68" s="53" t="str">
        <f>IF(H$8&lt;&gt;0,VLOOKUP(H$8,'District Data'!A$3:BL$610,56,FALSE),"")</f>
        <v/>
      </c>
      <c r="I68" s="54" t="str">
        <f>IF(I$8&lt;&gt;0,VLOOKUP(I$8,'District Data'!A$3:BM$610,56,FALSE),"")</f>
        <v/>
      </c>
    </row>
    <row r="69" spans="1:9" x14ac:dyDescent="0.25">
      <c r="A69" s="39" t="s">
        <v>620</v>
      </c>
      <c r="B69" s="52">
        <v>55</v>
      </c>
      <c r="C69" s="41" t="s">
        <v>865</v>
      </c>
      <c r="D69" s="53" t="str">
        <f>IF(D$5&lt;&gt;0,VLOOKUP(A$6,'District Data'!B$3:BL$611,56,FALSE),"")</f>
        <v/>
      </c>
      <c r="E69" s="54" t="str">
        <f>IF(D$5&lt;&gt;0,VLOOKUP(A$6,'Similar District Data'!B$2:BL$610,56,FALSE), "")</f>
        <v/>
      </c>
      <c r="F69" s="53" t="str">
        <f>IF(D$5&lt;&gt;0,'State Data'!B55,"")</f>
        <v/>
      </c>
      <c r="G69" s="54" t="str">
        <f>IF(G$8&lt;&gt;0,VLOOKUP(G$8,'District Data'!A$3:BK$610,57,FALSE),"")</f>
        <v/>
      </c>
      <c r="H69" s="53" t="str">
        <f>IF(H$8&lt;&gt;0,VLOOKUP(H$8,'District Data'!A$3:BL$610,57,FALSE),"")</f>
        <v/>
      </c>
      <c r="I69" s="54" t="str">
        <f>IF(I$8&lt;&gt;0,VLOOKUP(I$8,'District Data'!A$3:BM$610,57,FALSE),"")</f>
        <v/>
      </c>
    </row>
    <row r="70" spans="1:9" x14ac:dyDescent="0.25">
      <c r="A70" s="47" t="s">
        <v>620</v>
      </c>
      <c r="B70" s="55">
        <v>56</v>
      </c>
      <c r="C70" s="49" t="s">
        <v>866</v>
      </c>
      <c r="D70" s="50" t="str">
        <f>IF(D$5&lt;&gt;0,VLOOKUP(A$6,'District Data'!B$3:BL$611,57,FALSE),"")</f>
        <v/>
      </c>
      <c r="E70" s="51" t="str">
        <f>IF(D$5&lt;&gt;0,VLOOKUP(A$6,'Similar District Data'!B$2:BL$610,57,FALSE), "")</f>
        <v/>
      </c>
      <c r="F70" s="50" t="str">
        <f>IF(D$5&lt;&gt;0,'State Data'!B56,"")</f>
        <v/>
      </c>
      <c r="G70" s="51" t="str">
        <f>IF(G$8&lt;&gt;0,VLOOKUP(G$8,'District Data'!A$3:BK$610,58,FALSE),"")</f>
        <v/>
      </c>
      <c r="H70" s="50" t="str">
        <f>IF(H$8&lt;&gt;0,VLOOKUP(H$8,'District Data'!A$3:BL$610,58,FALSE),"")</f>
        <v/>
      </c>
      <c r="I70" s="51" t="str">
        <f>IF(I$8&lt;&gt;0,VLOOKUP(I$8,'District Data'!A$3:BM$610,58,FALSE),"")</f>
        <v/>
      </c>
    </row>
    <row r="71" spans="1:9" x14ac:dyDescent="0.25">
      <c r="A71" s="39" t="s">
        <v>627</v>
      </c>
      <c r="B71" s="40"/>
      <c r="C71" s="41"/>
      <c r="D71" s="42" t="s">
        <v>622</v>
      </c>
      <c r="E71" s="43" t="s">
        <v>622</v>
      </c>
      <c r="F71" s="42" t="s">
        <v>622</v>
      </c>
      <c r="G71" s="44" t="s">
        <v>622</v>
      </c>
      <c r="H71" s="42" t="s">
        <v>622</v>
      </c>
      <c r="I71" s="44" t="s">
        <v>622</v>
      </c>
    </row>
    <row r="72" spans="1:9" x14ac:dyDescent="0.25">
      <c r="A72" s="39" t="s">
        <v>620</v>
      </c>
      <c r="B72" s="52">
        <v>57</v>
      </c>
      <c r="C72" s="41" t="s">
        <v>867</v>
      </c>
      <c r="D72" s="45" t="str">
        <f>IF(D$5&lt;&gt;0,VLOOKUP(A$6,'District Data'!B$3:BL$611,58,FALSE),"")</f>
        <v/>
      </c>
      <c r="E72" s="46" t="str">
        <f>IF(D$5&lt;&gt;0,VLOOKUP(A$6,'Similar District Data'!B$2:BL$610,58,FALSE), "")</f>
        <v/>
      </c>
      <c r="F72" s="45" t="str">
        <f>IF(D$5&lt;&gt;0,'State Data'!B57,"")</f>
        <v/>
      </c>
      <c r="G72" s="46" t="str">
        <f>IF(G$8&lt;&gt;0,VLOOKUP(G$8,'District Data'!A$3:BK$610,59,FALSE),"")</f>
        <v/>
      </c>
      <c r="H72" s="45" t="str">
        <f>IF(H$8&lt;&gt;0,VLOOKUP(H$8,'District Data'!A$3:BL$610,59,FALSE),"")</f>
        <v/>
      </c>
      <c r="I72" s="46" t="str">
        <f>IF(I$8&lt;&gt;0,VLOOKUP(I$8,'District Data'!A$3:BM$610,59,FALSE),"")</f>
        <v/>
      </c>
    </row>
    <row r="73" spans="1:9" x14ac:dyDescent="0.25">
      <c r="A73" s="39" t="s">
        <v>620</v>
      </c>
      <c r="B73" s="52">
        <v>58</v>
      </c>
      <c r="C73" s="41" t="s">
        <v>868</v>
      </c>
      <c r="D73" s="45" t="str">
        <f>IF(D$5&lt;&gt;0,VLOOKUP(A$6,'District Data'!B$3:BL$611,59,FALSE),"")</f>
        <v/>
      </c>
      <c r="E73" s="46" t="str">
        <f>IF(D$5&lt;&gt;0,VLOOKUP(A$6,'Similar District Data'!B$2:BL$610,59,FALSE), "")</f>
        <v/>
      </c>
      <c r="F73" s="45" t="str">
        <f>IF(D$5&lt;&gt;0,'State Data'!B58,"")</f>
        <v/>
      </c>
      <c r="G73" s="46" t="str">
        <f>IF(G$8&lt;&gt;0,VLOOKUP(G$8,'District Data'!A$3:BK$610,60,FALSE),"")</f>
        <v/>
      </c>
      <c r="H73" s="45" t="str">
        <f>IF(H$8&lt;&gt;0,VLOOKUP(H$8,'District Data'!A$3:BL$610,60,FALSE),"")</f>
        <v/>
      </c>
      <c r="I73" s="46" t="str">
        <f>IF(I$8&lt;&gt;0,VLOOKUP(I$8,'District Data'!A$3:BM$610,60,FALSE),"")</f>
        <v/>
      </c>
    </row>
    <row r="74" spans="1:9" x14ac:dyDescent="0.25">
      <c r="A74" s="39" t="s">
        <v>620</v>
      </c>
      <c r="B74" s="52">
        <v>59</v>
      </c>
      <c r="C74" s="41" t="s">
        <v>869</v>
      </c>
      <c r="D74" s="45" t="str">
        <f>IF(D$5&lt;&gt;0,VLOOKUP(A$6,'District Data'!B$3:BL$611,60,FALSE),"")</f>
        <v/>
      </c>
      <c r="E74" s="46" t="str">
        <f>IF(D$5&lt;&gt;0,VLOOKUP(A$6,'Similar District Data'!B$2:BL$610,60,FALSE), "")</f>
        <v/>
      </c>
      <c r="F74" s="45" t="str">
        <f>IF(D$5&lt;&gt;0,'State Data'!B59,"")</f>
        <v/>
      </c>
      <c r="G74" s="46" t="str">
        <f>IF(G$8&lt;&gt;0,VLOOKUP(G$8,'District Data'!A$3:BK$610,61,FALSE),"")</f>
        <v/>
      </c>
      <c r="H74" s="45" t="str">
        <f>IF(H$8&lt;&gt;0,VLOOKUP(H$8,'District Data'!A$3:BL$610,61,FALSE),"")</f>
        <v/>
      </c>
      <c r="I74" s="46" t="str">
        <f>IF(I$8&lt;&gt;0,VLOOKUP(I$8,'District Data'!A$3:BM$610,61,FALSE),"")</f>
        <v/>
      </c>
    </row>
    <row r="75" spans="1:9" x14ac:dyDescent="0.25">
      <c r="A75" s="39" t="s">
        <v>620</v>
      </c>
      <c r="B75" s="52">
        <v>60</v>
      </c>
      <c r="C75" s="41" t="s">
        <v>870</v>
      </c>
      <c r="D75" s="45" t="str">
        <f>IF(D$5&lt;&gt;0,VLOOKUP(A$6,'District Data'!B$3:BL$611,61,FALSE),"")</f>
        <v/>
      </c>
      <c r="E75" s="46" t="str">
        <f>IF(D$5&lt;&gt;0,VLOOKUP(A$6,'Similar District Data'!B$2:BL$610,61,FALSE), "")</f>
        <v/>
      </c>
      <c r="F75" s="45" t="str">
        <f>IF(D$5&lt;&gt;0,'State Data'!B60,"")</f>
        <v/>
      </c>
      <c r="G75" s="46" t="str">
        <f>IF(G$8&lt;&gt;0,VLOOKUP(G$8,'District Data'!A$3:BK$610,62,FALSE),"")</f>
        <v/>
      </c>
      <c r="H75" s="45" t="str">
        <f>IF(H$8&lt;&gt;0,VLOOKUP(H$8,'District Data'!A$3:BL$610,62,FALSE),"")</f>
        <v/>
      </c>
      <c r="I75" s="46" t="str">
        <f>IF(I$8&lt;&gt;0,VLOOKUP(I$8,'District Data'!A$3:BM$610,62,FALSE),"")</f>
        <v/>
      </c>
    </row>
    <row r="76" spans="1:9" x14ac:dyDescent="0.25">
      <c r="A76" s="49"/>
      <c r="B76" s="55">
        <v>61</v>
      </c>
      <c r="C76" s="49" t="s">
        <v>871</v>
      </c>
      <c r="D76" s="50" t="str">
        <f>IF(D$5&lt;&gt;0,VLOOKUP(A$6,'District Data'!B$3:BL$611,62,FALSE),"")</f>
        <v/>
      </c>
      <c r="E76" s="51" t="str">
        <f>IF(D$5&lt;&gt;0,VLOOKUP(A$6,'Similar District Data'!B$2:BL$610,62,FALSE), "")</f>
        <v/>
      </c>
      <c r="F76" s="50" t="str">
        <f>IF(D$5&lt;&gt;0,'State Data'!B61,"")</f>
        <v/>
      </c>
      <c r="G76" s="51" t="str">
        <f>IF(G$8&lt;&gt;0,VLOOKUP(G$8,'District Data'!A$3:BK$610,63,FALSE),"")</f>
        <v/>
      </c>
      <c r="H76" s="50" t="str">
        <f>IF(H$8&lt;&gt;0,VLOOKUP(H$8,'District Data'!A$3:BL$610,63,FALSE),"")</f>
        <v/>
      </c>
      <c r="I76" s="51" t="str">
        <f>IF(I$8&lt;&gt;0,VLOOKUP(I$8,'District Data'!A$3:BM$610,63,FALSE),"")</f>
        <v/>
      </c>
    </row>
    <row r="77" spans="1:9" x14ac:dyDescent="0.25">
      <c r="A77" s="68"/>
      <c r="B77" s="69"/>
      <c r="C77" s="41"/>
      <c r="D77" s="41"/>
      <c r="E77" s="41"/>
      <c r="F77" s="41"/>
      <c r="G77" s="41"/>
      <c r="H77" s="41"/>
      <c r="I77" s="41"/>
    </row>
  </sheetData>
  <mergeCells count="5">
    <mergeCell ref="A1:I1"/>
    <mergeCell ref="A2:I2"/>
    <mergeCell ref="A4:I4"/>
    <mergeCell ref="D5:F5"/>
    <mergeCell ref="A6:I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'District Data'!$A$2:$A$609</xm:f>
          </x14:formula1>
          <xm:sqref>D5:F5 G8:I8</xm:sqref>
        </x14:dataValidation>
        <x14:dataValidation type="list" allowBlank="1" showInputMessage="1" showErrorMessage="1" xr:uid="{00000000-0002-0000-0000-000001000000}">
          <x14:formula1>
            <xm:f>'V:\[DISTRICT_PROFILE_REPORT_FY14.XLSX]District Data'!#REF!</xm:f>
          </x14:formula1>
          <xm:sqref>A5:C6 G5:I6 D6:F6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09"/>
  <sheetViews>
    <sheetView tabSelected="1" workbookViewId="0">
      <pane ySplit="1" topLeftCell="A386" activePane="bottomLeft" state="frozen"/>
      <selection pane="bottomLeft" activeCell="E1" sqref="E1"/>
    </sheetView>
  </sheetViews>
  <sheetFormatPr defaultRowHeight="14.4" x14ac:dyDescent="0.3"/>
  <cols>
    <col min="1" max="1" width="36.33203125" bestFit="1" customWidth="1"/>
    <col min="2" max="2" width="7" bestFit="1" customWidth="1"/>
    <col min="3" max="3" width="7.33203125" bestFit="1" customWidth="1"/>
    <col min="4" max="4" width="8" bestFit="1" customWidth="1"/>
    <col min="5" max="6" width="9" bestFit="1" customWidth="1"/>
    <col min="7" max="9" width="8" bestFit="1" customWidth="1"/>
    <col min="10" max="10" width="8.6640625" bestFit="1" customWidth="1"/>
    <col min="11" max="12" width="8" bestFit="1" customWidth="1"/>
    <col min="14" max="14" width="8" bestFit="1" customWidth="1"/>
    <col min="15" max="16" width="8.33203125" bestFit="1" customWidth="1"/>
    <col min="17" max="17" width="10" bestFit="1" customWidth="1"/>
    <col min="18" max="21" width="8.5546875" bestFit="1" customWidth="1"/>
    <col min="22" max="22" width="10" bestFit="1" customWidth="1"/>
    <col min="23" max="23" width="8.6640625" bestFit="1" customWidth="1"/>
    <col min="24" max="24" width="10" bestFit="1" customWidth="1"/>
    <col min="25" max="28" width="8.44140625" bestFit="1" customWidth="1"/>
    <col min="29" max="29" width="8.6640625" bestFit="1" customWidth="1"/>
    <col min="30" max="30" width="9" bestFit="1" customWidth="1"/>
    <col min="31" max="31" width="8" bestFit="1" customWidth="1"/>
    <col min="32" max="32" width="10" bestFit="1" customWidth="1"/>
    <col min="33" max="33" width="8.44140625" bestFit="1" customWidth="1"/>
    <col min="34" max="34" width="9" bestFit="1" customWidth="1"/>
    <col min="35" max="35" width="10" bestFit="1" customWidth="1"/>
    <col min="37" max="38" width="8" bestFit="1" customWidth="1"/>
    <col min="39" max="39" width="6.6640625" bestFit="1" customWidth="1"/>
    <col min="40" max="40" width="8" bestFit="1" customWidth="1"/>
    <col min="41" max="41" width="8.6640625" bestFit="1" customWidth="1"/>
    <col min="44" max="44" width="9" bestFit="1" customWidth="1"/>
    <col min="47" max="48" width="9" bestFit="1" customWidth="1"/>
    <col min="49" max="49" width="8" bestFit="1" customWidth="1"/>
    <col min="50" max="50" width="9" bestFit="1" customWidth="1"/>
    <col min="51" max="51" width="8" bestFit="1" customWidth="1"/>
    <col min="52" max="52" width="8.44140625" bestFit="1" customWidth="1"/>
    <col min="53" max="53" width="8.5546875" bestFit="1" customWidth="1"/>
    <col min="54" max="54" width="8.44140625" bestFit="1" customWidth="1"/>
    <col min="55" max="55" width="8" bestFit="1" customWidth="1"/>
    <col min="56" max="57" width="9" bestFit="1" customWidth="1"/>
    <col min="58" max="58" width="7.6640625" bestFit="1" customWidth="1"/>
  </cols>
  <sheetData>
    <row r="1" spans="1:63" ht="119.4" x14ac:dyDescent="0.3">
      <c r="A1" s="2" t="s">
        <v>608</v>
      </c>
      <c r="B1" s="3" t="s">
        <v>609</v>
      </c>
      <c r="C1" s="4" t="s">
        <v>628</v>
      </c>
      <c r="D1" s="5" t="s">
        <v>629</v>
      </c>
      <c r="E1" s="5" t="s">
        <v>630</v>
      </c>
      <c r="F1" s="5" t="s">
        <v>631</v>
      </c>
      <c r="G1" s="6" t="s">
        <v>632</v>
      </c>
      <c r="H1" s="6" t="s">
        <v>633</v>
      </c>
      <c r="I1" s="6" t="s">
        <v>634</v>
      </c>
      <c r="J1" s="6" t="s">
        <v>635</v>
      </c>
      <c r="K1" s="6" t="s">
        <v>636</v>
      </c>
      <c r="L1" s="6" t="s">
        <v>637</v>
      </c>
      <c r="M1" s="6" t="s">
        <v>638</v>
      </c>
      <c r="N1" s="6" t="s">
        <v>639</v>
      </c>
      <c r="O1" s="6" t="s">
        <v>640</v>
      </c>
      <c r="P1" s="6" t="s">
        <v>641</v>
      </c>
      <c r="Q1" s="7" t="s">
        <v>642</v>
      </c>
      <c r="R1" s="6" t="s">
        <v>643</v>
      </c>
      <c r="S1" s="6" t="s">
        <v>644</v>
      </c>
      <c r="T1" s="6" t="s">
        <v>645</v>
      </c>
      <c r="U1" s="5" t="s">
        <v>646</v>
      </c>
      <c r="V1" s="7" t="s">
        <v>647</v>
      </c>
      <c r="W1" s="8" t="s">
        <v>648</v>
      </c>
      <c r="X1" s="7" t="s">
        <v>649</v>
      </c>
      <c r="Y1" s="6" t="s">
        <v>650</v>
      </c>
      <c r="Z1" s="6" t="s">
        <v>651</v>
      </c>
      <c r="AA1" s="6" t="s">
        <v>652</v>
      </c>
      <c r="AB1" s="6" t="s">
        <v>653</v>
      </c>
      <c r="AC1" s="7" t="s">
        <v>654</v>
      </c>
      <c r="AD1" s="7" t="s">
        <v>655</v>
      </c>
      <c r="AE1" s="7" t="s">
        <v>656</v>
      </c>
      <c r="AF1" s="7" t="s">
        <v>657</v>
      </c>
      <c r="AG1" s="9" t="s">
        <v>658</v>
      </c>
      <c r="AH1" s="10" t="s">
        <v>659</v>
      </c>
      <c r="AI1" s="10" t="s">
        <v>660</v>
      </c>
      <c r="AJ1" s="8" t="s">
        <v>661</v>
      </c>
      <c r="AK1" s="8" t="s">
        <v>662</v>
      </c>
      <c r="AL1" s="8" t="s">
        <v>663</v>
      </c>
      <c r="AM1" s="8" t="s">
        <v>664</v>
      </c>
      <c r="AN1" s="7" t="s">
        <v>665</v>
      </c>
      <c r="AO1" s="11" t="s">
        <v>666</v>
      </c>
      <c r="AP1" s="7" t="s">
        <v>667</v>
      </c>
      <c r="AQ1" s="7" t="s">
        <v>668</v>
      </c>
      <c r="AR1" s="7" t="s">
        <v>669</v>
      </c>
      <c r="AS1" s="7" t="s">
        <v>670</v>
      </c>
      <c r="AT1" s="7" t="s">
        <v>671</v>
      </c>
      <c r="AU1" s="7" t="s">
        <v>672</v>
      </c>
      <c r="AV1" s="7" t="s">
        <v>673</v>
      </c>
      <c r="AW1" s="6" t="s">
        <v>674</v>
      </c>
      <c r="AX1" s="7" t="s">
        <v>675</v>
      </c>
      <c r="AY1" s="6" t="s">
        <v>676</v>
      </c>
      <c r="AZ1" s="7" t="s">
        <v>677</v>
      </c>
      <c r="BA1" s="6" t="s">
        <v>678</v>
      </c>
      <c r="BB1" s="7" t="s">
        <v>679</v>
      </c>
      <c r="BC1" s="6" t="s">
        <v>680</v>
      </c>
      <c r="BD1" s="7" t="s">
        <v>681</v>
      </c>
      <c r="BE1" s="7" t="s">
        <v>682</v>
      </c>
      <c r="BF1" s="6" t="s">
        <v>683</v>
      </c>
      <c r="BG1" s="6" t="s">
        <v>684</v>
      </c>
      <c r="BH1" s="6" t="s">
        <v>685</v>
      </c>
      <c r="BI1" s="6" t="s">
        <v>686</v>
      </c>
      <c r="BJ1" s="6" t="s">
        <v>687</v>
      </c>
      <c r="BK1" s="6" t="s">
        <v>688</v>
      </c>
    </row>
    <row r="3" spans="1:63" x14ac:dyDescent="0.3">
      <c r="A3" t="s">
        <v>0</v>
      </c>
      <c r="B3">
        <v>45187</v>
      </c>
      <c r="C3">
        <v>43</v>
      </c>
      <c r="D3">
        <v>20.149999999999999</v>
      </c>
      <c r="E3">
        <v>866.66</v>
      </c>
      <c r="F3">
        <v>855.04</v>
      </c>
      <c r="G3">
        <v>8.2000000000000007E-3</v>
      </c>
      <c r="H3">
        <v>0</v>
      </c>
      <c r="I3">
        <v>2.6499999999999999E-2</v>
      </c>
      <c r="J3">
        <v>2.8E-3</v>
      </c>
      <c r="K3">
        <v>1.26E-2</v>
      </c>
      <c r="L3">
        <v>0.93240000000000001</v>
      </c>
      <c r="M3">
        <v>1.7600000000000001E-2</v>
      </c>
      <c r="N3">
        <v>0.4163</v>
      </c>
      <c r="O3">
        <v>6.4000000000000003E-3</v>
      </c>
      <c r="P3">
        <v>0.1111</v>
      </c>
      <c r="Q3" s="1">
        <v>54986.18</v>
      </c>
      <c r="R3">
        <v>0.58620000000000005</v>
      </c>
      <c r="S3">
        <v>8.6199999999999999E-2</v>
      </c>
      <c r="T3">
        <v>0.3276</v>
      </c>
      <c r="U3">
        <v>11.7</v>
      </c>
      <c r="V3" s="1">
        <v>56166.27</v>
      </c>
      <c r="W3">
        <v>72.400000000000006</v>
      </c>
      <c r="X3" s="1">
        <v>126093.59</v>
      </c>
      <c r="Y3">
        <v>0.84689999999999999</v>
      </c>
      <c r="Z3">
        <v>0.1176</v>
      </c>
      <c r="AA3">
        <v>3.5499999999999997E-2</v>
      </c>
      <c r="AB3">
        <v>0.15310000000000001</v>
      </c>
      <c r="AC3">
        <v>126.09</v>
      </c>
      <c r="AD3" s="1">
        <v>2818.5</v>
      </c>
      <c r="AE3">
        <v>435.66</v>
      </c>
      <c r="AF3" s="1">
        <v>115107.16</v>
      </c>
      <c r="AG3">
        <v>187</v>
      </c>
      <c r="AH3" s="1">
        <v>32655</v>
      </c>
      <c r="AI3" s="1">
        <v>51438</v>
      </c>
      <c r="AJ3">
        <v>38.5</v>
      </c>
      <c r="AK3">
        <v>21.7</v>
      </c>
      <c r="AL3">
        <v>22.18</v>
      </c>
      <c r="AM3">
        <v>5.9</v>
      </c>
      <c r="AN3" s="1">
        <v>2107.2600000000002</v>
      </c>
      <c r="AO3">
        <v>1.4964999999999999</v>
      </c>
      <c r="AP3" s="1">
        <v>1372.1</v>
      </c>
      <c r="AQ3" s="1">
        <v>1641.04</v>
      </c>
      <c r="AR3" s="1">
        <v>6326.37</v>
      </c>
      <c r="AS3">
        <v>520.32000000000005</v>
      </c>
      <c r="AT3">
        <v>211.61</v>
      </c>
      <c r="AU3" s="1">
        <v>10071.459999999999</v>
      </c>
      <c r="AV3" s="1">
        <v>6537.96</v>
      </c>
      <c r="AW3">
        <v>0.50680000000000003</v>
      </c>
      <c r="AX3" s="1">
        <v>4569.84</v>
      </c>
      <c r="AY3">
        <v>0.3543</v>
      </c>
      <c r="AZ3" s="1">
        <v>1135.3900000000001</v>
      </c>
      <c r="BA3">
        <v>8.7999999999999995E-2</v>
      </c>
      <c r="BB3">
        <v>656.09</v>
      </c>
      <c r="BC3">
        <v>5.0900000000000001E-2</v>
      </c>
      <c r="BD3" s="1">
        <v>12899.28</v>
      </c>
      <c r="BE3" s="1">
        <v>6158.27</v>
      </c>
      <c r="BF3">
        <v>2.0636999999999999</v>
      </c>
      <c r="BG3">
        <v>0.54720000000000002</v>
      </c>
      <c r="BH3">
        <v>0.22589999999999999</v>
      </c>
      <c r="BI3">
        <v>0.16120000000000001</v>
      </c>
      <c r="BJ3">
        <v>2.1000000000000001E-2</v>
      </c>
      <c r="BK3">
        <v>4.4699999999999997E-2</v>
      </c>
    </row>
    <row r="4" spans="1:63" x14ac:dyDescent="0.3">
      <c r="A4" t="s">
        <v>1</v>
      </c>
      <c r="B4">
        <v>49494</v>
      </c>
      <c r="C4">
        <v>128</v>
      </c>
      <c r="D4">
        <v>9.6999999999999993</v>
      </c>
      <c r="E4" s="1">
        <v>1241.04</v>
      </c>
      <c r="F4" s="1">
        <v>1211.81</v>
      </c>
      <c r="G4">
        <v>8.0000000000000004E-4</v>
      </c>
      <c r="H4">
        <v>0</v>
      </c>
      <c r="I4">
        <v>9.4000000000000004E-3</v>
      </c>
      <c r="J4">
        <v>0</v>
      </c>
      <c r="K4">
        <v>1.5299999999999999E-2</v>
      </c>
      <c r="L4">
        <v>0.94259999999999999</v>
      </c>
      <c r="M4">
        <v>3.1899999999999998E-2</v>
      </c>
      <c r="N4">
        <v>0.45760000000000001</v>
      </c>
      <c r="O4">
        <v>0</v>
      </c>
      <c r="P4">
        <v>0.1265</v>
      </c>
      <c r="Q4" s="1">
        <v>50920</v>
      </c>
      <c r="R4">
        <v>0.1724</v>
      </c>
      <c r="S4">
        <v>0.22989999999999999</v>
      </c>
      <c r="T4">
        <v>0.59770000000000001</v>
      </c>
      <c r="U4">
        <v>10.1</v>
      </c>
      <c r="V4" s="1">
        <v>69351.69</v>
      </c>
      <c r="W4">
        <v>118.44</v>
      </c>
      <c r="X4" s="1">
        <v>117483.06</v>
      </c>
      <c r="Y4">
        <v>0.87780000000000002</v>
      </c>
      <c r="Z4">
        <v>2.8199999999999999E-2</v>
      </c>
      <c r="AA4">
        <v>9.4E-2</v>
      </c>
      <c r="AB4">
        <v>0.1222</v>
      </c>
      <c r="AC4">
        <v>117.48</v>
      </c>
      <c r="AD4" s="1">
        <v>2818.97</v>
      </c>
      <c r="AE4">
        <v>303.14</v>
      </c>
      <c r="AF4" s="1">
        <v>105765.12</v>
      </c>
      <c r="AG4">
        <v>144</v>
      </c>
      <c r="AH4" s="1">
        <v>35460</v>
      </c>
      <c r="AI4" s="1">
        <v>50444</v>
      </c>
      <c r="AJ4">
        <v>38</v>
      </c>
      <c r="AK4">
        <v>22.36</v>
      </c>
      <c r="AL4">
        <v>28.26</v>
      </c>
      <c r="AM4">
        <v>4.0999999999999996</v>
      </c>
      <c r="AN4">
        <v>27.98</v>
      </c>
      <c r="AO4">
        <v>0.81950000000000001</v>
      </c>
      <c r="AP4" s="1">
        <v>1338.12</v>
      </c>
      <c r="AQ4" s="1">
        <v>1838.94</v>
      </c>
      <c r="AR4" s="1">
        <v>5419.71</v>
      </c>
      <c r="AS4">
        <v>274.39999999999998</v>
      </c>
      <c r="AT4">
        <v>167.65</v>
      </c>
      <c r="AU4" s="1">
        <v>9038.85</v>
      </c>
      <c r="AV4" s="1">
        <v>7514.04</v>
      </c>
      <c r="AW4">
        <v>0.66180000000000005</v>
      </c>
      <c r="AX4" s="1">
        <v>2169.2399999999998</v>
      </c>
      <c r="AY4">
        <v>0.19109999999999999</v>
      </c>
      <c r="AZ4">
        <v>938.53</v>
      </c>
      <c r="BA4">
        <v>8.2699999999999996E-2</v>
      </c>
      <c r="BB4">
        <v>732.16</v>
      </c>
      <c r="BC4">
        <v>6.4500000000000002E-2</v>
      </c>
      <c r="BD4" s="1">
        <v>11353.97</v>
      </c>
      <c r="BE4" s="1">
        <v>6610.86</v>
      </c>
      <c r="BF4">
        <v>2.9047000000000001</v>
      </c>
      <c r="BG4">
        <v>0.51170000000000004</v>
      </c>
      <c r="BH4">
        <v>0.2379</v>
      </c>
      <c r="BI4">
        <v>0.19289999999999999</v>
      </c>
      <c r="BJ4">
        <v>3.9699999999999999E-2</v>
      </c>
      <c r="BK4">
        <v>1.77E-2</v>
      </c>
    </row>
    <row r="5" spans="1:63" x14ac:dyDescent="0.3">
      <c r="A5" t="s">
        <v>2</v>
      </c>
      <c r="B5">
        <v>43489</v>
      </c>
      <c r="C5">
        <v>55</v>
      </c>
      <c r="D5">
        <v>485.31</v>
      </c>
      <c r="E5" s="1">
        <v>26692.23</v>
      </c>
      <c r="F5" s="1">
        <v>21401.919999999998</v>
      </c>
      <c r="G5">
        <v>7.5700000000000003E-2</v>
      </c>
      <c r="H5">
        <v>8.0000000000000004E-4</v>
      </c>
      <c r="I5">
        <v>0.46129999999999999</v>
      </c>
      <c r="J5">
        <v>6.9999999999999999E-4</v>
      </c>
      <c r="K5">
        <v>3.7699999999999997E-2</v>
      </c>
      <c r="L5">
        <v>0.3407</v>
      </c>
      <c r="M5">
        <v>8.3099999999999993E-2</v>
      </c>
      <c r="N5">
        <v>1</v>
      </c>
      <c r="O5">
        <v>7.2999999999999995E-2</v>
      </c>
      <c r="P5">
        <v>0.18340000000000001</v>
      </c>
      <c r="Q5" s="1">
        <v>65137.5</v>
      </c>
      <c r="R5">
        <v>0.38500000000000001</v>
      </c>
      <c r="S5">
        <v>0.15920000000000001</v>
      </c>
      <c r="T5">
        <v>0.45579999999999998</v>
      </c>
      <c r="U5">
        <v>138.5</v>
      </c>
      <c r="V5" s="1">
        <v>77347.55</v>
      </c>
      <c r="W5">
        <v>192.42</v>
      </c>
      <c r="X5" s="1">
        <v>86593.24</v>
      </c>
      <c r="Y5">
        <v>0.68369999999999997</v>
      </c>
      <c r="Z5">
        <v>0.26</v>
      </c>
      <c r="AA5">
        <v>5.6300000000000003E-2</v>
      </c>
      <c r="AB5">
        <v>0.31630000000000003</v>
      </c>
      <c r="AC5">
        <v>86.59</v>
      </c>
      <c r="AD5" s="1">
        <v>4827.3599999999997</v>
      </c>
      <c r="AE5">
        <v>556.04</v>
      </c>
      <c r="AF5" s="1">
        <v>80748.789999999994</v>
      </c>
      <c r="AG5">
        <v>67</v>
      </c>
      <c r="AH5" s="1">
        <v>25772</v>
      </c>
      <c r="AI5" s="1">
        <v>39558</v>
      </c>
      <c r="AJ5">
        <v>76</v>
      </c>
      <c r="AK5">
        <v>52.35</v>
      </c>
      <c r="AL5">
        <v>60.3</v>
      </c>
      <c r="AM5">
        <v>4.2</v>
      </c>
      <c r="AN5">
        <v>0</v>
      </c>
      <c r="AO5">
        <v>1.5860000000000001</v>
      </c>
      <c r="AP5" s="1">
        <v>2017.19</v>
      </c>
      <c r="AQ5" s="1">
        <v>2615.73</v>
      </c>
      <c r="AR5" s="1">
        <v>7948.66</v>
      </c>
      <c r="AS5" s="1">
        <v>1072.22</v>
      </c>
      <c r="AT5">
        <v>764.97</v>
      </c>
      <c r="AU5" s="1">
        <v>14418.77</v>
      </c>
      <c r="AV5" s="1">
        <v>9968.43</v>
      </c>
      <c r="AW5">
        <v>0.5605</v>
      </c>
      <c r="AX5" s="1">
        <v>5273.72</v>
      </c>
      <c r="AY5">
        <v>0.29649999999999999</v>
      </c>
      <c r="AZ5">
        <v>731.82</v>
      </c>
      <c r="BA5">
        <v>4.1099999999999998E-2</v>
      </c>
      <c r="BB5" s="1">
        <v>1812.21</v>
      </c>
      <c r="BC5">
        <v>0.1019</v>
      </c>
      <c r="BD5" s="1">
        <v>17786.18</v>
      </c>
      <c r="BE5" s="1">
        <v>5633.86</v>
      </c>
      <c r="BF5">
        <v>2.6989000000000001</v>
      </c>
      <c r="BG5">
        <v>0.49380000000000002</v>
      </c>
      <c r="BH5">
        <v>0.22559999999999999</v>
      </c>
      <c r="BI5">
        <v>0.24640000000000001</v>
      </c>
      <c r="BJ5">
        <v>2.4199999999999999E-2</v>
      </c>
      <c r="BK5">
        <v>0.01</v>
      </c>
    </row>
    <row r="6" spans="1:63" x14ac:dyDescent="0.3">
      <c r="A6" t="s">
        <v>3</v>
      </c>
      <c r="B6">
        <v>45906</v>
      </c>
      <c r="C6">
        <v>174</v>
      </c>
      <c r="D6">
        <v>9.19</v>
      </c>
      <c r="E6" s="1">
        <v>1598.84</v>
      </c>
      <c r="F6" s="1">
        <v>1492.44</v>
      </c>
      <c r="G6">
        <v>6.9999999999999999E-4</v>
      </c>
      <c r="H6">
        <v>0</v>
      </c>
      <c r="I6">
        <v>3.3999999999999998E-3</v>
      </c>
      <c r="J6">
        <v>0</v>
      </c>
      <c r="K6">
        <v>4.0000000000000001E-3</v>
      </c>
      <c r="L6">
        <v>0.97309999999999997</v>
      </c>
      <c r="M6">
        <v>1.89E-2</v>
      </c>
      <c r="N6">
        <v>0.44619999999999999</v>
      </c>
      <c r="O6">
        <v>0</v>
      </c>
      <c r="P6">
        <v>0.18329999999999999</v>
      </c>
      <c r="Q6" s="1">
        <v>56950.22</v>
      </c>
      <c r="R6">
        <v>0.156</v>
      </c>
      <c r="S6">
        <v>0.23849999999999999</v>
      </c>
      <c r="T6">
        <v>0.60550000000000004</v>
      </c>
      <c r="U6">
        <v>8</v>
      </c>
      <c r="V6" s="1">
        <v>80925.13</v>
      </c>
      <c r="W6">
        <v>191.63</v>
      </c>
      <c r="X6" s="1">
        <v>150132.57999999999</v>
      </c>
      <c r="Y6">
        <v>0.68710000000000004</v>
      </c>
      <c r="Z6">
        <v>4.1700000000000001E-2</v>
      </c>
      <c r="AA6">
        <v>0.2712</v>
      </c>
      <c r="AB6">
        <v>0.31290000000000001</v>
      </c>
      <c r="AC6">
        <v>150.13</v>
      </c>
      <c r="AD6" s="1">
        <v>3927.07</v>
      </c>
      <c r="AE6">
        <v>347.78</v>
      </c>
      <c r="AF6" s="1">
        <v>126018.93</v>
      </c>
      <c r="AG6">
        <v>242</v>
      </c>
      <c r="AH6" s="1">
        <v>32944</v>
      </c>
      <c r="AI6" s="1">
        <v>57330</v>
      </c>
      <c r="AJ6">
        <v>37</v>
      </c>
      <c r="AK6">
        <v>22</v>
      </c>
      <c r="AL6">
        <v>24.16</v>
      </c>
      <c r="AM6">
        <v>3.9</v>
      </c>
      <c r="AN6">
        <v>0</v>
      </c>
      <c r="AO6">
        <v>0.63900000000000001</v>
      </c>
      <c r="AP6" s="1">
        <v>1475.66</v>
      </c>
      <c r="AQ6" s="1">
        <v>2185.5</v>
      </c>
      <c r="AR6" s="1">
        <v>6000.84</v>
      </c>
      <c r="AS6">
        <v>734.38</v>
      </c>
      <c r="AT6">
        <v>288.76</v>
      </c>
      <c r="AU6" s="1">
        <v>10685.16</v>
      </c>
      <c r="AV6" s="1">
        <v>6905.57</v>
      </c>
      <c r="AW6">
        <v>0.53659999999999997</v>
      </c>
      <c r="AX6" s="1">
        <v>3389.06</v>
      </c>
      <c r="AY6">
        <v>0.26329999999999998</v>
      </c>
      <c r="AZ6" s="1">
        <v>1348.04</v>
      </c>
      <c r="BA6">
        <v>0.1047</v>
      </c>
      <c r="BB6" s="1">
        <v>1226.72</v>
      </c>
      <c r="BC6">
        <v>9.5299999999999996E-2</v>
      </c>
      <c r="BD6" s="1">
        <v>12869.39</v>
      </c>
      <c r="BE6" s="1">
        <v>6096.23</v>
      </c>
      <c r="BF6">
        <v>1.7843</v>
      </c>
      <c r="BG6">
        <v>0.50019999999999998</v>
      </c>
      <c r="BH6">
        <v>0.20369999999999999</v>
      </c>
      <c r="BI6">
        <v>0.2414</v>
      </c>
      <c r="BJ6">
        <v>3.7400000000000003E-2</v>
      </c>
      <c r="BK6">
        <v>1.72E-2</v>
      </c>
    </row>
    <row r="7" spans="1:63" x14ac:dyDescent="0.3">
      <c r="A7" t="s">
        <v>4</v>
      </c>
      <c r="B7">
        <v>45757</v>
      </c>
      <c r="C7">
        <v>73</v>
      </c>
      <c r="D7">
        <v>14.59</v>
      </c>
      <c r="E7" s="1">
        <v>1065.22</v>
      </c>
      <c r="F7" s="1">
        <v>1093.05</v>
      </c>
      <c r="G7">
        <v>2E-3</v>
      </c>
      <c r="H7">
        <v>1.1999999999999999E-3</v>
      </c>
      <c r="I7">
        <v>1.54E-2</v>
      </c>
      <c r="J7">
        <v>0</v>
      </c>
      <c r="K7">
        <v>2.1999999999999999E-2</v>
      </c>
      <c r="L7">
        <v>0.95679999999999998</v>
      </c>
      <c r="M7">
        <v>2.7000000000000001E-3</v>
      </c>
      <c r="N7">
        <v>0.32919999999999999</v>
      </c>
      <c r="O7">
        <v>3.2000000000000002E-3</v>
      </c>
      <c r="P7">
        <v>0.1055</v>
      </c>
      <c r="Q7" s="1">
        <v>55297.599999999999</v>
      </c>
      <c r="R7">
        <v>0.18329999999999999</v>
      </c>
      <c r="S7">
        <v>0.2</v>
      </c>
      <c r="T7">
        <v>0.61670000000000003</v>
      </c>
      <c r="U7">
        <v>9</v>
      </c>
      <c r="V7" s="1">
        <v>59180.22</v>
      </c>
      <c r="W7">
        <v>115.12</v>
      </c>
      <c r="X7" s="1">
        <v>126984.81</v>
      </c>
      <c r="Y7">
        <v>0.90600000000000003</v>
      </c>
      <c r="Z7">
        <v>2.4299999999999999E-2</v>
      </c>
      <c r="AA7">
        <v>6.9699999999999998E-2</v>
      </c>
      <c r="AB7">
        <v>9.4E-2</v>
      </c>
      <c r="AC7">
        <v>126.98</v>
      </c>
      <c r="AD7" s="1">
        <v>3126.03</v>
      </c>
      <c r="AE7">
        <v>457.66</v>
      </c>
      <c r="AF7" s="1">
        <v>112699.42</v>
      </c>
      <c r="AG7">
        <v>176</v>
      </c>
      <c r="AH7" s="1">
        <v>36196</v>
      </c>
      <c r="AI7" s="1">
        <v>53430</v>
      </c>
      <c r="AJ7">
        <v>31.18</v>
      </c>
      <c r="AK7">
        <v>24.08</v>
      </c>
      <c r="AL7">
        <v>25.87</v>
      </c>
      <c r="AM7">
        <v>5.05</v>
      </c>
      <c r="AN7">
        <v>0</v>
      </c>
      <c r="AO7">
        <v>0.82809999999999995</v>
      </c>
      <c r="AP7" s="1">
        <v>1032.69</v>
      </c>
      <c r="AQ7" s="1">
        <v>1904.59</v>
      </c>
      <c r="AR7" s="1">
        <v>4617.67</v>
      </c>
      <c r="AS7">
        <v>602.65</v>
      </c>
      <c r="AT7">
        <v>697.49</v>
      </c>
      <c r="AU7" s="1">
        <v>8855.1</v>
      </c>
      <c r="AV7" s="1">
        <v>6463.18</v>
      </c>
      <c r="AW7">
        <v>0.59189999999999998</v>
      </c>
      <c r="AX7" s="1">
        <v>2506.89</v>
      </c>
      <c r="AY7">
        <v>0.2296</v>
      </c>
      <c r="AZ7" s="1">
        <v>1453.11</v>
      </c>
      <c r="BA7">
        <v>0.1331</v>
      </c>
      <c r="BB7">
        <v>496.8</v>
      </c>
      <c r="BC7">
        <v>4.5499999999999999E-2</v>
      </c>
      <c r="BD7" s="1">
        <v>10919.98</v>
      </c>
      <c r="BE7" s="1">
        <v>6226.42</v>
      </c>
      <c r="BF7">
        <v>2.2240000000000002</v>
      </c>
      <c r="BG7">
        <v>0.53059999999999996</v>
      </c>
      <c r="BH7">
        <v>0.21110000000000001</v>
      </c>
      <c r="BI7">
        <v>0.19969999999999999</v>
      </c>
      <c r="BJ7">
        <v>4.8099999999999997E-2</v>
      </c>
      <c r="BK7">
        <v>1.0500000000000001E-2</v>
      </c>
    </row>
    <row r="8" spans="1:63" x14ac:dyDescent="0.3">
      <c r="A8" t="s">
        <v>5</v>
      </c>
      <c r="B8">
        <v>43497</v>
      </c>
      <c r="C8">
        <v>12</v>
      </c>
      <c r="D8">
        <v>260.88</v>
      </c>
      <c r="E8" s="1">
        <v>3130.56</v>
      </c>
      <c r="F8" s="1">
        <v>2964.79</v>
      </c>
      <c r="G8">
        <v>3.3999999999999998E-3</v>
      </c>
      <c r="H8">
        <v>2.9999999999999997E-4</v>
      </c>
      <c r="I8">
        <v>0.11890000000000001</v>
      </c>
      <c r="J8">
        <v>2.0999999999999999E-3</v>
      </c>
      <c r="K8">
        <v>3.2800000000000003E-2</v>
      </c>
      <c r="L8">
        <v>0.70189999999999997</v>
      </c>
      <c r="M8">
        <v>0.14069999999999999</v>
      </c>
      <c r="N8">
        <v>1</v>
      </c>
      <c r="O8">
        <v>2.8999999999999998E-3</v>
      </c>
      <c r="P8">
        <v>0.17780000000000001</v>
      </c>
      <c r="Q8" s="1">
        <v>56320.14</v>
      </c>
      <c r="R8">
        <v>0.39150000000000001</v>
      </c>
      <c r="S8">
        <v>0.19339999999999999</v>
      </c>
      <c r="T8">
        <v>0.41510000000000002</v>
      </c>
      <c r="U8">
        <v>24.9</v>
      </c>
      <c r="V8" s="1">
        <v>72317.59</v>
      </c>
      <c r="W8">
        <v>125.62</v>
      </c>
      <c r="X8" s="1">
        <v>76238.17</v>
      </c>
      <c r="Y8">
        <v>0.67630000000000001</v>
      </c>
      <c r="Z8">
        <v>0.24210000000000001</v>
      </c>
      <c r="AA8">
        <v>8.1600000000000006E-2</v>
      </c>
      <c r="AB8">
        <v>0.32369999999999999</v>
      </c>
      <c r="AC8">
        <v>76.239999999999995</v>
      </c>
      <c r="AD8" s="1">
        <v>2561.92</v>
      </c>
      <c r="AE8">
        <v>352.95</v>
      </c>
      <c r="AF8" s="1">
        <v>63698.81</v>
      </c>
      <c r="AG8">
        <v>28</v>
      </c>
      <c r="AH8" s="1">
        <v>25076</v>
      </c>
      <c r="AI8" s="1">
        <v>40706</v>
      </c>
      <c r="AJ8">
        <v>55</v>
      </c>
      <c r="AK8">
        <v>30.13</v>
      </c>
      <c r="AL8">
        <v>36.1</v>
      </c>
      <c r="AM8">
        <v>3.8</v>
      </c>
      <c r="AN8">
        <v>0</v>
      </c>
      <c r="AO8">
        <v>0.7843</v>
      </c>
      <c r="AP8" s="1">
        <v>1405.86</v>
      </c>
      <c r="AQ8" s="1">
        <v>2391.31</v>
      </c>
      <c r="AR8" s="1">
        <v>6529.17</v>
      </c>
      <c r="AS8">
        <v>540.26</v>
      </c>
      <c r="AT8">
        <v>469.06</v>
      </c>
      <c r="AU8" s="1">
        <v>11335.66</v>
      </c>
      <c r="AV8" s="1">
        <v>8920.77</v>
      </c>
      <c r="AW8">
        <v>0.65680000000000005</v>
      </c>
      <c r="AX8" s="1">
        <v>2404.71</v>
      </c>
      <c r="AY8">
        <v>0.17710000000000001</v>
      </c>
      <c r="AZ8">
        <v>719.11</v>
      </c>
      <c r="BA8">
        <v>5.2900000000000003E-2</v>
      </c>
      <c r="BB8" s="1">
        <v>1536.64</v>
      </c>
      <c r="BC8">
        <v>0.11310000000000001</v>
      </c>
      <c r="BD8" s="1">
        <v>13581.24</v>
      </c>
      <c r="BE8" s="1">
        <v>7160.38</v>
      </c>
      <c r="BF8">
        <v>3.6585999999999999</v>
      </c>
      <c r="BG8">
        <v>0.52600000000000002</v>
      </c>
      <c r="BH8">
        <v>0.2009</v>
      </c>
      <c r="BI8">
        <v>0.2185</v>
      </c>
      <c r="BJ8">
        <v>4.5400000000000003E-2</v>
      </c>
      <c r="BK8">
        <v>9.1999999999999998E-3</v>
      </c>
    </row>
    <row r="9" spans="1:63" x14ac:dyDescent="0.3">
      <c r="A9" t="s">
        <v>6</v>
      </c>
      <c r="B9">
        <v>46847</v>
      </c>
      <c r="C9">
        <v>98</v>
      </c>
      <c r="D9">
        <v>15.46</v>
      </c>
      <c r="E9" s="1">
        <v>1514.72</v>
      </c>
      <c r="F9" s="1">
        <v>1489</v>
      </c>
      <c r="G9">
        <v>2E-3</v>
      </c>
      <c r="H9">
        <v>6.9999999999999999E-4</v>
      </c>
      <c r="I9">
        <v>4.8999999999999998E-3</v>
      </c>
      <c r="J9">
        <v>1.2999999999999999E-3</v>
      </c>
      <c r="K9">
        <v>7.9000000000000008E-3</v>
      </c>
      <c r="L9">
        <v>0.97399999999999998</v>
      </c>
      <c r="M9">
        <v>9.1000000000000004E-3</v>
      </c>
      <c r="N9">
        <v>0.35089999999999999</v>
      </c>
      <c r="O9">
        <v>6.9999999999999999E-4</v>
      </c>
      <c r="P9">
        <v>0.12529999999999999</v>
      </c>
      <c r="Q9" s="1">
        <v>50535.65</v>
      </c>
      <c r="R9">
        <v>0.34820000000000001</v>
      </c>
      <c r="S9">
        <v>0.19639999999999999</v>
      </c>
      <c r="T9">
        <v>0.45540000000000003</v>
      </c>
      <c r="U9">
        <v>15</v>
      </c>
      <c r="V9" s="1">
        <v>68844.070000000007</v>
      </c>
      <c r="W9">
        <v>98.78</v>
      </c>
      <c r="X9" s="1">
        <v>121184.81</v>
      </c>
      <c r="Y9">
        <v>0.93520000000000003</v>
      </c>
      <c r="Z9">
        <v>3.49E-2</v>
      </c>
      <c r="AA9">
        <v>2.9899999999999999E-2</v>
      </c>
      <c r="AB9">
        <v>6.4799999999999996E-2</v>
      </c>
      <c r="AC9">
        <v>121.18</v>
      </c>
      <c r="AD9" s="1">
        <v>2720.41</v>
      </c>
      <c r="AE9">
        <v>338.37</v>
      </c>
      <c r="AF9" s="1">
        <v>111752.31</v>
      </c>
      <c r="AG9">
        <v>171</v>
      </c>
      <c r="AH9" s="1">
        <v>36573</v>
      </c>
      <c r="AI9" s="1">
        <v>53227</v>
      </c>
      <c r="AJ9">
        <v>37</v>
      </c>
      <c r="AK9">
        <v>22</v>
      </c>
      <c r="AL9">
        <v>22</v>
      </c>
      <c r="AM9">
        <v>4.7</v>
      </c>
      <c r="AN9" s="1">
        <v>1440.88</v>
      </c>
      <c r="AO9">
        <v>1.3359000000000001</v>
      </c>
      <c r="AP9" s="1">
        <v>1470.17</v>
      </c>
      <c r="AQ9" s="1">
        <v>2344.9899999999998</v>
      </c>
      <c r="AR9" s="1">
        <v>6866.23</v>
      </c>
      <c r="AS9">
        <v>628.88</v>
      </c>
      <c r="AT9">
        <v>274.31</v>
      </c>
      <c r="AU9" s="1">
        <v>11584.56</v>
      </c>
      <c r="AV9" s="1">
        <v>7228.88</v>
      </c>
      <c r="AW9">
        <v>0.55989999999999995</v>
      </c>
      <c r="AX9" s="1">
        <v>3741.04</v>
      </c>
      <c r="AY9">
        <v>0.28970000000000001</v>
      </c>
      <c r="AZ9" s="1">
        <v>1264.03</v>
      </c>
      <c r="BA9">
        <v>9.7900000000000001E-2</v>
      </c>
      <c r="BB9">
        <v>677.91</v>
      </c>
      <c r="BC9">
        <v>5.2499999999999998E-2</v>
      </c>
      <c r="BD9" s="1">
        <v>12911.86</v>
      </c>
      <c r="BE9" s="1">
        <v>6593.55</v>
      </c>
      <c r="BF9">
        <v>2.4992999999999999</v>
      </c>
      <c r="BG9">
        <v>0.46189999999999998</v>
      </c>
      <c r="BH9">
        <v>0.20680000000000001</v>
      </c>
      <c r="BI9">
        <v>0.27860000000000001</v>
      </c>
      <c r="BJ9">
        <v>3.1899999999999998E-2</v>
      </c>
      <c r="BK9">
        <v>2.0799999999999999E-2</v>
      </c>
    </row>
    <row r="10" spans="1:63" x14ac:dyDescent="0.3">
      <c r="A10" t="s">
        <v>7</v>
      </c>
      <c r="B10">
        <v>45195</v>
      </c>
      <c r="C10">
        <v>19</v>
      </c>
      <c r="D10">
        <v>202.6</v>
      </c>
      <c r="E10" s="1">
        <v>3849.43</v>
      </c>
      <c r="F10" s="1">
        <v>3682.66</v>
      </c>
      <c r="G10">
        <v>1.24E-2</v>
      </c>
      <c r="H10">
        <v>2.9999999999999997E-4</v>
      </c>
      <c r="I10">
        <v>2.4500000000000001E-2</v>
      </c>
      <c r="J10">
        <v>2.5000000000000001E-3</v>
      </c>
      <c r="K10">
        <v>0.1225</v>
      </c>
      <c r="L10">
        <v>0.80910000000000004</v>
      </c>
      <c r="M10">
        <v>2.87E-2</v>
      </c>
      <c r="N10">
        <v>0.2114</v>
      </c>
      <c r="O10">
        <v>3.0999999999999999E-3</v>
      </c>
      <c r="P10">
        <v>0.1268</v>
      </c>
      <c r="Q10" s="1">
        <v>65952.38</v>
      </c>
      <c r="R10">
        <v>9.3899999999999997E-2</v>
      </c>
      <c r="S10">
        <v>0.14080000000000001</v>
      </c>
      <c r="T10">
        <v>0.76529999999999998</v>
      </c>
      <c r="U10">
        <v>15.3</v>
      </c>
      <c r="V10" s="1">
        <v>93846.85</v>
      </c>
      <c r="W10">
        <v>245.71</v>
      </c>
      <c r="X10" s="1">
        <v>142884.81</v>
      </c>
      <c r="Y10">
        <v>0.79239999999999999</v>
      </c>
      <c r="Z10">
        <v>0.17399999999999999</v>
      </c>
      <c r="AA10">
        <v>3.3500000000000002E-2</v>
      </c>
      <c r="AB10">
        <v>0.20760000000000001</v>
      </c>
      <c r="AC10">
        <v>142.88</v>
      </c>
      <c r="AD10" s="1">
        <v>5494.84</v>
      </c>
      <c r="AE10">
        <v>695.6</v>
      </c>
      <c r="AF10" s="1">
        <v>149331.99</v>
      </c>
      <c r="AG10">
        <v>375</v>
      </c>
      <c r="AH10" s="1">
        <v>39185</v>
      </c>
      <c r="AI10" s="1">
        <v>59255</v>
      </c>
      <c r="AJ10">
        <v>69.86</v>
      </c>
      <c r="AK10">
        <v>36.840000000000003</v>
      </c>
      <c r="AL10">
        <v>39.75</v>
      </c>
      <c r="AM10">
        <v>5.2</v>
      </c>
      <c r="AN10">
        <v>0</v>
      </c>
      <c r="AO10">
        <v>0.85960000000000003</v>
      </c>
      <c r="AP10" s="1">
        <v>1049.3599999999999</v>
      </c>
      <c r="AQ10" s="1">
        <v>1862.08</v>
      </c>
      <c r="AR10" s="1">
        <v>5845.29</v>
      </c>
      <c r="AS10">
        <v>532.09</v>
      </c>
      <c r="AT10">
        <v>522.41</v>
      </c>
      <c r="AU10" s="1">
        <v>9811.23</v>
      </c>
      <c r="AV10" s="1">
        <v>4770.22</v>
      </c>
      <c r="AW10">
        <v>0.4345</v>
      </c>
      <c r="AX10" s="1">
        <v>4830.07</v>
      </c>
      <c r="AY10">
        <v>0.43990000000000001</v>
      </c>
      <c r="AZ10" s="1">
        <v>1042.6199999999999</v>
      </c>
      <c r="BA10">
        <v>9.5000000000000001E-2</v>
      </c>
      <c r="BB10">
        <v>336.79</v>
      </c>
      <c r="BC10">
        <v>3.0700000000000002E-2</v>
      </c>
      <c r="BD10" s="1">
        <v>10979.69</v>
      </c>
      <c r="BE10" s="1">
        <v>3649.07</v>
      </c>
      <c r="BF10">
        <v>0.87219999999999998</v>
      </c>
      <c r="BG10">
        <v>0.56000000000000005</v>
      </c>
      <c r="BH10">
        <v>0.2084</v>
      </c>
      <c r="BI10">
        <v>0.18590000000000001</v>
      </c>
      <c r="BJ10">
        <v>2.8799999999999999E-2</v>
      </c>
      <c r="BK10">
        <v>1.6899999999999998E-2</v>
      </c>
    </row>
    <row r="11" spans="1:63" x14ac:dyDescent="0.3">
      <c r="A11" t="s">
        <v>8</v>
      </c>
      <c r="B11">
        <v>49759</v>
      </c>
      <c r="C11">
        <v>68</v>
      </c>
      <c r="D11">
        <v>16.920000000000002</v>
      </c>
      <c r="E11" s="1">
        <v>1150.6099999999999</v>
      </c>
      <c r="F11" s="1">
        <v>1199.1199999999999</v>
      </c>
      <c r="G11">
        <v>5.4999999999999997E-3</v>
      </c>
      <c r="H11">
        <v>8.0000000000000004E-4</v>
      </c>
      <c r="I11">
        <v>1.6999999999999999E-3</v>
      </c>
      <c r="J11">
        <v>0</v>
      </c>
      <c r="K11">
        <v>0.01</v>
      </c>
      <c r="L11">
        <v>0.96250000000000002</v>
      </c>
      <c r="M11">
        <v>1.95E-2</v>
      </c>
      <c r="N11">
        <v>0.12690000000000001</v>
      </c>
      <c r="O11">
        <v>1.8E-3</v>
      </c>
      <c r="P11">
        <v>0.11749999999999999</v>
      </c>
      <c r="Q11" s="1">
        <v>63004.87</v>
      </c>
      <c r="R11">
        <v>0.1867</v>
      </c>
      <c r="S11">
        <v>0.12</v>
      </c>
      <c r="T11">
        <v>0.69330000000000003</v>
      </c>
      <c r="U11">
        <v>8.1</v>
      </c>
      <c r="V11" s="1">
        <v>80169.14</v>
      </c>
      <c r="W11">
        <v>139.56</v>
      </c>
      <c r="X11" s="1">
        <v>148526</v>
      </c>
      <c r="Y11">
        <v>0.79610000000000003</v>
      </c>
      <c r="Z11">
        <v>0.18029999999999999</v>
      </c>
      <c r="AA11">
        <v>2.35E-2</v>
      </c>
      <c r="AB11">
        <v>0.2039</v>
      </c>
      <c r="AC11">
        <v>148.53</v>
      </c>
      <c r="AD11" s="1">
        <v>3507.21</v>
      </c>
      <c r="AE11">
        <v>334.59</v>
      </c>
      <c r="AF11" s="1">
        <v>140681.16</v>
      </c>
      <c r="AG11">
        <v>334</v>
      </c>
      <c r="AH11" s="1">
        <v>43652</v>
      </c>
      <c r="AI11" s="1">
        <v>62468</v>
      </c>
      <c r="AJ11">
        <v>33.1</v>
      </c>
      <c r="AK11">
        <v>22.27</v>
      </c>
      <c r="AL11">
        <v>28.31</v>
      </c>
      <c r="AM11">
        <v>5.5</v>
      </c>
      <c r="AN11" s="1">
        <v>1396.53</v>
      </c>
      <c r="AO11">
        <v>1.0959000000000001</v>
      </c>
      <c r="AP11" s="1">
        <v>1292.5</v>
      </c>
      <c r="AQ11" s="1">
        <v>1658.19</v>
      </c>
      <c r="AR11" s="1">
        <v>5970.58</v>
      </c>
      <c r="AS11">
        <v>208.63</v>
      </c>
      <c r="AT11">
        <v>311.60000000000002</v>
      </c>
      <c r="AU11" s="1">
        <v>9441.48</v>
      </c>
      <c r="AV11" s="1">
        <v>5254.21</v>
      </c>
      <c r="AW11">
        <v>0.4486</v>
      </c>
      <c r="AX11" s="1">
        <v>4411.62</v>
      </c>
      <c r="AY11">
        <v>0.37669999999999998</v>
      </c>
      <c r="AZ11" s="1">
        <v>1695.78</v>
      </c>
      <c r="BA11">
        <v>0.14480000000000001</v>
      </c>
      <c r="BB11">
        <v>349.69</v>
      </c>
      <c r="BC11">
        <v>2.9899999999999999E-2</v>
      </c>
      <c r="BD11" s="1">
        <v>11711.3</v>
      </c>
      <c r="BE11" s="1">
        <v>5389.12</v>
      </c>
      <c r="BF11">
        <v>1.7118</v>
      </c>
      <c r="BG11">
        <v>0.5857</v>
      </c>
      <c r="BH11">
        <v>0.2099</v>
      </c>
      <c r="BI11">
        <v>0.15509999999999999</v>
      </c>
      <c r="BJ11">
        <v>3.73E-2</v>
      </c>
      <c r="BK11">
        <v>1.1900000000000001E-2</v>
      </c>
    </row>
    <row r="12" spans="1:63" x14ac:dyDescent="0.3">
      <c r="A12" t="s">
        <v>9</v>
      </c>
      <c r="B12">
        <v>46623</v>
      </c>
      <c r="C12">
        <v>65</v>
      </c>
      <c r="D12">
        <v>9.6300000000000008</v>
      </c>
      <c r="E12">
        <v>625.75</v>
      </c>
      <c r="F12">
        <v>785.31</v>
      </c>
      <c r="G12">
        <v>0</v>
      </c>
      <c r="H12">
        <v>0</v>
      </c>
      <c r="I12">
        <v>0</v>
      </c>
      <c r="J12">
        <v>0</v>
      </c>
      <c r="K12">
        <v>1.4999999999999999E-2</v>
      </c>
      <c r="L12">
        <v>0.97719999999999996</v>
      </c>
      <c r="M12">
        <v>7.7999999999999996E-3</v>
      </c>
      <c r="N12">
        <v>0.30890000000000001</v>
      </c>
      <c r="O12">
        <v>3.8E-3</v>
      </c>
      <c r="P12">
        <v>0.1084</v>
      </c>
      <c r="Q12" s="1">
        <v>53754.96</v>
      </c>
      <c r="R12">
        <v>0.36359999999999998</v>
      </c>
      <c r="S12">
        <v>3.6400000000000002E-2</v>
      </c>
      <c r="T12">
        <v>0.6</v>
      </c>
      <c r="U12">
        <v>2</v>
      </c>
      <c r="V12" s="1">
        <v>112455</v>
      </c>
      <c r="W12">
        <v>306.76</v>
      </c>
      <c r="X12" s="1">
        <v>143378.73000000001</v>
      </c>
      <c r="Y12">
        <v>0.92069999999999996</v>
      </c>
      <c r="Z12">
        <v>4.2799999999999998E-2</v>
      </c>
      <c r="AA12">
        <v>3.6499999999999998E-2</v>
      </c>
      <c r="AB12">
        <v>7.9299999999999995E-2</v>
      </c>
      <c r="AC12">
        <v>143.38</v>
      </c>
      <c r="AD12" s="1">
        <v>3277.04</v>
      </c>
      <c r="AE12">
        <v>404.64</v>
      </c>
      <c r="AF12" s="1">
        <v>98660.66</v>
      </c>
      <c r="AG12">
        <v>120</v>
      </c>
      <c r="AH12" s="1">
        <v>32384</v>
      </c>
      <c r="AI12" s="1">
        <v>49293</v>
      </c>
      <c r="AJ12">
        <v>34.880000000000003</v>
      </c>
      <c r="AK12">
        <v>22.37</v>
      </c>
      <c r="AL12">
        <v>23</v>
      </c>
      <c r="AM12">
        <v>4.8</v>
      </c>
      <c r="AN12" s="1">
        <v>1811.67</v>
      </c>
      <c r="AO12">
        <v>2.0017</v>
      </c>
      <c r="AP12" s="1">
        <v>1244.8699999999999</v>
      </c>
      <c r="AQ12" s="1">
        <v>2460.6</v>
      </c>
      <c r="AR12" s="1">
        <v>6038.22</v>
      </c>
      <c r="AS12">
        <v>412.5</v>
      </c>
      <c r="AT12">
        <v>439.42</v>
      </c>
      <c r="AU12" s="1">
        <v>10595.56</v>
      </c>
      <c r="AV12" s="1">
        <v>6421.81</v>
      </c>
      <c r="AW12">
        <v>0.51619999999999999</v>
      </c>
      <c r="AX12" s="1">
        <v>3573.58</v>
      </c>
      <c r="AY12">
        <v>0.2873</v>
      </c>
      <c r="AZ12" s="1">
        <v>1769.31</v>
      </c>
      <c r="BA12">
        <v>0.14219999999999999</v>
      </c>
      <c r="BB12">
        <v>675.31</v>
      </c>
      <c r="BC12">
        <v>5.4300000000000001E-2</v>
      </c>
      <c r="BD12" s="1">
        <v>12440.01</v>
      </c>
      <c r="BE12" s="1">
        <v>8167.15</v>
      </c>
      <c r="BF12">
        <v>3.5920999999999998</v>
      </c>
      <c r="BG12">
        <v>0.55279999999999996</v>
      </c>
      <c r="BH12">
        <v>0.21199999999999999</v>
      </c>
      <c r="BI12">
        <v>0.1661</v>
      </c>
      <c r="BJ12">
        <v>3.7699999999999997E-2</v>
      </c>
      <c r="BK12">
        <v>3.15E-2</v>
      </c>
    </row>
    <row r="13" spans="1:63" x14ac:dyDescent="0.3">
      <c r="A13" t="s">
        <v>10</v>
      </c>
      <c r="B13">
        <v>48207</v>
      </c>
      <c r="C13">
        <v>74</v>
      </c>
      <c r="D13">
        <v>57.05</v>
      </c>
      <c r="E13" s="1">
        <v>4221.95</v>
      </c>
      <c r="F13" s="1">
        <v>3900</v>
      </c>
      <c r="G13">
        <v>2.0299999999999999E-2</v>
      </c>
      <c r="H13">
        <v>1.1999999999999999E-3</v>
      </c>
      <c r="I13">
        <v>1.46E-2</v>
      </c>
      <c r="J13">
        <v>1E-3</v>
      </c>
      <c r="K13">
        <v>8.0000000000000002E-3</v>
      </c>
      <c r="L13">
        <v>0.94010000000000005</v>
      </c>
      <c r="M13">
        <v>1.4800000000000001E-2</v>
      </c>
      <c r="N13">
        <v>0.10829999999999999</v>
      </c>
      <c r="O13">
        <v>1E-3</v>
      </c>
      <c r="P13">
        <v>9.7900000000000001E-2</v>
      </c>
      <c r="Q13" s="1">
        <v>63987.12</v>
      </c>
      <c r="R13">
        <v>0.20680000000000001</v>
      </c>
      <c r="S13">
        <v>0.16880000000000001</v>
      </c>
      <c r="T13">
        <v>0.62450000000000006</v>
      </c>
      <c r="U13">
        <v>19</v>
      </c>
      <c r="V13" s="1">
        <v>96519.16</v>
      </c>
      <c r="W13">
        <v>214.13</v>
      </c>
      <c r="X13" s="1">
        <v>214478.16</v>
      </c>
      <c r="Y13">
        <v>0.85289999999999999</v>
      </c>
      <c r="Z13">
        <v>0.1236</v>
      </c>
      <c r="AA13">
        <v>2.35E-2</v>
      </c>
      <c r="AB13">
        <v>0.14710000000000001</v>
      </c>
      <c r="AC13">
        <v>214.48</v>
      </c>
      <c r="AD13" s="1">
        <v>7336.19</v>
      </c>
      <c r="AE13">
        <v>838.19</v>
      </c>
      <c r="AF13" s="1">
        <v>218825.68</v>
      </c>
      <c r="AG13">
        <v>542</v>
      </c>
      <c r="AH13" s="1">
        <v>51407</v>
      </c>
      <c r="AI13" s="1">
        <v>94352</v>
      </c>
      <c r="AJ13">
        <v>69.099999999999994</v>
      </c>
      <c r="AK13">
        <v>33.119999999999997</v>
      </c>
      <c r="AL13">
        <v>35.049999999999997</v>
      </c>
      <c r="AM13">
        <v>2.1</v>
      </c>
      <c r="AN13">
        <v>0</v>
      </c>
      <c r="AO13">
        <v>0.5645</v>
      </c>
      <c r="AP13" s="1">
        <v>1263.17</v>
      </c>
      <c r="AQ13" s="1">
        <v>2042.38</v>
      </c>
      <c r="AR13" s="1">
        <v>6276.4</v>
      </c>
      <c r="AS13">
        <v>748.8</v>
      </c>
      <c r="AT13">
        <v>173.21</v>
      </c>
      <c r="AU13" s="1">
        <v>10503.96</v>
      </c>
      <c r="AV13" s="1">
        <v>2992.67</v>
      </c>
      <c r="AW13">
        <v>0.27500000000000002</v>
      </c>
      <c r="AX13" s="1">
        <v>6857.28</v>
      </c>
      <c r="AY13">
        <v>0.63</v>
      </c>
      <c r="AZ13">
        <v>639.94000000000005</v>
      </c>
      <c r="BA13">
        <v>5.8799999999999998E-2</v>
      </c>
      <c r="BB13">
        <v>394.39</v>
      </c>
      <c r="BC13">
        <v>3.6200000000000003E-2</v>
      </c>
      <c r="BD13" s="1">
        <v>10884.28</v>
      </c>
      <c r="BE13" s="1">
        <v>1698.07</v>
      </c>
      <c r="BF13">
        <v>0.20230000000000001</v>
      </c>
      <c r="BG13">
        <v>0.61399999999999999</v>
      </c>
      <c r="BH13">
        <v>0.2296</v>
      </c>
      <c r="BI13">
        <v>0.1237</v>
      </c>
      <c r="BJ13">
        <v>2.1000000000000001E-2</v>
      </c>
      <c r="BK13">
        <v>1.17E-2</v>
      </c>
    </row>
    <row r="14" spans="1:63" x14ac:dyDescent="0.3">
      <c r="A14" t="s">
        <v>11</v>
      </c>
      <c r="B14">
        <v>48991</v>
      </c>
      <c r="C14">
        <v>65</v>
      </c>
      <c r="D14">
        <v>9.9700000000000006</v>
      </c>
      <c r="E14">
        <v>648.04999999999995</v>
      </c>
      <c r="F14">
        <v>733.05</v>
      </c>
      <c r="G14">
        <v>2.7000000000000001E-3</v>
      </c>
      <c r="H14">
        <v>0</v>
      </c>
      <c r="I14">
        <v>5.4999999999999997E-3</v>
      </c>
      <c r="J14">
        <v>0</v>
      </c>
      <c r="K14">
        <v>4.6899999999999997E-2</v>
      </c>
      <c r="L14">
        <v>0.9234</v>
      </c>
      <c r="M14">
        <v>2.1499999999999998E-2</v>
      </c>
      <c r="N14">
        <v>0.30480000000000002</v>
      </c>
      <c r="O14">
        <v>0</v>
      </c>
      <c r="P14">
        <v>0.17960000000000001</v>
      </c>
      <c r="Q14" s="1">
        <v>49603.19</v>
      </c>
      <c r="R14">
        <v>0.22450000000000001</v>
      </c>
      <c r="S14">
        <v>0.1633</v>
      </c>
      <c r="T14">
        <v>0.61219999999999997</v>
      </c>
      <c r="U14">
        <v>9.1999999999999993</v>
      </c>
      <c r="V14" s="1">
        <v>70922.17</v>
      </c>
      <c r="W14">
        <v>68.59</v>
      </c>
      <c r="X14" s="1">
        <v>130669.18</v>
      </c>
      <c r="Y14">
        <v>0.90069999999999995</v>
      </c>
      <c r="Z14">
        <v>5.7599999999999998E-2</v>
      </c>
      <c r="AA14">
        <v>4.1700000000000001E-2</v>
      </c>
      <c r="AB14">
        <v>9.9299999999999999E-2</v>
      </c>
      <c r="AC14">
        <v>130.66999999999999</v>
      </c>
      <c r="AD14" s="1">
        <v>3068.93</v>
      </c>
      <c r="AE14">
        <v>399.95</v>
      </c>
      <c r="AF14" s="1">
        <v>116565.03</v>
      </c>
      <c r="AG14">
        <v>194</v>
      </c>
      <c r="AH14" s="1">
        <v>33724</v>
      </c>
      <c r="AI14" s="1">
        <v>47858</v>
      </c>
      <c r="AJ14">
        <v>40.700000000000003</v>
      </c>
      <c r="AK14">
        <v>22</v>
      </c>
      <c r="AL14">
        <v>34.270000000000003</v>
      </c>
      <c r="AM14">
        <v>3.9</v>
      </c>
      <c r="AN14" s="1">
        <v>1745.85</v>
      </c>
      <c r="AO14">
        <v>1.5329999999999999</v>
      </c>
      <c r="AP14" s="1">
        <v>1570.92</v>
      </c>
      <c r="AQ14" s="1">
        <v>2376.1799999999998</v>
      </c>
      <c r="AR14" s="1">
        <v>6029.59</v>
      </c>
      <c r="AS14">
        <v>309.68</v>
      </c>
      <c r="AT14">
        <v>519.85</v>
      </c>
      <c r="AU14" s="1">
        <v>10806.26</v>
      </c>
      <c r="AV14" s="1">
        <v>6918.11</v>
      </c>
      <c r="AW14">
        <v>0.54569999999999996</v>
      </c>
      <c r="AX14" s="1">
        <v>3698.27</v>
      </c>
      <c r="AY14">
        <v>0.29170000000000001</v>
      </c>
      <c r="AZ14" s="1">
        <v>1348.89</v>
      </c>
      <c r="BA14">
        <v>0.10639999999999999</v>
      </c>
      <c r="BB14">
        <v>711.78</v>
      </c>
      <c r="BC14">
        <v>5.6099999999999997E-2</v>
      </c>
      <c r="BD14" s="1">
        <v>12677.05</v>
      </c>
      <c r="BE14" s="1">
        <v>6947.92</v>
      </c>
      <c r="BF14">
        <v>2.8454000000000002</v>
      </c>
      <c r="BG14">
        <v>0.50109999999999999</v>
      </c>
      <c r="BH14">
        <v>0.2417</v>
      </c>
      <c r="BI14">
        <v>0.20519999999999999</v>
      </c>
      <c r="BJ14">
        <v>3.6999999999999998E-2</v>
      </c>
      <c r="BK14">
        <v>1.4999999999999999E-2</v>
      </c>
    </row>
    <row r="15" spans="1:63" x14ac:dyDescent="0.3">
      <c r="A15" t="s">
        <v>12</v>
      </c>
      <c r="B15">
        <v>47415</v>
      </c>
      <c r="C15">
        <v>61</v>
      </c>
      <c r="D15">
        <v>7.24</v>
      </c>
      <c r="E15">
        <v>441.71</v>
      </c>
      <c r="F15">
        <v>551.12</v>
      </c>
      <c r="G15">
        <v>5.4000000000000003E-3</v>
      </c>
      <c r="H15">
        <v>0</v>
      </c>
      <c r="I15">
        <v>3.5999999999999999E-3</v>
      </c>
      <c r="J15">
        <v>0</v>
      </c>
      <c r="K15">
        <v>7.2499999999999995E-2</v>
      </c>
      <c r="L15">
        <v>0.88239999999999996</v>
      </c>
      <c r="M15">
        <v>3.61E-2</v>
      </c>
      <c r="N15">
        <v>0.36680000000000001</v>
      </c>
      <c r="O15">
        <v>0</v>
      </c>
      <c r="P15">
        <v>8.8300000000000003E-2</v>
      </c>
      <c r="Q15" s="1">
        <v>51900.45</v>
      </c>
      <c r="R15">
        <v>0.24</v>
      </c>
      <c r="S15">
        <v>0.2</v>
      </c>
      <c r="T15">
        <v>0.56000000000000005</v>
      </c>
      <c r="U15">
        <v>4.3</v>
      </c>
      <c r="V15" s="1">
        <v>81192.45</v>
      </c>
      <c r="W15">
        <v>102.53</v>
      </c>
      <c r="X15" s="1">
        <v>270112.34000000003</v>
      </c>
      <c r="Y15">
        <v>0.73460000000000003</v>
      </c>
      <c r="Z15">
        <v>6.25E-2</v>
      </c>
      <c r="AA15">
        <v>0.2029</v>
      </c>
      <c r="AB15">
        <v>0.26540000000000002</v>
      </c>
      <c r="AC15">
        <v>270.11</v>
      </c>
      <c r="AD15" s="1">
        <v>7196.88</v>
      </c>
      <c r="AE15">
        <v>659.88</v>
      </c>
      <c r="AF15" s="1">
        <v>161524.64000000001</v>
      </c>
      <c r="AG15">
        <v>419</v>
      </c>
      <c r="AH15" s="1">
        <v>34841</v>
      </c>
      <c r="AI15" s="1">
        <v>64150</v>
      </c>
      <c r="AJ15">
        <v>28.96</v>
      </c>
      <c r="AK15">
        <v>26.06</v>
      </c>
      <c r="AL15">
        <v>26.05</v>
      </c>
      <c r="AM15">
        <v>5.0999999999999996</v>
      </c>
      <c r="AN15" s="1">
        <v>1916.62</v>
      </c>
      <c r="AO15">
        <v>1.4766999999999999</v>
      </c>
      <c r="AP15" s="1">
        <v>1542.61</v>
      </c>
      <c r="AQ15" s="1">
        <v>2391.31</v>
      </c>
      <c r="AR15" s="1">
        <v>6051.86</v>
      </c>
      <c r="AS15">
        <v>666.75</v>
      </c>
      <c r="AT15">
        <v>399.64</v>
      </c>
      <c r="AU15" s="1">
        <v>11052.26</v>
      </c>
      <c r="AV15" s="1">
        <v>4512.7</v>
      </c>
      <c r="AW15">
        <v>0.30430000000000001</v>
      </c>
      <c r="AX15" s="1">
        <v>6679.17</v>
      </c>
      <c r="AY15">
        <v>0.45040000000000002</v>
      </c>
      <c r="AZ15" s="1">
        <v>2960.3</v>
      </c>
      <c r="BA15">
        <v>0.1996</v>
      </c>
      <c r="BB15">
        <v>676.62</v>
      </c>
      <c r="BC15">
        <v>4.5600000000000002E-2</v>
      </c>
      <c r="BD15" s="1">
        <v>14828.79</v>
      </c>
      <c r="BE15" s="1">
        <v>5815.71</v>
      </c>
      <c r="BF15">
        <v>1.4028</v>
      </c>
      <c r="BG15">
        <v>0.50900000000000001</v>
      </c>
      <c r="BH15">
        <v>0.20380000000000001</v>
      </c>
      <c r="BI15">
        <v>0.22</v>
      </c>
      <c r="BJ15">
        <v>5.0700000000000002E-2</v>
      </c>
      <c r="BK15">
        <v>1.6400000000000001E-2</v>
      </c>
    </row>
    <row r="16" spans="1:63" x14ac:dyDescent="0.3">
      <c r="A16" t="s">
        <v>13</v>
      </c>
      <c r="B16">
        <v>46631</v>
      </c>
      <c r="C16">
        <v>60</v>
      </c>
      <c r="D16">
        <v>17.510000000000002</v>
      </c>
      <c r="E16" s="1">
        <v>1050.45</v>
      </c>
      <c r="F16" s="1">
        <v>1135.92</v>
      </c>
      <c r="G16">
        <v>2.5999999999999999E-3</v>
      </c>
      <c r="H16">
        <v>8.0000000000000004E-4</v>
      </c>
      <c r="I16">
        <v>3.5000000000000001E-3</v>
      </c>
      <c r="J16">
        <v>0</v>
      </c>
      <c r="K16">
        <v>2.5000000000000001E-3</v>
      </c>
      <c r="L16">
        <v>0.96360000000000001</v>
      </c>
      <c r="M16">
        <v>2.7E-2</v>
      </c>
      <c r="N16">
        <v>0.2286</v>
      </c>
      <c r="O16">
        <v>8.9999999999999998E-4</v>
      </c>
      <c r="P16">
        <v>8.2699999999999996E-2</v>
      </c>
      <c r="Q16" s="1">
        <v>57593.17</v>
      </c>
      <c r="R16">
        <v>9.3799999999999994E-2</v>
      </c>
      <c r="S16">
        <v>0.1875</v>
      </c>
      <c r="T16">
        <v>0.71879999999999999</v>
      </c>
      <c r="U16">
        <v>9.3000000000000007</v>
      </c>
      <c r="V16" s="1">
        <v>70130.25</v>
      </c>
      <c r="W16">
        <v>108.08</v>
      </c>
      <c r="X16" s="1">
        <v>134303.62</v>
      </c>
      <c r="Y16">
        <v>0.91379999999999995</v>
      </c>
      <c r="Z16">
        <v>3.15E-2</v>
      </c>
      <c r="AA16">
        <v>5.4600000000000003E-2</v>
      </c>
      <c r="AB16">
        <v>8.6199999999999999E-2</v>
      </c>
      <c r="AC16">
        <v>134.30000000000001</v>
      </c>
      <c r="AD16" s="1">
        <v>3038.95</v>
      </c>
      <c r="AE16">
        <v>481.98</v>
      </c>
      <c r="AF16" s="1">
        <v>123688.84</v>
      </c>
      <c r="AG16">
        <v>228</v>
      </c>
      <c r="AH16" s="1">
        <v>33827</v>
      </c>
      <c r="AI16" s="1">
        <v>49399</v>
      </c>
      <c r="AJ16">
        <v>26.18</v>
      </c>
      <c r="AK16">
        <v>22.36</v>
      </c>
      <c r="AL16">
        <v>24.26</v>
      </c>
      <c r="AM16">
        <v>4.9000000000000004</v>
      </c>
      <c r="AN16" s="1">
        <v>1799.61</v>
      </c>
      <c r="AO16">
        <v>1.6612</v>
      </c>
      <c r="AP16" s="1">
        <v>1042.44</v>
      </c>
      <c r="AQ16" s="1">
        <v>1531.42</v>
      </c>
      <c r="AR16" s="1">
        <v>5477.9</v>
      </c>
      <c r="AS16">
        <v>248</v>
      </c>
      <c r="AT16">
        <v>560.67999999999995</v>
      </c>
      <c r="AU16" s="1">
        <v>8860.42</v>
      </c>
      <c r="AV16" s="1">
        <v>5662.29</v>
      </c>
      <c r="AW16">
        <v>0.49540000000000001</v>
      </c>
      <c r="AX16" s="1">
        <v>3916.95</v>
      </c>
      <c r="AY16">
        <v>0.3427</v>
      </c>
      <c r="AZ16" s="1">
        <v>1432.54</v>
      </c>
      <c r="BA16">
        <v>0.12529999999999999</v>
      </c>
      <c r="BB16">
        <v>417.68</v>
      </c>
      <c r="BC16">
        <v>3.6499999999999998E-2</v>
      </c>
      <c r="BD16" s="1">
        <v>11429.47</v>
      </c>
      <c r="BE16" s="1">
        <v>6040.73</v>
      </c>
      <c r="BF16">
        <v>2.4546000000000001</v>
      </c>
      <c r="BG16">
        <v>0.52980000000000005</v>
      </c>
      <c r="BH16">
        <v>0.20369999999999999</v>
      </c>
      <c r="BI16">
        <v>0.20019999999999999</v>
      </c>
      <c r="BJ16">
        <v>3.09E-2</v>
      </c>
      <c r="BK16">
        <v>3.5299999999999998E-2</v>
      </c>
    </row>
    <row r="17" spans="1:63" x14ac:dyDescent="0.3">
      <c r="A17" t="s">
        <v>14</v>
      </c>
      <c r="B17">
        <v>47043</v>
      </c>
      <c r="C17">
        <v>78</v>
      </c>
      <c r="D17">
        <v>16.3</v>
      </c>
      <c r="E17" s="1">
        <v>1271.1199999999999</v>
      </c>
      <c r="F17" s="1">
        <v>1206.27</v>
      </c>
      <c r="G17">
        <v>9.1000000000000004E-3</v>
      </c>
      <c r="H17">
        <v>0</v>
      </c>
      <c r="I17">
        <v>8.6999999999999994E-3</v>
      </c>
      <c r="J17">
        <v>1.6999999999999999E-3</v>
      </c>
      <c r="K17">
        <v>0.1915</v>
      </c>
      <c r="L17">
        <v>0.77490000000000003</v>
      </c>
      <c r="M17">
        <v>1.41E-2</v>
      </c>
      <c r="N17">
        <v>0.25430000000000003</v>
      </c>
      <c r="O17">
        <v>1.35E-2</v>
      </c>
      <c r="P17">
        <v>8.5599999999999996E-2</v>
      </c>
      <c r="Q17" s="1">
        <v>57840.03</v>
      </c>
      <c r="R17">
        <v>0.15529999999999999</v>
      </c>
      <c r="S17">
        <v>0.17480000000000001</v>
      </c>
      <c r="T17">
        <v>0.66990000000000005</v>
      </c>
      <c r="U17">
        <v>10.5</v>
      </c>
      <c r="V17" s="1">
        <v>51106.76</v>
      </c>
      <c r="W17">
        <v>117.79</v>
      </c>
      <c r="X17" s="1">
        <v>174973.13</v>
      </c>
      <c r="Y17">
        <v>0.68610000000000004</v>
      </c>
      <c r="Z17">
        <v>0.26679999999999998</v>
      </c>
      <c r="AA17">
        <v>4.7100000000000003E-2</v>
      </c>
      <c r="AB17">
        <v>0.31390000000000001</v>
      </c>
      <c r="AC17">
        <v>174.97</v>
      </c>
      <c r="AD17" s="1">
        <v>5542.58</v>
      </c>
      <c r="AE17">
        <v>503.03</v>
      </c>
      <c r="AF17" s="1">
        <v>165330.03</v>
      </c>
      <c r="AG17">
        <v>432</v>
      </c>
      <c r="AH17" s="1">
        <v>34425</v>
      </c>
      <c r="AI17" s="1">
        <v>60121</v>
      </c>
      <c r="AJ17">
        <v>44.1</v>
      </c>
      <c r="AK17">
        <v>27.96</v>
      </c>
      <c r="AL17">
        <v>39.03</v>
      </c>
      <c r="AM17">
        <v>2.2000000000000002</v>
      </c>
      <c r="AN17">
        <v>0</v>
      </c>
      <c r="AO17">
        <v>0.86899999999999999</v>
      </c>
      <c r="AP17" s="1">
        <v>1129</v>
      </c>
      <c r="AQ17" s="1">
        <v>1576.16</v>
      </c>
      <c r="AR17" s="1">
        <v>6323.21</v>
      </c>
      <c r="AS17">
        <v>823.76</v>
      </c>
      <c r="AT17">
        <v>311.32</v>
      </c>
      <c r="AU17" s="1">
        <v>10163.459999999999</v>
      </c>
      <c r="AV17" s="1">
        <v>5094.3100000000004</v>
      </c>
      <c r="AW17">
        <v>0.43030000000000002</v>
      </c>
      <c r="AX17" s="1">
        <v>4818.51</v>
      </c>
      <c r="AY17">
        <v>0.40699999999999997</v>
      </c>
      <c r="AZ17" s="1">
        <v>1255.79</v>
      </c>
      <c r="BA17">
        <v>0.1061</v>
      </c>
      <c r="BB17">
        <v>670.08</v>
      </c>
      <c r="BC17">
        <v>5.6599999999999998E-2</v>
      </c>
      <c r="BD17" s="1">
        <v>11838.7</v>
      </c>
      <c r="BE17" s="1">
        <v>2625.36</v>
      </c>
      <c r="BF17">
        <v>0.80920000000000003</v>
      </c>
      <c r="BG17">
        <v>0.55559999999999998</v>
      </c>
      <c r="BH17">
        <v>0.2278</v>
      </c>
      <c r="BI17">
        <v>0.1696</v>
      </c>
      <c r="BJ17">
        <v>3.09E-2</v>
      </c>
      <c r="BK17">
        <v>1.6199999999999999E-2</v>
      </c>
    </row>
    <row r="18" spans="1:63" x14ac:dyDescent="0.3">
      <c r="A18" t="s">
        <v>15</v>
      </c>
      <c r="B18">
        <v>47423</v>
      </c>
      <c r="C18">
        <v>57</v>
      </c>
      <c r="D18">
        <v>9.9600000000000009</v>
      </c>
      <c r="E18">
        <v>567.95000000000005</v>
      </c>
      <c r="F18">
        <v>567.91</v>
      </c>
      <c r="G18">
        <v>1.8E-3</v>
      </c>
      <c r="H18">
        <v>0</v>
      </c>
      <c r="I18">
        <v>3.5000000000000001E-3</v>
      </c>
      <c r="J18">
        <v>0</v>
      </c>
      <c r="K18">
        <v>1.17E-2</v>
      </c>
      <c r="L18">
        <v>0.96009999999999995</v>
      </c>
      <c r="M18">
        <v>2.29E-2</v>
      </c>
      <c r="N18">
        <v>0.22259999999999999</v>
      </c>
      <c r="O18">
        <v>0</v>
      </c>
      <c r="P18">
        <v>0.15890000000000001</v>
      </c>
      <c r="Q18" s="1">
        <v>48397.72</v>
      </c>
      <c r="R18">
        <v>0.30880000000000002</v>
      </c>
      <c r="S18">
        <v>0.17649999999999999</v>
      </c>
      <c r="T18">
        <v>0.51470000000000005</v>
      </c>
      <c r="U18">
        <v>5.0999999999999996</v>
      </c>
      <c r="V18" s="1">
        <v>74163.08</v>
      </c>
      <c r="W18">
        <v>111.34</v>
      </c>
      <c r="X18" s="1">
        <v>166661.47</v>
      </c>
      <c r="Y18">
        <v>0.92359999999999998</v>
      </c>
      <c r="Z18">
        <v>4.3900000000000002E-2</v>
      </c>
      <c r="AA18">
        <v>3.2500000000000001E-2</v>
      </c>
      <c r="AB18">
        <v>7.6399999999999996E-2</v>
      </c>
      <c r="AC18">
        <v>166.66</v>
      </c>
      <c r="AD18" s="1">
        <v>3395.02</v>
      </c>
      <c r="AE18">
        <v>392.05</v>
      </c>
      <c r="AF18" s="1">
        <v>145357.71</v>
      </c>
      <c r="AG18">
        <v>356</v>
      </c>
      <c r="AH18" s="1">
        <v>37451</v>
      </c>
      <c r="AI18" s="1">
        <v>57912</v>
      </c>
      <c r="AJ18">
        <v>31.4</v>
      </c>
      <c r="AK18">
        <v>20</v>
      </c>
      <c r="AL18">
        <v>20</v>
      </c>
      <c r="AM18">
        <v>5.4</v>
      </c>
      <c r="AN18" s="1">
        <v>1826.26</v>
      </c>
      <c r="AO18">
        <v>1.2577</v>
      </c>
      <c r="AP18" s="1">
        <v>1454.2</v>
      </c>
      <c r="AQ18" s="1">
        <v>1850.88</v>
      </c>
      <c r="AR18" s="1">
        <v>5821.84</v>
      </c>
      <c r="AS18">
        <v>464.01</v>
      </c>
      <c r="AT18">
        <v>283.79000000000002</v>
      </c>
      <c r="AU18" s="1">
        <v>9874.76</v>
      </c>
      <c r="AV18" s="1">
        <v>6522.78</v>
      </c>
      <c r="AW18">
        <v>0.503</v>
      </c>
      <c r="AX18" s="1">
        <v>4776.43</v>
      </c>
      <c r="AY18">
        <v>0.36830000000000002</v>
      </c>
      <c r="AZ18" s="1">
        <v>1108.74</v>
      </c>
      <c r="BA18">
        <v>8.5500000000000007E-2</v>
      </c>
      <c r="BB18">
        <v>560.28</v>
      </c>
      <c r="BC18">
        <v>4.3200000000000002E-2</v>
      </c>
      <c r="BD18" s="1">
        <v>12968.22</v>
      </c>
      <c r="BE18" s="1">
        <v>5520.36</v>
      </c>
      <c r="BF18">
        <v>1.7370000000000001</v>
      </c>
      <c r="BG18">
        <v>0.56899999999999995</v>
      </c>
      <c r="BH18">
        <v>0.21049999999999999</v>
      </c>
      <c r="BI18">
        <v>0.1764</v>
      </c>
      <c r="BJ18">
        <v>2.92E-2</v>
      </c>
      <c r="BK18">
        <v>1.4800000000000001E-2</v>
      </c>
    </row>
    <row r="19" spans="1:63" x14ac:dyDescent="0.3">
      <c r="A19" t="s">
        <v>16</v>
      </c>
      <c r="B19">
        <v>43505</v>
      </c>
      <c r="C19">
        <v>76</v>
      </c>
      <c r="D19">
        <v>44.65</v>
      </c>
      <c r="E19" s="1">
        <v>3393.12</v>
      </c>
      <c r="F19" s="1">
        <v>3207.17</v>
      </c>
      <c r="G19">
        <v>7.7999999999999996E-3</v>
      </c>
      <c r="H19">
        <v>1.9E-3</v>
      </c>
      <c r="I19">
        <v>6.8999999999999999E-3</v>
      </c>
      <c r="J19">
        <v>0</v>
      </c>
      <c r="K19">
        <v>1.6400000000000001E-2</v>
      </c>
      <c r="L19">
        <v>0.9234</v>
      </c>
      <c r="M19">
        <v>4.36E-2</v>
      </c>
      <c r="N19">
        <v>0.34</v>
      </c>
      <c r="O19">
        <v>6.7000000000000002E-3</v>
      </c>
      <c r="P19">
        <v>0.1226</v>
      </c>
      <c r="Q19" s="1">
        <v>55151.839999999997</v>
      </c>
      <c r="R19">
        <v>0.22750000000000001</v>
      </c>
      <c r="S19">
        <v>0.14219999999999999</v>
      </c>
      <c r="T19">
        <v>0.63029999999999997</v>
      </c>
      <c r="U19">
        <v>18</v>
      </c>
      <c r="V19" s="1">
        <v>78708</v>
      </c>
      <c r="W19">
        <v>182.11</v>
      </c>
      <c r="X19" s="1">
        <v>135585.92000000001</v>
      </c>
      <c r="Y19">
        <v>0.70269999999999999</v>
      </c>
      <c r="Z19">
        <v>0.2389</v>
      </c>
      <c r="AA19">
        <v>5.8400000000000001E-2</v>
      </c>
      <c r="AB19">
        <v>0.29730000000000001</v>
      </c>
      <c r="AC19">
        <v>135.59</v>
      </c>
      <c r="AD19" s="1">
        <v>5283.82</v>
      </c>
      <c r="AE19">
        <v>619.13</v>
      </c>
      <c r="AF19" s="1">
        <v>130978.09</v>
      </c>
      <c r="AG19">
        <v>274</v>
      </c>
      <c r="AH19" s="1">
        <v>30179</v>
      </c>
      <c r="AI19" s="1">
        <v>51641</v>
      </c>
      <c r="AJ19">
        <v>64.599999999999994</v>
      </c>
      <c r="AK19">
        <v>35.56</v>
      </c>
      <c r="AL19">
        <v>42.73</v>
      </c>
      <c r="AM19">
        <v>4</v>
      </c>
      <c r="AN19">
        <v>0</v>
      </c>
      <c r="AO19">
        <v>0.93810000000000004</v>
      </c>
      <c r="AP19" s="1">
        <v>1379.56</v>
      </c>
      <c r="AQ19" s="1">
        <v>1400.15</v>
      </c>
      <c r="AR19" s="1">
        <v>5982.36</v>
      </c>
      <c r="AS19">
        <v>576.64</v>
      </c>
      <c r="AT19">
        <v>346.82</v>
      </c>
      <c r="AU19" s="1">
        <v>9685.5499999999993</v>
      </c>
      <c r="AV19" s="1">
        <v>5163.08</v>
      </c>
      <c r="AW19">
        <v>0.4546</v>
      </c>
      <c r="AX19" s="1">
        <v>4684.97</v>
      </c>
      <c r="AY19">
        <v>0.41249999999999998</v>
      </c>
      <c r="AZ19">
        <v>653.49</v>
      </c>
      <c r="BA19">
        <v>5.7500000000000002E-2</v>
      </c>
      <c r="BB19">
        <v>855.72</v>
      </c>
      <c r="BC19">
        <v>7.5300000000000006E-2</v>
      </c>
      <c r="BD19" s="1">
        <v>11357.26</v>
      </c>
      <c r="BE19" s="1">
        <v>3656.12</v>
      </c>
      <c r="BF19">
        <v>1.0173000000000001</v>
      </c>
      <c r="BG19">
        <v>0.54359999999999997</v>
      </c>
      <c r="BH19">
        <v>0.23549999999999999</v>
      </c>
      <c r="BI19">
        <v>0.17319999999999999</v>
      </c>
      <c r="BJ19">
        <v>3.2899999999999999E-2</v>
      </c>
      <c r="BK19">
        <v>1.49E-2</v>
      </c>
    </row>
    <row r="20" spans="1:63" x14ac:dyDescent="0.3">
      <c r="A20" t="s">
        <v>17</v>
      </c>
      <c r="B20">
        <v>43513</v>
      </c>
      <c r="C20">
        <v>62</v>
      </c>
      <c r="D20">
        <v>65.88</v>
      </c>
      <c r="E20" s="1">
        <v>4084.69</v>
      </c>
      <c r="F20" s="1">
        <v>3542.3</v>
      </c>
      <c r="G20">
        <v>2.5000000000000001E-3</v>
      </c>
      <c r="H20">
        <v>1.2999999999999999E-3</v>
      </c>
      <c r="I20">
        <v>7.3599999999999999E-2</v>
      </c>
      <c r="J20">
        <v>6.9999999999999999E-4</v>
      </c>
      <c r="K20">
        <v>0.1512</v>
      </c>
      <c r="L20">
        <v>0.63790000000000002</v>
      </c>
      <c r="M20">
        <v>0.13270000000000001</v>
      </c>
      <c r="N20">
        <v>0.99970000000000003</v>
      </c>
      <c r="O20">
        <v>6.0199999999999997E-2</v>
      </c>
      <c r="P20">
        <v>0.22600000000000001</v>
      </c>
      <c r="Q20" s="1">
        <v>54356.78</v>
      </c>
      <c r="R20">
        <v>0.2571</v>
      </c>
      <c r="S20">
        <v>0.16669999999999999</v>
      </c>
      <c r="T20">
        <v>0.57620000000000005</v>
      </c>
      <c r="U20">
        <v>30</v>
      </c>
      <c r="V20" s="1">
        <v>71511.23</v>
      </c>
      <c r="W20">
        <v>132.74</v>
      </c>
      <c r="X20" s="1">
        <v>103286.16</v>
      </c>
      <c r="Y20">
        <v>0.68820000000000003</v>
      </c>
      <c r="Z20">
        <v>0.21390000000000001</v>
      </c>
      <c r="AA20">
        <v>9.7900000000000001E-2</v>
      </c>
      <c r="AB20">
        <v>0.31180000000000002</v>
      </c>
      <c r="AC20">
        <v>103.29</v>
      </c>
      <c r="AD20" s="1">
        <v>2962.4</v>
      </c>
      <c r="AE20">
        <v>433.46</v>
      </c>
      <c r="AF20" s="1">
        <v>100884.47</v>
      </c>
      <c r="AG20">
        <v>129</v>
      </c>
      <c r="AH20" s="1">
        <v>26535</v>
      </c>
      <c r="AI20" s="1">
        <v>42905</v>
      </c>
      <c r="AJ20">
        <v>44.11</v>
      </c>
      <c r="AK20">
        <v>25.4</v>
      </c>
      <c r="AL20">
        <v>32.19</v>
      </c>
      <c r="AM20">
        <v>4.2</v>
      </c>
      <c r="AN20">
        <v>0</v>
      </c>
      <c r="AO20">
        <v>0.79790000000000005</v>
      </c>
      <c r="AP20" s="1">
        <v>1232.0899999999999</v>
      </c>
      <c r="AQ20" s="1">
        <v>2546.7199999999998</v>
      </c>
      <c r="AR20" s="1">
        <v>6517.24</v>
      </c>
      <c r="AS20">
        <v>684.27</v>
      </c>
      <c r="AT20">
        <v>245.42</v>
      </c>
      <c r="AU20" s="1">
        <v>11225.76</v>
      </c>
      <c r="AV20" s="1">
        <v>8355.82</v>
      </c>
      <c r="AW20">
        <v>0.63280000000000003</v>
      </c>
      <c r="AX20" s="1">
        <v>2800.8</v>
      </c>
      <c r="AY20">
        <v>0.21210000000000001</v>
      </c>
      <c r="AZ20">
        <v>459.12</v>
      </c>
      <c r="BA20">
        <v>3.4799999999999998E-2</v>
      </c>
      <c r="BB20" s="1">
        <v>1587.84</v>
      </c>
      <c r="BC20">
        <v>0.1203</v>
      </c>
      <c r="BD20" s="1">
        <v>13203.58</v>
      </c>
      <c r="BE20" s="1">
        <v>5693.1</v>
      </c>
      <c r="BF20">
        <v>2.5819000000000001</v>
      </c>
      <c r="BG20">
        <v>0.4304</v>
      </c>
      <c r="BH20">
        <v>0.24779999999999999</v>
      </c>
      <c r="BI20">
        <v>0.28749999999999998</v>
      </c>
      <c r="BJ20">
        <v>2.4799999999999999E-2</v>
      </c>
      <c r="BK20">
        <v>9.4000000000000004E-3</v>
      </c>
    </row>
    <row r="21" spans="1:63" x14ac:dyDescent="0.3">
      <c r="A21" t="s">
        <v>18</v>
      </c>
      <c r="B21">
        <v>43521</v>
      </c>
      <c r="C21">
        <v>89</v>
      </c>
      <c r="D21">
        <v>27.24</v>
      </c>
      <c r="E21" s="1">
        <v>2424.7399999999998</v>
      </c>
      <c r="F21" s="1">
        <v>2624.42</v>
      </c>
      <c r="G21">
        <v>5.4800000000000001E-2</v>
      </c>
      <c r="H21">
        <v>0</v>
      </c>
      <c r="I21">
        <v>2.29E-2</v>
      </c>
      <c r="J21">
        <v>4.0000000000000002E-4</v>
      </c>
      <c r="K21">
        <v>2.9100000000000001E-2</v>
      </c>
      <c r="L21">
        <v>0.85189999999999999</v>
      </c>
      <c r="M21">
        <v>4.1000000000000002E-2</v>
      </c>
      <c r="N21">
        <v>0.35520000000000002</v>
      </c>
      <c r="O21">
        <v>2.2599999999999999E-2</v>
      </c>
      <c r="P21">
        <v>0.16919999999999999</v>
      </c>
      <c r="Q21" s="1">
        <v>64823.32</v>
      </c>
      <c r="R21">
        <v>0.13589999999999999</v>
      </c>
      <c r="S21">
        <v>0.125</v>
      </c>
      <c r="T21">
        <v>0.73909999999999998</v>
      </c>
      <c r="U21">
        <v>17.8</v>
      </c>
      <c r="V21" s="1">
        <v>88304.83</v>
      </c>
      <c r="W21">
        <v>134.68</v>
      </c>
      <c r="X21" s="1">
        <v>229147.58</v>
      </c>
      <c r="Y21">
        <v>0.62909999999999999</v>
      </c>
      <c r="Z21">
        <v>0.29099999999999998</v>
      </c>
      <c r="AA21">
        <v>7.9899999999999999E-2</v>
      </c>
      <c r="AB21">
        <v>0.37090000000000001</v>
      </c>
      <c r="AC21">
        <v>229.15</v>
      </c>
      <c r="AD21" s="1">
        <v>7134.67</v>
      </c>
      <c r="AE21">
        <v>633.89</v>
      </c>
      <c r="AF21" s="1">
        <v>187796.16</v>
      </c>
      <c r="AG21">
        <v>496</v>
      </c>
      <c r="AH21" s="1">
        <v>27823</v>
      </c>
      <c r="AI21" s="1">
        <v>53838</v>
      </c>
      <c r="AJ21">
        <v>59.43</v>
      </c>
      <c r="AK21">
        <v>28.55</v>
      </c>
      <c r="AL21">
        <v>28.95</v>
      </c>
      <c r="AM21">
        <v>4</v>
      </c>
      <c r="AN21" s="1">
        <v>1661.17</v>
      </c>
      <c r="AO21">
        <v>1.5087999999999999</v>
      </c>
      <c r="AP21" s="1">
        <v>1183.95</v>
      </c>
      <c r="AQ21" s="1">
        <v>1989.37</v>
      </c>
      <c r="AR21" s="1">
        <v>7723.36</v>
      </c>
      <c r="AS21">
        <v>926.66</v>
      </c>
      <c r="AT21">
        <v>281.45</v>
      </c>
      <c r="AU21" s="1">
        <v>12104.77</v>
      </c>
      <c r="AV21" s="1">
        <v>3584.26</v>
      </c>
      <c r="AW21">
        <v>0.27560000000000001</v>
      </c>
      <c r="AX21" s="1">
        <v>7202.91</v>
      </c>
      <c r="AY21">
        <v>0.55379999999999996</v>
      </c>
      <c r="AZ21" s="1">
        <v>1419.67</v>
      </c>
      <c r="BA21">
        <v>0.10920000000000001</v>
      </c>
      <c r="BB21">
        <v>798.99</v>
      </c>
      <c r="BC21">
        <v>6.1400000000000003E-2</v>
      </c>
      <c r="BD21" s="1">
        <v>13005.83</v>
      </c>
      <c r="BE21" s="1">
        <v>3671.8</v>
      </c>
      <c r="BF21">
        <v>0.76280000000000003</v>
      </c>
      <c r="BG21">
        <v>0.57189999999999996</v>
      </c>
      <c r="BH21">
        <v>0.23680000000000001</v>
      </c>
      <c r="BI21">
        <v>0.128</v>
      </c>
      <c r="BJ21">
        <v>4.3999999999999997E-2</v>
      </c>
      <c r="BK21">
        <v>1.9300000000000001E-2</v>
      </c>
    </row>
    <row r="22" spans="1:63" x14ac:dyDescent="0.3">
      <c r="A22" t="s">
        <v>19</v>
      </c>
      <c r="B22">
        <v>49171</v>
      </c>
      <c r="C22">
        <v>24</v>
      </c>
      <c r="D22">
        <v>120.39</v>
      </c>
      <c r="E22" s="1">
        <v>2889.39</v>
      </c>
      <c r="F22" s="1">
        <v>2909.44</v>
      </c>
      <c r="G22">
        <v>4.2900000000000001E-2</v>
      </c>
      <c r="H22">
        <v>2.0999999999999999E-3</v>
      </c>
      <c r="I22">
        <v>3.1899999999999998E-2</v>
      </c>
      <c r="J22">
        <v>0</v>
      </c>
      <c r="K22">
        <v>2.63E-2</v>
      </c>
      <c r="L22">
        <v>0.86919999999999997</v>
      </c>
      <c r="M22">
        <v>2.76E-2</v>
      </c>
      <c r="N22">
        <v>8.3799999999999999E-2</v>
      </c>
      <c r="O22">
        <v>7.4000000000000003E-3</v>
      </c>
      <c r="P22">
        <v>9.3899999999999997E-2</v>
      </c>
      <c r="Q22" s="1">
        <v>78810.320000000007</v>
      </c>
      <c r="R22">
        <v>2.07E-2</v>
      </c>
      <c r="S22">
        <v>0.15029999999999999</v>
      </c>
      <c r="T22">
        <v>0.82899999999999996</v>
      </c>
      <c r="U22">
        <v>11.5</v>
      </c>
      <c r="V22" s="1">
        <v>103352.61</v>
      </c>
      <c r="W22">
        <v>251.25</v>
      </c>
      <c r="X22" s="1">
        <v>219028.73</v>
      </c>
      <c r="Y22">
        <v>0.81540000000000001</v>
      </c>
      <c r="Z22">
        <v>0.16520000000000001</v>
      </c>
      <c r="AA22">
        <v>1.9400000000000001E-2</v>
      </c>
      <c r="AB22">
        <v>0.18459999999999999</v>
      </c>
      <c r="AC22">
        <v>219.03</v>
      </c>
      <c r="AD22" s="1">
        <v>9612.32</v>
      </c>
      <c r="AE22" s="1">
        <v>1172.67</v>
      </c>
      <c r="AF22" s="1">
        <v>229078.47</v>
      </c>
      <c r="AG22">
        <v>555</v>
      </c>
      <c r="AH22" s="1">
        <v>52347</v>
      </c>
      <c r="AI22" s="1">
        <v>126584</v>
      </c>
      <c r="AJ22">
        <v>75.38</v>
      </c>
      <c r="AK22">
        <v>42.97</v>
      </c>
      <c r="AL22">
        <v>44.72</v>
      </c>
      <c r="AM22">
        <v>5.6</v>
      </c>
      <c r="AN22">
        <v>0</v>
      </c>
      <c r="AO22">
        <v>0.6048</v>
      </c>
      <c r="AP22" s="1">
        <v>1331.88</v>
      </c>
      <c r="AQ22" s="1">
        <v>1799.51</v>
      </c>
      <c r="AR22" s="1">
        <v>7398</v>
      </c>
      <c r="AS22">
        <v>789.64</v>
      </c>
      <c r="AT22">
        <v>418.25</v>
      </c>
      <c r="AU22" s="1">
        <v>11737.27</v>
      </c>
      <c r="AV22" s="1">
        <v>3059.6</v>
      </c>
      <c r="AW22">
        <v>0.2457</v>
      </c>
      <c r="AX22" s="1">
        <v>8484.65</v>
      </c>
      <c r="AY22">
        <v>0.68140000000000001</v>
      </c>
      <c r="AZ22">
        <v>655.9</v>
      </c>
      <c r="BA22">
        <v>5.2699999999999997E-2</v>
      </c>
      <c r="BB22">
        <v>251.37</v>
      </c>
      <c r="BC22">
        <v>2.0199999999999999E-2</v>
      </c>
      <c r="BD22" s="1">
        <v>12451.53</v>
      </c>
      <c r="BE22" s="1">
        <v>1662.04</v>
      </c>
      <c r="BF22">
        <v>0.1636</v>
      </c>
      <c r="BG22">
        <v>0.63590000000000002</v>
      </c>
      <c r="BH22">
        <v>0.25040000000000001</v>
      </c>
      <c r="BI22">
        <v>7.0800000000000002E-2</v>
      </c>
      <c r="BJ22">
        <v>2.6599999999999999E-2</v>
      </c>
      <c r="BK22">
        <v>1.6299999999999999E-2</v>
      </c>
    </row>
    <row r="23" spans="1:63" x14ac:dyDescent="0.3">
      <c r="A23" t="s">
        <v>20</v>
      </c>
      <c r="B23">
        <v>48298</v>
      </c>
      <c r="C23">
        <v>27</v>
      </c>
      <c r="D23">
        <v>174.88</v>
      </c>
      <c r="E23" s="1">
        <v>4721.83</v>
      </c>
      <c r="F23" s="1">
        <v>4815.87</v>
      </c>
      <c r="G23">
        <v>8.0000000000000002E-3</v>
      </c>
      <c r="H23">
        <v>5.9999999999999995E-4</v>
      </c>
      <c r="I23">
        <v>0.1246</v>
      </c>
      <c r="J23">
        <v>1.6999999999999999E-3</v>
      </c>
      <c r="K23">
        <v>5.5899999999999998E-2</v>
      </c>
      <c r="L23">
        <v>0.76349999999999996</v>
      </c>
      <c r="M23">
        <v>4.5699999999999998E-2</v>
      </c>
      <c r="N23">
        <v>0.52729999999999999</v>
      </c>
      <c r="O23">
        <v>1.0200000000000001E-2</v>
      </c>
      <c r="P23">
        <v>0.128</v>
      </c>
      <c r="Q23" s="1">
        <v>47116.5</v>
      </c>
      <c r="R23">
        <v>0.64370000000000005</v>
      </c>
      <c r="S23">
        <v>0.158</v>
      </c>
      <c r="T23">
        <v>0.1983</v>
      </c>
      <c r="U23">
        <v>48.7</v>
      </c>
      <c r="V23" s="1">
        <v>41661.980000000003</v>
      </c>
      <c r="W23">
        <v>94.39</v>
      </c>
      <c r="X23" s="1">
        <v>127237.67</v>
      </c>
      <c r="Y23">
        <v>0.69440000000000002</v>
      </c>
      <c r="Z23">
        <v>0.27560000000000001</v>
      </c>
      <c r="AA23">
        <v>0.03</v>
      </c>
      <c r="AB23">
        <v>0.30559999999999998</v>
      </c>
      <c r="AC23">
        <v>127.24</v>
      </c>
      <c r="AD23" s="1">
        <v>4276.1499999999996</v>
      </c>
      <c r="AE23">
        <v>594.6</v>
      </c>
      <c r="AF23" s="1">
        <v>123530.14</v>
      </c>
      <c r="AG23">
        <v>227</v>
      </c>
      <c r="AH23" s="1">
        <v>31593</v>
      </c>
      <c r="AI23" s="1">
        <v>46011</v>
      </c>
      <c r="AJ23">
        <v>56.7</v>
      </c>
      <c r="AK23">
        <v>31.65</v>
      </c>
      <c r="AL23">
        <v>36.020000000000003</v>
      </c>
      <c r="AM23">
        <v>6.4</v>
      </c>
      <c r="AN23">
        <v>0</v>
      </c>
      <c r="AO23">
        <v>0.74029999999999996</v>
      </c>
      <c r="AP23" s="1">
        <v>1134.31</v>
      </c>
      <c r="AQ23" s="1">
        <v>1736.26</v>
      </c>
      <c r="AR23" s="1">
        <v>5445.85</v>
      </c>
      <c r="AS23">
        <v>539.38</v>
      </c>
      <c r="AT23">
        <v>189.35</v>
      </c>
      <c r="AU23" s="1">
        <v>9045.15</v>
      </c>
      <c r="AV23" s="1">
        <v>4952.37</v>
      </c>
      <c r="AW23">
        <v>0.47989999999999999</v>
      </c>
      <c r="AX23" s="1">
        <v>3500.19</v>
      </c>
      <c r="AY23">
        <v>0.33910000000000001</v>
      </c>
      <c r="AZ23" s="1">
        <v>1269.44</v>
      </c>
      <c r="BA23">
        <v>0.123</v>
      </c>
      <c r="BB23">
        <v>598.5</v>
      </c>
      <c r="BC23">
        <v>5.8000000000000003E-2</v>
      </c>
      <c r="BD23" s="1">
        <v>10320.48</v>
      </c>
      <c r="BE23" s="1">
        <v>4266.83</v>
      </c>
      <c r="BF23">
        <v>1.2846</v>
      </c>
      <c r="BG23">
        <v>0.5232</v>
      </c>
      <c r="BH23">
        <v>0.2213</v>
      </c>
      <c r="BI23">
        <v>0.22120000000000001</v>
      </c>
      <c r="BJ23">
        <v>2.46E-2</v>
      </c>
      <c r="BK23">
        <v>9.7000000000000003E-3</v>
      </c>
    </row>
    <row r="24" spans="1:63" x14ac:dyDescent="0.3">
      <c r="A24" t="s">
        <v>21</v>
      </c>
      <c r="B24">
        <v>48124</v>
      </c>
      <c r="C24">
        <v>11</v>
      </c>
      <c r="D24">
        <v>343.68</v>
      </c>
      <c r="E24" s="1">
        <v>3780.5</v>
      </c>
      <c r="F24" s="1">
        <v>3742.45</v>
      </c>
      <c r="G24">
        <v>1.5100000000000001E-2</v>
      </c>
      <c r="H24">
        <v>2E-3</v>
      </c>
      <c r="I24">
        <v>1.1900000000000001E-2</v>
      </c>
      <c r="J24">
        <v>2E-3</v>
      </c>
      <c r="K24">
        <v>2.0500000000000001E-2</v>
      </c>
      <c r="L24">
        <v>0.92159999999999997</v>
      </c>
      <c r="M24">
        <v>2.7E-2</v>
      </c>
      <c r="N24">
        <v>0.1069</v>
      </c>
      <c r="O24">
        <v>3.0000000000000001E-3</v>
      </c>
      <c r="P24">
        <v>9.8299999999999998E-2</v>
      </c>
      <c r="Q24" s="1">
        <v>64426.57</v>
      </c>
      <c r="R24">
        <v>0.12659999999999999</v>
      </c>
      <c r="S24">
        <v>0.19409999999999999</v>
      </c>
      <c r="T24">
        <v>0.67930000000000001</v>
      </c>
      <c r="U24">
        <v>18.600000000000001</v>
      </c>
      <c r="V24" s="1">
        <v>86623.96</v>
      </c>
      <c r="W24">
        <v>201.61</v>
      </c>
      <c r="X24" s="1">
        <v>229282.26</v>
      </c>
      <c r="Y24">
        <v>0.83199999999999996</v>
      </c>
      <c r="Z24">
        <v>0.1089</v>
      </c>
      <c r="AA24">
        <v>5.91E-2</v>
      </c>
      <c r="AB24">
        <v>0.16800000000000001</v>
      </c>
      <c r="AC24">
        <v>229.28</v>
      </c>
      <c r="AD24" s="1">
        <v>9870.24</v>
      </c>
      <c r="AE24" s="1">
        <v>1132.8</v>
      </c>
      <c r="AF24" s="1">
        <v>236521.01</v>
      </c>
      <c r="AG24">
        <v>566</v>
      </c>
      <c r="AH24" s="1">
        <v>52944</v>
      </c>
      <c r="AI24" s="1">
        <v>103981</v>
      </c>
      <c r="AJ24">
        <v>68.73</v>
      </c>
      <c r="AK24">
        <v>40.159999999999997</v>
      </c>
      <c r="AL24">
        <v>51.13</v>
      </c>
      <c r="AM24">
        <v>4.2</v>
      </c>
      <c r="AN24">
        <v>0</v>
      </c>
      <c r="AO24">
        <v>0.67889999999999995</v>
      </c>
      <c r="AP24" s="1">
        <v>1289.5</v>
      </c>
      <c r="AQ24" s="1">
        <v>2028.86</v>
      </c>
      <c r="AR24" s="1">
        <v>6284.93</v>
      </c>
      <c r="AS24">
        <v>657.08</v>
      </c>
      <c r="AT24">
        <v>481.19</v>
      </c>
      <c r="AU24" s="1">
        <v>10741.56</v>
      </c>
      <c r="AV24" s="1">
        <v>2336.67</v>
      </c>
      <c r="AW24">
        <v>0.19800000000000001</v>
      </c>
      <c r="AX24" s="1">
        <v>8349.8799999999992</v>
      </c>
      <c r="AY24">
        <v>0.70750000000000002</v>
      </c>
      <c r="AZ24">
        <v>784</v>
      </c>
      <c r="BA24">
        <v>6.6400000000000001E-2</v>
      </c>
      <c r="BB24">
        <v>331.25</v>
      </c>
      <c r="BC24">
        <v>2.81E-2</v>
      </c>
      <c r="BD24" s="1">
        <v>11801.8</v>
      </c>
      <c r="BE24">
        <v>620.61</v>
      </c>
      <c r="BF24">
        <v>6.7699999999999996E-2</v>
      </c>
      <c r="BG24">
        <v>0.59650000000000003</v>
      </c>
      <c r="BH24">
        <v>0.2135</v>
      </c>
      <c r="BI24">
        <v>0.1401</v>
      </c>
      <c r="BJ24">
        <v>2.9399999999999999E-2</v>
      </c>
      <c r="BK24">
        <v>2.0400000000000001E-2</v>
      </c>
    </row>
    <row r="25" spans="1:63" x14ac:dyDescent="0.3">
      <c r="A25" t="s">
        <v>22</v>
      </c>
      <c r="B25">
        <v>48116</v>
      </c>
      <c r="C25">
        <v>21</v>
      </c>
      <c r="D25">
        <v>206.71</v>
      </c>
      <c r="E25" s="1">
        <v>4341.01</v>
      </c>
      <c r="F25" s="1">
        <v>4207.5200000000004</v>
      </c>
      <c r="G25">
        <v>3.44E-2</v>
      </c>
      <c r="H25">
        <v>6.9999999999999999E-4</v>
      </c>
      <c r="I25">
        <v>2.47E-2</v>
      </c>
      <c r="J25">
        <v>0</v>
      </c>
      <c r="K25">
        <v>6.4899999999999999E-2</v>
      </c>
      <c r="L25">
        <v>0.83589999999999998</v>
      </c>
      <c r="M25">
        <v>3.9399999999999998E-2</v>
      </c>
      <c r="N25">
        <v>0.1074</v>
      </c>
      <c r="O25">
        <v>2.4E-2</v>
      </c>
      <c r="P25">
        <v>8.6800000000000002E-2</v>
      </c>
      <c r="Q25" s="1">
        <v>59479.03</v>
      </c>
      <c r="R25">
        <v>0.28349999999999997</v>
      </c>
      <c r="S25">
        <v>0.17319999999999999</v>
      </c>
      <c r="T25">
        <v>0.54330000000000001</v>
      </c>
      <c r="U25">
        <v>20</v>
      </c>
      <c r="V25" s="1">
        <v>85775.8</v>
      </c>
      <c r="W25">
        <v>214.99</v>
      </c>
      <c r="X25" s="1">
        <v>191550.99</v>
      </c>
      <c r="Y25">
        <v>0.77880000000000005</v>
      </c>
      <c r="Z25">
        <v>0.20250000000000001</v>
      </c>
      <c r="AA25">
        <v>1.8700000000000001E-2</v>
      </c>
      <c r="AB25">
        <v>0.22120000000000001</v>
      </c>
      <c r="AC25">
        <v>191.55</v>
      </c>
      <c r="AD25" s="1">
        <v>7197.5</v>
      </c>
      <c r="AE25">
        <v>791.07</v>
      </c>
      <c r="AF25" s="1">
        <v>203677.07</v>
      </c>
      <c r="AG25">
        <v>521</v>
      </c>
      <c r="AH25" s="1">
        <v>58573</v>
      </c>
      <c r="AI25" s="1">
        <v>100896</v>
      </c>
      <c r="AJ25">
        <v>54.15</v>
      </c>
      <c r="AK25">
        <v>37.409999999999997</v>
      </c>
      <c r="AL25">
        <v>36.67</v>
      </c>
      <c r="AM25">
        <v>5.8</v>
      </c>
      <c r="AN25">
        <v>0</v>
      </c>
      <c r="AO25">
        <v>0.6028</v>
      </c>
      <c r="AP25" s="1">
        <v>1048.6300000000001</v>
      </c>
      <c r="AQ25" s="1">
        <v>1600.89</v>
      </c>
      <c r="AR25" s="1">
        <v>5823.83</v>
      </c>
      <c r="AS25">
        <v>509.29</v>
      </c>
      <c r="AT25">
        <v>220.24</v>
      </c>
      <c r="AU25" s="1">
        <v>9202.89</v>
      </c>
      <c r="AV25" s="1">
        <v>2057.12</v>
      </c>
      <c r="AW25">
        <v>0.21340000000000001</v>
      </c>
      <c r="AX25" s="1">
        <v>6263.81</v>
      </c>
      <c r="AY25">
        <v>0.64980000000000004</v>
      </c>
      <c r="AZ25" s="1">
        <v>1002.9</v>
      </c>
      <c r="BA25">
        <v>0.104</v>
      </c>
      <c r="BB25">
        <v>315.33999999999997</v>
      </c>
      <c r="BC25">
        <v>3.27E-2</v>
      </c>
      <c r="BD25" s="1">
        <v>9639.16</v>
      </c>
      <c r="BE25" s="1">
        <v>1025.1199999999999</v>
      </c>
      <c r="BF25">
        <v>0.15409999999999999</v>
      </c>
      <c r="BG25">
        <v>0.54920000000000002</v>
      </c>
      <c r="BH25">
        <v>0.2132</v>
      </c>
      <c r="BI25">
        <v>0.17860000000000001</v>
      </c>
      <c r="BJ25">
        <v>3.9300000000000002E-2</v>
      </c>
      <c r="BK25">
        <v>1.9699999999999999E-2</v>
      </c>
    </row>
    <row r="26" spans="1:63" x14ac:dyDescent="0.3">
      <c r="A26" t="s">
        <v>23</v>
      </c>
      <c r="B26">
        <v>46706</v>
      </c>
      <c r="C26">
        <v>52</v>
      </c>
      <c r="D26">
        <v>11.37</v>
      </c>
      <c r="E26">
        <v>591.49</v>
      </c>
      <c r="F26">
        <v>721.1</v>
      </c>
      <c r="G26">
        <v>9.7000000000000003E-3</v>
      </c>
      <c r="H26">
        <v>1.4E-3</v>
      </c>
      <c r="I26">
        <v>9.4000000000000004E-3</v>
      </c>
      <c r="J26">
        <v>2.0000000000000001E-4</v>
      </c>
      <c r="K26">
        <v>0.107</v>
      </c>
      <c r="L26">
        <v>0.86129999999999995</v>
      </c>
      <c r="M26">
        <v>1.11E-2</v>
      </c>
      <c r="N26">
        <v>0.2898</v>
      </c>
      <c r="O26">
        <v>0</v>
      </c>
      <c r="P26">
        <v>8.0199999999999994E-2</v>
      </c>
      <c r="Q26" s="1">
        <v>58606.64</v>
      </c>
      <c r="R26">
        <v>0.127</v>
      </c>
      <c r="S26">
        <v>0.23810000000000001</v>
      </c>
      <c r="T26">
        <v>0.63490000000000002</v>
      </c>
      <c r="U26">
        <v>8.1</v>
      </c>
      <c r="V26" s="1">
        <v>57903.43</v>
      </c>
      <c r="W26">
        <v>69.64</v>
      </c>
      <c r="X26" s="1">
        <v>182228.9</v>
      </c>
      <c r="Y26">
        <v>0.75590000000000002</v>
      </c>
      <c r="Z26">
        <v>0.14050000000000001</v>
      </c>
      <c r="AA26">
        <v>0.1036</v>
      </c>
      <c r="AB26">
        <v>0.24410000000000001</v>
      </c>
      <c r="AC26">
        <v>182.23</v>
      </c>
      <c r="AD26" s="1">
        <v>5650.61</v>
      </c>
      <c r="AE26">
        <v>558.1</v>
      </c>
      <c r="AF26" s="1">
        <v>126829.46</v>
      </c>
      <c r="AG26">
        <v>248</v>
      </c>
      <c r="AH26" s="1">
        <v>34746</v>
      </c>
      <c r="AI26" s="1">
        <v>52867</v>
      </c>
      <c r="AJ26">
        <v>45.48</v>
      </c>
      <c r="AK26">
        <v>26.43</v>
      </c>
      <c r="AL26">
        <v>44.94</v>
      </c>
      <c r="AM26">
        <v>5</v>
      </c>
      <c r="AN26" s="1">
        <v>1488.24</v>
      </c>
      <c r="AO26">
        <v>1.3144</v>
      </c>
      <c r="AP26" s="1">
        <v>1677.54</v>
      </c>
      <c r="AQ26" s="1">
        <v>1924.11</v>
      </c>
      <c r="AR26" s="1">
        <v>6712.07</v>
      </c>
      <c r="AS26">
        <v>608.64</v>
      </c>
      <c r="AT26">
        <v>588.77</v>
      </c>
      <c r="AU26" s="1">
        <v>11511.16</v>
      </c>
      <c r="AV26" s="1">
        <v>5010.42</v>
      </c>
      <c r="AW26">
        <v>0.3589</v>
      </c>
      <c r="AX26" s="1">
        <v>5109.3900000000003</v>
      </c>
      <c r="AY26">
        <v>0.36599999999999999</v>
      </c>
      <c r="AZ26" s="1">
        <v>3076.69</v>
      </c>
      <c r="BA26">
        <v>0.22040000000000001</v>
      </c>
      <c r="BB26">
        <v>762.78</v>
      </c>
      <c r="BC26">
        <v>5.4600000000000003E-2</v>
      </c>
      <c r="BD26" s="1">
        <v>13959.28</v>
      </c>
      <c r="BE26" s="1">
        <v>6146.63</v>
      </c>
      <c r="BF26">
        <v>1.7384999999999999</v>
      </c>
      <c r="BG26">
        <v>0.55659999999999998</v>
      </c>
      <c r="BH26">
        <v>0.2094</v>
      </c>
      <c r="BI26">
        <v>0.18840000000000001</v>
      </c>
      <c r="BJ26">
        <v>3.2099999999999997E-2</v>
      </c>
      <c r="BK26">
        <v>1.3599999999999999E-2</v>
      </c>
    </row>
    <row r="27" spans="1:63" x14ac:dyDescent="0.3">
      <c r="A27" t="s">
        <v>24</v>
      </c>
      <c r="B27">
        <v>43539</v>
      </c>
      <c r="C27">
        <v>9</v>
      </c>
      <c r="D27">
        <v>448.62</v>
      </c>
      <c r="E27" s="1">
        <v>4037.6</v>
      </c>
      <c r="F27" s="1">
        <v>3732.39</v>
      </c>
      <c r="G27">
        <v>4.0000000000000001E-3</v>
      </c>
      <c r="H27">
        <v>2.9999999999999997E-4</v>
      </c>
      <c r="I27">
        <v>0.1303</v>
      </c>
      <c r="J27">
        <v>2.0999999999999999E-3</v>
      </c>
      <c r="K27">
        <v>2.3199999999999998E-2</v>
      </c>
      <c r="L27">
        <v>0.75839999999999996</v>
      </c>
      <c r="M27">
        <v>8.1799999999999998E-2</v>
      </c>
      <c r="N27">
        <v>0.75690000000000002</v>
      </c>
      <c r="O27">
        <v>7.0000000000000001E-3</v>
      </c>
      <c r="P27">
        <v>0.19450000000000001</v>
      </c>
      <c r="Q27" s="1">
        <v>61178.84</v>
      </c>
      <c r="R27">
        <v>0.249</v>
      </c>
      <c r="S27">
        <v>0.15920000000000001</v>
      </c>
      <c r="T27">
        <v>0.59179999999999999</v>
      </c>
      <c r="U27">
        <v>31</v>
      </c>
      <c r="V27" s="1">
        <v>69852.81</v>
      </c>
      <c r="W27">
        <v>130.11000000000001</v>
      </c>
      <c r="X27" s="1">
        <v>83247.679999999993</v>
      </c>
      <c r="Y27">
        <v>0.75849999999999995</v>
      </c>
      <c r="Z27">
        <v>0.19739999999999999</v>
      </c>
      <c r="AA27">
        <v>4.4200000000000003E-2</v>
      </c>
      <c r="AB27">
        <v>0.24149999999999999</v>
      </c>
      <c r="AC27">
        <v>83.25</v>
      </c>
      <c r="AD27" s="1">
        <v>3761.44</v>
      </c>
      <c r="AE27">
        <v>572.6</v>
      </c>
      <c r="AF27" s="1">
        <v>79473.78</v>
      </c>
      <c r="AG27">
        <v>63</v>
      </c>
      <c r="AH27" s="1">
        <v>27736</v>
      </c>
      <c r="AI27" s="1">
        <v>38650</v>
      </c>
      <c r="AJ27">
        <v>62.55</v>
      </c>
      <c r="AK27">
        <v>42.65</v>
      </c>
      <c r="AL27">
        <v>51.02</v>
      </c>
      <c r="AM27">
        <v>4.3</v>
      </c>
      <c r="AN27">
        <v>0</v>
      </c>
      <c r="AO27">
        <v>1.3251999999999999</v>
      </c>
      <c r="AP27" s="1">
        <v>1490.04</v>
      </c>
      <c r="AQ27" s="1">
        <v>2136.71</v>
      </c>
      <c r="AR27" s="1">
        <v>6996.43</v>
      </c>
      <c r="AS27">
        <v>656.89</v>
      </c>
      <c r="AT27">
        <v>292.89999999999998</v>
      </c>
      <c r="AU27" s="1">
        <v>11572.96</v>
      </c>
      <c r="AV27" s="1">
        <v>8529.09</v>
      </c>
      <c r="AW27">
        <v>0.59470000000000001</v>
      </c>
      <c r="AX27" s="1">
        <v>3476.15</v>
      </c>
      <c r="AY27">
        <v>0.2424</v>
      </c>
      <c r="AZ27" s="1">
        <v>1247.1099999999999</v>
      </c>
      <c r="BA27">
        <v>8.6999999999999994E-2</v>
      </c>
      <c r="BB27" s="1">
        <v>1090.3800000000001</v>
      </c>
      <c r="BC27">
        <v>7.5999999999999998E-2</v>
      </c>
      <c r="BD27" s="1">
        <v>14342.73</v>
      </c>
      <c r="BE27" s="1">
        <v>6569.37</v>
      </c>
      <c r="BF27">
        <v>3.6549</v>
      </c>
      <c r="BG27">
        <v>0.5353</v>
      </c>
      <c r="BH27">
        <v>0.20200000000000001</v>
      </c>
      <c r="BI27">
        <v>0.23300000000000001</v>
      </c>
      <c r="BJ27">
        <v>2.3400000000000001E-2</v>
      </c>
      <c r="BK27">
        <v>6.4000000000000003E-3</v>
      </c>
    </row>
    <row r="28" spans="1:63" x14ac:dyDescent="0.3">
      <c r="A28" t="s">
        <v>25</v>
      </c>
      <c r="B28">
        <v>45203</v>
      </c>
      <c r="C28">
        <v>125</v>
      </c>
      <c r="D28">
        <v>9.57</v>
      </c>
      <c r="E28" s="1">
        <v>1196.48</v>
      </c>
      <c r="F28" s="1">
        <v>1376.43</v>
      </c>
      <c r="G28">
        <v>1.4E-3</v>
      </c>
      <c r="H28">
        <v>0</v>
      </c>
      <c r="I28">
        <v>1.5E-3</v>
      </c>
      <c r="J28">
        <v>1.5E-3</v>
      </c>
      <c r="K28">
        <v>4.7000000000000002E-3</v>
      </c>
      <c r="L28">
        <v>0.9637</v>
      </c>
      <c r="M28">
        <v>2.7300000000000001E-2</v>
      </c>
      <c r="N28">
        <v>0.38300000000000001</v>
      </c>
      <c r="O28">
        <v>6.9999999999999999E-4</v>
      </c>
      <c r="P28">
        <v>0.11550000000000001</v>
      </c>
      <c r="Q28" s="1">
        <v>45768.959999999999</v>
      </c>
      <c r="R28">
        <v>0.26879999999999998</v>
      </c>
      <c r="S28">
        <v>0.1613</v>
      </c>
      <c r="T28">
        <v>0.56989999999999996</v>
      </c>
      <c r="U28">
        <v>7.5</v>
      </c>
      <c r="V28" s="1">
        <v>61454.53</v>
      </c>
      <c r="W28">
        <v>153.57</v>
      </c>
      <c r="X28" s="1">
        <v>198895.92</v>
      </c>
      <c r="Y28">
        <v>0.47389999999999999</v>
      </c>
      <c r="Z28">
        <v>0.36909999999999998</v>
      </c>
      <c r="AA28">
        <v>0.157</v>
      </c>
      <c r="AB28">
        <v>0.52610000000000001</v>
      </c>
      <c r="AC28">
        <v>198.9</v>
      </c>
      <c r="AD28" s="1">
        <v>5322.65</v>
      </c>
      <c r="AE28">
        <v>311.85000000000002</v>
      </c>
      <c r="AF28" s="1">
        <v>122643.9</v>
      </c>
      <c r="AG28">
        <v>224</v>
      </c>
      <c r="AH28" s="1">
        <v>33296</v>
      </c>
      <c r="AI28" s="1">
        <v>55085</v>
      </c>
      <c r="AJ28">
        <v>41.9</v>
      </c>
      <c r="AK28">
        <v>21.5</v>
      </c>
      <c r="AL28">
        <v>27.08</v>
      </c>
      <c r="AM28">
        <v>3.9</v>
      </c>
      <c r="AN28">
        <v>0.6</v>
      </c>
      <c r="AO28">
        <v>0.58960000000000001</v>
      </c>
      <c r="AP28">
        <v>930.28</v>
      </c>
      <c r="AQ28" s="1">
        <v>1879.08</v>
      </c>
      <c r="AR28" s="1">
        <v>5465.93</v>
      </c>
      <c r="AS28">
        <v>656.38</v>
      </c>
      <c r="AT28">
        <v>345.71</v>
      </c>
      <c r="AU28" s="1">
        <v>9277.36</v>
      </c>
      <c r="AV28" s="1">
        <v>4938.58</v>
      </c>
      <c r="AW28">
        <v>0.42259999999999998</v>
      </c>
      <c r="AX28" s="1">
        <v>4102.5600000000004</v>
      </c>
      <c r="AY28">
        <v>0.35110000000000002</v>
      </c>
      <c r="AZ28" s="1">
        <v>1671.22</v>
      </c>
      <c r="BA28">
        <v>0.14299999999999999</v>
      </c>
      <c r="BB28">
        <v>972.63</v>
      </c>
      <c r="BC28">
        <v>8.3199999999999996E-2</v>
      </c>
      <c r="BD28" s="1">
        <v>11684.99</v>
      </c>
      <c r="BE28" s="1">
        <v>5889.94</v>
      </c>
      <c r="BF28">
        <v>1.8248</v>
      </c>
      <c r="BG28">
        <v>0.46239999999999998</v>
      </c>
      <c r="BH28">
        <v>0.24110000000000001</v>
      </c>
      <c r="BI28">
        <v>0.2109</v>
      </c>
      <c r="BJ28">
        <v>0.06</v>
      </c>
      <c r="BK28">
        <v>2.5499999999999998E-2</v>
      </c>
    </row>
    <row r="29" spans="1:63" x14ac:dyDescent="0.3">
      <c r="A29" t="s">
        <v>26</v>
      </c>
      <c r="B29">
        <v>46300</v>
      </c>
      <c r="C29">
        <v>26</v>
      </c>
      <c r="D29">
        <v>88.17</v>
      </c>
      <c r="E29" s="1">
        <v>2292.48</v>
      </c>
      <c r="F29" s="1">
        <v>2215.56</v>
      </c>
      <c r="G29">
        <v>1.0999999999999999E-2</v>
      </c>
      <c r="H29">
        <v>2.0000000000000001E-4</v>
      </c>
      <c r="I29">
        <v>2.7300000000000001E-2</v>
      </c>
      <c r="J29">
        <v>8.0000000000000004E-4</v>
      </c>
      <c r="K29">
        <v>2.6700000000000002E-2</v>
      </c>
      <c r="L29">
        <v>0.86109999999999998</v>
      </c>
      <c r="M29">
        <v>7.2999999999999995E-2</v>
      </c>
      <c r="N29">
        <v>0.46989999999999998</v>
      </c>
      <c r="O29">
        <v>9.5999999999999992E-3</v>
      </c>
      <c r="P29">
        <v>0.17480000000000001</v>
      </c>
      <c r="Q29" s="1">
        <v>57047.37</v>
      </c>
      <c r="R29">
        <v>0.33100000000000002</v>
      </c>
      <c r="S29">
        <v>0.14080000000000001</v>
      </c>
      <c r="T29">
        <v>0.5282</v>
      </c>
      <c r="U29">
        <v>13</v>
      </c>
      <c r="V29" s="1">
        <v>79689</v>
      </c>
      <c r="W29">
        <v>169.35</v>
      </c>
      <c r="X29" s="1">
        <v>95768.57</v>
      </c>
      <c r="Y29">
        <v>0.67230000000000001</v>
      </c>
      <c r="Z29">
        <v>0.25530000000000003</v>
      </c>
      <c r="AA29">
        <v>7.2499999999999995E-2</v>
      </c>
      <c r="AB29">
        <v>0.32769999999999999</v>
      </c>
      <c r="AC29">
        <v>95.77</v>
      </c>
      <c r="AD29" s="1">
        <v>3539.35</v>
      </c>
      <c r="AE29">
        <v>337.34</v>
      </c>
      <c r="AF29" s="1">
        <v>98319.24</v>
      </c>
      <c r="AG29">
        <v>119</v>
      </c>
      <c r="AH29" s="1">
        <v>36533</v>
      </c>
      <c r="AI29" s="1">
        <v>59503</v>
      </c>
      <c r="AJ29">
        <v>55.05</v>
      </c>
      <c r="AK29">
        <v>30.57</v>
      </c>
      <c r="AL29">
        <v>48.65</v>
      </c>
      <c r="AM29">
        <v>4.3</v>
      </c>
      <c r="AN29">
        <v>0</v>
      </c>
      <c r="AO29">
        <v>0.54990000000000006</v>
      </c>
      <c r="AP29" s="1">
        <v>1260.52</v>
      </c>
      <c r="AQ29" s="1">
        <v>1746.04</v>
      </c>
      <c r="AR29" s="1">
        <v>5481.53</v>
      </c>
      <c r="AS29">
        <v>165.54</v>
      </c>
      <c r="AT29">
        <v>37.950000000000003</v>
      </c>
      <c r="AU29" s="1">
        <v>8691.59</v>
      </c>
      <c r="AV29" s="1">
        <v>5710.17</v>
      </c>
      <c r="AW29">
        <v>0.50109999999999999</v>
      </c>
      <c r="AX29" s="1">
        <v>3510.65</v>
      </c>
      <c r="AY29">
        <v>0.30809999999999998</v>
      </c>
      <c r="AZ29" s="1">
        <v>1372.06</v>
      </c>
      <c r="BA29">
        <v>0.12039999999999999</v>
      </c>
      <c r="BB29">
        <v>801.55</v>
      </c>
      <c r="BC29">
        <v>7.0300000000000001E-2</v>
      </c>
      <c r="BD29" s="1">
        <v>11394.43</v>
      </c>
      <c r="BE29" s="1">
        <v>4560.6499999999996</v>
      </c>
      <c r="BF29">
        <v>1.3458000000000001</v>
      </c>
      <c r="BG29">
        <v>0.49170000000000003</v>
      </c>
      <c r="BH29">
        <v>0.19819999999999999</v>
      </c>
      <c r="BI29">
        <v>0.27729999999999999</v>
      </c>
      <c r="BJ29">
        <v>2.41E-2</v>
      </c>
      <c r="BK29">
        <v>8.6999999999999994E-3</v>
      </c>
    </row>
    <row r="30" spans="1:63" x14ac:dyDescent="0.3">
      <c r="A30" t="s">
        <v>27</v>
      </c>
      <c r="B30">
        <v>45765</v>
      </c>
      <c r="C30">
        <v>46</v>
      </c>
      <c r="D30">
        <v>39.36</v>
      </c>
      <c r="E30" s="1">
        <v>1810.78</v>
      </c>
      <c r="F30" s="1">
        <v>1725.59</v>
      </c>
      <c r="G30">
        <v>1.7999999999999999E-2</v>
      </c>
      <c r="H30">
        <v>5.9999999999999995E-4</v>
      </c>
      <c r="I30">
        <v>5.2200000000000003E-2</v>
      </c>
      <c r="J30">
        <v>2.9999999999999997E-4</v>
      </c>
      <c r="K30">
        <v>3.39E-2</v>
      </c>
      <c r="L30">
        <v>0.88319999999999999</v>
      </c>
      <c r="M30">
        <v>1.1900000000000001E-2</v>
      </c>
      <c r="N30">
        <v>0.42549999999999999</v>
      </c>
      <c r="O30">
        <v>8.3000000000000001E-3</v>
      </c>
      <c r="P30">
        <v>9.01E-2</v>
      </c>
      <c r="Q30" s="1">
        <v>55761.53</v>
      </c>
      <c r="R30">
        <v>0.20949999999999999</v>
      </c>
      <c r="S30">
        <v>0.20949999999999999</v>
      </c>
      <c r="T30">
        <v>0.58099999999999996</v>
      </c>
      <c r="U30">
        <v>14</v>
      </c>
      <c r="V30" s="1">
        <v>71048.429999999993</v>
      </c>
      <c r="W30">
        <v>123.89</v>
      </c>
      <c r="X30" s="1">
        <v>137866.5</v>
      </c>
      <c r="Y30">
        <v>0.65129999999999999</v>
      </c>
      <c r="Z30">
        <v>0.21590000000000001</v>
      </c>
      <c r="AA30">
        <v>0.1328</v>
      </c>
      <c r="AB30">
        <v>0.34870000000000001</v>
      </c>
      <c r="AC30">
        <v>137.87</v>
      </c>
      <c r="AD30" s="1">
        <v>4359.34</v>
      </c>
      <c r="AE30">
        <v>540.07000000000005</v>
      </c>
      <c r="AF30" s="1">
        <v>138167.60999999999</v>
      </c>
      <c r="AG30">
        <v>319</v>
      </c>
      <c r="AH30" s="1">
        <v>33842</v>
      </c>
      <c r="AI30" s="1">
        <v>52711</v>
      </c>
      <c r="AJ30">
        <v>31.62</v>
      </c>
      <c r="AK30">
        <v>31.62</v>
      </c>
      <c r="AL30">
        <v>31.62</v>
      </c>
      <c r="AM30">
        <v>6.15</v>
      </c>
      <c r="AN30">
        <v>0</v>
      </c>
      <c r="AO30">
        <v>0.84960000000000002</v>
      </c>
      <c r="AP30" s="1">
        <v>1046.46</v>
      </c>
      <c r="AQ30" s="1">
        <v>1924.62</v>
      </c>
      <c r="AR30" s="1">
        <v>5390.61</v>
      </c>
      <c r="AS30">
        <v>556.24</v>
      </c>
      <c r="AT30">
        <v>148.24</v>
      </c>
      <c r="AU30" s="1">
        <v>9066.19</v>
      </c>
      <c r="AV30" s="1">
        <v>4666.4399999999996</v>
      </c>
      <c r="AW30">
        <v>0.43919999999999998</v>
      </c>
      <c r="AX30" s="1">
        <v>3869.28</v>
      </c>
      <c r="AY30">
        <v>0.36420000000000002</v>
      </c>
      <c r="AZ30" s="1">
        <v>1209.9100000000001</v>
      </c>
      <c r="BA30">
        <v>0.1139</v>
      </c>
      <c r="BB30">
        <v>879.28</v>
      </c>
      <c r="BC30">
        <v>8.2799999999999999E-2</v>
      </c>
      <c r="BD30" s="1">
        <v>10624.9</v>
      </c>
      <c r="BE30" s="1">
        <v>2731.82</v>
      </c>
      <c r="BF30">
        <v>0.91190000000000004</v>
      </c>
      <c r="BG30">
        <v>0.5524</v>
      </c>
      <c r="BH30">
        <v>0.1862</v>
      </c>
      <c r="BI30">
        <v>0.2198</v>
      </c>
      <c r="BJ30">
        <v>2.7E-2</v>
      </c>
      <c r="BK30">
        <v>1.46E-2</v>
      </c>
    </row>
    <row r="31" spans="1:63" x14ac:dyDescent="0.3">
      <c r="A31" t="s">
        <v>28</v>
      </c>
      <c r="B31">
        <v>43547</v>
      </c>
      <c r="C31">
        <v>5</v>
      </c>
      <c r="D31">
        <v>491.06</v>
      </c>
      <c r="E31" s="1">
        <v>2455.31</v>
      </c>
      <c r="F31" s="1">
        <v>2450.48</v>
      </c>
      <c r="G31">
        <v>1.21E-2</v>
      </c>
      <c r="H31">
        <v>8.0000000000000004E-4</v>
      </c>
      <c r="I31">
        <v>6.7000000000000002E-3</v>
      </c>
      <c r="J31">
        <v>0</v>
      </c>
      <c r="K31">
        <v>2.7900000000000001E-2</v>
      </c>
      <c r="L31">
        <v>0.93069999999999997</v>
      </c>
      <c r="M31">
        <v>2.18E-2</v>
      </c>
      <c r="N31">
        <v>7.3099999999999998E-2</v>
      </c>
      <c r="O31">
        <v>2.5999999999999999E-3</v>
      </c>
      <c r="P31">
        <v>0.10929999999999999</v>
      </c>
      <c r="Q31" s="1">
        <v>75456.17</v>
      </c>
      <c r="R31">
        <v>7.3400000000000007E-2</v>
      </c>
      <c r="S31">
        <v>0.15820000000000001</v>
      </c>
      <c r="T31">
        <v>0.76839999999999997</v>
      </c>
      <c r="U31">
        <v>16</v>
      </c>
      <c r="V31" s="1">
        <v>105050.38</v>
      </c>
      <c r="W31">
        <v>153.46</v>
      </c>
      <c r="X31" s="1">
        <v>221138.51</v>
      </c>
      <c r="Y31">
        <v>0.95789999999999997</v>
      </c>
      <c r="Z31">
        <v>2.3400000000000001E-2</v>
      </c>
      <c r="AA31">
        <v>1.8700000000000001E-2</v>
      </c>
      <c r="AB31">
        <v>4.2099999999999999E-2</v>
      </c>
      <c r="AC31">
        <v>221.14</v>
      </c>
      <c r="AD31" s="1">
        <v>12073.2</v>
      </c>
      <c r="AE31" s="1">
        <v>1538.65</v>
      </c>
      <c r="AF31" s="1">
        <v>230076.79999999999</v>
      </c>
      <c r="AG31">
        <v>557</v>
      </c>
      <c r="AH31" s="1">
        <v>58747</v>
      </c>
      <c r="AI31" s="1">
        <v>122028</v>
      </c>
      <c r="AJ31">
        <v>117.81</v>
      </c>
      <c r="AK31">
        <v>53.12</v>
      </c>
      <c r="AL31">
        <v>64.430000000000007</v>
      </c>
      <c r="AM31">
        <v>4.6100000000000003</v>
      </c>
      <c r="AN31">
        <v>0</v>
      </c>
      <c r="AO31">
        <v>0.67589999999999995</v>
      </c>
      <c r="AP31" s="1">
        <v>2064.79</v>
      </c>
      <c r="AQ31" s="1">
        <v>1869.9</v>
      </c>
      <c r="AR31" s="1">
        <v>7996.64</v>
      </c>
      <c r="AS31">
        <v>714.08</v>
      </c>
      <c r="AT31">
        <v>280.85000000000002</v>
      </c>
      <c r="AU31" s="1">
        <v>12926.27</v>
      </c>
      <c r="AV31" s="1">
        <v>3407.33</v>
      </c>
      <c r="AW31">
        <v>0.22989999999999999</v>
      </c>
      <c r="AX31" s="1">
        <v>10041.11</v>
      </c>
      <c r="AY31">
        <v>0.6774</v>
      </c>
      <c r="AZ31" s="1">
        <v>1019.34</v>
      </c>
      <c r="BA31">
        <v>6.88E-2</v>
      </c>
      <c r="BB31">
        <v>354.56</v>
      </c>
      <c r="BC31">
        <v>2.3900000000000001E-2</v>
      </c>
      <c r="BD31" s="1">
        <v>14822.33</v>
      </c>
      <c r="BE31" s="1">
        <v>1780.84</v>
      </c>
      <c r="BF31">
        <v>0.1583</v>
      </c>
      <c r="BG31">
        <v>0.64870000000000005</v>
      </c>
      <c r="BH31">
        <v>0.20080000000000001</v>
      </c>
      <c r="BI31">
        <v>0.1038</v>
      </c>
      <c r="BJ31">
        <v>3.27E-2</v>
      </c>
      <c r="BK31">
        <v>1.4E-2</v>
      </c>
    </row>
    <row r="32" spans="1:63" x14ac:dyDescent="0.3">
      <c r="A32" t="s">
        <v>29</v>
      </c>
      <c r="B32">
        <v>43554</v>
      </c>
      <c r="C32">
        <v>5</v>
      </c>
      <c r="D32">
        <v>284.39999999999998</v>
      </c>
      <c r="E32" s="1">
        <v>1421.99</v>
      </c>
      <c r="F32" s="1">
        <v>1416.6</v>
      </c>
      <c r="G32">
        <v>0.1787</v>
      </c>
      <c r="H32">
        <v>6.9999999999999999E-4</v>
      </c>
      <c r="I32">
        <v>0.2044</v>
      </c>
      <c r="J32">
        <v>5.5999999999999999E-3</v>
      </c>
      <c r="K32">
        <v>1.5800000000000002E-2</v>
      </c>
      <c r="L32">
        <v>0.54449999999999998</v>
      </c>
      <c r="M32">
        <v>5.04E-2</v>
      </c>
      <c r="N32">
        <v>9.5500000000000002E-2</v>
      </c>
      <c r="O32">
        <v>5.3800000000000001E-2</v>
      </c>
      <c r="P32">
        <v>0.13719999999999999</v>
      </c>
      <c r="Q32" s="1">
        <v>86477.25</v>
      </c>
      <c r="R32">
        <v>0.16109999999999999</v>
      </c>
      <c r="S32">
        <v>0.2349</v>
      </c>
      <c r="T32">
        <v>0.60399999999999998</v>
      </c>
      <c r="U32">
        <v>13</v>
      </c>
      <c r="V32" s="1">
        <v>113563.23</v>
      </c>
      <c r="W32">
        <v>109.38</v>
      </c>
      <c r="X32" s="1">
        <v>510459.02</v>
      </c>
      <c r="Y32">
        <v>0.48470000000000002</v>
      </c>
      <c r="Z32">
        <v>0.49659999999999999</v>
      </c>
      <c r="AA32">
        <v>1.8700000000000001E-2</v>
      </c>
      <c r="AB32">
        <v>0.51529999999999998</v>
      </c>
      <c r="AC32">
        <v>510.46</v>
      </c>
      <c r="AD32" s="1">
        <v>20171.650000000001</v>
      </c>
      <c r="AE32" s="1">
        <v>1419.81</v>
      </c>
      <c r="AF32" s="1">
        <v>529113.73</v>
      </c>
      <c r="AG32">
        <v>606</v>
      </c>
      <c r="AH32" s="1">
        <v>57310</v>
      </c>
      <c r="AI32" s="1">
        <v>144413</v>
      </c>
      <c r="AJ32">
        <v>79.3</v>
      </c>
      <c r="AK32">
        <v>34.090000000000003</v>
      </c>
      <c r="AL32">
        <v>43.31</v>
      </c>
      <c r="AM32">
        <v>6.8</v>
      </c>
      <c r="AN32">
        <v>0</v>
      </c>
      <c r="AO32">
        <v>0.36459999999999998</v>
      </c>
      <c r="AP32" s="1">
        <v>3166.24</v>
      </c>
      <c r="AQ32" s="1">
        <v>4263.95</v>
      </c>
      <c r="AR32" s="1">
        <v>11122.02</v>
      </c>
      <c r="AS32" s="1">
        <v>1332.22</v>
      </c>
      <c r="AT32" s="1">
        <v>1173.6199999999999</v>
      </c>
      <c r="AU32" s="1">
        <v>21058.11</v>
      </c>
      <c r="AV32" s="1">
        <v>3873.24</v>
      </c>
      <c r="AW32">
        <v>0.1545</v>
      </c>
      <c r="AX32" s="1">
        <v>18182.419999999998</v>
      </c>
      <c r="AY32">
        <v>0.72540000000000004</v>
      </c>
      <c r="AZ32" s="1">
        <v>2611.98</v>
      </c>
      <c r="BA32">
        <v>0.1042</v>
      </c>
      <c r="BB32">
        <v>397.46</v>
      </c>
      <c r="BC32">
        <v>1.5900000000000001E-2</v>
      </c>
      <c r="BD32" s="1">
        <v>25065.11</v>
      </c>
      <c r="BE32">
        <v>694.85</v>
      </c>
      <c r="BF32">
        <v>4.19E-2</v>
      </c>
      <c r="BG32">
        <v>0.59009999999999996</v>
      </c>
      <c r="BH32">
        <v>0.20619999999999999</v>
      </c>
      <c r="BI32">
        <v>0.16139999999999999</v>
      </c>
      <c r="BJ32">
        <v>2.5600000000000001E-2</v>
      </c>
      <c r="BK32">
        <v>1.6799999999999999E-2</v>
      </c>
    </row>
    <row r="33" spans="1:63" x14ac:dyDescent="0.3">
      <c r="A33" t="s">
        <v>30</v>
      </c>
      <c r="B33">
        <v>46425</v>
      </c>
      <c r="C33">
        <v>112</v>
      </c>
      <c r="D33">
        <v>16.489999999999998</v>
      </c>
      <c r="E33" s="1">
        <v>1846.95</v>
      </c>
      <c r="F33" s="1">
        <v>1795.59</v>
      </c>
      <c r="G33">
        <v>3.8999999999999998E-3</v>
      </c>
      <c r="H33">
        <v>5.9999999999999995E-4</v>
      </c>
      <c r="I33">
        <v>4.3E-3</v>
      </c>
      <c r="J33">
        <v>1.1000000000000001E-3</v>
      </c>
      <c r="K33">
        <v>7.7000000000000002E-3</v>
      </c>
      <c r="L33">
        <v>0.9708</v>
      </c>
      <c r="M33">
        <v>1.1599999999999999E-2</v>
      </c>
      <c r="N33">
        <v>0.42070000000000002</v>
      </c>
      <c r="O33">
        <v>3.8999999999999998E-3</v>
      </c>
      <c r="P33">
        <v>0.14910000000000001</v>
      </c>
      <c r="Q33" s="1">
        <v>52956.66</v>
      </c>
      <c r="R33">
        <v>0.2339</v>
      </c>
      <c r="S33">
        <v>0.2177</v>
      </c>
      <c r="T33">
        <v>0.5484</v>
      </c>
      <c r="U33">
        <v>17.3</v>
      </c>
      <c r="V33" s="1">
        <v>59741.62</v>
      </c>
      <c r="W33">
        <v>104.43</v>
      </c>
      <c r="X33" s="1">
        <v>142199.39000000001</v>
      </c>
      <c r="Y33">
        <v>0.77159999999999995</v>
      </c>
      <c r="Z33">
        <v>0.14860000000000001</v>
      </c>
      <c r="AA33">
        <v>7.9799999999999996E-2</v>
      </c>
      <c r="AB33">
        <v>0.22839999999999999</v>
      </c>
      <c r="AC33">
        <v>142.19999999999999</v>
      </c>
      <c r="AD33" s="1">
        <v>3954.64</v>
      </c>
      <c r="AE33">
        <v>544.91</v>
      </c>
      <c r="AF33" s="1">
        <v>130462.32</v>
      </c>
      <c r="AG33">
        <v>272</v>
      </c>
      <c r="AH33" s="1">
        <v>32912</v>
      </c>
      <c r="AI33" s="1">
        <v>50757</v>
      </c>
      <c r="AJ33">
        <v>33.700000000000003</v>
      </c>
      <c r="AK33">
        <v>27.3</v>
      </c>
      <c r="AL33">
        <v>27.3</v>
      </c>
      <c r="AM33">
        <v>4.5999999999999996</v>
      </c>
      <c r="AN33">
        <v>0</v>
      </c>
      <c r="AO33">
        <v>0.81399999999999995</v>
      </c>
      <c r="AP33" s="1">
        <v>1155.48</v>
      </c>
      <c r="AQ33" s="1">
        <v>2224.13</v>
      </c>
      <c r="AR33" s="1">
        <v>6119.56</v>
      </c>
      <c r="AS33">
        <v>474.12</v>
      </c>
      <c r="AT33">
        <v>115.29</v>
      </c>
      <c r="AU33" s="1">
        <v>10088.56</v>
      </c>
      <c r="AV33" s="1">
        <v>5894.73</v>
      </c>
      <c r="AW33">
        <v>0.50480000000000003</v>
      </c>
      <c r="AX33" s="1">
        <v>3408.59</v>
      </c>
      <c r="AY33">
        <v>0.29189999999999999</v>
      </c>
      <c r="AZ33" s="1">
        <v>1342.11</v>
      </c>
      <c r="BA33">
        <v>0.1149</v>
      </c>
      <c r="BB33" s="1">
        <v>1032.6099999999999</v>
      </c>
      <c r="BC33">
        <v>8.8400000000000006E-2</v>
      </c>
      <c r="BD33" s="1">
        <v>11678.04</v>
      </c>
      <c r="BE33" s="1">
        <v>4906.71</v>
      </c>
      <c r="BF33">
        <v>1.5099</v>
      </c>
      <c r="BG33">
        <v>0.50970000000000004</v>
      </c>
      <c r="BH33">
        <v>0.2301</v>
      </c>
      <c r="BI33">
        <v>0.1762</v>
      </c>
      <c r="BJ33">
        <v>4.3799999999999999E-2</v>
      </c>
      <c r="BK33">
        <v>4.02E-2</v>
      </c>
    </row>
    <row r="34" spans="1:63" x14ac:dyDescent="0.3">
      <c r="A34" t="s">
        <v>31</v>
      </c>
      <c r="B34">
        <v>47241</v>
      </c>
      <c r="C34">
        <v>47</v>
      </c>
      <c r="D34">
        <v>170.47</v>
      </c>
      <c r="E34" s="1">
        <v>8012.04</v>
      </c>
      <c r="F34" s="1">
        <v>7712.25</v>
      </c>
      <c r="G34">
        <v>6.8500000000000005E-2</v>
      </c>
      <c r="H34">
        <v>1.4E-3</v>
      </c>
      <c r="I34">
        <v>3.2199999999999999E-2</v>
      </c>
      <c r="J34">
        <v>1.6999999999999999E-3</v>
      </c>
      <c r="K34">
        <v>3.1300000000000001E-2</v>
      </c>
      <c r="L34">
        <v>0.82569999999999999</v>
      </c>
      <c r="M34">
        <v>3.9300000000000002E-2</v>
      </c>
      <c r="N34">
        <v>0.1343</v>
      </c>
      <c r="O34">
        <v>2.1700000000000001E-2</v>
      </c>
      <c r="P34">
        <v>0.14130000000000001</v>
      </c>
      <c r="Q34" s="1">
        <v>67149.3</v>
      </c>
      <c r="R34">
        <v>0.19189999999999999</v>
      </c>
      <c r="S34">
        <v>0.2</v>
      </c>
      <c r="T34">
        <v>0.60809999999999997</v>
      </c>
      <c r="U34">
        <v>39.9</v>
      </c>
      <c r="V34" s="1">
        <v>92474.39</v>
      </c>
      <c r="W34">
        <v>197.17</v>
      </c>
      <c r="X34" s="1">
        <v>218237.36</v>
      </c>
      <c r="Y34">
        <v>0.71360000000000001</v>
      </c>
      <c r="Z34">
        <v>0.26369999999999999</v>
      </c>
      <c r="AA34">
        <v>2.2700000000000001E-2</v>
      </c>
      <c r="AB34">
        <v>0.28639999999999999</v>
      </c>
      <c r="AC34">
        <v>218.24</v>
      </c>
      <c r="AD34" s="1">
        <v>8652.84</v>
      </c>
      <c r="AE34">
        <v>872.9</v>
      </c>
      <c r="AF34" s="1">
        <v>234591.93</v>
      </c>
      <c r="AG34">
        <v>562</v>
      </c>
      <c r="AH34" s="1">
        <v>52140</v>
      </c>
      <c r="AI34" s="1">
        <v>85554</v>
      </c>
      <c r="AJ34">
        <v>49.9</v>
      </c>
      <c r="AK34">
        <v>39.72</v>
      </c>
      <c r="AL34">
        <v>38.56</v>
      </c>
      <c r="AM34">
        <v>4.5999999999999996</v>
      </c>
      <c r="AN34">
        <v>0</v>
      </c>
      <c r="AO34">
        <v>0.67779999999999996</v>
      </c>
      <c r="AP34" s="1">
        <v>1230.46</v>
      </c>
      <c r="AQ34" s="1">
        <v>1887.1</v>
      </c>
      <c r="AR34" s="1">
        <v>7402.55</v>
      </c>
      <c r="AS34">
        <v>674.95</v>
      </c>
      <c r="AT34">
        <v>301.31</v>
      </c>
      <c r="AU34" s="1">
        <v>11496.37</v>
      </c>
      <c r="AV34" s="1">
        <v>2646.66</v>
      </c>
      <c r="AW34">
        <v>0.22789999999999999</v>
      </c>
      <c r="AX34" s="1">
        <v>7797.46</v>
      </c>
      <c r="AY34">
        <v>0.6714</v>
      </c>
      <c r="AZ34">
        <v>698.22</v>
      </c>
      <c r="BA34">
        <v>6.0100000000000001E-2</v>
      </c>
      <c r="BB34">
        <v>471.62</v>
      </c>
      <c r="BC34">
        <v>4.0599999999999997E-2</v>
      </c>
      <c r="BD34" s="1">
        <v>11613.96</v>
      </c>
      <c r="BE34">
        <v>910.35</v>
      </c>
      <c r="BF34">
        <v>0.1419</v>
      </c>
      <c r="BG34">
        <v>0.57950000000000002</v>
      </c>
      <c r="BH34">
        <v>0.23730000000000001</v>
      </c>
      <c r="BI34">
        <v>0.1138</v>
      </c>
      <c r="BJ34">
        <v>2.53E-2</v>
      </c>
      <c r="BK34">
        <v>4.41E-2</v>
      </c>
    </row>
    <row r="35" spans="1:63" x14ac:dyDescent="0.3">
      <c r="A35" t="s">
        <v>32</v>
      </c>
      <c r="B35">
        <v>43562</v>
      </c>
      <c r="C35">
        <v>20</v>
      </c>
      <c r="D35">
        <v>172.86</v>
      </c>
      <c r="E35" s="1">
        <v>3457.1</v>
      </c>
      <c r="F35" s="1">
        <v>3215.11</v>
      </c>
      <c r="G35">
        <v>2E-3</v>
      </c>
      <c r="H35">
        <v>2.9999999999999997E-4</v>
      </c>
      <c r="I35">
        <v>0.81979999999999997</v>
      </c>
      <c r="J35">
        <v>0</v>
      </c>
      <c r="K35">
        <v>3.8300000000000001E-2</v>
      </c>
      <c r="L35">
        <v>8.6199999999999999E-2</v>
      </c>
      <c r="M35">
        <v>5.3400000000000003E-2</v>
      </c>
      <c r="N35">
        <v>0.65059999999999996</v>
      </c>
      <c r="O35">
        <v>2.4299999999999999E-2</v>
      </c>
      <c r="P35">
        <v>0.1852</v>
      </c>
      <c r="Q35" s="1">
        <v>66113.67</v>
      </c>
      <c r="R35">
        <v>0.219</v>
      </c>
      <c r="S35">
        <v>0.2107</v>
      </c>
      <c r="T35">
        <v>0.57020000000000004</v>
      </c>
      <c r="U35">
        <v>35</v>
      </c>
      <c r="V35" s="1">
        <v>91268.86</v>
      </c>
      <c r="W35">
        <v>98.77</v>
      </c>
      <c r="X35" s="1">
        <v>193912.64</v>
      </c>
      <c r="Y35">
        <v>0.52059999999999995</v>
      </c>
      <c r="Z35">
        <v>0.38600000000000001</v>
      </c>
      <c r="AA35">
        <v>9.3399999999999997E-2</v>
      </c>
      <c r="AB35">
        <v>0.47939999999999999</v>
      </c>
      <c r="AC35">
        <v>193.91</v>
      </c>
      <c r="AD35" s="1">
        <v>10009.66</v>
      </c>
      <c r="AE35">
        <v>716.28</v>
      </c>
      <c r="AF35" s="1">
        <v>189042.34</v>
      </c>
      <c r="AG35">
        <v>498</v>
      </c>
      <c r="AH35" s="1">
        <v>31014</v>
      </c>
      <c r="AI35" s="1">
        <v>42529</v>
      </c>
      <c r="AJ35">
        <v>74.72</v>
      </c>
      <c r="AK35">
        <v>44.56</v>
      </c>
      <c r="AL35">
        <v>55.56</v>
      </c>
      <c r="AM35">
        <v>4.62</v>
      </c>
      <c r="AN35">
        <v>0</v>
      </c>
      <c r="AO35">
        <v>1.3030999999999999</v>
      </c>
      <c r="AP35" s="1">
        <v>2230.15</v>
      </c>
      <c r="AQ35" s="1">
        <v>3550.65</v>
      </c>
      <c r="AR35" s="1">
        <v>7133.28</v>
      </c>
      <c r="AS35">
        <v>962.31</v>
      </c>
      <c r="AT35">
        <v>739.27</v>
      </c>
      <c r="AU35" s="1">
        <v>14615.67</v>
      </c>
      <c r="AV35" s="1">
        <v>4959.29</v>
      </c>
      <c r="AW35">
        <v>0.29859999999999998</v>
      </c>
      <c r="AX35" s="1">
        <v>9866.8799999999992</v>
      </c>
      <c r="AY35">
        <v>0.59409999999999996</v>
      </c>
      <c r="AZ35">
        <v>754.17</v>
      </c>
      <c r="BA35">
        <v>4.5400000000000003E-2</v>
      </c>
      <c r="BB35" s="1">
        <v>1028.0999999999999</v>
      </c>
      <c r="BC35">
        <v>6.1899999999999997E-2</v>
      </c>
      <c r="BD35" s="1">
        <v>16608.45</v>
      </c>
      <c r="BE35" s="1">
        <v>1666.37</v>
      </c>
      <c r="BF35">
        <v>0.53210000000000002</v>
      </c>
      <c r="BG35">
        <v>0.56200000000000006</v>
      </c>
      <c r="BH35">
        <v>0.20660000000000001</v>
      </c>
      <c r="BI35">
        <v>0.17979999999999999</v>
      </c>
      <c r="BJ35">
        <v>3.0499999999999999E-2</v>
      </c>
      <c r="BK35">
        <v>2.1100000000000001E-2</v>
      </c>
    </row>
    <row r="36" spans="1:63" x14ac:dyDescent="0.3">
      <c r="A36" t="s">
        <v>33</v>
      </c>
      <c r="B36">
        <v>43570</v>
      </c>
      <c r="C36">
        <v>44</v>
      </c>
      <c r="D36">
        <v>30.57</v>
      </c>
      <c r="E36" s="1">
        <v>1345.03</v>
      </c>
      <c r="F36" s="1">
        <v>1154.1199999999999</v>
      </c>
      <c r="G36">
        <v>8.9999999999999998E-4</v>
      </c>
      <c r="H36">
        <v>0</v>
      </c>
      <c r="I36">
        <v>3.3500000000000002E-2</v>
      </c>
      <c r="J36">
        <v>8.9999999999999998E-4</v>
      </c>
      <c r="K36">
        <v>1.1599999999999999E-2</v>
      </c>
      <c r="L36">
        <v>0.89959999999999996</v>
      </c>
      <c r="M36">
        <v>5.3600000000000002E-2</v>
      </c>
      <c r="N36">
        <v>0.62439999999999996</v>
      </c>
      <c r="O36">
        <v>0</v>
      </c>
      <c r="P36">
        <v>0.19139999999999999</v>
      </c>
      <c r="Q36" s="1">
        <v>60219.59</v>
      </c>
      <c r="R36">
        <v>0.43240000000000001</v>
      </c>
      <c r="S36">
        <v>0.16220000000000001</v>
      </c>
      <c r="T36">
        <v>0.40539999999999998</v>
      </c>
      <c r="U36">
        <v>5</v>
      </c>
      <c r="V36" s="1">
        <v>137216.79999999999</v>
      </c>
      <c r="W36">
        <v>261.27</v>
      </c>
      <c r="X36" s="1">
        <v>158824.29</v>
      </c>
      <c r="Y36">
        <v>0.4662</v>
      </c>
      <c r="Z36">
        <v>0.1182</v>
      </c>
      <c r="AA36">
        <v>0.41560000000000002</v>
      </c>
      <c r="AB36">
        <v>0.53380000000000005</v>
      </c>
      <c r="AC36">
        <v>158.82</v>
      </c>
      <c r="AD36" s="1">
        <v>3913.28</v>
      </c>
      <c r="AE36">
        <v>334.62</v>
      </c>
      <c r="AF36" s="1">
        <v>87343.94</v>
      </c>
      <c r="AG36">
        <v>84</v>
      </c>
      <c r="AH36" s="1">
        <v>27668</v>
      </c>
      <c r="AI36" s="1">
        <v>44538</v>
      </c>
      <c r="AJ36">
        <v>28.95</v>
      </c>
      <c r="AK36">
        <v>21.56</v>
      </c>
      <c r="AL36">
        <v>21.62</v>
      </c>
      <c r="AM36">
        <v>4.5</v>
      </c>
      <c r="AN36">
        <v>0</v>
      </c>
      <c r="AO36">
        <v>0.61760000000000004</v>
      </c>
      <c r="AP36" s="1">
        <v>1737.28</v>
      </c>
      <c r="AQ36" s="1">
        <v>3227.17</v>
      </c>
      <c r="AR36" s="1">
        <v>5471.31</v>
      </c>
      <c r="AS36">
        <v>917.17</v>
      </c>
      <c r="AT36">
        <v>96.56</v>
      </c>
      <c r="AU36" s="1">
        <v>11449.45</v>
      </c>
      <c r="AV36" s="1">
        <v>8779.76</v>
      </c>
      <c r="AW36">
        <v>0.57630000000000003</v>
      </c>
      <c r="AX36" s="1">
        <v>3217.3</v>
      </c>
      <c r="AY36">
        <v>0.2112</v>
      </c>
      <c r="AZ36" s="1">
        <v>1613.61</v>
      </c>
      <c r="BA36">
        <v>0.10589999999999999</v>
      </c>
      <c r="BB36" s="1">
        <v>1624.12</v>
      </c>
      <c r="BC36">
        <v>0.1066</v>
      </c>
      <c r="BD36" s="1">
        <v>15234.78</v>
      </c>
      <c r="BE36" s="1">
        <v>6403.81</v>
      </c>
      <c r="BF36">
        <v>2.5177</v>
      </c>
      <c r="BG36">
        <v>0.3795</v>
      </c>
      <c r="BH36">
        <v>0.21560000000000001</v>
      </c>
      <c r="BI36">
        <v>0.3584</v>
      </c>
      <c r="BJ36">
        <v>3.3700000000000001E-2</v>
      </c>
      <c r="BK36">
        <v>1.2699999999999999E-2</v>
      </c>
    </row>
    <row r="37" spans="1:63" x14ac:dyDescent="0.3">
      <c r="A37" t="s">
        <v>34</v>
      </c>
      <c r="B37">
        <v>43588</v>
      </c>
      <c r="C37">
        <v>31</v>
      </c>
      <c r="D37">
        <v>83.38</v>
      </c>
      <c r="E37" s="1">
        <v>2584.67</v>
      </c>
      <c r="F37" s="1">
        <v>2362.63</v>
      </c>
      <c r="G37">
        <v>8.3999999999999995E-3</v>
      </c>
      <c r="H37">
        <v>4.0000000000000002E-4</v>
      </c>
      <c r="I37">
        <v>3.0200000000000001E-2</v>
      </c>
      <c r="J37">
        <v>1.6000000000000001E-3</v>
      </c>
      <c r="K37">
        <v>2.46E-2</v>
      </c>
      <c r="L37">
        <v>0.83169999999999999</v>
      </c>
      <c r="M37">
        <v>0.10299999999999999</v>
      </c>
      <c r="N37">
        <v>0.47039999999999998</v>
      </c>
      <c r="O37">
        <v>5.3E-3</v>
      </c>
      <c r="P37">
        <v>0.1658</v>
      </c>
      <c r="Q37" s="1">
        <v>49118.69</v>
      </c>
      <c r="R37">
        <v>0.24660000000000001</v>
      </c>
      <c r="S37">
        <v>0.14610000000000001</v>
      </c>
      <c r="T37">
        <v>0.60729999999999995</v>
      </c>
      <c r="U37">
        <v>17</v>
      </c>
      <c r="V37" s="1">
        <v>82885.710000000006</v>
      </c>
      <c r="W37">
        <v>148.13999999999999</v>
      </c>
      <c r="X37" s="1">
        <v>105488.01</v>
      </c>
      <c r="Y37">
        <v>0.70540000000000003</v>
      </c>
      <c r="Z37">
        <v>0.25480000000000003</v>
      </c>
      <c r="AA37">
        <v>3.9800000000000002E-2</v>
      </c>
      <c r="AB37">
        <v>0.29459999999999997</v>
      </c>
      <c r="AC37">
        <v>105.49</v>
      </c>
      <c r="AD37" s="1">
        <v>3161.18</v>
      </c>
      <c r="AE37">
        <v>346.91</v>
      </c>
      <c r="AF37" s="1">
        <v>100331.24</v>
      </c>
      <c r="AG37">
        <v>127</v>
      </c>
      <c r="AH37" s="1">
        <v>30629</v>
      </c>
      <c r="AI37" s="1">
        <v>47371</v>
      </c>
      <c r="AJ37">
        <v>50.63</v>
      </c>
      <c r="AK37">
        <v>26.4</v>
      </c>
      <c r="AL37">
        <v>36.61</v>
      </c>
      <c r="AM37">
        <v>4.3</v>
      </c>
      <c r="AN37">
        <v>0</v>
      </c>
      <c r="AO37">
        <v>0.6976</v>
      </c>
      <c r="AP37" s="1">
        <v>1578.35</v>
      </c>
      <c r="AQ37" s="1">
        <v>1816.62</v>
      </c>
      <c r="AR37" s="1">
        <v>6800.89</v>
      </c>
      <c r="AS37">
        <v>684.57</v>
      </c>
      <c r="AT37">
        <v>187.22</v>
      </c>
      <c r="AU37" s="1">
        <v>11067.66</v>
      </c>
      <c r="AV37" s="1">
        <v>6482.74</v>
      </c>
      <c r="AW37">
        <v>0.55969999999999998</v>
      </c>
      <c r="AX37" s="1">
        <v>2939.34</v>
      </c>
      <c r="AY37">
        <v>0.25380000000000003</v>
      </c>
      <c r="AZ37">
        <v>957.41</v>
      </c>
      <c r="BA37">
        <v>8.2699999999999996E-2</v>
      </c>
      <c r="BB37" s="1">
        <v>1203.8399999999999</v>
      </c>
      <c r="BC37">
        <v>0.10390000000000001</v>
      </c>
      <c r="BD37" s="1">
        <v>11583.33</v>
      </c>
      <c r="BE37" s="1">
        <v>5324.79</v>
      </c>
      <c r="BF37">
        <v>2.0095999999999998</v>
      </c>
      <c r="BG37">
        <v>0.57709999999999995</v>
      </c>
      <c r="BH37">
        <v>0.21829999999999999</v>
      </c>
      <c r="BI37">
        <v>0.1676</v>
      </c>
      <c r="BJ37">
        <v>2.5100000000000001E-2</v>
      </c>
      <c r="BK37">
        <v>1.1900000000000001E-2</v>
      </c>
    </row>
    <row r="38" spans="1:63" x14ac:dyDescent="0.3">
      <c r="A38" t="s">
        <v>35</v>
      </c>
      <c r="B38">
        <v>43596</v>
      </c>
      <c r="C38">
        <v>115</v>
      </c>
      <c r="D38">
        <v>17.920000000000002</v>
      </c>
      <c r="E38" s="1">
        <v>2061.17</v>
      </c>
      <c r="F38" s="1">
        <v>1928.54</v>
      </c>
      <c r="G38">
        <v>0</v>
      </c>
      <c r="H38">
        <v>5.0000000000000001E-4</v>
      </c>
      <c r="I38">
        <v>3.8999999999999998E-3</v>
      </c>
      <c r="J38">
        <v>5.0000000000000001E-4</v>
      </c>
      <c r="K38">
        <v>5.7299999999999997E-2</v>
      </c>
      <c r="L38">
        <v>0.90759999999999996</v>
      </c>
      <c r="M38">
        <v>3.0099999999999998E-2</v>
      </c>
      <c r="N38">
        <v>0.38690000000000002</v>
      </c>
      <c r="O38">
        <v>0</v>
      </c>
      <c r="P38">
        <v>0.13109999999999999</v>
      </c>
      <c r="Q38" s="1">
        <v>57741.23</v>
      </c>
      <c r="R38">
        <v>0.127</v>
      </c>
      <c r="S38">
        <v>0.1825</v>
      </c>
      <c r="T38">
        <v>0.6905</v>
      </c>
      <c r="U38">
        <v>10</v>
      </c>
      <c r="V38" s="1">
        <v>81058.100000000006</v>
      </c>
      <c r="W38">
        <v>199.23</v>
      </c>
      <c r="X38" s="1">
        <v>144255.84</v>
      </c>
      <c r="Y38">
        <v>0.77910000000000001</v>
      </c>
      <c r="Z38">
        <v>0.18140000000000001</v>
      </c>
      <c r="AA38">
        <v>3.9600000000000003E-2</v>
      </c>
      <c r="AB38">
        <v>0.22090000000000001</v>
      </c>
      <c r="AC38">
        <v>144.26</v>
      </c>
      <c r="AD38" s="1">
        <v>4390.1499999999996</v>
      </c>
      <c r="AE38">
        <v>559.41</v>
      </c>
      <c r="AF38" s="1">
        <v>127551.54</v>
      </c>
      <c r="AG38">
        <v>254</v>
      </c>
      <c r="AH38" s="1">
        <v>33222</v>
      </c>
      <c r="AI38" s="1">
        <v>48920</v>
      </c>
      <c r="AJ38">
        <v>38.25</v>
      </c>
      <c r="AK38">
        <v>29.39</v>
      </c>
      <c r="AL38">
        <v>33.200000000000003</v>
      </c>
      <c r="AM38">
        <v>4.3</v>
      </c>
      <c r="AN38">
        <v>689.77</v>
      </c>
      <c r="AO38">
        <v>1.276</v>
      </c>
      <c r="AP38" s="1">
        <v>1145.82</v>
      </c>
      <c r="AQ38" s="1">
        <v>2038.23</v>
      </c>
      <c r="AR38" s="1">
        <v>5591.05</v>
      </c>
      <c r="AS38">
        <v>806.4</v>
      </c>
      <c r="AT38">
        <v>507.35</v>
      </c>
      <c r="AU38" s="1">
        <v>10088.85</v>
      </c>
      <c r="AV38" s="1">
        <v>5835.51</v>
      </c>
      <c r="AW38">
        <v>0.47939999999999999</v>
      </c>
      <c r="AX38" s="1">
        <v>4593.25</v>
      </c>
      <c r="AY38">
        <v>0.37740000000000001</v>
      </c>
      <c r="AZ38">
        <v>883.77</v>
      </c>
      <c r="BA38">
        <v>7.2599999999999998E-2</v>
      </c>
      <c r="BB38">
        <v>859.31</v>
      </c>
      <c r="BC38">
        <v>7.0599999999999996E-2</v>
      </c>
      <c r="BD38" s="1">
        <v>12171.84</v>
      </c>
      <c r="BE38" s="1">
        <v>4343.4399999999996</v>
      </c>
      <c r="BF38">
        <v>1.4914000000000001</v>
      </c>
      <c r="BG38">
        <v>0.55130000000000001</v>
      </c>
      <c r="BH38">
        <v>0.20100000000000001</v>
      </c>
      <c r="BI38">
        <v>0.19339999999999999</v>
      </c>
      <c r="BJ38">
        <v>3.9100000000000003E-2</v>
      </c>
      <c r="BK38">
        <v>1.5299999999999999E-2</v>
      </c>
    </row>
    <row r="39" spans="1:63" x14ac:dyDescent="0.3">
      <c r="A39" t="s">
        <v>36</v>
      </c>
      <c r="B39">
        <v>43604</v>
      </c>
      <c r="C39">
        <v>21</v>
      </c>
      <c r="D39">
        <v>53.05</v>
      </c>
      <c r="E39" s="1">
        <v>1113.99</v>
      </c>
      <c r="F39">
        <v>962.44</v>
      </c>
      <c r="G39">
        <v>3.0999999999999999E-3</v>
      </c>
      <c r="H39">
        <v>2.0999999999999999E-3</v>
      </c>
      <c r="I39">
        <v>1.78E-2</v>
      </c>
      <c r="J39">
        <v>0</v>
      </c>
      <c r="K39">
        <v>1.2E-2</v>
      </c>
      <c r="L39">
        <v>0.90339999999999998</v>
      </c>
      <c r="M39">
        <v>6.1499999999999999E-2</v>
      </c>
      <c r="N39">
        <v>0.63759999999999994</v>
      </c>
      <c r="O39">
        <v>0</v>
      </c>
      <c r="P39">
        <v>0.159</v>
      </c>
      <c r="Q39" s="1">
        <v>50762.65</v>
      </c>
      <c r="R39">
        <v>0.30509999999999998</v>
      </c>
      <c r="S39">
        <v>8.4699999999999998E-2</v>
      </c>
      <c r="T39">
        <v>0.61019999999999996</v>
      </c>
      <c r="U39">
        <v>10.3</v>
      </c>
      <c r="V39" s="1">
        <v>67271.070000000007</v>
      </c>
      <c r="W39">
        <v>104.19</v>
      </c>
      <c r="X39" s="1">
        <v>160769.17000000001</v>
      </c>
      <c r="Y39">
        <v>0.70830000000000004</v>
      </c>
      <c r="Z39">
        <v>0.24579999999999999</v>
      </c>
      <c r="AA39">
        <v>4.5900000000000003E-2</v>
      </c>
      <c r="AB39">
        <v>0.29170000000000001</v>
      </c>
      <c r="AC39">
        <v>160.77000000000001</v>
      </c>
      <c r="AD39" s="1">
        <v>4105.1400000000003</v>
      </c>
      <c r="AE39">
        <v>444.67</v>
      </c>
      <c r="AF39" s="1">
        <v>140422.45000000001</v>
      </c>
      <c r="AG39">
        <v>331</v>
      </c>
      <c r="AH39" s="1">
        <v>28966</v>
      </c>
      <c r="AI39" s="1">
        <v>45732</v>
      </c>
      <c r="AJ39">
        <v>35.96</v>
      </c>
      <c r="AK39">
        <v>24.96</v>
      </c>
      <c r="AL39">
        <v>25.24</v>
      </c>
      <c r="AM39">
        <v>3.6</v>
      </c>
      <c r="AN39">
        <v>0</v>
      </c>
      <c r="AO39">
        <v>0.79659999999999997</v>
      </c>
      <c r="AP39" s="1">
        <v>1762.5</v>
      </c>
      <c r="AQ39" s="1">
        <v>2081.19</v>
      </c>
      <c r="AR39" s="1">
        <v>6172.64</v>
      </c>
      <c r="AS39">
        <v>543.97</v>
      </c>
      <c r="AT39">
        <v>610.69000000000005</v>
      </c>
      <c r="AU39" s="1">
        <v>11170.96</v>
      </c>
      <c r="AV39" s="1">
        <v>6813.67</v>
      </c>
      <c r="AW39">
        <v>0.53949999999999998</v>
      </c>
      <c r="AX39" s="1">
        <v>3842.25</v>
      </c>
      <c r="AY39">
        <v>0.30420000000000003</v>
      </c>
      <c r="AZ39">
        <v>857.11</v>
      </c>
      <c r="BA39">
        <v>6.7900000000000002E-2</v>
      </c>
      <c r="BB39" s="1">
        <v>1115.71</v>
      </c>
      <c r="BC39">
        <v>8.8300000000000003E-2</v>
      </c>
      <c r="BD39" s="1">
        <v>12628.74</v>
      </c>
      <c r="BE39" s="1">
        <v>2672.78</v>
      </c>
      <c r="BF39">
        <v>0.87549999999999994</v>
      </c>
      <c r="BG39">
        <v>0.47210000000000002</v>
      </c>
      <c r="BH39">
        <v>0.25879999999999997</v>
      </c>
      <c r="BI39">
        <v>0.2019</v>
      </c>
      <c r="BJ39">
        <v>2.7300000000000001E-2</v>
      </c>
      <c r="BK39">
        <v>3.9899999999999998E-2</v>
      </c>
    </row>
    <row r="40" spans="1:63" x14ac:dyDescent="0.3">
      <c r="A40" t="s">
        <v>37</v>
      </c>
      <c r="B40">
        <v>48074</v>
      </c>
      <c r="C40">
        <v>220</v>
      </c>
      <c r="D40">
        <v>7.83</v>
      </c>
      <c r="E40" s="1">
        <v>1721.75</v>
      </c>
      <c r="F40" s="1">
        <v>1680.31</v>
      </c>
      <c r="G40">
        <v>4.7000000000000002E-3</v>
      </c>
      <c r="H40">
        <v>5.9999999999999995E-4</v>
      </c>
      <c r="I40">
        <v>5.9999999999999995E-4</v>
      </c>
      <c r="J40">
        <v>1.1999999999999999E-3</v>
      </c>
      <c r="K40">
        <v>1.5900000000000001E-2</v>
      </c>
      <c r="L40">
        <v>0.92920000000000003</v>
      </c>
      <c r="M40">
        <v>4.7800000000000002E-2</v>
      </c>
      <c r="N40">
        <v>0.23860000000000001</v>
      </c>
      <c r="O40">
        <v>1.8E-3</v>
      </c>
      <c r="P40">
        <v>0.1234</v>
      </c>
      <c r="Q40" s="1">
        <v>55135.57</v>
      </c>
      <c r="R40">
        <v>0.17780000000000001</v>
      </c>
      <c r="S40">
        <v>0.1704</v>
      </c>
      <c r="T40">
        <v>0.65190000000000003</v>
      </c>
      <c r="U40">
        <v>17.5</v>
      </c>
      <c r="V40" s="1">
        <v>71598.399999999994</v>
      </c>
      <c r="W40">
        <v>96.18</v>
      </c>
      <c r="X40" s="1">
        <v>215932.42</v>
      </c>
      <c r="Y40">
        <v>0.81759999999999999</v>
      </c>
      <c r="Z40">
        <v>0.15029999999999999</v>
      </c>
      <c r="AA40">
        <v>3.2000000000000001E-2</v>
      </c>
      <c r="AB40">
        <v>0.18240000000000001</v>
      </c>
      <c r="AC40">
        <v>215.93</v>
      </c>
      <c r="AD40" s="1">
        <v>5802.64</v>
      </c>
      <c r="AE40">
        <v>561.74</v>
      </c>
      <c r="AF40" s="1">
        <v>192468.81</v>
      </c>
      <c r="AG40">
        <v>503</v>
      </c>
      <c r="AH40" s="1">
        <v>37020</v>
      </c>
      <c r="AI40" s="1">
        <v>56571</v>
      </c>
      <c r="AJ40">
        <v>35.4</v>
      </c>
      <c r="AK40">
        <v>26.2</v>
      </c>
      <c r="AL40">
        <v>28.71</v>
      </c>
      <c r="AM40">
        <v>3.8</v>
      </c>
      <c r="AN40">
        <v>0</v>
      </c>
      <c r="AO40">
        <v>1.0285</v>
      </c>
      <c r="AP40" s="1">
        <v>1376.43</v>
      </c>
      <c r="AQ40" s="1">
        <v>2053.65</v>
      </c>
      <c r="AR40" s="1">
        <v>6451.51</v>
      </c>
      <c r="AS40">
        <v>546.29999999999995</v>
      </c>
      <c r="AT40">
        <v>343.74</v>
      </c>
      <c r="AU40" s="1">
        <v>10771.66</v>
      </c>
      <c r="AV40" s="1">
        <v>5273.88</v>
      </c>
      <c r="AW40">
        <v>0.42559999999999998</v>
      </c>
      <c r="AX40" s="1">
        <v>4875.7</v>
      </c>
      <c r="AY40">
        <v>0.39340000000000003</v>
      </c>
      <c r="AZ40" s="1">
        <v>1676.57</v>
      </c>
      <c r="BA40">
        <v>0.1353</v>
      </c>
      <c r="BB40">
        <v>566.89</v>
      </c>
      <c r="BC40">
        <v>4.5699999999999998E-2</v>
      </c>
      <c r="BD40" s="1">
        <v>12393.03</v>
      </c>
      <c r="BE40" s="1">
        <v>3817.39</v>
      </c>
      <c r="BF40">
        <v>1.0517000000000001</v>
      </c>
      <c r="BG40">
        <v>0.5544</v>
      </c>
      <c r="BH40">
        <v>0.21579999999999999</v>
      </c>
      <c r="BI40">
        <v>0.1822</v>
      </c>
      <c r="BJ40">
        <v>3.3000000000000002E-2</v>
      </c>
      <c r="BK40">
        <v>1.47E-2</v>
      </c>
    </row>
    <row r="41" spans="1:63" x14ac:dyDescent="0.3">
      <c r="A41" t="s">
        <v>38</v>
      </c>
      <c r="B41">
        <v>48926</v>
      </c>
      <c r="C41">
        <v>116</v>
      </c>
      <c r="D41">
        <v>13.57</v>
      </c>
      <c r="E41" s="1">
        <v>1574.53</v>
      </c>
      <c r="F41" s="1">
        <v>1437.5</v>
      </c>
      <c r="G41">
        <v>1.2999999999999999E-3</v>
      </c>
      <c r="H41">
        <v>0</v>
      </c>
      <c r="I41">
        <v>3.3999999999999998E-3</v>
      </c>
      <c r="J41">
        <v>1.4E-3</v>
      </c>
      <c r="K41">
        <v>3.9100000000000003E-2</v>
      </c>
      <c r="L41">
        <v>0.92620000000000002</v>
      </c>
      <c r="M41">
        <v>2.86E-2</v>
      </c>
      <c r="N41">
        <v>0.3589</v>
      </c>
      <c r="O41">
        <v>1.1999999999999999E-3</v>
      </c>
      <c r="P41">
        <v>0.13569999999999999</v>
      </c>
      <c r="Q41" s="1">
        <v>64591.94</v>
      </c>
      <c r="R41">
        <v>0.1923</v>
      </c>
      <c r="S41">
        <v>0.26919999999999999</v>
      </c>
      <c r="T41">
        <v>0.53849999999999998</v>
      </c>
      <c r="U41">
        <v>18.5</v>
      </c>
      <c r="V41" s="1">
        <v>69017.19</v>
      </c>
      <c r="W41">
        <v>78.87</v>
      </c>
      <c r="X41" s="1">
        <v>315726.32</v>
      </c>
      <c r="Y41">
        <v>0.44840000000000002</v>
      </c>
      <c r="Z41">
        <v>0.12529999999999999</v>
      </c>
      <c r="AA41">
        <v>0.42630000000000001</v>
      </c>
      <c r="AB41">
        <v>0.55159999999999998</v>
      </c>
      <c r="AC41">
        <v>315.73</v>
      </c>
      <c r="AD41" s="1">
        <v>8911.2199999999993</v>
      </c>
      <c r="AE41">
        <v>375.97</v>
      </c>
      <c r="AF41" s="1">
        <v>259735.79</v>
      </c>
      <c r="AG41">
        <v>581</v>
      </c>
      <c r="AH41" s="1">
        <v>37370</v>
      </c>
      <c r="AI41" s="1">
        <v>54998</v>
      </c>
      <c r="AJ41">
        <v>34.83</v>
      </c>
      <c r="AK41">
        <v>22.06</v>
      </c>
      <c r="AL41">
        <v>27.82</v>
      </c>
      <c r="AM41">
        <v>3.7</v>
      </c>
      <c r="AN41">
        <v>0</v>
      </c>
      <c r="AO41">
        <v>0.76119999999999999</v>
      </c>
      <c r="AP41" s="1">
        <v>1854.8</v>
      </c>
      <c r="AQ41" s="1">
        <v>2440.09</v>
      </c>
      <c r="AR41" s="1">
        <v>6763.09</v>
      </c>
      <c r="AS41" s="1">
        <v>1045.99</v>
      </c>
      <c r="AT41">
        <v>82.25</v>
      </c>
      <c r="AU41" s="1">
        <v>12186.26</v>
      </c>
      <c r="AV41" s="1">
        <v>5757.28</v>
      </c>
      <c r="AW41">
        <v>0.35539999999999999</v>
      </c>
      <c r="AX41" s="1">
        <v>8374.2199999999993</v>
      </c>
      <c r="AY41">
        <v>0.51700000000000002</v>
      </c>
      <c r="AZ41" s="1">
        <v>1239.92</v>
      </c>
      <c r="BA41">
        <v>7.6499999999999999E-2</v>
      </c>
      <c r="BB41">
        <v>827.81</v>
      </c>
      <c r="BC41">
        <v>5.11E-2</v>
      </c>
      <c r="BD41" s="1">
        <v>16199.23</v>
      </c>
      <c r="BE41" s="1">
        <v>2434.13</v>
      </c>
      <c r="BF41">
        <v>0.63280000000000003</v>
      </c>
      <c r="BG41">
        <v>0.58589999999999998</v>
      </c>
      <c r="BH41">
        <v>0.22009999999999999</v>
      </c>
      <c r="BI41">
        <v>0.14069999999999999</v>
      </c>
      <c r="BJ41">
        <v>3.5900000000000001E-2</v>
      </c>
      <c r="BK41">
        <v>1.7500000000000002E-2</v>
      </c>
    </row>
    <row r="42" spans="1:63" x14ac:dyDescent="0.3">
      <c r="A42" t="s">
        <v>39</v>
      </c>
      <c r="B42">
        <v>43612</v>
      </c>
      <c r="C42">
        <v>21</v>
      </c>
      <c r="D42">
        <v>298.63</v>
      </c>
      <c r="E42" s="1">
        <v>6271.16</v>
      </c>
      <c r="F42" s="1">
        <v>6132.08</v>
      </c>
      <c r="G42">
        <v>4.8099999999999997E-2</v>
      </c>
      <c r="H42">
        <v>1.6999999999999999E-3</v>
      </c>
      <c r="I42">
        <v>5.5599999999999997E-2</v>
      </c>
      <c r="J42">
        <v>1.6999999999999999E-3</v>
      </c>
      <c r="K42">
        <v>7.2099999999999997E-2</v>
      </c>
      <c r="L42">
        <v>0.75429999999999997</v>
      </c>
      <c r="M42">
        <v>6.6600000000000006E-2</v>
      </c>
      <c r="N42">
        <v>0.32619999999999999</v>
      </c>
      <c r="O42">
        <v>2.9100000000000001E-2</v>
      </c>
      <c r="P42">
        <v>0.16239999999999999</v>
      </c>
      <c r="Q42" s="1">
        <v>69678.37</v>
      </c>
      <c r="R42">
        <v>7.3200000000000001E-2</v>
      </c>
      <c r="S42">
        <v>0.1162</v>
      </c>
      <c r="T42">
        <v>0.81059999999999999</v>
      </c>
      <c r="U42">
        <v>38</v>
      </c>
      <c r="V42" s="1">
        <v>93804.53</v>
      </c>
      <c r="W42">
        <v>160.47999999999999</v>
      </c>
      <c r="X42" s="1">
        <v>206792.26</v>
      </c>
      <c r="Y42">
        <v>0.63660000000000005</v>
      </c>
      <c r="Z42">
        <v>0.3322</v>
      </c>
      <c r="AA42">
        <v>3.1199999999999999E-2</v>
      </c>
      <c r="AB42">
        <v>0.3634</v>
      </c>
      <c r="AC42">
        <v>206.79</v>
      </c>
      <c r="AD42" s="1">
        <v>10214.92</v>
      </c>
      <c r="AE42" s="1">
        <v>1006.61</v>
      </c>
      <c r="AF42" s="1">
        <v>215485.02</v>
      </c>
      <c r="AG42">
        <v>538</v>
      </c>
      <c r="AH42" s="1">
        <v>36156</v>
      </c>
      <c r="AI42" s="1">
        <v>51946</v>
      </c>
      <c r="AJ42">
        <v>78.5</v>
      </c>
      <c r="AK42">
        <v>45.71</v>
      </c>
      <c r="AL42">
        <v>53.73</v>
      </c>
      <c r="AM42">
        <v>4.05</v>
      </c>
      <c r="AN42">
        <v>0</v>
      </c>
      <c r="AO42">
        <v>1.1286</v>
      </c>
      <c r="AP42" s="1">
        <v>1764.95</v>
      </c>
      <c r="AQ42" s="1">
        <v>2005.67</v>
      </c>
      <c r="AR42" s="1">
        <v>7522.53</v>
      </c>
      <c r="AS42">
        <v>806.89</v>
      </c>
      <c r="AT42">
        <v>355.72</v>
      </c>
      <c r="AU42" s="1">
        <v>12455.77</v>
      </c>
      <c r="AV42" s="1">
        <v>4057.44</v>
      </c>
      <c r="AW42">
        <v>0.28560000000000002</v>
      </c>
      <c r="AX42" s="1">
        <v>9035.85</v>
      </c>
      <c r="AY42">
        <v>0.63600000000000001</v>
      </c>
      <c r="AZ42">
        <v>769.5</v>
      </c>
      <c r="BA42">
        <v>5.4199999999999998E-2</v>
      </c>
      <c r="BB42">
        <v>343.45</v>
      </c>
      <c r="BC42">
        <v>2.4199999999999999E-2</v>
      </c>
      <c r="BD42" s="1">
        <v>14206.24</v>
      </c>
      <c r="BE42" s="1">
        <v>1307.3399999999999</v>
      </c>
      <c r="BF42">
        <v>0.27689999999999998</v>
      </c>
      <c r="BG42">
        <v>0.5595</v>
      </c>
      <c r="BH42">
        <v>0.25869999999999999</v>
      </c>
      <c r="BI42">
        <v>0.1421</v>
      </c>
      <c r="BJ42">
        <v>2.4199999999999999E-2</v>
      </c>
      <c r="BK42">
        <v>1.55E-2</v>
      </c>
    </row>
    <row r="43" spans="1:63" x14ac:dyDescent="0.3">
      <c r="A43" t="s">
        <v>40</v>
      </c>
      <c r="B43">
        <v>47167</v>
      </c>
      <c r="C43">
        <v>118</v>
      </c>
      <c r="D43">
        <v>11.87</v>
      </c>
      <c r="E43" s="1">
        <v>1400.24</v>
      </c>
      <c r="F43" s="1">
        <v>1211.75</v>
      </c>
      <c r="G43">
        <v>9.9000000000000008E-3</v>
      </c>
      <c r="H43">
        <v>2.5000000000000001E-3</v>
      </c>
      <c r="I43">
        <v>7.0000000000000001E-3</v>
      </c>
      <c r="J43">
        <v>0</v>
      </c>
      <c r="K43">
        <v>1.0500000000000001E-2</v>
      </c>
      <c r="L43">
        <v>0.95299999999999996</v>
      </c>
      <c r="M43">
        <v>1.7000000000000001E-2</v>
      </c>
      <c r="N43">
        <v>0.22570000000000001</v>
      </c>
      <c r="O43">
        <v>1E-3</v>
      </c>
      <c r="P43">
        <v>0.13389999999999999</v>
      </c>
      <c r="Q43" s="1">
        <v>57359.88</v>
      </c>
      <c r="R43">
        <v>0.28739999999999999</v>
      </c>
      <c r="S43">
        <v>0.14940000000000001</v>
      </c>
      <c r="T43">
        <v>0.56320000000000003</v>
      </c>
      <c r="U43">
        <v>10</v>
      </c>
      <c r="V43" s="1">
        <v>77448.100000000006</v>
      </c>
      <c r="W43">
        <v>137.47999999999999</v>
      </c>
      <c r="X43" s="1">
        <v>245242.97</v>
      </c>
      <c r="Y43">
        <v>0.85019999999999996</v>
      </c>
      <c r="Z43">
        <v>0.11310000000000001</v>
      </c>
      <c r="AA43">
        <v>3.6799999999999999E-2</v>
      </c>
      <c r="AB43">
        <v>0.14979999999999999</v>
      </c>
      <c r="AC43">
        <v>245.24</v>
      </c>
      <c r="AD43" s="1">
        <v>5574.83</v>
      </c>
      <c r="AE43">
        <v>622.37</v>
      </c>
      <c r="AF43" s="1">
        <v>242391.42</v>
      </c>
      <c r="AG43">
        <v>573</v>
      </c>
      <c r="AH43" s="1">
        <v>35059</v>
      </c>
      <c r="AI43" s="1">
        <v>57207</v>
      </c>
      <c r="AJ43">
        <v>51.3</v>
      </c>
      <c r="AK43">
        <v>21.52</v>
      </c>
      <c r="AL43">
        <v>22.56</v>
      </c>
      <c r="AM43">
        <v>4.5</v>
      </c>
      <c r="AN43" s="1">
        <v>1856.51</v>
      </c>
      <c r="AO43">
        <v>1.1977</v>
      </c>
      <c r="AP43" s="1">
        <v>1563.82</v>
      </c>
      <c r="AQ43" s="1">
        <v>2364.3000000000002</v>
      </c>
      <c r="AR43" s="1">
        <v>6011.29</v>
      </c>
      <c r="AS43">
        <v>717.55</v>
      </c>
      <c r="AT43">
        <v>296.47000000000003</v>
      </c>
      <c r="AU43" s="1">
        <v>10953.46</v>
      </c>
      <c r="AV43" s="1">
        <v>5198.3500000000004</v>
      </c>
      <c r="AW43">
        <v>0.3463</v>
      </c>
      <c r="AX43" s="1">
        <v>7722.39</v>
      </c>
      <c r="AY43">
        <v>0.51449999999999996</v>
      </c>
      <c r="AZ43" s="1">
        <v>1311.01</v>
      </c>
      <c r="BA43">
        <v>8.7300000000000003E-2</v>
      </c>
      <c r="BB43">
        <v>777.5</v>
      </c>
      <c r="BC43">
        <v>5.1799999999999999E-2</v>
      </c>
      <c r="BD43" s="1">
        <v>15009.25</v>
      </c>
      <c r="BE43" s="1">
        <v>2504.9299999999998</v>
      </c>
      <c r="BF43">
        <v>0.4889</v>
      </c>
      <c r="BG43">
        <v>0.46939999999999998</v>
      </c>
      <c r="BH43">
        <v>0.16769999999999999</v>
      </c>
      <c r="BI43">
        <v>0.30109999999999998</v>
      </c>
      <c r="BJ43">
        <v>2.63E-2</v>
      </c>
      <c r="BK43">
        <v>3.5499999999999997E-2</v>
      </c>
    </row>
    <row r="44" spans="1:63" x14ac:dyDescent="0.3">
      <c r="A44" t="s">
        <v>41</v>
      </c>
      <c r="B44">
        <v>46854</v>
      </c>
      <c r="C44">
        <v>46</v>
      </c>
      <c r="D44">
        <v>17.97</v>
      </c>
      <c r="E44">
        <v>826.84</v>
      </c>
      <c r="F44">
        <v>863.18</v>
      </c>
      <c r="G44">
        <v>1.1999999999999999E-3</v>
      </c>
      <c r="H44">
        <v>2.3E-3</v>
      </c>
      <c r="I44">
        <v>7.0000000000000001E-3</v>
      </c>
      <c r="J44">
        <v>1.1999999999999999E-3</v>
      </c>
      <c r="K44">
        <v>9.2999999999999992E-3</v>
      </c>
      <c r="L44">
        <v>0.95609999999999995</v>
      </c>
      <c r="M44">
        <v>2.3E-2</v>
      </c>
      <c r="N44">
        <v>0.55000000000000004</v>
      </c>
      <c r="O44">
        <v>0</v>
      </c>
      <c r="P44">
        <v>0.17280000000000001</v>
      </c>
      <c r="Q44" s="1">
        <v>53304.33</v>
      </c>
      <c r="R44">
        <v>0.42859999999999998</v>
      </c>
      <c r="S44">
        <v>0.1905</v>
      </c>
      <c r="T44">
        <v>0.38100000000000001</v>
      </c>
      <c r="U44">
        <v>7</v>
      </c>
      <c r="V44" s="1">
        <v>76082.289999999994</v>
      </c>
      <c r="W44">
        <v>114.91</v>
      </c>
      <c r="X44" s="1">
        <v>165558</v>
      </c>
      <c r="Y44">
        <v>0.65310000000000001</v>
      </c>
      <c r="Z44">
        <v>6.3100000000000003E-2</v>
      </c>
      <c r="AA44">
        <v>0.2838</v>
      </c>
      <c r="AB44">
        <v>0.34689999999999999</v>
      </c>
      <c r="AC44">
        <v>165.56</v>
      </c>
      <c r="AD44" s="1">
        <v>4771.8100000000004</v>
      </c>
      <c r="AE44">
        <v>314.14</v>
      </c>
      <c r="AF44" s="1">
        <v>149768.32999999999</v>
      </c>
      <c r="AG44">
        <v>378</v>
      </c>
      <c r="AH44" s="1">
        <v>33652</v>
      </c>
      <c r="AI44" s="1">
        <v>50783</v>
      </c>
      <c r="AJ44">
        <v>45.88</v>
      </c>
      <c r="AK44">
        <v>21.97</v>
      </c>
      <c r="AL44">
        <v>22.97</v>
      </c>
      <c r="AM44">
        <v>5.2</v>
      </c>
      <c r="AN44" s="1">
        <v>2325.84</v>
      </c>
      <c r="AO44">
        <v>1.6895</v>
      </c>
      <c r="AP44" s="1">
        <v>1805.45</v>
      </c>
      <c r="AQ44" s="1">
        <v>3330.8</v>
      </c>
      <c r="AR44" s="1">
        <v>6497.82</v>
      </c>
      <c r="AS44">
        <v>429.66</v>
      </c>
      <c r="AT44">
        <v>182.03</v>
      </c>
      <c r="AU44" s="1">
        <v>12245.76</v>
      </c>
      <c r="AV44" s="1">
        <v>5285.01</v>
      </c>
      <c r="AW44">
        <v>0.39140000000000003</v>
      </c>
      <c r="AX44" s="1">
        <v>6171.88</v>
      </c>
      <c r="AY44">
        <v>0.45700000000000002</v>
      </c>
      <c r="AZ44" s="1">
        <v>1305.28</v>
      </c>
      <c r="BA44">
        <v>9.6699999999999994E-2</v>
      </c>
      <c r="BB44">
        <v>742.14</v>
      </c>
      <c r="BC44">
        <v>5.5E-2</v>
      </c>
      <c r="BD44" s="1">
        <v>13504.32</v>
      </c>
      <c r="BE44" s="1">
        <v>5633.66</v>
      </c>
      <c r="BF44">
        <v>1.9558</v>
      </c>
      <c r="BG44">
        <v>0.50770000000000004</v>
      </c>
      <c r="BH44">
        <v>0.23799999999999999</v>
      </c>
      <c r="BI44">
        <v>0.20419999999999999</v>
      </c>
      <c r="BJ44">
        <v>3.4500000000000003E-2</v>
      </c>
      <c r="BK44">
        <v>1.5599999999999999E-2</v>
      </c>
    </row>
    <row r="45" spans="1:63" x14ac:dyDescent="0.3">
      <c r="A45" t="s">
        <v>42</v>
      </c>
      <c r="B45">
        <v>48611</v>
      </c>
      <c r="C45">
        <v>34</v>
      </c>
      <c r="D45">
        <v>38.43</v>
      </c>
      <c r="E45" s="1">
        <v>1306.6400000000001</v>
      </c>
      <c r="F45" s="1">
        <v>1234.82</v>
      </c>
      <c r="G45">
        <v>4.8999999999999998E-3</v>
      </c>
      <c r="H45">
        <v>1.4E-3</v>
      </c>
      <c r="I45">
        <v>4.4000000000000003E-3</v>
      </c>
      <c r="J45">
        <v>0</v>
      </c>
      <c r="K45">
        <v>2.0500000000000001E-2</v>
      </c>
      <c r="L45">
        <v>0.9274</v>
      </c>
      <c r="M45">
        <v>4.1500000000000002E-2</v>
      </c>
      <c r="N45">
        <v>0.1883</v>
      </c>
      <c r="O45">
        <v>3.7600000000000001E-2</v>
      </c>
      <c r="P45">
        <v>7.7600000000000002E-2</v>
      </c>
      <c r="Q45" s="1">
        <v>53138.06</v>
      </c>
      <c r="R45">
        <v>0.21590000000000001</v>
      </c>
      <c r="S45">
        <v>0.2273</v>
      </c>
      <c r="T45">
        <v>0.55679999999999996</v>
      </c>
      <c r="U45">
        <v>9.1999999999999993</v>
      </c>
      <c r="V45" s="1">
        <v>68609.539999999994</v>
      </c>
      <c r="W45">
        <v>137.26</v>
      </c>
      <c r="X45" s="1">
        <v>119304.56</v>
      </c>
      <c r="Y45">
        <v>0.85619999999999996</v>
      </c>
      <c r="Z45">
        <v>0.1187</v>
      </c>
      <c r="AA45">
        <v>2.5100000000000001E-2</v>
      </c>
      <c r="AB45">
        <v>0.14380000000000001</v>
      </c>
      <c r="AC45">
        <v>119.3</v>
      </c>
      <c r="AD45" s="1">
        <v>3322.61</v>
      </c>
      <c r="AE45">
        <v>592.85</v>
      </c>
      <c r="AF45" s="1">
        <v>134926.84</v>
      </c>
      <c r="AG45">
        <v>303</v>
      </c>
      <c r="AH45" s="1">
        <v>45249</v>
      </c>
      <c r="AI45" s="1">
        <v>69603</v>
      </c>
      <c r="AJ45">
        <v>52.63</v>
      </c>
      <c r="AK45">
        <v>27.12</v>
      </c>
      <c r="AL45">
        <v>27.85</v>
      </c>
      <c r="AM45">
        <v>4.5</v>
      </c>
      <c r="AN45" s="1">
        <v>1032.03</v>
      </c>
      <c r="AO45">
        <v>0.76049999999999995</v>
      </c>
      <c r="AP45" s="1">
        <v>1310.89</v>
      </c>
      <c r="AQ45" s="1">
        <v>1846.08</v>
      </c>
      <c r="AR45" s="1">
        <v>5279.14</v>
      </c>
      <c r="AS45">
        <v>293.58999999999997</v>
      </c>
      <c r="AT45">
        <v>214.64</v>
      </c>
      <c r="AU45" s="1">
        <v>8944.33</v>
      </c>
      <c r="AV45" s="1">
        <v>3950.57</v>
      </c>
      <c r="AW45">
        <v>0.40620000000000001</v>
      </c>
      <c r="AX45" s="1">
        <v>4603.8900000000003</v>
      </c>
      <c r="AY45">
        <v>0.47339999999999999</v>
      </c>
      <c r="AZ45">
        <v>811.64</v>
      </c>
      <c r="BA45">
        <v>8.3500000000000005E-2</v>
      </c>
      <c r="BB45">
        <v>358.47</v>
      </c>
      <c r="BC45">
        <v>3.6900000000000002E-2</v>
      </c>
      <c r="BD45" s="1">
        <v>9724.57</v>
      </c>
      <c r="BE45" s="1">
        <v>2419.84</v>
      </c>
      <c r="BF45">
        <v>0.68279999999999996</v>
      </c>
      <c r="BG45">
        <v>0.48409999999999997</v>
      </c>
      <c r="BH45">
        <v>0.1734</v>
      </c>
      <c r="BI45">
        <v>0.29089999999999999</v>
      </c>
      <c r="BJ45">
        <v>4.0599999999999997E-2</v>
      </c>
      <c r="BK45">
        <v>1.0999999999999999E-2</v>
      </c>
    </row>
    <row r="46" spans="1:63" x14ac:dyDescent="0.3">
      <c r="A46" t="s">
        <v>43</v>
      </c>
      <c r="B46">
        <v>46318</v>
      </c>
      <c r="C46">
        <v>48</v>
      </c>
      <c r="D46">
        <v>33.83</v>
      </c>
      <c r="E46" s="1">
        <v>1624.03</v>
      </c>
      <c r="F46" s="1">
        <v>1552.15</v>
      </c>
      <c r="G46">
        <v>2.5999999999999999E-3</v>
      </c>
      <c r="H46">
        <v>2.9999999999999997E-4</v>
      </c>
      <c r="I46">
        <v>6.0000000000000001E-3</v>
      </c>
      <c r="J46">
        <v>0</v>
      </c>
      <c r="K46">
        <v>1.9900000000000001E-2</v>
      </c>
      <c r="L46">
        <v>0.95469999999999999</v>
      </c>
      <c r="M46">
        <v>1.6500000000000001E-2</v>
      </c>
      <c r="N46">
        <v>0.39689999999999998</v>
      </c>
      <c r="O46">
        <v>0</v>
      </c>
      <c r="P46">
        <v>0.15989999999999999</v>
      </c>
      <c r="Q46" s="1">
        <v>52034.74</v>
      </c>
      <c r="R46">
        <v>0.25690000000000002</v>
      </c>
      <c r="S46">
        <v>0.12839999999999999</v>
      </c>
      <c r="T46">
        <v>0.61470000000000002</v>
      </c>
      <c r="U46">
        <v>10.7</v>
      </c>
      <c r="V46" s="1">
        <v>83484.77</v>
      </c>
      <c r="W46">
        <v>144.53</v>
      </c>
      <c r="X46" s="1">
        <v>102670.52</v>
      </c>
      <c r="Y46">
        <v>0.90169999999999995</v>
      </c>
      <c r="Z46">
        <v>6.4899999999999999E-2</v>
      </c>
      <c r="AA46">
        <v>3.3399999999999999E-2</v>
      </c>
      <c r="AB46">
        <v>9.8299999999999998E-2</v>
      </c>
      <c r="AC46">
        <v>102.67</v>
      </c>
      <c r="AD46" s="1">
        <v>3216.14</v>
      </c>
      <c r="AE46">
        <v>351.34</v>
      </c>
      <c r="AF46" s="1">
        <v>102301.46</v>
      </c>
      <c r="AG46">
        <v>136</v>
      </c>
      <c r="AH46" s="1">
        <v>32863</v>
      </c>
      <c r="AI46" s="1">
        <v>50289</v>
      </c>
      <c r="AJ46">
        <v>45.75</v>
      </c>
      <c r="AK46">
        <v>30.54</v>
      </c>
      <c r="AL46">
        <v>34.79</v>
      </c>
      <c r="AM46">
        <v>3.7</v>
      </c>
      <c r="AN46">
        <v>0</v>
      </c>
      <c r="AO46">
        <v>0.82989999999999997</v>
      </c>
      <c r="AP46" s="1">
        <v>1069.93</v>
      </c>
      <c r="AQ46" s="1">
        <v>1674.67</v>
      </c>
      <c r="AR46" s="1">
        <v>5148.93</v>
      </c>
      <c r="AS46">
        <v>343.22</v>
      </c>
      <c r="AT46">
        <v>175.9</v>
      </c>
      <c r="AU46" s="1">
        <v>8412.66</v>
      </c>
      <c r="AV46" s="1">
        <v>6777.05</v>
      </c>
      <c r="AW46">
        <v>0.61980000000000002</v>
      </c>
      <c r="AX46" s="1">
        <v>2368.48</v>
      </c>
      <c r="AY46">
        <v>0.21659999999999999</v>
      </c>
      <c r="AZ46" s="1">
        <v>1219.1400000000001</v>
      </c>
      <c r="BA46">
        <v>0.1115</v>
      </c>
      <c r="BB46">
        <v>570.27</v>
      </c>
      <c r="BC46">
        <v>5.2200000000000003E-2</v>
      </c>
      <c r="BD46" s="1">
        <v>10934.94</v>
      </c>
      <c r="BE46" s="1">
        <v>6311.51</v>
      </c>
      <c r="BF46">
        <v>2.4502999999999999</v>
      </c>
      <c r="BG46">
        <v>0.50939999999999996</v>
      </c>
      <c r="BH46">
        <v>0.19719999999999999</v>
      </c>
      <c r="BI46">
        <v>0.2571</v>
      </c>
      <c r="BJ46">
        <v>2.6800000000000001E-2</v>
      </c>
      <c r="BK46">
        <v>9.4999999999999998E-3</v>
      </c>
    </row>
    <row r="47" spans="1:63" x14ac:dyDescent="0.3">
      <c r="A47" t="s">
        <v>44</v>
      </c>
      <c r="B47">
        <v>43620</v>
      </c>
      <c r="C47">
        <v>2</v>
      </c>
      <c r="D47" s="1">
        <v>1204.76</v>
      </c>
      <c r="E47" s="1">
        <v>2409.5100000000002</v>
      </c>
      <c r="F47" s="1">
        <v>2343.96</v>
      </c>
      <c r="G47">
        <v>2.41E-2</v>
      </c>
      <c r="H47">
        <v>0</v>
      </c>
      <c r="I47">
        <v>5.8299999999999998E-2</v>
      </c>
      <c r="J47">
        <v>4.0000000000000002E-4</v>
      </c>
      <c r="K47">
        <v>2.63E-2</v>
      </c>
      <c r="L47">
        <v>0.83340000000000003</v>
      </c>
      <c r="M47">
        <v>5.74E-2</v>
      </c>
      <c r="N47">
        <v>8.4900000000000003E-2</v>
      </c>
      <c r="O47">
        <v>5.3E-3</v>
      </c>
      <c r="P47">
        <v>0.1085</v>
      </c>
      <c r="Q47" s="1">
        <v>75008.56</v>
      </c>
      <c r="R47">
        <v>0.21540000000000001</v>
      </c>
      <c r="S47">
        <v>0.26150000000000001</v>
      </c>
      <c r="T47">
        <v>0.52310000000000001</v>
      </c>
      <c r="U47">
        <v>17.3</v>
      </c>
      <c r="V47" s="1">
        <v>92413.34</v>
      </c>
      <c r="W47">
        <v>139.28</v>
      </c>
      <c r="X47" s="1">
        <v>206924.53</v>
      </c>
      <c r="Y47">
        <v>0.95130000000000003</v>
      </c>
      <c r="Z47">
        <v>3.85E-2</v>
      </c>
      <c r="AA47">
        <v>1.0200000000000001E-2</v>
      </c>
      <c r="AB47">
        <v>4.87E-2</v>
      </c>
      <c r="AC47">
        <v>206.92</v>
      </c>
      <c r="AD47" s="1">
        <v>9452.1200000000008</v>
      </c>
      <c r="AE47" s="1">
        <v>1270.56</v>
      </c>
      <c r="AF47" s="1">
        <v>230320.87</v>
      </c>
      <c r="AG47">
        <v>558</v>
      </c>
      <c r="AH47" s="1">
        <v>63135</v>
      </c>
      <c r="AI47" s="1">
        <v>173331</v>
      </c>
      <c r="AJ47">
        <v>107.9</v>
      </c>
      <c r="AK47">
        <v>44.06</v>
      </c>
      <c r="AL47">
        <v>69.209999999999994</v>
      </c>
      <c r="AM47">
        <v>5.7</v>
      </c>
      <c r="AN47" s="1">
        <v>3325.81</v>
      </c>
      <c r="AO47">
        <v>0.75490000000000002</v>
      </c>
      <c r="AP47" s="1">
        <v>1990.15</v>
      </c>
      <c r="AQ47" s="1">
        <v>2116.15</v>
      </c>
      <c r="AR47" s="1">
        <v>8545.9500000000007</v>
      </c>
      <c r="AS47">
        <v>833.33</v>
      </c>
      <c r="AT47">
        <v>697.81</v>
      </c>
      <c r="AU47" s="1">
        <v>14183.38</v>
      </c>
      <c r="AV47" s="1">
        <v>2958.22</v>
      </c>
      <c r="AW47">
        <v>0.1817</v>
      </c>
      <c r="AX47" s="1">
        <v>12313.89</v>
      </c>
      <c r="AY47">
        <v>0.75629999999999997</v>
      </c>
      <c r="AZ47">
        <v>624.95000000000005</v>
      </c>
      <c r="BA47">
        <v>3.8399999999999997E-2</v>
      </c>
      <c r="BB47">
        <v>385.15</v>
      </c>
      <c r="BC47">
        <v>2.3699999999999999E-2</v>
      </c>
      <c r="BD47" s="1">
        <v>16282.21</v>
      </c>
      <c r="BE47" s="1">
        <v>1313.19</v>
      </c>
      <c r="BF47">
        <v>0.1205</v>
      </c>
      <c r="BG47">
        <v>0.53800000000000003</v>
      </c>
      <c r="BH47">
        <v>0.2306</v>
      </c>
      <c r="BI47">
        <v>0.17699999999999999</v>
      </c>
      <c r="BJ47">
        <v>3.7699999999999997E-2</v>
      </c>
      <c r="BK47">
        <v>1.66E-2</v>
      </c>
    </row>
    <row r="48" spans="1:63" x14ac:dyDescent="0.3">
      <c r="A48" t="s">
        <v>45</v>
      </c>
      <c r="B48">
        <v>46748</v>
      </c>
      <c r="C48">
        <v>109</v>
      </c>
      <c r="D48">
        <v>31.77</v>
      </c>
      <c r="E48" s="1">
        <v>3463.27</v>
      </c>
      <c r="F48" s="1">
        <v>3463.89</v>
      </c>
      <c r="G48">
        <v>9.4000000000000004E-3</v>
      </c>
      <c r="H48">
        <v>8.0000000000000004E-4</v>
      </c>
      <c r="I48">
        <v>8.8999999999999999E-3</v>
      </c>
      <c r="J48">
        <v>1.9E-3</v>
      </c>
      <c r="K48">
        <v>2.4899999999999999E-2</v>
      </c>
      <c r="L48">
        <v>0.93079999999999996</v>
      </c>
      <c r="M48">
        <v>2.3300000000000001E-2</v>
      </c>
      <c r="N48">
        <v>0.1555</v>
      </c>
      <c r="O48">
        <v>5.5999999999999999E-3</v>
      </c>
      <c r="P48">
        <v>9.8199999999999996E-2</v>
      </c>
      <c r="Q48" s="1">
        <v>60185.94</v>
      </c>
      <c r="R48">
        <v>0.24540000000000001</v>
      </c>
      <c r="S48">
        <v>0.29170000000000001</v>
      </c>
      <c r="T48">
        <v>0.46300000000000002</v>
      </c>
      <c r="U48">
        <v>20</v>
      </c>
      <c r="V48" s="1">
        <v>85903.4</v>
      </c>
      <c r="W48">
        <v>169.78</v>
      </c>
      <c r="X48" s="1">
        <v>247735.4</v>
      </c>
      <c r="Y48">
        <v>0.77829999999999999</v>
      </c>
      <c r="Z48">
        <v>6.7699999999999996E-2</v>
      </c>
      <c r="AA48">
        <v>0.15409999999999999</v>
      </c>
      <c r="AB48">
        <v>0.22170000000000001</v>
      </c>
      <c r="AC48">
        <v>247.74</v>
      </c>
      <c r="AD48" s="1">
        <v>7146.7</v>
      </c>
      <c r="AE48">
        <v>747.31</v>
      </c>
      <c r="AF48" s="1">
        <v>224221.13</v>
      </c>
      <c r="AG48">
        <v>547</v>
      </c>
      <c r="AH48" s="1">
        <v>49716</v>
      </c>
      <c r="AI48" s="1">
        <v>91717</v>
      </c>
      <c r="AJ48">
        <v>35.909999999999997</v>
      </c>
      <c r="AK48">
        <v>27.41</v>
      </c>
      <c r="AL48">
        <v>29.31</v>
      </c>
      <c r="AM48">
        <v>4.5999999999999996</v>
      </c>
      <c r="AN48" s="1">
        <v>1810.78</v>
      </c>
      <c r="AO48">
        <v>0.93010000000000004</v>
      </c>
      <c r="AP48" s="1">
        <v>1511.35</v>
      </c>
      <c r="AQ48" s="1">
        <v>1969.58</v>
      </c>
      <c r="AR48" s="1">
        <v>6310</v>
      </c>
      <c r="AS48">
        <v>530.37</v>
      </c>
      <c r="AT48">
        <v>376.77</v>
      </c>
      <c r="AU48" s="1">
        <v>10698.06</v>
      </c>
      <c r="AV48" s="1">
        <v>2602.9299999999998</v>
      </c>
      <c r="AW48">
        <v>0.22359999999999999</v>
      </c>
      <c r="AX48" s="1">
        <v>7846.08</v>
      </c>
      <c r="AY48">
        <v>0.67410000000000003</v>
      </c>
      <c r="AZ48">
        <v>786.68</v>
      </c>
      <c r="BA48">
        <v>6.7599999999999993E-2</v>
      </c>
      <c r="BB48">
        <v>404.49</v>
      </c>
      <c r="BC48">
        <v>3.4700000000000002E-2</v>
      </c>
      <c r="BD48" s="1">
        <v>11640.18</v>
      </c>
      <c r="BE48" s="1">
        <v>1360.99</v>
      </c>
      <c r="BF48">
        <v>0.21</v>
      </c>
      <c r="BG48">
        <v>0.55810000000000004</v>
      </c>
      <c r="BH48">
        <v>0.25540000000000002</v>
      </c>
      <c r="BI48">
        <v>0.14699999999999999</v>
      </c>
      <c r="BJ48">
        <v>2.6200000000000001E-2</v>
      </c>
      <c r="BK48">
        <v>1.3299999999999999E-2</v>
      </c>
    </row>
    <row r="49" spans="1:63" x14ac:dyDescent="0.3">
      <c r="A49" t="s">
        <v>46</v>
      </c>
      <c r="B49">
        <v>48462</v>
      </c>
      <c r="C49">
        <v>114</v>
      </c>
      <c r="D49">
        <v>11.44</v>
      </c>
      <c r="E49" s="1">
        <v>1304.25</v>
      </c>
      <c r="F49" s="1">
        <v>1160.3599999999999</v>
      </c>
      <c r="G49">
        <v>3.3999999999999998E-3</v>
      </c>
      <c r="H49">
        <v>0</v>
      </c>
      <c r="I49">
        <v>7.4999999999999997E-3</v>
      </c>
      <c r="J49">
        <v>0</v>
      </c>
      <c r="K49">
        <v>1.84E-2</v>
      </c>
      <c r="L49">
        <v>0.9637</v>
      </c>
      <c r="M49">
        <v>7.0000000000000001E-3</v>
      </c>
      <c r="N49">
        <v>0.3508</v>
      </c>
      <c r="O49">
        <v>8.9999999999999998E-4</v>
      </c>
      <c r="P49">
        <v>0.16489999999999999</v>
      </c>
      <c r="Q49" s="1">
        <v>54793.53</v>
      </c>
      <c r="R49">
        <v>0.2326</v>
      </c>
      <c r="S49">
        <v>8.14E-2</v>
      </c>
      <c r="T49">
        <v>0.68600000000000005</v>
      </c>
      <c r="U49">
        <v>11.4</v>
      </c>
      <c r="V49" s="1">
        <v>56911.839999999997</v>
      </c>
      <c r="W49">
        <v>109.69</v>
      </c>
      <c r="X49" s="1">
        <v>161179.5</v>
      </c>
      <c r="Y49">
        <v>0.87649999999999995</v>
      </c>
      <c r="Z49">
        <v>3.95E-2</v>
      </c>
      <c r="AA49">
        <v>8.4099999999999994E-2</v>
      </c>
      <c r="AB49">
        <v>0.1235</v>
      </c>
      <c r="AC49">
        <v>161.18</v>
      </c>
      <c r="AD49" s="1">
        <v>5268.12</v>
      </c>
      <c r="AE49">
        <v>610.37</v>
      </c>
      <c r="AF49" s="1">
        <v>152671.79</v>
      </c>
      <c r="AG49">
        <v>392</v>
      </c>
      <c r="AH49" s="1">
        <v>35577</v>
      </c>
      <c r="AI49" s="1">
        <v>50263</v>
      </c>
      <c r="AJ49">
        <v>55.05</v>
      </c>
      <c r="AK49">
        <v>30.58</v>
      </c>
      <c r="AL49">
        <v>31.78</v>
      </c>
      <c r="AM49">
        <v>3.6</v>
      </c>
      <c r="AN49">
        <v>0</v>
      </c>
      <c r="AO49">
        <v>1.1460999999999999</v>
      </c>
      <c r="AP49" s="1">
        <v>1646.97</v>
      </c>
      <c r="AQ49" s="1">
        <v>2144.64</v>
      </c>
      <c r="AR49" s="1">
        <v>6667.72</v>
      </c>
      <c r="AS49">
        <v>408.03</v>
      </c>
      <c r="AT49">
        <v>220.18</v>
      </c>
      <c r="AU49" s="1">
        <v>11087.56</v>
      </c>
      <c r="AV49" s="1">
        <v>6906.53</v>
      </c>
      <c r="AW49">
        <v>0.51339999999999997</v>
      </c>
      <c r="AX49" s="1">
        <v>4797.5600000000004</v>
      </c>
      <c r="AY49">
        <v>0.35659999999999997</v>
      </c>
      <c r="AZ49">
        <v>992.14</v>
      </c>
      <c r="BA49">
        <v>7.3800000000000004E-2</v>
      </c>
      <c r="BB49">
        <v>755.76</v>
      </c>
      <c r="BC49">
        <v>5.62E-2</v>
      </c>
      <c r="BD49" s="1">
        <v>13451.98</v>
      </c>
      <c r="BE49" s="1">
        <v>4635.4399999999996</v>
      </c>
      <c r="BF49">
        <v>1.4399</v>
      </c>
      <c r="BG49">
        <v>0.49590000000000001</v>
      </c>
      <c r="BH49">
        <v>0.22159999999999999</v>
      </c>
      <c r="BI49">
        <v>0.22750000000000001</v>
      </c>
      <c r="BJ49">
        <v>4.0899999999999999E-2</v>
      </c>
      <c r="BK49">
        <v>1.41E-2</v>
      </c>
    </row>
    <row r="50" spans="1:63" x14ac:dyDescent="0.3">
      <c r="A50" t="s">
        <v>47</v>
      </c>
      <c r="B50">
        <v>46383</v>
      </c>
      <c r="C50">
        <v>70</v>
      </c>
      <c r="D50">
        <v>21.72</v>
      </c>
      <c r="E50" s="1">
        <v>1520.64</v>
      </c>
      <c r="F50" s="1">
        <v>1592.42</v>
      </c>
      <c r="G50">
        <v>1.8E-3</v>
      </c>
      <c r="H50">
        <v>1.1000000000000001E-3</v>
      </c>
      <c r="I50">
        <v>4.1999999999999997E-3</v>
      </c>
      <c r="J50">
        <v>1.6999999999999999E-3</v>
      </c>
      <c r="K50">
        <v>1.0999999999999999E-2</v>
      </c>
      <c r="L50">
        <v>0.96209999999999996</v>
      </c>
      <c r="M50">
        <v>1.8100000000000002E-2</v>
      </c>
      <c r="N50">
        <v>0.4395</v>
      </c>
      <c r="O50">
        <v>5.9999999999999995E-4</v>
      </c>
      <c r="P50">
        <v>0.1837</v>
      </c>
      <c r="Q50" s="1">
        <v>49811.519999999997</v>
      </c>
      <c r="R50">
        <v>0.28039999999999998</v>
      </c>
      <c r="S50">
        <v>0.2056</v>
      </c>
      <c r="T50">
        <v>0.51400000000000001</v>
      </c>
      <c r="U50">
        <v>17.2</v>
      </c>
      <c r="V50" s="1">
        <v>69800.98</v>
      </c>
      <c r="W50">
        <v>85.32</v>
      </c>
      <c r="X50" s="1">
        <v>102219.22</v>
      </c>
      <c r="Y50">
        <v>0.8468</v>
      </c>
      <c r="Z50">
        <v>9.5699999999999993E-2</v>
      </c>
      <c r="AA50">
        <v>5.7500000000000002E-2</v>
      </c>
      <c r="AB50">
        <v>0.1532</v>
      </c>
      <c r="AC50">
        <v>102.22</v>
      </c>
      <c r="AD50" s="1">
        <v>2365.5300000000002</v>
      </c>
      <c r="AE50">
        <v>304.92</v>
      </c>
      <c r="AF50" s="1">
        <v>88280.52</v>
      </c>
      <c r="AG50">
        <v>86</v>
      </c>
      <c r="AH50" s="1">
        <v>32607</v>
      </c>
      <c r="AI50" s="1">
        <v>46704</v>
      </c>
      <c r="AJ50">
        <v>33.299999999999997</v>
      </c>
      <c r="AK50">
        <v>22.15</v>
      </c>
      <c r="AL50">
        <v>25.85</v>
      </c>
      <c r="AM50">
        <v>4.0999999999999996</v>
      </c>
      <c r="AN50">
        <v>0</v>
      </c>
      <c r="AO50">
        <v>0.7913</v>
      </c>
      <c r="AP50" s="1">
        <v>1311.27</v>
      </c>
      <c r="AQ50" s="1">
        <v>1974.03</v>
      </c>
      <c r="AR50" s="1">
        <v>6040.73</v>
      </c>
      <c r="AS50">
        <v>336.59</v>
      </c>
      <c r="AT50">
        <v>359.63</v>
      </c>
      <c r="AU50" s="1">
        <v>10022.26</v>
      </c>
      <c r="AV50" s="1">
        <v>7343.32</v>
      </c>
      <c r="AW50">
        <v>0.65580000000000005</v>
      </c>
      <c r="AX50" s="1">
        <v>1831.73</v>
      </c>
      <c r="AY50">
        <v>0.1636</v>
      </c>
      <c r="AZ50" s="1">
        <v>1327.92</v>
      </c>
      <c r="BA50">
        <v>0.1186</v>
      </c>
      <c r="BB50">
        <v>693.84</v>
      </c>
      <c r="BC50">
        <v>6.2E-2</v>
      </c>
      <c r="BD50" s="1">
        <v>11196.81</v>
      </c>
      <c r="BE50" s="1">
        <v>7753.85</v>
      </c>
      <c r="BF50">
        <v>3.4744000000000002</v>
      </c>
      <c r="BG50">
        <v>0.52080000000000004</v>
      </c>
      <c r="BH50">
        <v>0.27879999999999999</v>
      </c>
      <c r="BI50">
        <v>0.15720000000000001</v>
      </c>
      <c r="BJ50">
        <v>2.9700000000000001E-2</v>
      </c>
      <c r="BK50">
        <v>1.35E-2</v>
      </c>
    </row>
    <row r="51" spans="1:63" x14ac:dyDescent="0.3">
      <c r="A51" t="s">
        <v>48</v>
      </c>
      <c r="B51">
        <v>46862</v>
      </c>
      <c r="C51">
        <v>54</v>
      </c>
      <c r="D51">
        <v>35.86</v>
      </c>
      <c r="E51" s="1">
        <v>1936.42</v>
      </c>
      <c r="F51" s="1">
        <v>1940.71</v>
      </c>
      <c r="G51">
        <v>4.8999999999999998E-3</v>
      </c>
      <c r="H51">
        <v>0</v>
      </c>
      <c r="I51">
        <v>1.15E-2</v>
      </c>
      <c r="J51">
        <v>5.0000000000000001E-4</v>
      </c>
      <c r="K51">
        <v>7.3000000000000001E-3</v>
      </c>
      <c r="L51">
        <v>0.95950000000000002</v>
      </c>
      <c r="M51">
        <v>1.6299999999999999E-2</v>
      </c>
      <c r="N51">
        <v>0.18079999999999999</v>
      </c>
      <c r="O51">
        <v>1.5E-3</v>
      </c>
      <c r="P51">
        <v>9.4600000000000004E-2</v>
      </c>
      <c r="Q51" s="1">
        <v>56547.75</v>
      </c>
      <c r="R51">
        <v>0.17910000000000001</v>
      </c>
      <c r="S51">
        <v>0.20150000000000001</v>
      </c>
      <c r="T51">
        <v>0.61939999999999995</v>
      </c>
      <c r="U51">
        <v>11.2</v>
      </c>
      <c r="V51" s="1">
        <v>91202.59</v>
      </c>
      <c r="W51">
        <v>169.52</v>
      </c>
      <c r="X51" s="1">
        <v>186527.47</v>
      </c>
      <c r="Y51">
        <v>0.82020000000000004</v>
      </c>
      <c r="Z51">
        <v>6.5699999999999995E-2</v>
      </c>
      <c r="AA51">
        <v>0.1142</v>
      </c>
      <c r="AB51">
        <v>0.17979999999999999</v>
      </c>
      <c r="AC51">
        <v>186.53</v>
      </c>
      <c r="AD51" s="1">
        <v>4613.63</v>
      </c>
      <c r="AE51">
        <v>503.38</v>
      </c>
      <c r="AF51" s="1">
        <v>184938.55</v>
      </c>
      <c r="AG51">
        <v>491</v>
      </c>
      <c r="AH51" s="1">
        <v>47636</v>
      </c>
      <c r="AI51" s="1">
        <v>72599</v>
      </c>
      <c r="AJ51">
        <v>44.3</v>
      </c>
      <c r="AK51">
        <v>22</v>
      </c>
      <c r="AL51">
        <v>24.87</v>
      </c>
      <c r="AM51">
        <v>5.0999999999999996</v>
      </c>
      <c r="AN51" s="1">
        <v>2368.41</v>
      </c>
      <c r="AO51">
        <v>0.98829999999999996</v>
      </c>
      <c r="AP51" s="1">
        <v>1639.42</v>
      </c>
      <c r="AQ51" s="1">
        <v>1968.51</v>
      </c>
      <c r="AR51" s="1">
        <v>5017.49</v>
      </c>
      <c r="AS51">
        <v>479.44</v>
      </c>
      <c r="AT51">
        <v>425.66</v>
      </c>
      <c r="AU51" s="1">
        <v>9530.51</v>
      </c>
      <c r="AV51" s="1">
        <v>2964.63</v>
      </c>
      <c r="AW51">
        <v>0.2767</v>
      </c>
      <c r="AX51" s="1">
        <v>6273.68</v>
      </c>
      <c r="AY51">
        <v>0.58550000000000002</v>
      </c>
      <c r="AZ51" s="1">
        <v>1119.04</v>
      </c>
      <c r="BA51">
        <v>0.10440000000000001</v>
      </c>
      <c r="BB51">
        <v>358.27</v>
      </c>
      <c r="BC51">
        <v>3.3399999999999999E-2</v>
      </c>
      <c r="BD51" s="1">
        <v>10715.63</v>
      </c>
      <c r="BE51" s="1">
        <v>2650.32</v>
      </c>
      <c r="BF51">
        <v>0.5948</v>
      </c>
      <c r="BG51">
        <v>0.53280000000000005</v>
      </c>
      <c r="BH51">
        <v>0.18459999999999999</v>
      </c>
      <c r="BI51">
        <v>0.1923</v>
      </c>
      <c r="BJ51">
        <v>5.7500000000000002E-2</v>
      </c>
      <c r="BK51">
        <v>3.2899999999999999E-2</v>
      </c>
    </row>
    <row r="52" spans="1:63" x14ac:dyDescent="0.3">
      <c r="A52" t="s">
        <v>49</v>
      </c>
      <c r="B52">
        <v>49593</v>
      </c>
      <c r="C52">
        <v>84</v>
      </c>
      <c r="D52">
        <v>10.5</v>
      </c>
      <c r="E52">
        <v>882.21</v>
      </c>
      <c r="F52">
        <v>860.61</v>
      </c>
      <c r="G52">
        <v>1.9E-3</v>
      </c>
      <c r="H52">
        <v>0</v>
      </c>
      <c r="I52">
        <v>1.8E-3</v>
      </c>
      <c r="J52">
        <v>0</v>
      </c>
      <c r="K52">
        <v>2.3E-3</v>
      </c>
      <c r="L52">
        <v>0.98880000000000001</v>
      </c>
      <c r="M52">
        <v>5.1000000000000004E-3</v>
      </c>
      <c r="N52">
        <v>0.55710000000000004</v>
      </c>
      <c r="O52">
        <v>1.9E-3</v>
      </c>
      <c r="P52">
        <v>0.1202</v>
      </c>
      <c r="Q52" s="1">
        <v>50926.400000000001</v>
      </c>
      <c r="R52">
        <v>0.2571</v>
      </c>
      <c r="S52">
        <v>0.21429999999999999</v>
      </c>
      <c r="T52">
        <v>0.52859999999999996</v>
      </c>
      <c r="U52">
        <v>7.2</v>
      </c>
      <c r="V52" s="1">
        <v>75091.259999999995</v>
      </c>
      <c r="W52">
        <v>115.45</v>
      </c>
      <c r="X52" s="1">
        <v>89311.28</v>
      </c>
      <c r="Y52">
        <v>0.68910000000000005</v>
      </c>
      <c r="Z52">
        <v>2.2100000000000002E-2</v>
      </c>
      <c r="AA52">
        <v>0.28889999999999999</v>
      </c>
      <c r="AB52">
        <v>0.31090000000000001</v>
      </c>
      <c r="AC52">
        <v>89.31</v>
      </c>
      <c r="AD52" s="1">
        <v>2034.04</v>
      </c>
      <c r="AE52">
        <v>239.54</v>
      </c>
      <c r="AF52" s="1">
        <v>76974.33</v>
      </c>
      <c r="AG52">
        <v>58</v>
      </c>
      <c r="AH52" s="1">
        <v>33051</v>
      </c>
      <c r="AI52" s="1">
        <v>46397</v>
      </c>
      <c r="AJ52">
        <v>24.67</v>
      </c>
      <c r="AK52">
        <v>22</v>
      </c>
      <c r="AL52">
        <v>22.16</v>
      </c>
      <c r="AM52">
        <v>3.4</v>
      </c>
      <c r="AN52">
        <v>0</v>
      </c>
      <c r="AO52">
        <v>0.64590000000000003</v>
      </c>
      <c r="AP52" s="1">
        <v>1252.5999999999999</v>
      </c>
      <c r="AQ52" s="1">
        <v>2494.52</v>
      </c>
      <c r="AR52" s="1">
        <v>5839.43</v>
      </c>
      <c r="AS52">
        <v>419.62</v>
      </c>
      <c r="AT52">
        <v>430.25</v>
      </c>
      <c r="AU52" s="1">
        <v>10436.450000000001</v>
      </c>
      <c r="AV52" s="1">
        <v>10524.99</v>
      </c>
      <c r="AW52">
        <v>0.70199999999999996</v>
      </c>
      <c r="AX52" s="1">
        <v>1540.14</v>
      </c>
      <c r="AY52">
        <v>0.1027</v>
      </c>
      <c r="AZ52" s="1">
        <v>1759.06</v>
      </c>
      <c r="BA52">
        <v>0.1173</v>
      </c>
      <c r="BB52" s="1">
        <v>1168.32</v>
      </c>
      <c r="BC52">
        <v>7.7899999999999997E-2</v>
      </c>
      <c r="BD52" s="1">
        <v>14992.51</v>
      </c>
      <c r="BE52" s="1">
        <v>9563.09</v>
      </c>
      <c r="BF52">
        <v>5.4823000000000004</v>
      </c>
      <c r="BG52">
        <v>0.47710000000000002</v>
      </c>
      <c r="BH52">
        <v>0.20250000000000001</v>
      </c>
      <c r="BI52">
        <v>0.26939999999999997</v>
      </c>
      <c r="BJ52">
        <v>4.0099999999999997E-2</v>
      </c>
      <c r="BK52">
        <v>1.09E-2</v>
      </c>
    </row>
    <row r="53" spans="1:63" x14ac:dyDescent="0.3">
      <c r="A53" t="s">
        <v>50</v>
      </c>
      <c r="B53">
        <v>50096</v>
      </c>
      <c r="C53">
        <v>51</v>
      </c>
      <c r="D53">
        <v>5.01</v>
      </c>
      <c r="E53">
        <v>255.44</v>
      </c>
      <c r="F53">
        <v>245.65</v>
      </c>
      <c r="G53">
        <v>0</v>
      </c>
      <c r="H53">
        <v>0</v>
      </c>
      <c r="I53">
        <v>1.0699999999999999E-2</v>
      </c>
      <c r="J53">
        <v>0</v>
      </c>
      <c r="K53">
        <v>0</v>
      </c>
      <c r="L53">
        <v>0.94399999999999995</v>
      </c>
      <c r="M53">
        <v>4.53E-2</v>
      </c>
      <c r="N53">
        <v>0.5615</v>
      </c>
      <c r="O53">
        <v>0.15190000000000001</v>
      </c>
      <c r="P53">
        <v>0.1726</v>
      </c>
      <c r="Q53" s="1">
        <v>40306.33</v>
      </c>
      <c r="R53">
        <v>0.44740000000000002</v>
      </c>
      <c r="S53">
        <v>0.23680000000000001</v>
      </c>
      <c r="T53">
        <v>0.31580000000000003</v>
      </c>
      <c r="U53">
        <v>5</v>
      </c>
      <c r="V53" s="1">
        <v>57468.800000000003</v>
      </c>
      <c r="W53">
        <v>50.57</v>
      </c>
      <c r="X53" s="1">
        <v>231162.15</v>
      </c>
      <c r="Y53">
        <v>0.92669999999999997</v>
      </c>
      <c r="Z53">
        <v>3.2599999999999997E-2</v>
      </c>
      <c r="AA53">
        <v>4.07E-2</v>
      </c>
      <c r="AB53">
        <v>7.3300000000000004E-2</v>
      </c>
      <c r="AC53">
        <v>231.16</v>
      </c>
      <c r="AD53" s="1">
        <v>6173.89</v>
      </c>
      <c r="AE53">
        <v>717.98</v>
      </c>
      <c r="AF53" s="1">
        <v>191063.73</v>
      </c>
      <c r="AG53">
        <v>501</v>
      </c>
      <c r="AH53" s="1">
        <v>17472</v>
      </c>
      <c r="AI53" s="1">
        <v>40954</v>
      </c>
      <c r="AJ53">
        <v>53.95</v>
      </c>
      <c r="AK53">
        <v>25.15</v>
      </c>
      <c r="AL53">
        <v>37.06</v>
      </c>
      <c r="AM53">
        <v>4.7</v>
      </c>
      <c r="AN53">
        <v>0</v>
      </c>
      <c r="AO53">
        <v>1.9856</v>
      </c>
      <c r="AP53" s="1">
        <v>2579.3200000000002</v>
      </c>
      <c r="AQ53" s="1">
        <v>3167.26</v>
      </c>
      <c r="AR53" s="1">
        <v>7874.91</v>
      </c>
      <c r="AS53">
        <v>570.84</v>
      </c>
      <c r="AT53">
        <v>490.21</v>
      </c>
      <c r="AU53" s="1">
        <v>14682.77</v>
      </c>
      <c r="AV53" s="1">
        <v>7336.24</v>
      </c>
      <c r="AW53">
        <v>0.42009999999999997</v>
      </c>
      <c r="AX53" s="1">
        <v>5236.5</v>
      </c>
      <c r="AY53">
        <v>0.2999</v>
      </c>
      <c r="AZ53" s="1">
        <v>1092.33</v>
      </c>
      <c r="BA53">
        <v>6.2600000000000003E-2</v>
      </c>
      <c r="BB53" s="1">
        <v>3797.66</v>
      </c>
      <c r="BC53">
        <v>0.2175</v>
      </c>
      <c r="BD53" s="1">
        <v>17462.73</v>
      </c>
      <c r="BE53" s="1">
        <v>5240.1099999999997</v>
      </c>
      <c r="BF53">
        <v>1.9197</v>
      </c>
      <c r="BG53">
        <v>0.48570000000000002</v>
      </c>
      <c r="BH53">
        <v>0.1978</v>
      </c>
      <c r="BI53">
        <v>0.24129999999999999</v>
      </c>
      <c r="BJ53">
        <v>5.4300000000000001E-2</v>
      </c>
      <c r="BK53">
        <v>2.1000000000000001E-2</v>
      </c>
    </row>
    <row r="54" spans="1:63" x14ac:dyDescent="0.3">
      <c r="A54" t="s">
        <v>51</v>
      </c>
      <c r="B54">
        <v>45211</v>
      </c>
      <c r="C54">
        <v>53</v>
      </c>
      <c r="D54">
        <v>19.87</v>
      </c>
      <c r="E54" s="1">
        <v>1053.04</v>
      </c>
      <c r="F54" s="1">
        <v>1121.99</v>
      </c>
      <c r="G54">
        <v>1.06E-2</v>
      </c>
      <c r="H54">
        <v>6.9999999999999999E-4</v>
      </c>
      <c r="I54">
        <v>6.4999999999999997E-3</v>
      </c>
      <c r="J54">
        <v>2.7000000000000001E-3</v>
      </c>
      <c r="K54">
        <v>2.0500000000000001E-2</v>
      </c>
      <c r="L54">
        <v>0.92669999999999997</v>
      </c>
      <c r="M54">
        <v>3.2399999999999998E-2</v>
      </c>
      <c r="N54">
        <v>0.19989999999999999</v>
      </c>
      <c r="O54">
        <v>1.8E-3</v>
      </c>
      <c r="P54">
        <v>8.6900000000000005E-2</v>
      </c>
      <c r="Q54" s="1">
        <v>53764.81</v>
      </c>
      <c r="R54">
        <v>0.1618</v>
      </c>
      <c r="S54">
        <v>4.41E-2</v>
      </c>
      <c r="T54">
        <v>0.79410000000000003</v>
      </c>
      <c r="U54">
        <v>5</v>
      </c>
      <c r="V54" s="1">
        <v>85278.6</v>
      </c>
      <c r="W54">
        <v>204.92</v>
      </c>
      <c r="X54" s="1">
        <v>145181.32999999999</v>
      </c>
      <c r="Y54">
        <v>0.78939999999999999</v>
      </c>
      <c r="Z54">
        <v>0.1313</v>
      </c>
      <c r="AA54">
        <v>7.9399999999999998E-2</v>
      </c>
      <c r="AB54">
        <v>0.21060000000000001</v>
      </c>
      <c r="AC54">
        <v>145.18</v>
      </c>
      <c r="AD54" s="1">
        <v>3952.97</v>
      </c>
      <c r="AE54">
        <v>437.74</v>
      </c>
      <c r="AF54" s="1">
        <v>129207.23</v>
      </c>
      <c r="AG54">
        <v>265</v>
      </c>
      <c r="AH54" s="1">
        <v>39911</v>
      </c>
      <c r="AI54" s="1">
        <v>61357</v>
      </c>
      <c r="AJ54">
        <v>39.5</v>
      </c>
      <c r="AK54">
        <v>25.99</v>
      </c>
      <c r="AL54">
        <v>27.27</v>
      </c>
      <c r="AM54">
        <v>4.5999999999999996</v>
      </c>
      <c r="AN54">
        <v>0</v>
      </c>
      <c r="AO54">
        <v>0.68730000000000002</v>
      </c>
      <c r="AP54" s="1">
        <v>1042.27</v>
      </c>
      <c r="AQ54" s="1">
        <v>2080</v>
      </c>
      <c r="AR54" s="1">
        <v>5283.38</v>
      </c>
      <c r="AS54">
        <v>366.48</v>
      </c>
      <c r="AT54">
        <v>138.08000000000001</v>
      </c>
      <c r="AU54" s="1">
        <v>8910.24</v>
      </c>
      <c r="AV54" s="1">
        <v>4781.28</v>
      </c>
      <c r="AW54">
        <v>0.48909999999999998</v>
      </c>
      <c r="AX54" s="1">
        <v>3089.15</v>
      </c>
      <c r="AY54">
        <v>0.316</v>
      </c>
      <c r="AZ54" s="1">
        <v>1458.3</v>
      </c>
      <c r="BA54">
        <v>0.1492</v>
      </c>
      <c r="BB54">
        <v>446.32</v>
      </c>
      <c r="BC54">
        <v>4.5699999999999998E-2</v>
      </c>
      <c r="BD54" s="1">
        <v>9775.06</v>
      </c>
      <c r="BE54" s="1">
        <v>4867.28</v>
      </c>
      <c r="BF54">
        <v>1.3468</v>
      </c>
      <c r="BG54">
        <v>0.58020000000000005</v>
      </c>
      <c r="BH54">
        <v>0.19869999999999999</v>
      </c>
      <c r="BI54">
        <v>0.1704</v>
      </c>
      <c r="BJ54">
        <v>3.3599999999999998E-2</v>
      </c>
      <c r="BK54">
        <v>1.7000000000000001E-2</v>
      </c>
    </row>
    <row r="55" spans="1:63" x14ac:dyDescent="0.3">
      <c r="A55" t="s">
        <v>52</v>
      </c>
      <c r="B55">
        <v>48306</v>
      </c>
      <c r="C55">
        <v>25</v>
      </c>
      <c r="D55">
        <v>179.8</v>
      </c>
      <c r="E55" s="1">
        <v>4495.1000000000004</v>
      </c>
      <c r="F55" s="1">
        <v>4123.4799999999996</v>
      </c>
      <c r="G55">
        <v>3.1899999999999998E-2</v>
      </c>
      <c r="H55">
        <v>2.0000000000000001E-4</v>
      </c>
      <c r="I55">
        <v>9.0899999999999995E-2</v>
      </c>
      <c r="J55">
        <v>2.0999999999999999E-3</v>
      </c>
      <c r="K55">
        <v>6.7400000000000002E-2</v>
      </c>
      <c r="L55">
        <v>0.749</v>
      </c>
      <c r="M55">
        <v>5.8400000000000001E-2</v>
      </c>
      <c r="N55">
        <v>0.36730000000000002</v>
      </c>
      <c r="O55">
        <v>1.6899999999999998E-2</v>
      </c>
      <c r="P55">
        <v>0.1477</v>
      </c>
      <c r="Q55" s="1">
        <v>56189.36</v>
      </c>
      <c r="R55">
        <v>0.22339999999999999</v>
      </c>
      <c r="S55">
        <v>0.20269999999999999</v>
      </c>
      <c r="T55">
        <v>0.57389999999999997</v>
      </c>
      <c r="U55">
        <v>29.2</v>
      </c>
      <c r="V55" s="1">
        <v>68135.77</v>
      </c>
      <c r="W55">
        <v>152.4</v>
      </c>
      <c r="X55" s="1">
        <v>188838.55</v>
      </c>
      <c r="Y55">
        <v>0.58640000000000003</v>
      </c>
      <c r="Z55">
        <v>0.36520000000000002</v>
      </c>
      <c r="AA55">
        <v>4.8399999999999999E-2</v>
      </c>
      <c r="AB55">
        <v>0.41360000000000002</v>
      </c>
      <c r="AC55">
        <v>188.84</v>
      </c>
      <c r="AD55" s="1">
        <v>7768.29</v>
      </c>
      <c r="AE55">
        <v>780.15</v>
      </c>
      <c r="AF55" s="1">
        <v>182604.58</v>
      </c>
      <c r="AG55">
        <v>480</v>
      </c>
      <c r="AH55" s="1">
        <v>32676</v>
      </c>
      <c r="AI55" s="1">
        <v>54970</v>
      </c>
      <c r="AJ55">
        <v>58.65</v>
      </c>
      <c r="AK55">
        <v>39.96</v>
      </c>
      <c r="AL55">
        <v>40.71</v>
      </c>
      <c r="AM55">
        <v>5.25</v>
      </c>
      <c r="AN55">
        <v>0</v>
      </c>
      <c r="AO55">
        <v>0.89990000000000003</v>
      </c>
      <c r="AP55" s="1">
        <v>1210.6500000000001</v>
      </c>
      <c r="AQ55" s="1">
        <v>1991.05</v>
      </c>
      <c r="AR55" s="1">
        <v>6414.39</v>
      </c>
      <c r="AS55">
        <v>433.36</v>
      </c>
      <c r="AT55">
        <v>218.69</v>
      </c>
      <c r="AU55" s="1">
        <v>10268.16</v>
      </c>
      <c r="AV55" s="1">
        <v>3282.56</v>
      </c>
      <c r="AW55">
        <v>0.28770000000000001</v>
      </c>
      <c r="AX55" s="1">
        <v>6989.5</v>
      </c>
      <c r="AY55">
        <v>0.61270000000000002</v>
      </c>
      <c r="AZ55">
        <v>433.71</v>
      </c>
      <c r="BA55">
        <v>3.7999999999999999E-2</v>
      </c>
      <c r="BB55">
        <v>702.77</v>
      </c>
      <c r="BC55">
        <v>6.1600000000000002E-2</v>
      </c>
      <c r="BD55" s="1">
        <v>11408.54</v>
      </c>
      <c r="BE55" s="1">
        <v>1042.17</v>
      </c>
      <c r="BF55">
        <v>0.22</v>
      </c>
      <c r="BG55">
        <v>0.56469999999999998</v>
      </c>
      <c r="BH55">
        <v>0.23899999999999999</v>
      </c>
      <c r="BI55">
        <v>0.1585</v>
      </c>
      <c r="BJ55">
        <v>2.3400000000000001E-2</v>
      </c>
      <c r="BK55">
        <v>1.44E-2</v>
      </c>
    </row>
    <row r="56" spans="1:63" x14ac:dyDescent="0.3">
      <c r="A56" t="s">
        <v>53</v>
      </c>
      <c r="B56">
        <v>49767</v>
      </c>
      <c r="C56">
        <v>32</v>
      </c>
      <c r="D56">
        <v>12.43</v>
      </c>
      <c r="E56">
        <v>397.89</v>
      </c>
      <c r="F56">
        <v>637.29</v>
      </c>
      <c r="G56">
        <v>4.7000000000000002E-3</v>
      </c>
      <c r="H56">
        <v>0</v>
      </c>
      <c r="I56">
        <v>1.6000000000000001E-3</v>
      </c>
      <c r="J56">
        <v>0</v>
      </c>
      <c r="K56">
        <v>2.06E-2</v>
      </c>
      <c r="L56">
        <v>0.95220000000000005</v>
      </c>
      <c r="M56">
        <v>2.0899999999999998E-2</v>
      </c>
      <c r="N56">
        <v>0.20039999999999999</v>
      </c>
      <c r="O56">
        <v>6.6E-3</v>
      </c>
      <c r="P56">
        <v>8.8599999999999998E-2</v>
      </c>
      <c r="Q56" s="1">
        <v>56930.89</v>
      </c>
      <c r="R56">
        <v>0.1915</v>
      </c>
      <c r="S56">
        <v>0.1489</v>
      </c>
      <c r="T56">
        <v>0.65959999999999996</v>
      </c>
      <c r="U56">
        <v>8.1</v>
      </c>
      <c r="V56" s="1">
        <v>61960</v>
      </c>
      <c r="W56">
        <v>48.01</v>
      </c>
      <c r="X56" s="1">
        <v>162593</v>
      </c>
      <c r="Y56">
        <v>0.84319999999999995</v>
      </c>
      <c r="Z56">
        <v>0.108</v>
      </c>
      <c r="AA56">
        <v>4.8800000000000003E-2</v>
      </c>
      <c r="AB56">
        <v>0.15679999999999999</v>
      </c>
      <c r="AC56">
        <v>162.59</v>
      </c>
      <c r="AD56" s="1">
        <v>3720</v>
      </c>
      <c r="AE56">
        <v>554.16</v>
      </c>
      <c r="AF56" s="1">
        <v>90587.35</v>
      </c>
      <c r="AG56">
        <v>93</v>
      </c>
      <c r="AH56" s="1">
        <v>39373</v>
      </c>
      <c r="AI56" s="1">
        <v>56586</v>
      </c>
      <c r="AJ56">
        <v>29.52</v>
      </c>
      <c r="AK56">
        <v>22.21</v>
      </c>
      <c r="AL56">
        <v>25.13</v>
      </c>
      <c r="AM56">
        <v>5.3</v>
      </c>
      <c r="AN56" s="1">
        <v>1755.42</v>
      </c>
      <c r="AO56">
        <v>1.2102999999999999</v>
      </c>
      <c r="AP56" s="1">
        <v>1195.67</v>
      </c>
      <c r="AQ56" s="1">
        <v>1575.04</v>
      </c>
      <c r="AR56" s="1">
        <v>5830.07</v>
      </c>
      <c r="AS56">
        <v>505.68</v>
      </c>
      <c r="AT56">
        <v>512.29</v>
      </c>
      <c r="AU56" s="1">
        <v>9618.68</v>
      </c>
      <c r="AV56" s="1">
        <v>4521.6499999999996</v>
      </c>
      <c r="AW56">
        <v>0.3921</v>
      </c>
      <c r="AX56" s="1">
        <v>2954.22</v>
      </c>
      <c r="AY56">
        <v>0.25619999999999998</v>
      </c>
      <c r="AZ56" s="1">
        <v>3699.14</v>
      </c>
      <c r="BA56">
        <v>0.32079999999999997</v>
      </c>
      <c r="BB56">
        <v>355.74</v>
      </c>
      <c r="BC56">
        <v>3.09E-2</v>
      </c>
      <c r="BD56" s="1">
        <v>11530.74</v>
      </c>
      <c r="BE56" s="1">
        <v>10660.78</v>
      </c>
      <c r="BF56">
        <v>3.2654000000000001</v>
      </c>
      <c r="BG56">
        <v>0.57069999999999999</v>
      </c>
      <c r="BH56">
        <v>0.23769999999999999</v>
      </c>
      <c r="BI56">
        <v>0.14319999999999999</v>
      </c>
      <c r="BJ56">
        <v>3.4500000000000003E-2</v>
      </c>
      <c r="BK56">
        <v>1.38E-2</v>
      </c>
    </row>
    <row r="57" spans="1:63" x14ac:dyDescent="0.3">
      <c r="A57" t="s">
        <v>54</v>
      </c>
      <c r="B57">
        <v>43638</v>
      </c>
      <c r="C57">
        <v>118</v>
      </c>
      <c r="D57">
        <v>26.33</v>
      </c>
      <c r="E57" s="1">
        <v>3107.28</v>
      </c>
      <c r="F57" s="1">
        <v>2888.32</v>
      </c>
      <c r="G57">
        <v>1.6400000000000001E-2</v>
      </c>
      <c r="H57">
        <v>0</v>
      </c>
      <c r="I57">
        <v>2.7799999999999998E-2</v>
      </c>
      <c r="J57">
        <v>1E-3</v>
      </c>
      <c r="K57">
        <v>0.1087</v>
      </c>
      <c r="L57">
        <v>0.78180000000000005</v>
      </c>
      <c r="M57">
        <v>6.4299999999999996E-2</v>
      </c>
      <c r="N57">
        <v>0.43469999999999998</v>
      </c>
      <c r="O57">
        <v>1.6899999999999998E-2</v>
      </c>
      <c r="P57">
        <v>0.155</v>
      </c>
      <c r="Q57" s="1">
        <v>55766.68</v>
      </c>
      <c r="R57">
        <v>0.3695</v>
      </c>
      <c r="S57">
        <v>0.17730000000000001</v>
      </c>
      <c r="T57">
        <v>0.45319999999999999</v>
      </c>
      <c r="U57">
        <v>20.3</v>
      </c>
      <c r="V57" s="1">
        <v>82986.73</v>
      </c>
      <c r="W57">
        <v>146.21</v>
      </c>
      <c r="X57" s="1">
        <v>203758.13</v>
      </c>
      <c r="Y57">
        <v>0.68569999999999998</v>
      </c>
      <c r="Z57">
        <v>0.30030000000000001</v>
      </c>
      <c r="AA57">
        <v>1.4E-2</v>
      </c>
      <c r="AB57">
        <v>0.31430000000000002</v>
      </c>
      <c r="AC57">
        <v>203.76</v>
      </c>
      <c r="AD57" s="1">
        <v>6130.55</v>
      </c>
      <c r="AE57">
        <v>567.92999999999995</v>
      </c>
      <c r="AF57" s="1">
        <v>200149.63</v>
      </c>
      <c r="AG57">
        <v>518</v>
      </c>
      <c r="AH57" s="1">
        <v>28967</v>
      </c>
      <c r="AI57" s="1">
        <v>50713</v>
      </c>
      <c r="AJ57">
        <v>55.95</v>
      </c>
      <c r="AK57">
        <v>27.31</v>
      </c>
      <c r="AL57">
        <v>35.22</v>
      </c>
      <c r="AM57">
        <v>4</v>
      </c>
      <c r="AN57" s="1">
        <v>1096.1400000000001</v>
      </c>
      <c r="AO57">
        <v>1.2097</v>
      </c>
      <c r="AP57" s="1">
        <v>1221.69</v>
      </c>
      <c r="AQ57" s="1">
        <v>1795.1</v>
      </c>
      <c r="AR57" s="1">
        <v>6548.7</v>
      </c>
      <c r="AS57">
        <v>575.19000000000005</v>
      </c>
      <c r="AT57">
        <v>411.08</v>
      </c>
      <c r="AU57" s="1">
        <v>10551.76</v>
      </c>
      <c r="AV57" s="1">
        <v>3805.62</v>
      </c>
      <c r="AW57">
        <v>0.31840000000000002</v>
      </c>
      <c r="AX57" s="1">
        <v>6842.07</v>
      </c>
      <c r="AY57">
        <v>0.57250000000000001</v>
      </c>
      <c r="AZ57">
        <v>609.58000000000004</v>
      </c>
      <c r="BA57">
        <v>5.0999999999999997E-2</v>
      </c>
      <c r="BB57">
        <v>694.78</v>
      </c>
      <c r="BC57">
        <v>5.8099999999999999E-2</v>
      </c>
      <c r="BD57" s="1">
        <v>11952.05</v>
      </c>
      <c r="BE57" s="1">
        <v>2165.65</v>
      </c>
      <c r="BF57">
        <v>0.45610000000000001</v>
      </c>
      <c r="BG57">
        <v>0.54010000000000002</v>
      </c>
      <c r="BH57">
        <v>0.214</v>
      </c>
      <c r="BI57">
        <v>0.1535</v>
      </c>
      <c r="BJ57">
        <v>4.65E-2</v>
      </c>
      <c r="BK57">
        <v>4.58E-2</v>
      </c>
    </row>
    <row r="58" spans="1:63" x14ac:dyDescent="0.3">
      <c r="A58" t="s">
        <v>55</v>
      </c>
      <c r="B58">
        <v>45229</v>
      </c>
      <c r="C58">
        <v>25</v>
      </c>
      <c r="D58">
        <v>21.11</v>
      </c>
      <c r="E58">
        <v>527.70000000000005</v>
      </c>
      <c r="F58">
        <v>471.4</v>
      </c>
      <c r="G58">
        <v>4.1999999999999997E-3</v>
      </c>
      <c r="H58">
        <v>0</v>
      </c>
      <c r="I58">
        <v>0</v>
      </c>
      <c r="J58">
        <v>0</v>
      </c>
      <c r="K58">
        <v>5.1000000000000004E-3</v>
      </c>
      <c r="L58">
        <v>0.98629999999999995</v>
      </c>
      <c r="M58">
        <v>4.3E-3</v>
      </c>
      <c r="N58">
        <v>0.45019999999999999</v>
      </c>
      <c r="O58">
        <v>0</v>
      </c>
      <c r="P58">
        <v>0.14360000000000001</v>
      </c>
      <c r="Q58" s="1">
        <v>45960.54</v>
      </c>
      <c r="R58">
        <v>0.3095</v>
      </c>
      <c r="S58">
        <v>0.21429999999999999</v>
      </c>
      <c r="T58">
        <v>0.47620000000000001</v>
      </c>
      <c r="U58">
        <v>7</v>
      </c>
      <c r="V58" s="1">
        <v>69113.62</v>
      </c>
      <c r="W58">
        <v>70.88</v>
      </c>
      <c r="X58" s="1">
        <v>104871.75</v>
      </c>
      <c r="Y58">
        <v>0.9254</v>
      </c>
      <c r="Z58">
        <v>4.7199999999999999E-2</v>
      </c>
      <c r="AA58">
        <v>2.7400000000000001E-2</v>
      </c>
      <c r="AB58">
        <v>7.46E-2</v>
      </c>
      <c r="AC58">
        <v>104.87</v>
      </c>
      <c r="AD58" s="1">
        <v>2342.06</v>
      </c>
      <c r="AE58">
        <v>319.5</v>
      </c>
      <c r="AF58" s="1">
        <v>96572.19</v>
      </c>
      <c r="AG58">
        <v>113</v>
      </c>
      <c r="AH58" s="1">
        <v>32804</v>
      </c>
      <c r="AI58" s="1">
        <v>44905</v>
      </c>
      <c r="AJ58">
        <v>30.52</v>
      </c>
      <c r="AK58">
        <v>21.99</v>
      </c>
      <c r="AL58">
        <v>24.26</v>
      </c>
      <c r="AM58">
        <v>5.5</v>
      </c>
      <c r="AN58" s="1">
        <v>2033.71</v>
      </c>
      <c r="AO58">
        <v>1.6831</v>
      </c>
      <c r="AP58" s="1">
        <v>2257.23</v>
      </c>
      <c r="AQ58" s="1">
        <v>2438.9899999999998</v>
      </c>
      <c r="AR58" s="1">
        <v>6319.16</v>
      </c>
      <c r="AS58">
        <v>690.08</v>
      </c>
      <c r="AT58">
        <v>537.29</v>
      </c>
      <c r="AU58" s="1">
        <v>12242.66</v>
      </c>
      <c r="AV58" s="1">
        <v>9433.02</v>
      </c>
      <c r="AW58">
        <v>0.57940000000000003</v>
      </c>
      <c r="AX58" s="1">
        <v>4355.75</v>
      </c>
      <c r="AY58">
        <v>0.26750000000000002</v>
      </c>
      <c r="AZ58" s="1">
        <v>1512.54</v>
      </c>
      <c r="BA58">
        <v>9.2899999999999996E-2</v>
      </c>
      <c r="BB58">
        <v>980.74</v>
      </c>
      <c r="BC58">
        <v>6.0199999999999997E-2</v>
      </c>
      <c r="BD58" s="1">
        <v>16282.05</v>
      </c>
      <c r="BE58" s="1">
        <v>7991.43</v>
      </c>
      <c r="BF58">
        <v>3.3182999999999998</v>
      </c>
      <c r="BG58">
        <v>0.51929999999999998</v>
      </c>
      <c r="BH58">
        <v>0.18770000000000001</v>
      </c>
      <c r="BI58">
        <v>0.25900000000000001</v>
      </c>
      <c r="BJ58">
        <v>1.3599999999999999E-2</v>
      </c>
      <c r="BK58">
        <v>2.0400000000000001E-2</v>
      </c>
    </row>
    <row r="59" spans="1:63" x14ac:dyDescent="0.3">
      <c r="A59" t="s">
        <v>56</v>
      </c>
      <c r="B59">
        <v>43646</v>
      </c>
      <c r="C59">
        <v>29</v>
      </c>
      <c r="D59">
        <v>131.87</v>
      </c>
      <c r="E59" s="1">
        <v>3824.26</v>
      </c>
      <c r="F59" s="1">
        <v>3792.9</v>
      </c>
      <c r="G59">
        <v>6.0400000000000002E-2</v>
      </c>
      <c r="H59">
        <v>8.0000000000000004E-4</v>
      </c>
      <c r="I59">
        <v>2.41E-2</v>
      </c>
      <c r="J59">
        <v>8.0000000000000004E-4</v>
      </c>
      <c r="K59">
        <v>2.8000000000000001E-2</v>
      </c>
      <c r="L59">
        <v>0.84399999999999997</v>
      </c>
      <c r="M59">
        <v>4.19E-2</v>
      </c>
      <c r="N59">
        <v>0.1293</v>
      </c>
      <c r="O59">
        <v>3.0200000000000001E-2</v>
      </c>
      <c r="P59">
        <v>9.9699999999999997E-2</v>
      </c>
      <c r="Q59" s="1">
        <v>75200.210000000006</v>
      </c>
      <c r="R59">
        <v>0.20180000000000001</v>
      </c>
      <c r="S59">
        <v>0.28510000000000002</v>
      </c>
      <c r="T59">
        <v>0.51319999999999999</v>
      </c>
      <c r="U59">
        <v>30.4</v>
      </c>
      <c r="V59" s="1">
        <v>96613.49</v>
      </c>
      <c r="W59">
        <v>124.67</v>
      </c>
      <c r="X59" s="1">
        <v>267699.96000000002</v>
      </c>
      <c r="Y59">
        <v>0.79690000000000005</v>
      </c>
      <c r="Z59">
        <v>0.1754</v>
      </c>
      <c r="AA59">
        <v>2.7699999999999999E-2</v>
      </c>
      <c r="AB59">
        <v>0.2031</v>
      </c>
      <c r="AC59">
        <v>267.7</v>
      </c>
      <c r="AD59" s="1">
        <v>10427.39</v>
      </c>
      <c r="AE59" s="1">
        <v>1165.3599999999999</v>
      </c>
      <c r="AF59" s="1">
        <v>276518.46999999997</v>
      </c>
      <c r="AG59">
        <v>588</v>
      </c>
      <c r="AH59" s="1">
        <v>49285</v>
      </c>
      <c r="AI59" s="1">
        <v>103537</v>
      </c>
      <c r="AJ59">
        <v>74.44</v>
      </c>
      <c r="AK59">
        <v>36.630000000000003</v>
      </c>
      <c r="AL59">
        <v>43.89</v>
      </c>
      <c r="AM59">
        <v>4.6900000000000004</v>
      </c>
      <c r="AN59">
        <v>0</v>
      </c>
      <c r="AO59">
        <v>0.64300000000000002</v>
      </c>
      <c r="AP59" s="1">
        <v>1382.03</v>
      </c>
      <c r="AQ59" s="1">
        <v>2119.39</v>
      </c>
      <c r="AR59" s="1">
        <v>7637.06</v>
      </c>
      <c r="AS59">
        <v>769.86</v>
      </c>
      <c r="AT59">
        <v>419.85</v>
      </c>
      <c r="AU59" s="1">
        <v>12328.17</v>
      </c>
      <c r="AV59" s="1">
        <v>2887.58</v>
      </c>
      <c r="AW59">
        <v>0.21779999999999999</v>
      </c>
      <c r="AX59" s="1">
        <v>8884.1200000000008</v>
      </c>
      <c r="AY59">
        <v>0.67</v>
      </c>
      <c r="AZ59" s="1">
        <v>1007.84</v>
      </c>
      <c r="BA59">
        <v>7.5999999999999998E-2</v>
      </c>
      <c r="BB59">
        <v>479.48</v>
      </c>
      <c r="BC59">
        <v>3.6200000000000003E-2</v>
      </c>
      <c r="BD59" s="1">
        <v>13259.02</v>
      </c>
      <c r="BE59" s="1">
        <v>1219.57</v>
      </c>
      <c r="BF59">
        <v>0.12</v>
      </c>
      <c r="BG59">
        <v>0.64870000000000005</v>
      </c>
      <c r="BH59">
        <v>0.2263</v>
      </c>
      <c r="BI59">
        <v>9.0499999999999997E-2</v>
      </c>
      <c r="BJ59">
        <v>1.7899999999999999E-2</v>
      </c>
      <c r="BK59">
        <v>1.66E-2</v>
      </c>
    </row>
    <row r="60" spans="1:63" x14ac:dyDescent="0.3">
      <c r="A60" t="s">
        <v>57</v>
      </c>
      <c r="B60">
        <v>45237</v>
      </c>
      <c r="C60">
        <v>16</v>
      </c>
      <c r="D60">
        <v>47.77</v>
      </c>
      <c r="E60">
        <v>764.34</v>
      </c>
      <c r="F60">
        <v>778.88</v>
      </c>
      <c r="G60">
        <v>0</v>
      </c>
      <c r="H60">
        <v>0</v>
      </c>
      <c r="I60">
        <v>4.5900000000000003E-2</v>
      </c>
      <c r="J60">
        <v>0</v>
      </c>
      <c r="K60">
        <v>1.44E-2</v>
      </c>
      <c r="L60">
        <v>0.86529999999999996</v>
      </c>
      <c r="M60">
        <v>7.4399999999999994E-2</v>
      </c>
      <c r="N60">
        <v>0.60799999999999998</v>
      </c>
      <c r="O60">
        <v>0</v>
      </c>
      <c r="P60">
        <v>0.1429</v>
      </c>
      <c r="Q60" s="1">
        <v>43593.82</v>
      </c>
      <c r="R60">
        <v>0.44259999999999999</v>
      </c>
      <c r="S60">
        <v>0.18029999999999999</v>
      </c>
      <c r="T60">
        <v>0.377</v>
      </c>
      <c r="U60">
        <v>13</v>
      </c>
      <c r="V60" s="1">
        <v>44054.85</v>
      </c>
      <c r="W60">
        <v>55.53</v>
      </c>
      <c r="X60" s="1">
        <v>114874.51</v>
      </c>
      <c r="Y60">
        <v>0.63649999999999995</v>
      </c>
      <c r="Z60">
        <v>0.19850000000000001</v>
      </c>
      <c r="AA60">
        <v>0.16500000000000001</v>
      </c>
      <c r="AB60">
        <v>0.36349999999999999</v>
      </c>
      <c r="AC60">
        <v>114.87</v>
      </c>
      <c r="AD60" s="1">
        <v>3165.43</v>
      </c>
      <c r="AE60">
        <v>406.86</v>
      </c>
      <c r="AF60" s="1">
        <v>95529.57</v>
      </c>
      <c r="AG60">
        <v>108</v>
      </c>
      <c r="AH60" s="1">
        <v>26614</v>
      </c>
      <c r="AI60" s="1">
        <v>42609</v>
      </c>
      <c r="AJ60">
        <v>40.85</v>
      </c>
      <c r="AK60">
        <v>23.36</v>
      </c>
      <c r="AL60">
        <v>29.96</v>
      </c>
      <c r="AM60">
        <v>4.3499999999999996</v>
      </c>
      <c r="AN60">
        <v>0</v>
      </c>
      <c r="AO60">
        <v>0.56669999999999998</v>
      </c>
      <c r="AP60" s="1">
        <v>1494.4</v>
      </c>
      <c r="AQ60" s="1">
        <v>2017.48</v>
      </c>
      <c r="AR60" s="1">
        <v>5591.37</v>
      </c>
      <c r="AS60">
        <v>558.85</v>
      </c>
      <c r="AT60">
        <v>449.08</v>
      </c>
      <c r="AU60" s="1">
        <v>10111.15</v>
      </c>
      <c r="AV60" s="1">
        <v>7521.1</v>
      </c>
      <c r="AW60">
        <v>0.54830000000000001</v>
      </c>
      <c r="AX60" s="1">
        <v>2518.33</v>
      </c>
      <c r="AY60">
        <v>0.18360000000000001</v>
      </c>
      <c r="AZ60" s="1">
        <v>2392.5500000000002</v>
      </c>
      <c r="BA60">
        <v>0.1744</v>
      </c>
      <c r="BB60" s="1">
        <v>1284.8499999999999</v>
      </c>
      <c r="BC60">
        <v>9.3700000000000006E-2</v>
      </c>
      <c r="BD60" s="1">
        <v>13716.84</v>
      </c>
      <c r="BE60" s="1">
        <v>7211.98</v>
      </c>
      <c r="BF60">
        <v>2.4521000000000002</v>
      </c>
      <c r="BG60">
        <v>0.48680000000000001</v>
      </c>
      <c r="BH60">
        <v>0.1638</v>
      </c>
      <c r="BI60">
        <v>0.28989999999999999</v>
      </c>
      <c r="BJ60">
        <v>4.9500000000000002E-2</v>
      </c>
      <c r="BK60">
        <v>9.9000000000000008E-3</v>
      </c>
    </row>
    <row r="61" spans="1:63" x14ac:dyDescent="0.3">
      <c r="A61" t="s">
        <v>58</v>
      </c>
      <c r="B61">
        <v>47613</v>
      </c>
      <c r="C61">
        <v>120</v>
      </c>
      <c r="D61">
        <v>6.05</v>
      </c>
      <c r="E61">
        <v>726.19</v>
      </c>
      <c r="F61">
        <v>671.25</v>
      </c>
      <c r="G61">
        <v>0</v>
      </c>
      <c r="H61">
        <v>1.5E-3</v>
      </c>
      <c r="I61">
        <v>1.1299999999999999E-2</v>
      </c>
      <c r="J61">
        <v>5.4999999999999997E-3</v>
      </c>
      <c r="K61">
        <v>9.2999999999999992E-3</v>
      </c>
      <c r="L61">
        <v>0.95789999999999997</v>
      </c>
      <c r="M61">
        <v>1.4500000000000001E-2</v>
      </c>
      <c r="N61">
        <v>0.60950000000000004</v>
      </c>
      <c r="O61">
        <v>0</v>
      </c>
      <c r="P61">
        <v>0.16619999999999999</v>
      </c>
      <c r="Q61" s="1">
        <v>51443.01</v>
      </c>
      <c r="R61">
        <v>0.1636</v>
      </c>
      <c r="S61">
        <v>0.14549999999999999</v>
      </c>
      <c r="T61">
        <v>0.69089999999999996</v>
      </c>
      <c r="U61">
        <v>3.1</v>
      </c>
      <c r="V61" s="1">
        <v>48875.95</v>
      </c>
      <c r="W61">
        <v>226.87</v>
      </c>
      <c r="X61" s="1">
        <v>142677.22</v>
      </c>
      <c r="Y61">
        <v>0.89490000000000003</v>
      </c>
      <c r="Z61">
        <v>1.1599999999999999E-2</v>
      </c>
      <c r="AA61">
        <v>9.3600000000000003E-2</v>
      </c>
      <c r="AB61">
        <v>0.1051</v>
      </c>
      <c r="AC61">
        <v>142.68</v>
      </c>
      <c r="AD61" s="1">
        <v>3268.97</v>
      </c>
      <c r="AE61">
        <v>359.61</v>
      </c>
      <c r="AF61" s="1">
        <v>117552.56</v>
      </c>
      <c r="AG61">
        <v>199</v>
      </c>
      <c r="AH61" s="1">
        <v>28860</v>
      </c>
      <c r="AI61" s="1">
        <v>43693</v>
      </c>
      <c r="AJ61">
        <v>31.1</v>
      </c>
      <c r="AK61">
        <v>22</v>
      </c>
      <c r="AL61">
        <v>26.99</v>
      </c>
      <c r="AM61">
        <v>4.4000000000000004</v>
      </c>
      <c r="AN61">
        <v>0</v>
      </c>
      <c r="AO61">
        <v>1.3207</v>
      </c>
      <c r="AP61" s="1">
        <v>1324.65</v>
      </c>
      <c r="AQ61" s="1">
        <v>2785.51</v>
      </c>
      <c r="AR61" s="1">
        <v>7029.57</v>
      </c>
      <c r="AS61">
        <v>521.41</v>
      </c>
      <c r="AT61">
        <v>247.97</v>
      </c>
      <c r="AU61" s="1">
        <v>11909.17</v>
      </c>
      <c r="AV61" s="1">
        <v>9330.66</v>
      </c>
      <c r="AW61">
        <v>0.60729999999999995</v>
      </c>
      <c r="AX61" s="1">
        <v>2780.28</v>
      </c>
      <c r="AY61">
        <v>0.18099999999999999</v>
      </c>
      <c r="AZ61" s="1">
        <v>2179.81</v>
      </c>
      <c r="BA61">
        <v>0.1419</v>
      </c>
      <c r="BB61" s="1">
        <v>1072.32</v>
      </c>
      <c r="BC61">
        <v>6.9800000000000001E-2</v>
      </c>
      <c r="BD61" s="1">
        <v>15363.09</v>
      </c>
      <c r="BE61" s="1">
        <v>7842.42</v>
      </c>
      <c r="BF61">
        <v>3.8161</v>
      </c>
      <c r="BG61">
        <v>0.45390000000000003</v>
      </c>
      <c r="BH61">
        <v>0.2117</v>
      </c>
      <c r="BI61">
        <v>0.26140000000000002</v>
      </c>
      <c r="BJ61">
        <v>6.0400000000000002E-2</v>
      </c>
      <c r="BK61">
        <v>1.26E-2</v>
      </c>
    </row>
    <row r="62" spans="1:63" x14ac:dyDescent="0.3">
      <c r="A62" t="s">
        <v>59</v>
      </c>
      <c r="B62">
        <v>50112</v>
      </c>
      <c r="C62">
        <v>54</v>
      </c>
      <c r="D62">
        <v>12.48</v>
      </c>
      <c r="E62">
        <v>674.04</v>
      </c>
      <c r="F62">
        <v>552.59</v>
      </c>
      <c r="G62">
        <v>0</v>
      </c>
      <c r="H62">
        <v>0</v>
      </c>
      <c r="I62">
        <v>0</v>
      </c>
      <c r="J62">
        <v>0</v>
      </c>
      <c r="K62">
        <v>6.4000000000000003E-3</v>
      </c>
      <c r="L62">
        <v>0.98180000000000001</v>
      </c>
      <c r="M62">
        <v>1.17E-2</v>
      </c>
      <c r="N62">
        <v>0.42709999999999998</v>
      </c>
      <c r="O62">
        <v>4.5199999999999997E-2</v>
      </c>
      <c r="P62">
        <v>0.1211</v>
      </c>
      <c r="Q62" s="1">
        <v>50382.84</v>
      </c>
      <c r="R62">
        <v>0.17649999999999999</v>
      </c>
      <c r="S62">
        <v>0.25490000000000002</v>
      </c>
      <c r="T62">
        <v>0.56859999999999999</v>
      </c>
      <c r="U62">
        <v>4.0999999999999996</v>
      </c>
      <c r="V62" s="1">
        <v>71298.5</v>
      </c>
      <c r="W62">
        <v>156.65</v>
      </c>
      <c r="X62" s="1">
        <v>140803.72</v>
      </c>
      <c r="Y62">
        <v>0.93930000000000002</v>
      </c>
      <c r="Z62">
        <v>2.35E-2</v>
      </c>
      <c r="AA62">
        <v>3.7199999999999997E-2</v>
      </c>
      <c r="AB62">
        <v>6.0699999999999997E-2</v>
      </c>
      <c r="AC62">
        <v>140.80000000000001</v>
      </c>
      <c r="AD62" s="1">
        <v>4377.6000000000004</v>
      </c>
      <c r="AE62">
        <v>625.16</v>
      </c>
      <c r="AF62" s="1">
        <v>129047.48</v>
      </c>
      <c r="AG62">
        <v>264</v>
      </c>
      <c r="AH62" s="1">
        <v>28753</v>
      </c>
      <c r="AI62" s="1">
        <v>44622</v>
      </c>
      <c r="AJ62">
        <v>48.55</v>
      </c>
      <c r="AK62">
        <v>30.33</v>
      </c>
      <c r="AL62">
        <v>33.71</v>
      </c>
      <c r="AM62">
        <v>5.2</v>
      </c>
      <c r="AN62">
        <v>0</v>
      </c>
      <c r="AO62">
        <v>1.2994000000000001</v>
      </c>
      <c r="AP62" s="1">
        <v>1658.9</v>
      </c>
      <c r="AQ62" s="1">
        <v>2286.39</v>
      </c>
      <c r="AR62" s="1">
        <v>6670.81</v>
      </c>
      <c r="AS62">
        <v>160.09</v>
      </c>
      <c r="AT62">
        <v>236</v>
      </c>
      <c r="AU62" s="1">
        <v>11012.16</v>
      </c>
      <c r="AV62" s="1">
        <v>8212.15</v>
      </c>
      <c r="AW62">
        <v>0.56189999999999996</v>
      </c>
      <c r="AX62" s="1">
        <v>4296.04</v>
      </c>
      <c r="AY62">
        <v>0.29389999999999999</v>
      </c>
      <c r="AZ62">
        <v>955.93</v>
      </c>
      <c r="BA62">
        <v>6.54E-2</v>
      </c>
      <c r="BB62" s="1">
        <v>1151.1099999999999</v>
      </c>
      <c r="BC62">
        <v>7.8799999999999995E-2</v>
      </c>
      <c r="BD62" s="1">
        <v>14615.22</v>
      </c>
      <c r="BE62" s="1">
        <v>4801.55</v>
      </c>
      <c r="BF62">
        <v>1.7248000000000001</v>
      </c>
      <c r="BG62">
        <v>0.48099999999999998</v>
      </c>
      <c r="BH62">
        <v>0.21920000000000001</v>
      </c>
      <c r="BI62">
        <v>0.25130000000000002</v>
      </c>
      <c r="BJ62">
        <v>3.5900000000000001E-2</v>
      </c>
      <c r="BK62">
        <v>1.26E-2</v>
      </c>
    </row>
    <row r="63" spans="1:63" x14ac:dyDescent="0.3">
      <c r="A63" t="s">
        <v>60</v>
      </c>
      <c r="B63">
        <v>50120</v>
      </c>
      <c r="C63">
        <v>25</v>
      </c>
      <c r="D63">
        <v>42.24</v>
      </c>
      <c r="E63" s="1">
        <v>1056.0999999999999</v>
      </c>
      <c r="F63">
        <v>997.84</v>
      </c>
      <c r="G63">
        <v>1E-3</v>
      </c>
      <c r="H63">
        <v>0</v>
      </c>
      <c r="I63">
        <v>1.8599999999999998E-2</v>
      </c>
      <c r="J63">
        <v>1E-3</v>
      </c>
      <c r="K63">
        <v>1.3299999999999999E-2</v>
      </c>
      <c r="L63">
        <v>0.90949999999999998</v>
      </c>
      <c r="M63">
        <v>5.6500000000000002E-2</v>
      </c>
      <c r="N63">
        <v>0.52170000000000005</v>
      </c>
      <c r="O63">
        <v>2.9999999999999997E-4</v>
      </c>
      <c r="P63">
        <v>0.1489</v>
      </c>
      <c r="Q63" s="1">
        <v>49973.43</v>
      </c>
      <c r="R63">
        <v>0.29110000000000003</v>
      </c>
      <c r="S63">
        <v>0.1772</v>
      </c>
      <c r="T63">
        <v>0.53159999999999996</v>
      </c>
      <c r="U63">
        <v>9.3000000000000007</v>
      </c>
      <c r="V63" s="1">
        <v>54351.07</v>
      </c>
      <c r="W63">
        <v>111.4</v>
      </c>
      <c r="X63" s="1">
        <v>120630.01</v>
      </c>
      <c r="Y63">
        <v>0.73450000000000004</v>
      </c>
      <c r="Z63">
        <v>0.14710000000000001</v>
      </c>
      <c r="AA63">
        <v>0.11849999999999999</v>
      </c>
      <c r="AB63">
        <v>0.26550000000000001</v>
      </c>
      <c r="AC63">
        <v>120.63</v>
      </c>
      <c r="AD63" s="1">
        <v>3946.04</v>
      </c>
      <c r="AE63">
        <v>592.54</v>
      </c>
      <c r="AF63" s="1">
        <v>115256.76</v>
      </c>
      <c r="AG63">
        <v>188</v>
      </c>
      <c r="AH63" s="1">
        <v>29420</v>
      </c>
      <c r="AI63" s="1">
        <v>44516</v>
      </c>
      <c r="AJ63">
        <v>51.35</v>
      </c>
      <c r="AK63">
        <v>29.6</v>
      </c>
      <c r="AL63">
        <v>33.24</v>
      </c>
      <c r="AM63">
        <v>6</v>
      </c>
      <c r="AN63">
        <v>0</v>
      </c>
      <c r="AO63">
        <v>0.72989999999999999</v>
      </c>
      <c r="AP63" s="1">
        <v>1455.56</v>
      </c>
      <c r="AQ63" s="1">
        <v>1989.83</v>
      </c>
      <c r="AR63" s="1">
        <v>5344.56</v>
      </c>
      <c r="AS63">
        <v>615.76</v>
      </c>
      <c r="AT63">
        <v>135.66</v>
      </c>
      <c r="AU63" s="1">
        <v>9541.35</v>
      </c>
      <c r="AV63" s="1">
        <v>6429.84</v>
      </c>
      <c r="AW63">
        <v>0.54210000000000003</v>
      </c>
      <c r="AX63" s="1">
        <v>3378.18</v>
      </c>
      <c r="AY63">
        <v>0.2848</v>
      </c>
      <c r="AZ63" s="1">
        <v>1006.01</v>
      </c>
      <c r="BA63">
        <v>8.48E-2</v>
      </c>
      <c r="BB63" s="1">
        <v>1045.9000000000001</v>
      </c>
      <c r="BC63">
        <v>8.8200000000000001E-2</v>
      </c>
      <c r="BD63" s="1">
        <v>11859.93</v>
      </c>
      <c r="BE63" s="1">
        <v>4807.68</v>
      </c>
      <c r="BF63">
        <v>1.5486</v>
      </c>
      <c r="BG63">
        <v>0.5151</v>
      </c>
      <c r="BH63">
        <v>0.20649999999999999</v>
      </c>
      <c r="BI63">
        <v>0.22739999999999999</v>
      </c>
      <c r="BJ63">
        <v>3.8199999999999998E-2</v>
      </c>
      <c r="BK63">
        <v>1.2800000000000001E-2</v>
      </c>
    </row>
    <row r="64" spans="1:63" x14ac:dyDescent="0.3">
      <c r="A64" t="s">
        <v>61</v>
      </c>
      <c r="B64">
        <v>43653</v>
      </c>
      <c r="C64">
        <v>4</v>
      </c>
      <c r="D64">
        <v>335.6</v>
      </c>
      <c r="E64" s="1">
        <v>1342.4</v>
      </c>
      <c r="F64" s="1">
        <v>1232.58</v>
      </c>
      <c r="G64">
        <v>4.5499999999999999E-2</v>
      </c>
      <c r="H64">
        <v>0</v>
      </c>
      <c r="I64">
        <v>7.2800000000000004E-2</v>
      </c>
      <c r="J64">
        <v>0</v>
      </c>
      <c r="K64">
        <v>0.2114</v>
      </c>
      <c r="L64">
        <v>0.59279999999999999</v>
      </c>
      <c r="M64">
        <v>7.7600000000000002E-2</v>
      </c>
      <c r="N64">
        <v>0.5383</v>
      </c>
      <c r="O64">
        <v>7.0999999999999994E-2</v>
      </c>
      <c r="P64">
        <v>0.16500000000000001</v>
      </c>
      <c r="Q64" s="1">
        <v>67155.210000000006</v>
      </c>
      <c r="R64">
        <v>0.1163</v>
      </c>
      <c r="S64">
        <v>0.2442</v>
      </c>
      <c r="T64">
        <v>0.63949999999999996</v>
      </c>
      <c r="U64">
        <v>12.6</v>
      </c>
      <c r="V64" s="1">
        <v>87306.27</v>
      </c>
      <c r="W64">
        <v>101.08</v>
      </c>
      <c r="X64" s="1">
        <v>221485.92</v>
      </c>
      <c r="Y64">
        <v>0.40479999999999999</v>
      </c>
      <c r="Z64">
        <v>0.49209999999999998</v>
      </c>
      <c r="AA64">
        <v>0.1031</v>
      </c>
      <c r="AB64">
        <v>0.59519999999999995</v>
      </c>
      <c r="AC64">
        <v>221.49</v>
      </c>
      <c r="AD64" s="1">
        <v>10709.21</v>
      </c>
      <c r="AE64">
        <v>875.03</v>
      </c>
      <c r="AF64" s="1">
        <v>223250.98</v>
      </c>
      <c r="AG64">
        <v>546</v>
      </c>
      <c r="AH64" s="1">
        <v>31602</v>
      </c>
      <c r="AI64" s="1">
        <v>41758</v>
      </c>
      <c r="AJ64">
        <v>56.2</v>
      </c>
      <c r="AK64">
        <v>48.79</v>
      </c>
      <c r="AL64">
        <v>46.35</v>
      </c>
      <c r="AM64">
        <v>4.5999999999999996</v>
      </c>
      <c r="AN64">
        <v>0</v>
      </c>
      <c r="AO64">
        <v>1.1093</v>
      </c>
      <c r="AP64" s="1">
        <v>2839.5</v>
      </c>
      <c r="AQ64" s="1">
        <v>1525.12</v>
      </c>
      <c r="AR64" s="1">
        <v>7505.79</v>
      </c>
      <c r="AS64">
        <v>797.73</v>
      </c>
      <c r="AT64">
        <v>221.48</v>
      </c>
      <c r="AU64" s="1">
        <v>12889.57</v>
      </c>
      <c r="AV64" s="1">
        <v>3011.83</v>
      </c>
      <c r="AW64">
        <v>0.19769999999999999</v>
      </c>
      <c r="AX64" s="1">
        <v>10082.219999999999</v>
      </c>
      <c r="AY64">
        <v>0.66169999999999995</v>
      </c>
      <c r="AZ64">
        <v>756.49</v>
      </c>
      <c r="BA64">
        <v>4.9700000000000001E-2</v>
      </c>
      <c r="BB64" s="1">
        <v>1385.17</v>
      </c>
      <c r="BC64">
        <v>9.0899999999999995E-2</v>
      </c>
      <c r="BD64" s="1">
        <v>15235.71</v>
      </c>
      <c r="BE64">
        <v>298.07</v>
      </c>
      <c r="BF64">
        <v>8.5599999999999996E-2</v>
      </c>
      <c r="BG64">
        <v>0.5615</v>
      </c>
      <c r="BH64">
        <v>0.20699999999999999</v>
      </c>
      <c r="BI64">
        <v>0.19670000000000001</v>
      </c>
      <c r="BJ64">
        <v>1.6299999999999999E-2</v>
      </c>
      <c r="BK64">
        <v>1.8599999999999998E-2</v>
      </c>
    </row>
    <row r="65" spans="1:63" x14ac:dyDescent="0.3">
      <c r="A65" t="s">
        <v>62</v>
      </c>
      <c r="B65">
        <v>48678</v>
      </c>
      <c r="C65">
        <v>37</v>
      </c>
      <c r="D65">
        <v>40.21</v>
      </c>
      <c r="E65" s="1">
        <v>1487.84</v>
      </c>
      <c r="F65" s="1">
        <v>1411.73</v>
      </c>
      <c r="G65">
        <v>1.2800000000000001E-2</v>
      </c>
      <c r="H65">
        <v>0</v>
      </c>
      <c r="I65">
        <v>5.1999999999999998E-3</v>
      </c>
      <c r="J65">
        <v>0</v>
      </c>
      <c r="K65">
        <v>8.3000000000000001E-3</v>
      </c>
      <c r="L65">
        <v>0.95630000000000004</v>
      </c>
      <c r="M65">
        <v>1.7500000000000002E-2</v>
      </c>
      <c r="N65">
        <v>0.2601</v>
      </c>
      <c r="O65">
        <v>2.3999999999999998E-3</v>
      </c>
      <c r="P65">
        <v>0.11650000000000001</v>
      </c>
      <c r="Q65" s="1">
        <v>57149.15</v>
      </c>
      <c r="R65">
        <v>0.27910000000000001</v>
      </c>
      <c r="S65">
        <v>0.13950000000000001</v>
      </c>
      <c r="T65">
        <v>0.58140000000000003</v>
      </c>
      <c r="U65">
        <v>8</v>
      </c>
      <c r="V65" s="1">
        <v>86744.75</v>
      </c>
      <c r="W65">
        <v>178.81</v>
      </c>
      <c r="X65" s="1">
        <v>131096.32999999999</v>
      </c>
      <c r="Y65">
        <v>0.81420000000000003</v>
      </c>
      <c r="Z65">
        <v>0.15640000000000001</v>
      </c>
      <c r="AA65">
        <v>2.93E-2</v>
      </c>
      <c r="AB65">
        <v>0.18579999999999999</v>
      </c>
      <c r="AC65">
        <v>131.1</v>
      </c>
      <c r="AD65" s="1">
        <v>5044.08</v>
      </c>
      <c r="AE65">
        <v>671.12</v>
      </c>
      <c r="AF65" s="1">
        <v>134244.22</v>
      </c>
      <c r="AG65">
        <v>300</v>
      </c>
      <c r="AH65" s="1">
        <v>34434</v>
      </c>
      <c r="AI65" s="1">
        <v>53920</v>
      </c>
      <c r="AJ65">
        <v>68.02</v>
      </c>
      <c r="AK65">
        <v>36.880000000000003</v>
      </c>
      <c r="AL65">
        <v>41.24</v>
      </c>
      <c r="AM65">
        <v>6.7</v>
      </c>
      <c r="AN65">
        <v>0</v>
      </c>
      <c r="AO65">
        <v>1.0219</v>
      </c>
      <c r="AP65" s="1">
        <v>1171.6099999999999</v>
      </c>
      <c r="AQ65" s="1">
        <v>1847.74</v>
      </c>
      <c r="AR65" s="1">
        <v>5294.16</v>
      </c>
      <c r="AS65">
        <v>669.5</v>
      </c>
      <c r="AT65">
        <v>439.23</v>
      </c>
      <c r="AU65" s="1">
        <v>9422.2199999999993</v>
      </c>
      <c r="AV65" s="1">
        <v>4989.17</v>
      </c>
      <c r="AW65">
        <v>0.45140000000000002</v>
      </c>
      <c r="AX65" s="1">
        <v>4411.55</v>
      </c>
      <c r="AY65">
        <v>0.39910000000000001</v>
      </c>
      <c r="AZ65" s="1">
        <v>1043.99</v>
      </c>
      <c r="BA65">
        <v>9.4399999999999998E-2</v>
      </c>
      <c r="BB65">
        <v>608.80999999999995</v>
      </c>
      <c r="BC65">
        <v>5.5100000000000003E-2</v>
      </c>
      <c r="BD65" s="1">
        <v>11053.52</v>
      </c>
      <c r="BE65" s="1">
        <v>3929.97</v>
      </c>
      <c r="BF65">
        <v>1.1378999999999999</v>
      </c>
      <c r="BG65">
        <v>0.59470000000000001</v>
      </c>
      <c r="BH65">
        <v>0.2286</v>
      </c>
      <c r="BI65">
        <v>0.1101</v>
      </c>
      <c r="BJ65">
        <v>3.8800000000000001E-2</v>
      </c>
      <c r="BK65">
        <v>2.7799999999999998E-2</v>
      </c>
    </row>
    <row r="66" spans="1:63" x14ac:dyDescent="0.3">
      <c r="A66" t="s">
        <v>63</v>
      </c>
      <c r="B66">
        <v>46177</v>
      </c>
      <c r="C66">
        <v>33</v>
      </c>
      <c r="D66">
        <v>22.67</v>
      </c>
      <c r="E66">
        <v>747.97</v>
      </c>
      <c r="F66">
        <v>632.99</v>
      </c>
      <c r="G66">
        <v>0</v>
      </c>
      <c r="H66">
        <v>0</v>
      </c>
      <c r="I66">
        <v>2.4899999999999999E-2</v>
      </c>
      <c r="J66">
        <v>0</v>
      </c>
      <c r="K66">
        <v>1.15E-2</v>
      </c>
      <c r="L66">
        <v>0.92669999999999997</v>
      </c>
      <c r="M66">
        <v>3.6900000000000002E-2</v>
      </c>
      <c r="N66">
        <v>0.54049999999999998</v>
      </c>
      <c r="O66">
        <v>5.9999999999999995E-4</v>
      </c>
      <c r="P66">
        <v>0.15529999999999999</v>
      </c>
      <c r="Q66" s="1">
        <v>41847.050000000003</v>
      </c>
      <c r="R66">
        <v>0.38640000000000002</v>
      </c>
      <c r="S66">
        <v>0.2273</v>
      </c>
      <c r="T66">
        <v>0.38640000000000002</v>
      </c>
      <c r="U66">
        <v>13.2</v>
      </c>
      <c r="V66" s="1">
        <v>27438</v>
      </c>
      <c r="W66">
        <v>53.77</v>
      </c>
      <c r="X66" s="1">
        <v>178310.71</v>
      </c>
      <c r="Y66">
        <v>0.86080000000000001</v>
      </c>
      <c r="Z66">
        <v>7.9399999999999998E-2</v>
      </c>
      <c r="AA66">
        <v>5.9700000000000003E-2</v>
      </c>
      <c r="AB66">
        <v>0.13919999999999999</v>
      </c>
      <c r="AC66">
        <v>178.31</v>
      </c>
      <c r="AD66" s="1">
        <v>5884.47</v>
      </c>
      <c r="AE66">
        <v>796.83</v>
      </c>
      <c r="AF66" s="1">
        <v>174120.5</v>
      </c>
      <c r="AG66">
        <v>455</v>
      </c>
      <c r="AH66" s="1">
        <v>34050</v>
      </c>
      <c r="AI66" s="1">
        <v>55258</v>
      </c>
      <c r="AJ66">
        <v>44.6</v>
      </c>
      <c r="AK66">
        <v>32.1</v>
      </c>
      <c r="AL66">
        <v>34.049999999999997</v>
      </c>
      <c r="AM66">
        <v>3.8</v>
      </c>
      <c r="AN66">
        <v>0</v>
      </c>
      <c r="AO66">
        <v>1.181</v>
      </c>
      <c r="AP66" s="1">
        <v>1677.56</v>
      </c>
      <c r="AQ66" s="1">
        <v>2078.69</v>
      </c>
      <c r="AR66" s="1">
        <v>5586.87</v>
      </c>
      <c r="AS66">
        <v>441.49</v>
      </c>
      <c r="AT66">
        <v>606.73</v>
      </c>
      <c r="AU66" s="1">
        <v>10391.25</v>
      </c>
      <c r="AV66" s="1">
        <v>5892</v>
      </c>
      <c r="AW66">
        <v>0.42030000000000001</v>
      </c>
      <c r="AX66" s="1">
        <v>5625.08</v>
      </c>
      <c r="AY66">
        <v>0.4012</v>
      </c>
      <c r="AZ66" s="1">
        <v>1327.81</v>
      </c>
      <c r="BA66">
        <v>9.4700000000000006E-2</v>
      </c>
      <c r="BB66" s="1">
        <v>1174.17</v>
      </c>
      <c r="BC66">
        <v>8.3799999999999999E-2</v>
      </c>
      <c r="BD66" s="1">
        <v>14019.06</v>
      </c>
      <c r="BE66" s="1">
        <v>3690.34</v>
      </c>
      <c r="BF66">
        <v>1.0278</v>
      </c>
      <c r="BG66">
        <v>0.43169999999999997</v>
      </c>
      <c r="BH66">
        <v>0.21740000000000001</v>
      </c>
      <c r="BI66">
        <v>0.29110000000000003</v>
      </c>
      <c r="BJ66">
        <v>2.6700000000000002E-2</v>
      </c>
      <c r="BK66">
        <v>3.3099999999999997E-2</v>
      </c>
    </row>
    <row r="67" spans="1:63" x14ac:dyDescent="0.3">
      <c r="A67" t="s">
        <v>64</v>
      </c>
      <c r="B67">
        <v>43661</v>
      </c>
      <c r="C67">
        <v>26</v>
      </c>
      <c r="D67">
        <v>284.13</v>
      </c>
      <c r="E67" s="1">
        <v>7387.36</v>
      </c>
      <c r="F67" s="1">
        <v>7026.13</v>
      </c>
      <c r="G67">
        <v>1.26E-2</v>
      </c>
      <c r="H67">
        <v>2.9999999999999997E-4</v>
      </c>
      <c r="I67">
        <v>1.49E-2</v>
      </c>
      <c r="J67">
        <v>8.9999999999999998E-4</v>
      </c>
      <c r="K67">
        <v>3.2599999999999997E-2</v>
      </c>
      <c r="L67">
        <v>0.90569999999999995</v>
      </c>
      <c r="M67">
        <v>3.2899999999999999E-2</v>
      </c>
      <c r="N67">
        <v>0.21940000000000001</v>
      </c>
      <c r="O67">
        <v>9.2999999999999992E-3</v>
      </c>
      <c r="P67">
        <v>0.1072</v>
      </c>
      <c r="Q67" s="1">
        <v>60839.23</v>
      </c>
      <c r="R67">
        <v>0.19320000000000001</v>
      </c>
      <c r="S67">
        <v>0.2298</v>
      </c>
      <c r="T67">
        <v>0.57699999999999996</v>
      </c>
      <c r="U67">
        <v>36.5</v>
      </c>
      <c r="V67" s="1">
        <v>93008.66</v>
      </c>
      <c r="W67">
        <v>193.46</v>
      </c>
      <c r="X67" s="1">
        <v>148798.20000000001</v>
      </c>
      <c r="Y67">
        <v>0.81779999999999997</v>
      </c>
      <c r="Z67">
        <v>0.16569999999999999</v>
      </c>
      <c r="AA67">
        <v>1.6500000000000001E-2</v>
      </c>
      <c r="AB67">
        <v>0.1822</v>
      </c>
      <c r="AC67">
        <v>148.80000000000001</v>
      </c>
      <c r="AD67" s="1">
        <v>5975.02</v>
      </c>
      <c r="AE67">
        <v>744.78</v>
      </c>
      <c r="AF67" s="1">
        <v>145807.66</v>
      </c>
      <c r="AG67">
        <v>357</v>
      </c>
      <c r="AH67" s="1">
        <v>40182</v>
      </c>
      <c r="AI67" s="1">
        <v>59530</v>
      </c>
      <c r="AJ67">
        <v>69.319999999999993</v>
      </c>
      <c r="AK67">
        <v>39.78</v>
      </c>
      <c r="AL67">
        <v>39.11</v>
      </c>
      <c r="AM67">
        <v>3.65</v>
      </c>
      <c r="AN67">
        <v>0</v>
      </c>
      <c r="AO67">
        <v>0.91180000000000005</v>
      </c>
      <c r="AP67" s="1">
        <v>1170.8</v>
      </c>
      <c r="AQ67" s="1">
        <v>1909.84</v>
      </c>
      <c r="AR67" s="1">
        <v>5580.32</v>
      </c>
      <c r="AS67" s="1">
        <v>1057.19</v>
      </c>
      <c r="AT67">
        <v>376.19</v>
      </c>
      <c r="AU67" s="1">
        <v>10094.35</v>
      </c>
      <c r="AV67" s="1">
        <v>4745.8900000000003</v>
      </c>
      <c r="AW67">
        <v>0.44169999999999998</v>
      </c>
      <c r="AX67" s="1">
        <v>5099.33</v>
      </c>
      <c r="AY67">
        <v>0.47460000000000002</v>
      </c>
      <c r="AZ67">
        <v>522.08000000000004</v>
      </c>
      <c r="BA67">
        <v>4.8599999999999997E-2</v>
      </c>
      <c r="BB67">
        <v>378.22</v>
      </c>
      <c r="BC67">
        <v>3.5200000000000002E-2</v>
      </c>
      <c r="BD67" s="1">
        <v>10745.51</v>
      </c>
      <c r="BE67" s="1">
        <v>3746.3</v>
      </c>
      <c r="BF67">
        <v>0.84599999999999997</v>
      </c>
      <c r="BG67">
        <v>0.60450000000000004</v>
      </c>
      <c r="BH67">
        <v>0.2576</v>
      </c>
      <c r="BI67">
        <v>9.69E-2</v>
      </c>
      <c r="BJ67">
        <v>2.7900000000000001E-2</v>
      </c>
      <c r="BK67">
        <v>1.3100000000000001E-2</v>
      </c>
    </row>
    <row r="68" spans="1:63" x14ac:dyDescent="0.3">
      <c r="A68" t="s">
        <v>65</v>
      </c>
      <c r="B68">
        <v>43679</v>
      </c>
      <c r="C68">
        <v>59</v>
      </c>
      <c r="D68">
        <v>33.65</v>
      </c>
      <c r="E68" s="1">
        <v>1985.41</v>
      </c>
      <c r="F68" s="1">
        <v>1973.35</v>
      </c>
      <c r="G68">
        <v>1.24E-2</v>
      </c>
      <c r="H68">
        <v>5.0000000000000001E-4</v>
      </c>
      <c r="I68">
        <v>7.1999999999999998E-3</v>
      </c>
      <c r="J68">
        <v>1E-3</v>
      </c>
      <c r="K68">
        <v>6.9000000000000006E-2</v>
      </c>
      <c r="L68">
        <v>0.89070000000000005</v>
      </c>
      <c r="M68">
        <v>1.9199999999999998E-2</v>
      </c>
      <c r="N68">
        <v>0.39689999999999998</v>
      </c>
      <c r="O68">
        <v>5.5999999999999999E-3</v>
      </c>
      <c r="P68">
        <v>0.15690000000000001</v>
      </c>
      <c r="Q68" s="1">
        <v>52982.78</v>
      </c>
      <c r="R68">
        <v>0.18590000000000001</v>
      </c>
      <c r="S68">
        <v>0.1923</v>
      </c>
      <c r="T68">
        <v>0.62180000000000002</v>
      </c>
      <c r="U68">
        <v>15.1</v>
      </c>
      <c r="V68" s="1">
        <v>70960.58</v>
      </c>
      <c r="W68">
        <v>126.61</v>
      </c>
      <c r="X68" s="1">
        <v>132130.31</v>
      </c>
      <c r="Y68">
        <v>0.74909999999999999</v>
      </c>
      <c r="Z68">
        <v>0.23130000000000001</v>
      </c>
      <c r="AA68">
        <v>1.9599999999999999E-2</v>
      </c>
      <c r="AB68">
        <v>0.25090000000000001</v>
      </c>
      <c r="AC68">
        <v>132.13</v>
      </c>
      <c r="AD68" s="1">
        <v>4193.08</v>
      </c>
      <c r="AE68">
        <v>545.08000000000004</v>
      </c>
      <c r="AF68" s="1">
        <v>131655.07999999999</v>
      </c>
      <c r="AG68">
        <v>280</v>
      </c>
      <c r="AH68" s="1">
        <v>30327</v>
      </c>
      <c r="AI68" s="1">
        <v>50126</v>
      </c>
      <c r="AJ68">
        <v>53.4</v>
      </c>
      <c r="AK68">
        <v>29.85</v>
      </c>
      <c r="AL68">
        <v>35.99</v>
      </c>
      <c r="AM68">
        <v>0</v>
      </c>
      <c r="AN68" s="1">
        <v>1540.38</v>
      </c>
      <c r="AO68">
        <v>1.3942000000000001</v>
      </c>
      <c r="AP68" s="1">
        <v>1391.71</v>
      </c>
      <c r="AQ68" s="1">
        <v>1571.03</v>
      </c>
      <c r="AR68" s="1">
        <v>6752.5</v>
      </c>
      <c r="AS68">
        <v>600</v>
      </c>
      <c r="AT68">
        <v>314.74</v>
      </c>
      <c r="AU68" s="1">
        <v>10629.96</v>
      </c>
      <c r="AV68" s="1">
        <v>4753.41</v>
      </c>
      <c r="AW68">
        <v>0.41120000000000001</v>
      </c>
      <c r="AX68" s="1">
        <v>4887.8100000000004</v>
      </c>
      <c r="AY68">
        <v>0.42280000000000001</v>
      </c>
      <c r="AZ68" s="1">
        <v>1212.99</v>
      </c>
      <c r="BA68">
        <v>0.10489999999999999</v>
      </c>
      <c r="BB68">
        <v>706.95</v>
      </c>
      <c r="BC68">
        <v>6.1100000000000002E-2</v>
      </c>
      <c r="BD68" s="1">
        <v>11561.16</v>
      </c>
      <c r="BE68" s="1">
        <v>3661.77</v>
      </c>
      <c r="BF68">
        <v>1.0788</v>
      </c>
      <c r="BG68">
        <v>0.59279999999999999</v>
      </c>
      <c r="BH68">
        <v>0.23949999999999999</v>
      </c>
      <c r="BI68">
        <v>0.14319999999999999</v>
      </c>
      <c r="BJ68">
        <v>2.46E-2</v>
      </c>
      <c r="BK68">
        <v>0</v>
      </c>
    </row>
    <row r="69" spans="1:63" x14ac:dyDescent="0.3">
      <c r="A69" t="s">
        <v>66</v>
      </c>
      <c r="B69">
        <v>46508</v>
      </c>
      <c r="C69">
        <v>133</v>
      </c>
      <c r="D69">
        <v>5.99</v>
      </c>
      <c r="E69">
        <v>797.29</v>
      </c>
      <c r="F69">
        <v>626.67999999999995</v>
      </c>
      <c r="G69">
        <v>3.2000000000000002E-3</v>
      </c>
      <c r="H69">
        <v>0</v>
      </c>
      <c r="I69">
        <v>7.0000000000000001E-3</v>
      </c>
      <c r="J69">
        <v>0</v>
      </c>
      <c r="K69">
        <v>2.9399999999999999E-2</v>
      </c>
      <c r="L69">
        <v>0.93520000000000003</v>
      </c>
      <c r="M69">
        <v>2.52E-2</v>
      </c>
      <c r="N69">
        <v>0.41249999999999998</v>
      </c>
      <c r="O69">
        <v>3.2000000000000002E-3</v>
      </c>
      <c r="P69">
        <v>0.17699999999999999</v>
      </c>
      <c r="Q69" s="1">
        <v>52984.94</v>
      </c>
      <c r="R69">
        <v>0.16070000000000001</v>
      </c>
      <c r="S69">
        <v>0.19639999999999999</v>
      </c>
      <c r="T69">
        <v>0.64290000000000003</v>
      </c>
      <c r="U69">
        <v>8.3000000000000007</v>
      </c>
      <c r="V69" s="1">
        <v>69914.490000000005</v>
      </c>
      <c r="W69">
        <v>90.34</v>
      </c>
      <c r="X69" s="1">
        <v>169834.61</v>
      </c>
      <c r="Y69">
        <v>0.90269999999999995</v>
      </c>
      <c r="Z69">
        <v>4.7199999999999999E-2</v>
      </c>
      <c r="AA69">
        <v>5.0099999999999999E-2</v>
      </c>
      <c r="AB69">
        <v>9.7299999999999998E-2</v>
      </c>
      <c r="AC69">
        <v>169.83</v>
      </c>
      <c r="AD69" s="1">
        <v>4107.71</v>
      </c>
      <c r="AE69">
        <v>520.78</v>
      </c>
      <c r="AF69" s="1">
        <v>133692.45000000001</v>
      </c>
      <c r="AG69">
        <v>294</v>
      </c>
      <c r="AH69" s="1">
        <v>31154</v>
      </c>
      <c r="AI69" s="1">
        <v>48152</v>
      </c>
      <c r="AJ69">
        <v>48.7</v>
      </c>
      <c r="AK69">
        <v>22.7</v>
      </c>
      <c r="AL69">
        <v>26.57</v>
      </c>
      <c r="AM69">
        <v>4.2</v>
      </c>
      <c r="AN69" s="1">
        <v>2042.82</v>
      </c>
      <c r="AO69">
        <v>1.9459</v>
      </c>
      <c r="AP69" s="1">
        <v>2299.08</v>
      </c>
      <c r="AQ69" s="1">
        <v>2179.29</v>
      </c>
      <c r="AR69" s="1">
        <v>7734.63</v>
      </c>
      <c r="AS69">
        <v>443.36</v>
      </c>
      <c r="AT69">
        <v>160.63999999999999</v>
      </c>
      <c r="AU69" s="1">
        <v>12816.97</v>
      </c>
      <c r="AV69" s="1">
        <v>8624.4500000000007</v>
      </c>
      <c r="AW69">
        <v>0.49730000000000002</v>
      </c>
      <c r="AX69" s="1">
        <v>6775.46</v>
      </c>
      <c r="AY69">
        <v>0.39069999999999999</v>
      </c>
      <c r="AZ69" s="1">
        <v>1108.31</v>
      </c>
      <c r="BA69">
        <v>6.3899999999999998E-2</v>
      </c>
      <c r="BB69">
        <v>835.1</v>
      </c>
      <c r="BC69">
        <v>4.82E-2</v>
      </c>
      <c r="BD69" s="1">
        <v>17343.32</v>
      </c>
      <c r="BE69" s="1">
        <v>5333.02</v>
      </c>
      <c r="BF69">
        <v>1.9096</v>
      </c>
      <c r="BG69">
        <v>0.48709999999999998</v>
      </c>
      <c r="BH69">
        <v>0.22739999999999999</v>
      </c>
      <c r="BI69">
        <v>0.21809999999999999</v>
      </c>
      <c r="BJ69">
        <v>4.4499999999999998E-2</v>
      </c>
      <c r="BK69">
        <v>2.29E-2</v>
      </c>
    </row>
    <row r="70" spans="1:63" x14ac:dyDescent="0.3">
      <c r="A70" t="s">
        <v>67</v>
      </c>
      <c r="B70">
        <v>45856</v>
      </c>
      <c r="C70">
        <v>70</v>
      </c>
      <c r="D70">
        <v>22.83</v>
      </c>
      <c r="E70" s="1">
        <v>1598.13</v>
      </c>
      <c r="F70" s="1">
        <v>1711.08</v>
      </c>
      <c r="G70">
        <v>4.7999999999999996E-3</v>
      </c>
      <c r="H70">
        <v>1.1999999999999999E-3</v>
      </c>
      <c r="I70">
        <v>1.29E-2</v>
      </c>
      <c r="J70">
        <v>5.9999999999999995E-4</v>
      </c>
      <c r="K70">
        <v>4.9500000000000002E-2</v>
      </c>
      <c r="L70">
        <v>0.87729999999999997</v>
      </c>
      <c r="M70">
        <v>5.3800000000000001E-2</v>
      </c>
      <c r="N70">
        <v>0.52949999999999997</v>
      </c>
      <c r="O70">
        <v>6.9999999999999999E-4</v>
      </c>
      <c r="P70">
        <v>0.13669999999999999</v>
      </c>
      <c r="Q70" s="1">
        <v>60074.95</v>
      </c>
      <c r="R70">
        <v>0.10580000000000001</v>
      </c>
      <c r="S70">
        <v>0.16350000000000001</v>
      </c>
      <c r="T70">
        <v>0.73080000000000001</v>
      </c>
      <c r="U70">
        <v>9.3000000000000007</v>
      </c>
      <c r="V70" s="1">
        <v>78457.58</v>
      </c>
      <c r="W70">
        <v>167.68</v>
      </c>
      <c r="X70" s="1">
        <v>141635.09</v>
      </c>
      <c r="Y70">
        <v>0.69650000000000001</v>
      </c>
      <c r="Z70">
        <v>0.2147</v>
      </c>
      <c r="AA70">
        <v>8.8800000000000004E-2</v>
      </c>
      <c r="AB70">
        <v>0.30349999999999999</v>
      </c>
      <c r="AC70">
        <v>141.63999999999999</v>
      </c>
      <c r="AD70" s="1">
        <v>4305.2700000000004</v>
      </c>
      <c r="AE70">
        <v>425.03</v>
      </c>
      <c r="AF70" s="1">
        <v>127018.97</v>
      </c>
      <c r="AG70">
        <v>250</v>
      </c>
      <c r="AH70" s="1">
        <v>31659</v>
      </c>
      <c r="AI70" s="1">
        <v>46935</v>
      </c>
      <c r="AJ70">
        <v>47.22</v>
      </c>
      <c r="AK70">
        <v>25.33</v>
      </c>
      <c r="AL70">
        <v>39.89</v>
      </c>
      <c r="AM70">
        <v>4.3</v>
      </c>
      <c r="AN70">
        <v>0</v>
      </c>
      <c r="AO70">
        <v>0.75129999999999997</v>
      </c>
      <c r="AP70" s="1">
        <v>1148.8399999999999</v>
      </c>
      <c r="AQ70" s="1">
        <v>1910.29</v>
      </c>
      <c r="AR70" s="1">
        <v>5709.37</v>
      </c>
      <c r="AS70">
        <v>643.79999999999995</v>
      </c>
      <c r="AT70">
        <v>244.32</v>
      </c>
      <c r="AU70" s="1">
        <v>9656.6</v>
      </c>
      <c r="AV70" s="1">
        <v>5828.45</v>
      </c>
      <c r="AW70">
        <v>0.51570000000000005</v>
      </c>
      <c r="AX70" s="1">
        <v>3319.57</v>
      </c>
      <c r="AY70">
        <v>0.29370000000000002</v>
      </c>
      <c r="AZ70" s="1">
        <v>1479.1</v>
      </c>
      <c r="BA70">
        <v>0.13089999999999999</v>
      </c>
      <c r="BB70">
        <v>674.73</v>
      </c>
      <c r="BC70">
        <v>5.9700000000000003E-2</v>
      </c>
      <c r="BD70" s="1">
        <v>11301.84</v>
      </c>
      <c r="BE70" s="1">
        <v>4627.8999999999996</v>
      </c>
      <c r="BF70">
        <v>1.5449999999999999</v>
      </c>
      <c r="BG70">
        <v>0.55679999999999996</v>
      </c>
      <c r="BH70">
        <v>0.2228</v>
      </c>
      <c r="BI70">
        <v>0.1739</v>
      </c>
      <c r="BJ70">
        <v>3.3099999999999997E-2</v>
      </c>
      <c r="BK70">
        <v>1.34E-2</v>
      </c>
    </row>
    <row r="71" spans="1:63" x14ac:dyDescent="0.3">
      <c r="A71" t="s">
        <v>68</v>
      </c>
      <c r="B71">
        <v>47787</v>
      </c>
      <c r="C71">
        <v>128</v>
      </c>
      <c r="D71">
        <v>14.98</v>
      </c>
      <c r="E71" s="1">
        <v>1917</v>
      </c>
      <c r="F71" s="1">
        <v>1762.1</v>
      </c>
      <c r="G71">
        <v>2.3E-3</v>
      </c>
      <c r="H71">
        <v>0</v>
      </c>
      <c r="I71">
        <v>9.4999999999999998E-3</v>
      </c>
      <c r="J71">
        <v>8.9999999999999998E-4</v>
      </c>
      <c r="K71">
        <v>3.3E-3</v>
      </c>
      <c r="L71">
        <v>0.96399999999999997</v>
      </c>
      <c r="M71">
        <v>0.02</v>
      </c>
      <c r="N71">
        <v>0.60899999999999999</v>
      </c>
      <c r="O71">
        <v>2.9999999999999997E-4</v>
      </c>
      <c r="P71">
        <v>0.1711</v>
      </c>
      <c r="Q71" s="1">
        <v>38364.629999999997</v>
      </c>
      <c r="R71">
        <v>0.2979</v>
      </c>
      <c r="S71">
        <v>0.23400000000000001</v>
      </c>
      <c r="T71">
        <v>0.46810000000000002</v>
      </c>
      <c r="U71">
        <v>12.2</v>
      </c>
      <c r="V71" s="1">
        <v>74816.2</v>
      </c>
      <c r="W71">
        <v>154.11000000000001</v>
      </c>
      <c r="X71" s="1">
        <v>205934.49</v>
      </c>
      <c r="Y71">
        <v>0.39929999999999999</v>
      </c>
      <c r="Z71">
        <v>0.10920000000000001</v>
      </c>
      <c r="AA71">
        <v>0.49149999999999999</v>
      </c>
      <c r="AB71">
        <v>0.60070000000000001</v>
      </c>
      <c r="AC71">
        <v>205.93</v>
      </c>
      <c r="AD71" s="1">
        <v>5331.78</v>
      </c>
      <c r="AE71">
        <v>287.67</v>
      </c>
      <c r="AF71" s="1">
        <v>177240.92</v>
      </c>
      <c r="AG71">
        <v>464</v>
      </c>
      <c r="AH71" s="1">
        <v>30870</v>
      </c>
      <c r="AI71" s="1">
        <v>47238</v>
      </c>
      <c r="AJ71">
        <v>29.56</v>
      </c>
      <c r="AK71">
        <v>22</v>
      </c>
      <c r="AL71">
        <v>23.56</v>
      </c>
      <c r="AM71">
        <v>4.5</v>
      </c>
      <c r="AN71">
        <v>0</v>
      </c>
      <c r="AO71">
        <v>0.59019999999999995</v>
      </c>
      <c r="AP71" s="1">
        <v>1505.06</v>
      </c>
      <c r="AQ71" s="1">
        <v>2531.79</v>
      </c>
      <c r="AR71" s="1">
        <v>6464.73</v>
      </c>
      <c r="AS71">
        <v>297.79000000000002</v>
      </c>
      <c r="AT71">
        <v>118.81</v>
      </c>
      <c r="AU71" s="1">
        <v>10918.16</v>
      </c>
      <c r="AV71" s="1">
        <v>5984.27</v>
      </c>
      <c r="AW71">
        <v>0.44290000000000002</v>
      </c>
      <c r="AX71" s="1">
        <v>4990.6499999999996</v>
      </c>
      <c r="AY71">
        <v>0.36940000000000001</v>
      </c>
      <c r="AZ71" s="1">
        <v>1529.34</v>
      </c>
      <c r="BA71">
        <v>0.1132</v>
      </c>
      <c r="BB71" s="1">
        <v>1007.54</v>
      </c>
      <c r="BC71">
        <v>7.46E-2</v>
      </c>
      <c r="BD71" s="1">
        <v>13511.8</v>
      </c>
      <c r="BE71" s="1">
        <v>4023.85</v>
      </c>
      <c r="BF71">
        <v>1.3447</v>
      </c>
      <c r="BG71">
        <v>0.49320000000000003</v>
      </c>
      <c r="BH71">
        <v>0.24</v>
      </c>
      <c r="BI71">
        <v>0.20799999999999999</v>
      </c>
      <c r="BJ71">
        <v>3.95E-2</v>
      </c>
      <c r="BK71">
        <v>1.9300000000000001E-2</v>
      </c>
    </row>
    <row r="72" spans="1:63" x14ac:dyDescent="0.3">
      <c r="A72" t="s">
        <v>69</v>
      </c>
      <c r="B72">
        <v>48470</v>
      </c>
      <c r="C72">
        <v>71</v>
      </c>
      <c r="D72">
        <v>31.09</v>
      </c>
      <c r="E72" s="1">
        <v>2207.2600000000002</v>
      </c>
      <c r="F72" s="1">
        <v>2212.35</v>
      </c>
      <c r="G72">
        <v>5.4000000000000003E-3</v>
      </c>
      <c r="H72">
        <v>0</v>
      </c>
      <c r="I72">
        <v>7.7999999999999996E-3</v>
      </c>
      <c r="J72">
        <v>8.9999999999999998E-4</v>
      </c>
      <c r="K72">
        <v>2.06E-2</v>
      </c>
      <c r="L72">
        <v>0.93310000000000004</v>
      </c>
      <c r="M72">
        <v>3.2199999999999999E-2</v>
      </c>
      <c r="N72">
        <v>0.20480000000000001</v>
      </c>
      <c r="O72">
        <v>2.5999999999999999E-3</v>
      </c>
      <c r="P72">
        <v>0.1147</v>
      </c>
      <c r="Q72" s="1">
        <v>62424.88</v>
      </c>
      <c r="R72">
        <v>0.28149999999999997</v>
      </c>
      <c r="S72">
        <v>0.1704</v>
      </c>
      <c r="T72">
        <v>0.54810000000000003</v>
      </c>
      <c r="U72">
        <v>14</v>
      </c>
      <c r="V72" s="1">
        <v>80091.789999999994</v>
      </c>
      <c r="W72">
        <v>149.54</v>
      </c>
      <c r="X72" s="1">
        <v>213039.52</v>
      </c>
      <c r="Y72">
        <v>0.80669999999999997</v>
      </c>
      <c r="Z72">
        <v>0.15459999999999999</v>
      </c>
      <c r="AA72">
        <v>3.8699999999999998E-2</v>
      </c>
      <c r="AB72">
        <v>0.1933</v>
      </c>
      <c r="AC72">
        <v>213.04</v>
      </c>
      <c r="AD72" s="1">
        <v>6850.33</v>
      </c>
      <c r="AE72">
        <v>796.46</v>
      </c>
      <c r="AF72" s="1">
        <v>212379.28</v>
      </c>
      <c r="AG72">
        <v>531</v>
      </c>
      <c r="AH72" s="1">
        <v>43545</v>
      </c>
      <c r="AI72" s="1">
        <v>67455</v>
      </c>
      <c r="AJ72">
        <v>65.95</v>
      </c>
      <c r="AK72">
        <v>30.11</v>
      </c>
      <c r="AL72">
        <v>34.39</v>
      </c>
      <c r="AM72">
        <v>3.3</v>
      </c>
      <c r="AN72">
        <v>0</v>
      </c>
      <c r="AO72">
        <v>0.75509999999999999</v>
      </c>
      <c r="AP72" s="1">
        <v>1201.46</v>
      </c>
      <c r="AQ72" s="1">
        <v>1762.47</v>
      </c>
      <c r="AR72" s="1">
        <v>5710.3</v>
      </c>
      <c r="AS72">
        <v>510.48</v>
      </c>
      <c r="AT72">
        <v>559.45000000000005</v>
      </c>
      <c r="AU72" s="1">
        <v>9744.16</v>
      </c>
      <c r="AV72" s="1">
        <v>4496.13</v>
      </c>
      <c r="AW72">
        <v>0.4032</v>
      </c>
      <c r="AX72" s="1">
        <v>5596.98</v>
      </c>
      <c r="AY72">
        <v>0.502</v>
      </c>
      <c r="AZ72">
        <v>671.06</v>
      </c>
      <c r="BA72">
        <v>6.0199999999999997E-2</v>
      </c>
      <c r="BB72">
        <v>385.78</v>
      </c>
      <c r="BC72">
        <v>3.4599999999999999E-2</v>
      </c>
      <c r="BD72" s="1">
        <v>11149.94</v>
      </c>
      <c r="BE72" s="1">
        <v>2546.75</v>
      </c>
      <c r="BF72">
        <v>0.46500000000000002</v>
      </c>
      <c r="BG72">
        <v>0.58140000000000003</v>
      </c>
      <c r="BH72">
        <v>0.22689999999999999</v>
      </c>
      <c r="BI72">
        <v>0.13830000000000001</v>
      </c>
      <c r="BJ72">
        <v>3.1199999999999999E-2</v>
      </c>
      <c r="BK72">
        <v>2.2100000000000002E-2</v>
      </c>
    </row>
    <row r="73" spans="1:63" x14ac:dyDescent="0.3">
      <c r="A73" t="s">
        <v>70</v>
      </c>
      <c r="B73">
        <v>46755</v>
      </c>
      <c r="C73">
        <v>206</v>
      </c>
      <c r="D73">
        <v>10.86</v>
      </c>
      <c r="E73" s="1">
        <v>2237.67</v>
      </c>
      <c r="F73" s="1">
        <v>2100.33</v>
      </c>
      <c r="G73">
        <v>1.29E-2</v>
      </c>
      <c r="H73">
        <v>0</v>
      </c>
      <c r="I73">
        <v>5.3E-3</v>
      </c>
      <c r="J73">
        <v>1.9E-3</v>
      </c>
      <c r="K73">
        <v>2.4899999999999999E-2</v>
      </c>
      <c r="L73">
        <v>0.92330000000000001</v>
      </c>
      <c r="M73">
        <v>3.1800000000000002E-2</v>
      </c>
      <c r="N73">
        <v>0.20599999999999999</v>
      </c>
      <c r="O73">
        <v>2.5999999999999999E-3</v>
      </c>
      <c r="P73">
        <v>0.10780000000000001</v>
      </c>
      <c r="Q73" s="1">
        <v>54316.02</v>
      </c>
      <c r="R73">
        <v>0.3261</v>
      </c>
      <c r="S73">
        <v>0.25359999999999999</v>
      </c>
      <c r="T73">
        <v>0.42030000000000001</v>
      </c>
      <c r="U73">
        <v>27.3</v>
      </c>
      <c r="V73" s="1">
        <v>58955.55</v>
      </c>
      <c r="W73">
        <v>78.900000000000006</v>
      </c>
      <c r="X73" s="1">
        <v>270555.15000000002</v>
      </c>
      <c r="Y73">
        <v>0.94479999999999997</v>
      </c>
      <c r="Z73">
        <v>2.2800000000000001E-2</v>
      </c>
      <c r="AA73">
        <v>3.2399999999999998E-2</v>
      </c>
      <c r="AB73">
        <v>5.5199999999999999E-2</v>
      </c>
      <c r="AC73">
        <v>270.56</v>
      </c>
      <c r="AD73" s="1">
        <v>5915.23</v>
      </c>
      <c r="AE73">
        <v>832.54</v>
      </c>
      <c r="AF73" s="1">
        <v>257668.29</v>
      </c>
      <c r="AG73">
        <v>578</v>
      </c>
      <c r="AH73" s="1">
        <v>47730</v>
      </c>
      <c r="AI73" s="1">
        <v>80478</v>
      </c>
      <c r="AJ73">
        <v>30.5</v>
      </c>
      <c r="AK73">
        <v>21.5</v>
      </c>
      <c r="AL73">
        <v>24.64</v>
      </c>
      <c r="AM73">
        <v>3</v>
      </c>
      <c r="AN73" s="1">
        <v>2708.56</v>
      </c>
      <c r="AO73">
        <v>1.006</v>
      </c>
      <c r="AP73" s="1">
        <v>1537.69</v>
      </c>
      <c r="AQ73" s="1">
        <v>2307.9899999999998</v>
      </c>
      <c r="AR73" s="1">
        <v>6436.07</v>
      </c>
      <c r="AS73">
        <v>551.77</v>
      </c>
      <c r="AT73">
        <v>151.72</v>
      </c>
      <c r="AU73" s="1">
        <v>10985.26</v>
      </c>
      <c r="AV73" s="1">
        <v>3021.98</v>
      </c>
      <c r="AW73">
        <v>0.24010000000000001</v>
      </c>
      <c r="AX73" s="1">
        <v>8102.23</v>
      </c>
      <c r="AY73">
        <v>0.64370000000000005</v>
      </c>
      <c r="AZ73">
        <v>978.12</v>
      </c>
      <c r="BA73">
        <v>7.7700000000000005E-2</v>
      </c>
      <c r="BB73">
        <v>485.16</v>
      </c>
      <c r="BC73">
        <v>3.85E-2</v>
      </c>
      <c r="BD73" s="1">
        <v>12587.5</v>
      </c>
      <c r="BE73" s="1">
        <v>1787.71</v>
      </c>
      <c r="BF73">
        <v>0.25600000000000001</v>
      </c>
      <c r="BG73">
        <v>0.52910000000000001</v>
      </c>
      <c r="BH73">
        <v>0.20569999999999999</v>
      </c>
      <c r="BI73">
        <v>0.21260000000000001</v>
      </c>
      <c r="BJ73">
        <v>3.7199999999999997E-2</v>
      </c>
      <c r="BK73">
        <v>1.54E-2</v>
      </c>
    </row>
    <row r="74" spans="1:63" x14ac:dyDescent="0.3">
      <c r="A74" t="s">
        <v>71</v>
      </c>
      <c r="B74">
        <v>43687</v>
      </c>
      <c r="C74">
        <v>6</v>
      </c>
      <c r="D74">
        <v>258.17</v>
      </c>
      <c r="E74" s="1">
        <v>1549.01</v>
      </c>
      <c r="F74" s="1">
        <v>1283.1400000000001</v>
      </c>
      <c r="G74">
        <v>7.9000000000000008E-3</v>
      </c>
      <c r="H74">
        <v>0</v>
      </c>
      <c r="I74">
        <v>8.9999999999999993E-3</v>
      </c>
      <c r="J74">
        <v>0</v>
      </c>
      <c r="K74">
        <v>2.1700000000000001E-2</v>
      </c>
      <c r="L74">
        <v>0.91290000000000004</v>
      </c>
      <c r="M74">
        <v>4.8399999999999999E-2</v>
      </c>
      <c r="N74">
        <v>0.67100000000000004</v>
      </c>
      <c r="O74">
        <v>8.0999999999999996E-3</v>
      </c>
      <c r="P74">
        <v>0.23530000000000001</v>
      </c>
      <c r="Q74" s="1">
        <v>47588.08</v>
      </c>
      <c r="R74">
        <v>0.32</v>
      </c>
      <c r="S74">
        <v>0.11</v>
      </c>
      <c r="T74">
        <v>0.56999999999999995</v>
      </c>
      <c r="U74">
        <v>10.199999999999999</v>
      </c>
      <c r="V74" s="1">
        <v>80589.47</v>
      </c>
      <c r="W74">
        <v>144.03</v>
      </c>
      <c r="X74" s="1">
        <v>77053.38</v>
      </c>
      <c r="Y74">
        <v>0.75219999999999998</v>
      </c>
      <c r="Z74">
        <v>0.19620000000000001</v>
      </c>
      <c r="AA74">
        <v>5.16E-2</v>
      </c>
      <c r="AB74">
        <v>0.24779999999999999</v>
      </c>
      <c r="AC74">
        <v>77.05</v>
      </c>
      <c r="AD74" s="1">
        <v>3120.52</v>
      </c>
      <c r="AE74">
        <v>518.87</v>
      </c>
      <c r="AF74" s="1">
        <v>74433.41</v>
      </c>
      <c r="AG74">
        <v>50</v>
      </c>
      <c r="AH74" s="1">
        <v>26518</v>
      </c>
      <c r="AI74" s="1">
        <v>36645</v>
      </c>
      <c r="AJ74">
        <v>55.35</v>
      </c>
      <c r="AK74">
        <v>38.869999999999997</v>
      </c>
      <c r="AL74">
        <v>42.84</v>
      </c>
      <c r="AM74">
        <v>3.5</v>
      </c>
      <c r="AN74">
        <v>0</v>
      </c>
      <c r="AO74">
        <v>1.0423</v>
      </c>
      <c r="AP74" s="1">
        <v>2548.37</v>
      </c>
      <c r="AQ74" s="1">
        <v>2000.69</v>
      </c>
      <c r="AR74" s="1">
        <v>6663.94</v>
      </c>
      <c r="AS74">
        <v>403.31</v>
      </c>
      <c r="AT74">
        <v>166.23</v>
      </c>
      <c r="AU74" s="1">
        <v>11782.56</v>
      </c>
      <c r="AV74" s="1">
        <v>10146.52</v>
      </c>
      <c r="AW74">
        <v>0.63280000000000003</v>
      </c>
      <c r="AX74" s="1">
        <v>3043.39</v>
      </c>
      <c r="AY74">
        <v>0.1898</v>
      </c>
      <c r="AZ74" s="1">
        <v>1115.25</v>
      </c>
      <c r="BA74">
        <v>6.9599999999999995E-2</v>
      </c>
      <c r="BB74" s="1">
        <v>1728.55</v>
      </c>
      <c r="BC74">
        <v>0.10780000000000001</v>
      </c>
      <c r="BD74" s="1">
        <v>16033.71</v>
      </c>
      <c r="BE74" s="1">
        <v>6455.26</v>
      </c>
      <c r="BF74">
        <v>3.3429000000000002</v>
      </c>
      <c r="BG74">
        <v>0.42920000000000003</v>
      </c>
      <c r="BH74">
        <v>0.21099999999999999</v>
      </c>
      <c r="BI74">
        <v>0.28420000000000001</v>
      </c>
      <c r="BJ74">
        <v>2.7799999999999998E-2</v>
      </c>
      <c r="BK74">
        <v>4.7800000000000002E-2</v>
      </c>
    </row>
    <row r="75" spans="1:63" x14ac:dyDescent="0.3">
      <c r="A75" t="s">
        <v>72</v>
      </c>
      <c r="B75">
        <v>45252</v>
      </c>
      <c r="C75">
        <v>157</v>
      </c>
      <c r="D75">
        <v>6.1</v>
      </c>
      <c r="E75">
        <v>957.38</v>
      </c>
      <c r="F75">
        <v>827.24</v>
      </c>
      <c r="G75">
        <v>5.4999999999999997E-3</v>
      </c>
      <c r="H75">
        <v>0</v>
      </c>
      <c r="I75">
        <v>1.1999999999999999E-3</v>
      </c>
      <c r="J75">
        <v>2.0999999999999999E-3</v>
      </c>
      <c r="K75">
        <v>7.1999999999999998E-3</v>
      </c>
      <c r="L75">
        <v>0.97499999999999998</v>
      </c>
      <c r="M75">
        <v>8.8999999999999999E-3</v>
      </c>
      <c r="N75">
        <v>0.47020000000000001</v>
      </c>
      <c r="O75">
        <v>0</v>
      </c>
      <c r="P75">
        <v>0.13059999999999999</v>
      </c>
      <c r="Q75" s="1">
        <v>43589.24</v>
      </c>
      <c r="R75">
        <v>0.34549999999999997</v>
      </c>
      <c r="S75">
        <v>0.1091</v>
      </c>
      <c r="T75">
        <v>0.54549999999999998</v>
      </c>
      <c r="U75">
        <v>10</v>
      </c>
      <c r="V75" s="1">
        <v>53239.199999999997</v>
      </c>
      <c r="W75">
        <v>91.01</v>
      </c>
      <c r="X75" s="1">
        <v>133426.72</v>
      </c>
      <c r="Y75">
        <v>0.68220000000000003</v>
      </c>
      <c r="Z75">
        <v>0.15659999999999999</v>
      </c>
      <c r="AA75">
        <v>0.16120000000000001</v>
      </c>
      <c r="AB75">
        <v>0.31780000000000003</v>
      </c>
      <c r="AC75">
        <v>133.43</v>
      </c>
      <c r="AD75" s="1">
        <v>4577.74</v>
      </c>
      <c r="AE75">
        <v>429.6</v>
      </c>
      <c r="AF75" s="1">
        <v>125784.3</v>
      </c>
      <c r="AG75">
        <v>239</v>
      </c>
      <c r="AH75" s="1">
        <v>29829</v>
      </c>
      <c r="AI75" s="1">
        <v>52478</v>
      </c>
      <c r="AJ75">
        <v>42.7</v>
      </c>
      <c r="AK75">
        <v>31.8</v>
      </c>
      <c r="AL75">
        <v>36.590000000000003</v>
      </c>
      <c r="AM75">
        <v>4.7</v>
      </c>
      <c r="AN75">
        <v>0</v>
      </c>
      <c r="AO75">
        <v>1.0401</v>
      </c>
      <c r="AP75" s="1">
        <v>1571.97</v>
      </c>
      <c r="AQ75" s="1">
        <v>2216.63</v>
      </c>
      <c r="AR75" s="1">
        <v>6263.44</v>
      </c>
      <c r="AS75">
        <v>619.33000000000004</v>
      </c>
      <c r="AT75">
        <v>302.63</v>
      </c>
      <c r="AU75" s="1">
        <v>10974.06</v>
      </c>
      <c r="AV75" s="1">
        <v>7281.94</v>
      </c>
      <c r="AW75">
        <v>0.53169999999999995</v>
      </c>
      <c r="AX75" s="1">
        <v>4464.1499999999996</v>
      </c>
      <c r="AY75">
        <v>0.32590000000000002</v>
      </c>
      <c r="AZ75" s="1">
        <v>1008.64</v>
      </c>
      <c r="BA75">
        <v>7.3599999999999999E-2</v>
      </c>
      <c r="BB75">
        <v>941.14</v>
      </c>
      <c r="BC75">
        <v>6.8699999999999997E-2</v>
      </c>
      <c r="BD75" s="1">
        <v>13695.87</v>
      </c>
      <c r="BE75" s="1">
        <v>5095.2700000000004</v>
      </c>
      <c r="BF75">
        <v>1.6980999999999999</v>
      </c>
      <c r="BG75">
        <v>0.4209</v>
      </c>
      <c r="BH75">
        <v>0.27860000000000001</v>
      </c>
      <c r="BI75">
        <v>0.23669999999999999</v>
      </c>
      <c r="BJ75">
        <v>4.0599999999999997E-2</v>
      </c>
      <c r="BK75">
        <v>2.3199999999999998E-2</v>
      </c>
    </row>
    <row r="76" spans="1:63" x14ac:dyDescent="0.3">
      <c r="A76" t="s">
        <v>73</v>
      </c>
      <c r="B76">
        <v>43695</v>
      </c>
      <c r="C76">
        <v>77</v>
      </c>
      <c r="D76">
        <v>28.67</v>
      </c>
      <c r="E76" s="1">
        <v>2207.29</v>
      </c>
      <c r="F76" s="1">
        <v>1920.32</v>
      </c>
      <c r="G76">
        <v>2.7000000000000001E-3</v>
      </c>
      <c r="H76">
        <v>0</v>
      </c>
      <c r="I76">
        <v>1.9400000000000001E-2</v>
      </c>
      <c r="J76">
        <v>5.0000000000000001E-4</v>
      </c>
      <c r="K76">
        <v>1.15E-2</v>
      </c>
      <c r="L76">
        <v>0.92459999999999998</v>
      </c>
      <c r="M76">
        <v>4.1399999999999999E-2</v>
      </c>
      <c r="N76">
        <v>0.62529999999999997</v>
      </c>
      <c r="O76">
        <v>2.3999999999999998E-3</v>
      </c>
      <c r="P76">
        <v>0.17610000000000001</v>
      </c>
      <c r="Q76" s="1">
        <v>50233.17</v>
      </c>
      <c r="R76">
        <v>0.29139999999999999</v>
      </c>
      <c r="S76">
        <v>0.106</v>
      </c>
      <c r="T76">
        <v>0.60260000000000002</v>
      </c>
      <c r="U76">
        <v>16</v>
      </c>
      <c r="V76" s="1">
        <v>62352.41</v>
      </c>
      <c r="W76">
        <v>132.02000000000001</v>
      </c>
      <c r="X76" s="1">
        <v>116525.28</v>
      </c>
      <c r="Y76">
        <v>0.6603</v>
      </c>
      <c r="Z76">
        <v>0.22109999999999999</v>
      </c>
      <c r="AA76">
        <v>0.1186</v>
      </c>
      <c r="AB76">
        <v>0.3397</v>
      </c>
      <c r="AC76">
        <v>116.53</v>
      </c>
      <c r="AD76" s="1">
        <v>3330.16</v>
      </c>
      <c r="AE76">
        <v>346.11</v>
      </c>
      <c r="AF76" s="1">
        <v>99959.55</v>
      </c>
      <c r="AG76">
        <v>125</v>
      </c>
      <c r="AH76" s="1">
        <v>27012</v>
      </c>
      <c r="AI76" s="1">
        <v>42512</v>
      </c>
      <c r="AJ76">
        <v>37.25</v>
      </c>
      <c r="AK76">
        <v>27.34</v>
      </c>
      <c r="AL76">
        <v>27.63</v>
      </c>
      <c r="AM76">
        <v>4.4000000000000004</v>
      </c>
      <c r="AN76">
        <v>0</v>
      </c>
      <c r="AO76">
        <v>0.94530000000000003</v>
      </c>
      <c r="AP76" s="1">
        <v>1619.34</v>
      </c>
      <c r="AQ76" s="1">
        <v>2232.31</v>
      </c>
      <c r="AR76" s="1">
        <v>6914.82</v>
      </c>
      <c r="AS76">
        <v>667.25</v>
      </c>
      <c r="AT76">
        <v>106.42</v>
      </c>
      <c r="AU76" s="1">
        <v>11540.16</v>
      </c>
      <c r="AV76" s="1">
        <v>7747.92</v>
      </c>
      <c r="AW76">
        <v>0.58530000000000004</v>
      </c>
      <c r="AX76" s="1">
        <v>3237.7</v>
      </c>
      <c r="AY76">
        <v>0.24460000000000001</v>
      </c>
      <c r="AZ76">
        <v>907.51</v>
      </c>
      <c r="BA76">
        <v>6.8599999999999994E-2</v>
      </c>
      <c r="BB76" s="1">
        <v>1344.64</v>
      </c>
      <c r="BC76">
        <v>0.1016</v>
      </c>
      <c r="BD76" s="1">
        <v>13237.77</v>
      </c>
      <c r="BE76" s="1">
        <v>5591.12</v>
      </c>
      <c r="BF76">
        <v>2.3218999999999999</v>
      </c>
      <c r="BG76">
        <v>0.48930000000000001</v>
      </c>
      <c r="BH76">
        <v>0.22559999999999999</v>
      </c>
      <c r="BI76">
        <v>0.23849999999999999</v>
      </c>
      <c r="BJ76">
        <v>3.2199999999999999E-2</v>
      </c>
      <c r="BK76">
        <v>1.44E-2</v>
      </c>
    </row>
    <row r="77" spans="1:63" x14ac:dyDescent="0.3">
      <c r="A77" t="s">
        <v>74</v>
      </c>
      <c r="B77">
        <v>43703</v>
      </c>
      <c r="C77">
        <v>4</v>
      </c>
      <c r="D77">
        <v>330.71</v>
      </c>
      <c r="E77" s="1">
        <v>1322.82</v>
      </c>
      <c r="F77" s="1">
        <v>1102.04</v>
      </c>
      <c r="G77">
        <v>2E-3</v>
      </c>
      <c r="H77">
        <v>0</v>
      </c>
      <c r="I77">
        <v>0.29220000000000002</v>
      </c>
      <c r="J77">
        <v>0</v>
      </c>
      <c r="K77">
        <v>0.29380000000000001</v>
      </c>
      <c r="L77">
        <v>0.32590000000000002</v>
      </c>
      <c r="M77">
        <v>8.6199999999999999E-2</v>
      </c>
      <c r="N77">
        <v>0.85640000000000005</v>
      </c>
      <c r="O77">
        <v>0.04</v>
      </c>
      <c r="P77">
        <v>0.14480000000000001</v>
      </c>
      <c r="Q77" s="1">
        <v>54351.9</v>
      </c>
      <c r="R77">
        <v>0.35709999999999997</v>
      </c>
      <c r="S77">
        <v>0.23469999999999999</v>
      </c>
      <c r="T77">
        <v>0.40820000000000001</v>
      </c>
      <c r="U77">
        <v>13.3</v>
      </c>
      <c r="V77" s="1">
        <v>67485.17</v>
      </c>
      <c r="W77">
        <v>97.43</v>
      </c>
      <c r="X77" s="1">
        <v>49605.8</v>
      </c>
      <c r="Y77">
        <v>0.84389999999999998</v>
      </c>
      <c r="Z77">
        <v>9.8400000000000001E-2</v>
      </c>
      <c r="AA77">
        <v>5.7799999999999997E-2</v>
      </c>
      <c r="AB77">
        <v>0.15609999999999999</v>
      </c>
      <c r="AC77">
        <v>49.61</v>
      </c>
      <c r="AD77" s="1">
        <v>1996.91</v>
      </c>
      <c r="AE77">
        <v>443.29</v>
      </c>
      <c r="AF77" s="1">
        <v>40267.85</v>
      </c>
      <c r="AG77">
        <v>3</v>
      </c>
      <c r="AH77" s="1">
        <v>23485</v>
      </c>
      <c r="AI77" s="1">
        <v>36946</v>
      </c>
      <c r="AJ77">
        <v>40.4</v>
      </c>
      <c r="AK77">
        <v>40.369999999999997</v>
      </c>
      <c r="AL77">
        <v>39.159999999999997</v>
      </c>
      <c r="AM77">
        <v>4.7</v>
      </c>
      <c r="AN77">
        <v>0</v>
      </c>
      <c r="AO77">
        <v>1.1325000000000001</v>
      </c>
      <c r="AP77" s="1">
        <v>1798.15</v>
      </c>
      <c r="AQ77" s="1">
        <v>2570.4</v>
      </c>
      <c r="AR77" s="1">
        <v>8048.21</v>
      </c>
      <c r="AS77">
        <v>350.37</v>
      </c>
      <c r="AT77">
        <v>821.69</v>
      </c>
      <c r="AU77" s="1">
        <v>13588.88</v>
      </c>
      <c r="AV77" s="1">
        <v>14369.27</v>
      </c>
      <c r="AW77">
        <v>0.7964</v>
      </c>
      <c r="AX77" s="1">
        <v>1760.55</v>
      </c>
      <c r="AY77">
        <v>9.7600000000000006E-2</v>
      </c>
      <c r="AZ77">
        <v>481.2</v>
      </c>
      <c r="BA77">
        <v>2.6700000000000002E-2</v>
      </c>
      <c r="BB77" s="1">
        <v>1432.64</v>
      </c>
      <c r="BC77">
        <v>7.9399999999999998E-2</v>
      </c>
      <c r="BD77" s="1">
        <v>18043.66</v>
      </c>
      <c r="BE77" s="1">
        <v>9510.8799999999992</v>
      </c>
      <c r="BF77">
        <v>6.8083999999999998</v>
      </c>
      <c r="BG77">
        <v>0.52049999999999996</v>
      </c>
      <c r="BH77">
        <v>0.21629999999999999</v>
      </c>
      <c r="BI77">
        <v>0.23219999999999999</v>
      </c>
      <c r="BJ77">
        <v>2.4299999999999999E-2</v>
      </c>
      <c r="BK77">
        <v>6.6E-3</v>
      </c>
    </row>
    <row r="78" spans="1:63" x14ac:dyDescent="0.3">
      <c r="A78" t="s">
        <v>75</v>
      </c>
      <c r="B78">
        <v>46946</v>
      </c>
      <c r="C78">
        <v>32</v>
      </c>
      <c r="D78">
        <v>117.91</v>
      </c>
      <c r="E78" s="1">
        <v>3773</v>
      </c>
      <c r="F78" s="1">
        <v>3629.69</v>
      </c>
      <c r="G78">
        <v>1.66E-2</v>
      </c>
      <c r="H78">
        <v>2.9999999999999997E-4</v>
      </c>
      <c r="I78">
        <v>0.2198</v>
      </c>
      <c r="J78">
        <v>1.4E-3</v>
      </c>
      <c r="K78">
        <v>4.2700000000000002E-2</v>
      </c>
      <c r="L78">
        <v>0.64510000000000001</v>
      </c>
      <c r="M78">
        <v>7.4099999999999999E-2</v>
      </c>
      <c r="N78">
        <v>0.33710000000000001</v>
      </c>
      <c r="O78">
        <v>2.52E-2</v>
      </c>
      <c r="P78">
        <v>0.1211</v>
      </c>
      <c r="Q78" s="1">
        <v>55512.57</v>
      </c>
      <c r="R78">
        <v>0.24</v>
      </c>
      <c r="S78">
        <v>0.20799999999999999</v>
      </c>
      <c r="T78">
        <v>0.55200000000000005</v>
      </c>
      <c r="U78">
        <v>22.3</v>
      </c>
      <c r="V78" s="1">
        <v>83503.05</v>
      </c>
      <c r="W78">
        <v>166.61</v>
      </c>
      <c r="X78" s="1">
        <v>114109.29</v>
      </c>
      <c r="Y78">
        <v>0.77700000000000002</v>
      </c>
      <c r="Z78">
        <v>0.1671</v>
      </c>
      <c r="AA78">
        <v>5.5899999999999998E-2</v>
      </c>
      <c r="AB78">
        <v>0.223</v>
      </c>
      <c r="AC78">
        <v>114.11</v>
      </c>
      <c r="AD78" s="1">
        <v>4907.05</v>
      </c>
      <c r="AE78">
        <v>629.19000000000005</v>
      </c>
      <c r="AF78" s="1">
        <v>119911.72</v>
      </c>
      <c r="AG78">
        <v>210</v>
      </c>
      <c r="AH78" s="1">
        <v>43139</v>
      </c>
      <c r="AI78" s="1">
        <v>63390</v>
      </c>
      <c r="AJ78">
        <v>69.040000000000006</v>
      </c>
      <c r="AK78">
        <v>40.94</v>
      </c>
      <c r="AL78">
        <v>43.9</v>
      </c>
      <c r="AM78">
        <v>5</v>
      </c>
      <c r="AN78" s="1">
        <v>1135.74</v>
      </c>
      <c r="AO78">
        <v>1.2182999999999999</v>
      </c>
      <c r="AP78" s="1">
        <v>1506.29</v>
      </c>
      <c r="AQ78" s="1">
        <v>2273.7600000000002</v>
      </c>
      <c r="AR78" s="1">
        <v>6237.31</v>
      </c>
      <c r="AS78">
        <v>585.63</v>
      </c>
      <c r="AT78">
        <v>226.99</v>
      </c>
      <c r="AU78" s="1">
        <v>10829.96</v>
      </c>
      <c r="AV78" s="1">
        <v>5821.32</v>
      </c>
      <c r="AW78">
        <v>0.44779999999999998</v>
      </c>
      <c r="AX78" s="1">
        <v>5561.67</v>
      </c>
      <c r="AY78">
        <v>0.42780000000000001</v>
      </c>
      <c r="AZ78">
        <v>953.74</v>
      </c>
      <c r="BA78">
        <v>7.3400000000000007E-2</v>
      </c>
      <c r="BB78">
        <v>663.78</v>
      </c>
      <c r="BC78">
        <v>5.11E-2</v>
      </c>
      <c r="BD78" s="1">
        <v>13000.52</v>
      </c>
      <c r="BE78" s="1">
        <v>4311.88</v>
      </c>
      <c r="BF78">
        <v>1.3044</v>
      </c>
      <c r="BG78">
        <v>0.56469999999999998</v>
      </c>
      <c r="BH78">
        <v>0.20610000000000001</v>
      </c>
      <c r="BI78">
        <v>0.17030000000000001</v>
      </c>
      <c r="BJ78">
        <v>4.7899999999999998E-2</v>
      </c>
      <c r="BK78">
        <v>1.11E-2</v>
      </c>
    </row>
    <row r="79" spans="1:63" x14ac:dyDescent="0.3">
      <c r="A79" t="s">
        <v>76</v>
      </c>
      <c r="B79">
        <v>48314</v>
      </c>
      <c r="C79">
        <v>30</v>
      </c>
      <c r="D79">
        <v>95.82</v>
      </c>
      <c r="E79" s="1">
        <v>2874.65</v>
      </c>
      <c r="F79" s="1">
        <v>2655.05</v>
      </c>
      <c r="G79">
        <v>2.8299999999999999E-2</v>
      </c>
      <c r="H79">
        <v>4.0000000000000002E-4</v>
      </c>
      <c r="I79">
        <v>7.7999999999999996E-3</v>
      </c>
      <c r="J79">
        <v>1.9E-3</v>
      </c>
      <c r="K79">
        <v>2.81E-2</v>
      </c>
      <c r="L79">
        <v>0.91310000000000002</v>
      </c>
      <c r="M79">
        <v>2.0500000000000001E-2</v>
      </c>
      <c r="N79">
        <v>0.1144</v>
      </c>
      <c r="O79">
        <v>4.3E-3</v>
      </c>
      <c r="P79">
        <v>9.6299999999999997E-2</v>
      </c>
      <c r="Q79" s="1">
        <v>64307.53</v>
      </c>
      <c r="R79">
        <v>0.14199999999999999</v>
      </c>
      <c r="S79">
        <v>0.15340000000000001</v>
      </c>
      <c r="T79">
        <v>0.70450000000000002</v>
      </c>
      <c r="U79">
        <v>12.3</v>
      </c>
      <c r="V79" s="1">
        <v>77505.100000000006</v>
      </c>
      <c r="W79">
        <v>231.77</v>
      </c>
      <c r="X79" s="1">
        <v>199841.45</v>
      </c>
      <c r="Y79">
        <v>0.85299999999999998</v>
      </c>
      <c r="Z79">
        <v>0.12330000000000001</v>
      </c>
      <c r="AA79">
        <v>2.3699999999999999E-2</v>
      </c>
      <c r="AB79">
        <v>0.14699999999999999</v>
      </c>
      <c r="AC79">
        <v>199.84</v>
      </c>
      <c r="AD79" s="1">
        <v>7697.86</v>
      </c>
      <c r="AE79">
        <v>826.9</v>
      </c>
      <c r="AF79" s="1">
        <v>205786.35</v>
      </c>
      <c r="AG79">
        <v>524</v>
      </c>
      <c r="AH79" s="1">
        <v>44434</v>
      </c>
      <c r="AI79" s="1">
        <v>95222</v>
      </c>
      <c r="AJ79">
        <v>60.8</v>
      </c>
      <c r="AK79">
        <v>38</v>
      </c>
      <c r="AL79">
        <v>37.85</v>
      </c>
      <c r="AM79">
        <v>4.7</v>
      </c>
      <c r="AN79">
        <v>0</v>
      </c>
      <c r="AO79">
        <v>0.69789999999999996</v>
      </c>
      <c r="AP79" s="1">
        <v>1053.3599999999999</v>
      </c>
      <c r="AQ79" s="1">
        <v>1852.92</v>
      </c>
      <c r="AR79" s="1">
        <v>6138.14</v>
      </c>
      <c r="AS79">
        <v>517.17999999999995</v>
      </c>
      <c r="AT79">
        <v>288.77</v>
      </c>
      <c r="AU79" s="1">
        <v>9850.3799999999992</v>
      </c>
      <c r="AV79" s="1">
        <v>3322.87</v>
      </c>
      <c r="AW79">
        <v>0.29220000000000002</v>
      </c>
      <c r="AX79" s="1">
        <v>7074.8</v>
      </c>
      <c r="AY79">
        <v>0.622</v>
      </c>
      <c r="AZ79">
        <v>569.25</v>
      </c>
      <c r="BA79">
        <v>5.0099999999999999E-2</v>
      </c>
      <c r="BB79">
        <v>406.45</v>
      </c>
      <c r="BC79">
        <v>3.5700000000000003E-2</v>
      </c>
      <c r="BD79" s="1">
        <v>11373.37</v>
      </c>
      <c r="BE79" s="1">
        <v>1276.3399999999999</v>
      </c>
      <c r="BF79">
        <v>0.15959999999999999</v>
      </c>
      <c r="BG79">
        <v>0.56410000000000005</v>
      </c>
      <c r="BH79">
        <v>0.22989999999999999</v>
      </c>
      <c r="BI79">
        <v>0.16109999999999999</v>
      </c>
      <c r="BJ79">
        <v>2.5899999999999999E-2</v>
      </c>
      <c r="BK79">
        <v>1.9E-2</v>
      </c>
    </row>
    <row r="80" spans="1:63" x14ac:dyDescent="0.3">
      <c r="A80" t="s">
        <v>77</v>
      </c>
      <c r="B80">
        <v>43711</v>
      </c>
      <c r="C80">
        <v>17</v>
      </c>
      <c r="D80">
        <v>602.39</v>
      </c>
      <c r="E80" s="1">
        <v>10240.68</v>
      </c>
      <c r="F80" s="1">
        <v>8720.16</v>
      </c>
      <c r="G80">
        <v>2.0999999999999999E-3</v>
      </c>
      <c r="H80">
        <v>1.6000000000000001E-3</v>
      </c>
      <c r="I80">
        <v>0.36770000000000003</v>
      </c>
      <c r="J80">
        <v>1.6000000000000001E-3</v>
      </c>
      <c r="K80">
        <v>5.1499999999999997E-2</v>
      </c>
      <c r="L80">
        <v>0.432</v>
      </c>
      <c r="M80">
        <v>0.1434</v>
      </c>
      <c r="N80">
        <v>1</v>
      </c>
      <c r="O80">
        <v>1.8700000000000001E-2</v>
      </c>
      <c r="P80">
        <v>0.1709</v>
      </c>
      <c r="Q80" s="1">
        <v>60369.97</v>
      </c>
      <c r="R80">
        <v>0.28210000000000002</v>
      </c>
      <c r="S80">
        <v>0.14729999999999999</v>
      </c>
      <c r="T80">
        <v>0.57050000000000001</v>
      </c>
      <c r="U80">
        <v>86.6</v>
      </c>
      <c r="V80" s="1">
        <v>81391.77</v>
      </c>
      <c r="W80">
        <v>118.17</v>
      </c>
      <c r="X80" s="1">
        <v>55371.24</v>
      </c>
      <c r="Y80">
        <v>0.59379999999999999</v>
      </c>
      <c r="Z80">
        <v>0.30020000000000002</v>
      </c>
      <c r="AA80">
        <v>0.106</v>
      </c>
      <c r="AB80">
        <v>0.40620000000000001</v>
      </c>
      <c r="AC80">
        <v>55.37</v>
      </c>
      <c r="AD80" s="1">
        <v>2777.48</v>
      </c>
      <c r="AE80">
        <v>346.12</v>
      </c>
      <c r="AF80" s="1">
        <v>43958.01</v>
      </c>
      <c r="AG80">
        <v>5</v>
      </c>
      <c r="AH80" s="1">
        <v>21839</v>
      </c>
      <c r="AI80" s="1">
        <v>34194</v>
      </c>
      <c r="AJ80">
        <v>68</v>
      </c>
      <c r="AK80">
        <v>44.72</v>
      </c>
      <c r="AL80">
        <v>54.63</v>
      </c>
      <c r="AM80">
        <v>4.4000000000000004</v>
      </c>
      <c r="AN80">
        <v>0</v>
      </c>
      <c r="AO80">
        <v>1.208</v>
      </c>
      <c r="AP80" s="1">
        <v>2041.62</v>
      </c>
      <c r="AQ80" s="1">
        <v>2665.61</v>
      </c>
      <c r="AR80" s="1">
        <v>7375.28</v>
      </c>
      <c r="AS80">
        <v>912.14</v>
      </c>
      <c r="AT80">
        <v>467.12</v>
      </c>
      <c r="AU80" s="1">
        <v>13461.77</v>
      </c>
      <c r="AV80" s="1">
        <v>11446.03</v>
      </c>
      <c r="AW80">
        <v>0.69630000000000003</v>
      </c>
      <c r="AX80" s="1">
        <v>2891.75</v>
      </c>
      <c r="AY80">
        <v>0.1759</v>
      </c>
      <c r="AZ80">
        <v>334.16</v>
      </c>
      <c r="BA80">
        <v>2.0299999999999999E-2</v>
      </c>
      <c r="BB80" s="1">
        <v>1767.31</v>
      </c>
      <c r="BC80">
        <v>0.1075</v>
      </c>
      <c r="BD80" s="1">
        <v>16439.259999999998</v>
      </c>
      <c r="BE80" s="1">
        <v>7690.58</v>
      </c>
      <c r="BF80">
        <v>6.0761000000000003</v>
      </c>
      <c r="BG80">
        <v>0.53039999999999998</v>
      </c>
      <c r="BH80">
        <v>0.2225</v>
      </c>
      <c r="BI80">
        <v>0.20349999999999999</v>
      </c>
      <c r="BJ80">
        <v>3.5200000000000002E-2</v>
      </c>
      <c r="BK80">
        <v>8.3999999999999995E-3</v>
      </c>
    </row>
    <row r="81" spans="1:63" x14ac:dyDescent="0.3">
      <c r="A81" t="s">
        <v>78</v>
      </c>
      <c r="B81">
        <v>49833</v>
      </c>
      <c r="C81">
        <v>36</v>
      </c>
      <c r="D81">
        <v>52.03</v>
      </c>
      <c r="E81" s="1">
        <v>1873.13</v>
      </c>
      <c r="F81" s="1">
        <v>1960.46</v>
      </c>
      <c r="G81">
        <v>4.0000000000000001E-3</v>
      </c>
      <c r="H81">
        <v>0</v>
      </c>
      <c r="I81">
        <v>8.0500000000000002E-2</v>
      </c>
      <c r="J81">
        <v>0</v>
      </c>
      <c r="K81">
        <v>1.24E-2</v>
      </c>
      <c r="L81">
        <v>0.83069999999999999</v>
      </c>
      <c r="M81">
        <v>7.2400000000000006E-2</v>
      </c>
      <c r="N81">
        <v>0.82720000000000005</v>
      </c>
      <c r="O81">
        <v>1.1999999999999999E-3</v>
      </c>
      <c r="P81">
        <v>0.14219999999999999</v>
      </c>
      <c r="Q81" s="1">
        <v>62736.02</v>
      </c>
      <c r="R81">
        <v>0.1857</v>
      </c>
      <c r="S81">
        <v>0.1714</v>
      </c>
      <c r="T81">
        <v>0.64290000000000003</v>
      </c>
      <c r="U81">
        <v>17.399999999999999</v>
      </c>
      <c r="V81" s="1">
        <v>93530.83</v>
      </c>
      <c r="W81">
        <v>107.58</v>
      </c>
      <c r="X81" s="1">
        <v>186813.33</v>
      </c>
      <c r="Y81">
        <v>0.48259999999999997</v>
      </c>
      <c r="Z81">
        <v>0.1757</v>
      </c>
      <c r="AA81">
        <v>0.34179999999999999</v>
      </c>
      <c r="AB81">
        <v>0.51739999999999997</v>
      </c>
      <c r="AC81">
        <v>186.81</v>
      </c>
      <c r="AD81" s="1">
        <v>6483.33</v>
      </c>
      <c r="AE81">
        <v>450.18</v>
      </c>
      <c r="AF81" s="1">
        <v>141633.95000000001</v>
      </c>
      <c r="AG81">
        <v>337</v>
      </c>
      <c r="AH81" s="1">
        <v>30319</v>
      </c>
      <c r="AI81" s="1">
        <v>44542</v>
      </c>
      <c r="AJ81">
        <v>48.2</v>
      </c>
      <c r="AK81">
        <v>25.71</v>
      </c>
      <c r="AL81">
        <v>33.17</v>
      </c>
      <c r="AM81">
        <v>5.2</v>
      </c>
      <c r="AN81">
        <v>0</v>
      </c>
      <c r="AO81">
        <v>0.75370000000000004</v>
      </c>
      <c r="AP81" s="1">
        <v>1613.65</v>
      </c>
      <c r="AQ81" s="1">
        <v>1951.41</v>
      </c>
      <c r="AR81" s="1">
        <v>7246.87</v>
      </c>
      <c r="AS81">
        <v>544.01</v>
      </c>
      <c r="AT81">
        <v>652.21</v>
      </c>
      <c r="AU81" s="1">
        <v>12008.17</v>
      </c>
      <c r="AV81" s="1">
        <v>6445.71</v>
      </c>
      <c r="AW81">
        <v>0.42980000000000002</v>
      </c>
      <c r="AX81" s="1">
        <v>5691.91</v>
      </c>
      <c r="AY81">
        <v>0.3795</v>
      </c>
      <c r="AZ81" s="1">
        <v>1760.44</v>
      </c>
      <c r="BA81">
        <v>0.1174</v>
      </c>
      <c r="BB81" s="1">
        <v>1098.9100000000001</v>
      </c>
      <c r="BC81">
        <v>7.3300000000000004E-2</v>
      </c>
      <c r="BD81" s="1">
        <v>14996.97</v>
      </c>
      <c r="BE81" s="1">
        <v>4806.55</v>
      </c>
      <c r="BF81">
        <v>1.7262</v>
      </c>
      <c r="BG81">
        <v>0.57250000000000001</v>
      </c>
      <c r="BH81">
        <v>0.21110000000000001</v>
      </c>
      <c r="BI81">
        <v>0.16170000000000001</v>
      </c>
      <c r="BJ81">
        <v>3.5200000000000002E-2</v>
      </c>
      <c r="BK81">
        <v>1.9599999999999999E-2</v>
      </c>
    </row>
    <row r="82" spans="1:63" x14ac:dyDescent="0.3">
      <c r="A82" t="s">
        <v>79</v>
      </c>
      <c r="B82">
        <v>47175</v>
      </c>
      <c r="C82">
        <v>79</v>
      </c>
      <c r="D82">
        <v>13.45</v>
      </c>
      <c r="E82" s="1">
        <v>1062.21</v>
      </c>
      <c r="F82" s="1">
        <v>1011.63</v>
      </c>
      <c r="G82">
        <v>6.4000000000000003E-3</v>
      </c>
      <c r="H82">
        <v>1E-3</v>
      </c>
      <c r="I82">
        <v>4.8999999999999998E-3</v>
      </c>
      <c r="J82">
        <v>0</v>
      </c>
      <c r="K82">
        <v>6.8999999999999999E-3</v>
      </c>
      <c r="L82">
        <v>0.95520000000000005</v>
      </c>
      <c r="M82">
        <v>2.5499999999999998E-2</v>
      </c>
      <c r="N82">
        <v>0.42259999999999998</v>
      </c>
      <c r="O82">
        <v>3.1399999999999997E-2</v>
      </c>
      <c r="P82">
        <v>0.14349999999999999</v>
      </c>
      <c r="Q82" s="1">
        <v>54056.69</v>
      </c>
      <c r="R82">
        <v>0.13950000000000001</v>
      </c>
      <c r="S82">
        <v>0.40699999999999997</v>
      </c>
      <c r="T82">
        <v>0.45350000000000001</v>
      </c>
      <c r="U82">
        <v>12.4</v>
      </c>
      <c r="V82" s="1">
        <v>73845.399999999994</v>
      </c>
      <c r="W82">
        <v>84.4</v>
      </c>
      <c r="X82" s="1">
        <v>291311.05</v>
      </c>
      <c r="Y82">
        <v>0.7399</v>
      </c>
      <c r="Z82">
        <v>0.20849999999999999</v>
      </c>
      <c r="AA82">
        <v>5.16E-2</v>
      </c>
      <c r="AB82">
        <v>0.2601</v>
      </c>
      <c r="AC82">
        <v>291.31</v>
      </c>
      <c r="AD82" s="1">
        <v>7604.49</v>
      </c>
      <c r="AE82">
        <v>773.46</v>
      </c>
      <c r="AF82" s="1">
        <v>259244.08</v>
      </c>
      <c r="AG82">
        <v>579</v>
      </c>
      <c r="AH82" s="1">
        <v>22586</v>
      </c>
      <c r="AI82" s="1">
        <v>47209</v>
      </c>
      <c r="AJ82">
        <v>52.6</v>
      </c>
      <c r="AK82">
        <v>22.91</v>
      </c>
      <c r="AL82">
        <v>30.89</v>
      </c>
      <c r="AM82">
        <v>3.5</v>
      </c>
      <c r="AN82">
        <v>0</v>
      </c>
      <c r="AO82">
        <v>1.2822</v>
      </c>
      <c r="AP82" s="1">
        <v>1747.26</v>
      </c>
      <c r="AQ82" s="1">
        <v>3057.27</v>
      </c>
      <c r="AR82" s="1">
        <v>6812.44</v>
      </c>
      <c r="AS82">
        <v>607.14</v>
      </c>
      <c r="AT82">
        <v>169.85</v>
      </c>
      <c r="AU82" s="1">
        <v>12393.96</v>
      </c>
      <c r="AV82" s="1">
        <v>5311.94</v>
      </c>
      <c r="AW82">
        <v>0.32819999999999999</v>
      </c>
      <c r="AX82" s="1">
        <v>6709.69</v>
      </c>
      <c r="AY82">
        <v>0.41460000000000002</v>
      </c>
      <c r="AZ82" s="1">
        <v>2257.71</v>
      </c>
      <c r="BA82">
        <v>0.13950000000000001</v>
      </c>
      <c r="BB82" s="1">
        <v>1905.51</v>
      </c>
      <c r="BC82">
        <v>0.1177</v>
      </c>
      <c r="BD82" s="1">
        <v>16184.85</v>
      </c>
      <c r="BE82" s="1">
        <v>2127.4499999999998</v>
      </c>
      <c r="BF82">
        <v>0.54220000000000002</v>
      </c>
      <c r="BG82">
        <v>0.4677</v>
      </c>
      <c r="BH82">
        <v>0.23219999999999999</v>
      </c>
      <c r="BI82">
        <v>0.25940000000000002</v>
      </c>
      <c r="BJ82">
        <v>1.83E-2</v>
      </c>
      <c r="BK82">
        <v>2.2499999999999999E-2</v>
      </c>
    </row>
    <row r="83" spans="1:63" x14ac:dyDescent="0.3">
      <c r="A83" t="s">
        <v>80</v>
      </c>
      <c r="B83">
        <v>48793</v>
      </c>
      <c r="C83">
        <v>71</v>
      </c>
      <c r="D83">
        <v>15.57</v>
      </c>
      <c r="E83" s="1">
        <v>1105.82</v>
      </c>
      <c r="F83" s="1">
        <v>1060.03</v>
      </c>
      <c r="G83">
        <v>3.8E-3</v>
      </c>
      <c r="H83">
        <v>0</v>
      </c>
      <c r="I83">
        <v>5.1999999999999998E-3</v>
      </c>
      <c r="J83">
        <v>2.8E-3</v>
      </c>
      <c r="K83">
        <v>1.23E-2</v>
      </c>
      <c r="L83">
        <v>0.95209999999999995</v>
      </c>
      <c r="M83">
        <v>2.3900000000000001E-2</v>
      </c>
      <c r="N83">
        <v>0.4108</v>
      </c>
      <c r="O83">
        <v>0</v>
      </c>
      <c r="P83">
        <v>0.17699999999999999</v>
      </c>
      <c r="Q83" s="1">
        <v>62841.69</v>
      </c>
      <c r="R83">
        <v>0.15</v>
      </c>
      <c r="S83">
        <v>0.15</v>
      </c>
      <c r="T83">
        <v>0.7</v>
      </c>
      <c r="U83">
        <v>5.3</v>
      </c>
      <c r="V83" s="1">
        <v>83212.69</v>
      </c>
      <c r="W83">
        <v>203.7</v>
      </c>
      <c r="X83" s="1">
        <v>129801.08</v>
      </c>
      <c r="Y83">
        <v>0.87250000000000005</v>
      </c>
      <c r="Z83">
        <v>8.0600000000000005E-2</v>
      </c>
      <c r="AA83">
        <v>4.6899999999999997E-2</v>
      </c>
      <c r="AB83">
        <v>0.1275</v>
      </c>
      <c r="AC83">
        <v>129.80000000000001</v>
      </c>
      <c r="AD83" s="1">
        <v>2936.48</v>
      </c>
      <c r="AE83">
        <v>351</v>
      </c>
      <c r="AF83" s="1">
        <v>113886.21</v>
      </c>
      <c r="AG83">
        <v>181</v>
      </c>
      <c r="AH83" s="1">
        <v>33256</v>
      </c>
      <c r="AI83" s="1">
        <v>46067</v>
      </c>
      <c r="AJ83">
        <v>30.5</v>
      </c>
      <c r="AK83">
        <v>22</v>
      </c>
      <c r="AL83">
        <v>24.78</v>
      </c>
      <c r="AM83">
        <v>4.3</v>
      </c>
      <c r="AN83">
        <v>836.24</v>
      </c>
      <c r="AO83">
        <v>1.3351999999999999</v>
      </c>
      <c r="AP83" s="1">
        <v>1551.34</v>
      </c>
      <c r="AQ83" s="1">
        <v>2510.9699999999998</v>
      </c>
      <c r="AR83" s="1">
        <v>6267.75</v>
      </c>
      <c r="AS83">
        <v>511.1</v>
      </c>
      <c r="AT83">
        <v>202.64</v>
      </c>
      <c r="AU83" s="1">
        <v>11043.76</v>
      </c>
      <c r="AV83" s="1">
        <v>7233.84</v>
      </c>
      <c r="AW83">
        <v>0.54359999999999997</v>
      </c>
      <c r="AX83" s="1">
        <v>3203.08</v>
      </c>
      <c r="AY83">
        <v>0.2407</v>
      </c>
      <c r="AZ83" s="1">
        <v>1629.47</v>
      </c>
      <c r="BA83">
        <v>0.12239999999999999</v>
      </c>
      <c r="BB83" s="1">
        <v>1241.53</v>
      </c>
      <c r="BC83">
        <v>9.3299999999999994E-2</v>
      </c>
      <c r="BD83" s="1">
        <v>13307.92</v>
      </c>
      <c r="BE83" s="1">
        <v>5933.2</v>
      </c>
      <c r="BF83">
        <v>2.5587</v>
      </c>
      <c r="BG83">
        <v>0.48499999999999999</v>
      </c>
      <c r="BH83">
        <v>0.21</v>
      </c>
      <c r="BI83">
        <v>0.26400000000000001</v>
      </c>
      <c r="BJ83">
        <v>1.9E-2</v>
      </c>
      <c r="BK83">
        <v>2.1999999999999999E-2</v>
      </c>
    </row>
    <row r="84" spans="1:63" x14ac:dyDescent="0.3">
      <c r="A84" t="s">
        <v>81</v>
      </c>
      <c r="B84">
        <v>45260</v>
      </c>
      <c r="C84">
        <v>50</v>
      </c>
      <c r="D84">
        <v>16.3</v>
      </c>
      <c r="E84">
        <v>815.09</v>
      </c>
      <c r="F84">
        <v>788.46</v>
      </c>
      <c r="G84">
        <v>1.4E-2</v>
      </c>
      <c r="H84">
        <v>0</v>
      </c>
      <c r="I84">
        <v>2.7000000000000001E-3</v>
      </c>
      <c r="J84">
        <v>2.5000000000000001E-3</v>
      </c>
      <c r="K84">
        <v>2.92E-2</v>
      </c>
      <c r="L84">
        <v>0.93769999999999998</v>
      </c>
      <c r="M84">
        <v>1.3899999999999999E-2</v>
      </c>
      <c r="N84">
        <v>0.34770000000000001</v>
      </c>
      <c r="O84">
        <v>0</v>
      </c>
      <c r="P84">
        <v>0.1444</v>
      </c>
      <c r="Q84" s="1">
        <v>55583.8</v>
      </c>
      <c r="R84">
        <v>0.1148</v>
      </c>
      <c r="S84">
        <v>0.16389999999999999</v>
      </c>
      <c r="T84">
        <v>0.72130000000000005</v>
      </c>
      <c r="U84">
        <v>10.1</v>
      </c>
      <c r="V84" s="1">
        <v>68936.39</v>
      </c>
      <c r="W84">
        <v>80.66</v>
      </c>
      <c r="X84" s="1">
        <v>124674.02</v>
      </c>
      <c r="Y84">
        <v>0.85960000000000003</v>
      </c>
      <c r="Z84">
        <v>0.1062</v>
      </c>
      <c r="AA84">
        <v>3.4200000000000001E-2</v>
      </c>
      <c r="AB84">
        <v>0.1404</v>
      </c>
      <c r="AC84">
        <v>124.67</v>
      </c>
      <c r="AD84" s="1">
        <v>2749.1</v>
      </c>
      <c r="AE84">
        <v>423.74</v>
      </c>
      <c r="AF84" s="1">
        <v>112151.01</v>
      </c>
      <c r="AG84">
        <v>175</v>
      </c>
      <c r="AH84" s="1">
        <v>34424</v>
      </c>
      <c r="AI84" s="1">
        <v>50048</v>
      </c>
      <c r="AJ84">
        <v>49.9</v>
      </c>
      <c r="AK84">
        <v>20</v>
      </c>
      <c r="AL84">
        <v>29.68</v>
      </c>
      <c r="AM84">
        <v>5</v>
      </c>
      <c r="AN84" s="1">
        <v>1422.99</v>
      </c>
      <c r="AO84">
        <v>1.0414000000000001</v>
      </c>
      <c r="AP84" s="1">
        <v>1562.82</v>
      </c>
      <c r="AQ84" s="1">
        <v>1741.45</v>
      </c>
      <c r="AR84" s="1">
        <v>6943.62</v>
      </c>
      <c r="AS84">
        <v>293.08999999999997</v>
      </c>
      <c r="AT84">
        <v>550.66</v>
      </c>
      <c r="AU84" s="1">
        <v>11091.66</v>
      </c>
      <c r="AV84" s="1">
        <v>7594.24</v>
      </c>
      <c r="AW84">
        <v>0.54969999999999997</v>
      </c>
      <c r="AX84" s="1">
        <v>4033.75</v>
      </c>
      <c r="AY84">
        <v>0.29199999999999998</v>
      </c>
      <c r="AZ84" s="1">
        <v>1559.76</v>
      </c>
      <c r="BA84">
        <v>0.1129</v>
      </c>
      <c r="BB84">
        <v>628.5</v>
      </c>
      <c r="BC84">
        <v>4.5499999999999999E-2</v>
      </c>
      <c r="BD84" s="1">
        <v>13816.25</v>
      </c>
      <c r="BE84" s="1">
        <v>5754.84</v>
      </c>
      <c r="BF84">
        <v>1.9916</v>
      </c>
      <c r="BG84">
        <v>0.52729999999999999</v>
      </c>
      <c r="BH84">
        <v>0.21249999999999999</v>
      </c>
      <c r="BI84">
        <v>0.20200000000000001</v>
      </c>
      <c r="BJ84">
        <v>4.2799999999999998E-2</v>
      </c>
      <c r="BK84">
        <v>1.5299999999999999E-2</v>
      </c>
    </row>
    <row r="85" spans="1:63" x14ac:dyDescent="0.3">
      <c r="A85" t="s">
        <v>82</v>
      </c>
      <c r="B85">
        <v>50419</v>
      </c>
      <c r="C85">
        <v>11</v>
      </c>
      <c r="D85">
        <v>138.85</v>
      </c>
      <c r="E85" s="1">
        <v>1527.32</v>
      </c>
      <c r="F85" s="1">
        <v>1527.28</v>
      </c>
      <c r="G85">
        <v>5.8999999999999999E-3</v>
      </c>
      <c r="H85">
        <v>0</v>
      </c>
      <c r="I85">
        <v>8.0000000000000002E-3</v>
      </c>
      <c r="J85">
        <v>0</v>
      </c>
      <c r="K85">
        <v>2.29E-2</v>
      </c>
      <c r="L85">
        <v>0.94299999999999995</v>
      </c>
      <c r="M85">
        <v>2.0199999999999999E-2</v>
      </c>
      <c r="N85">
        <v>0.34339999999999998</v>
      </c>
      <c r="O85">
        <v>6.9999999999999999E-4</v>
      </c>
      <c r="P85">
        <v>0.122</v>
      </c>
      <c r="Q85" s="1">
        <v>55885.17</v>
      </c>
      <c r="R85">
        <v>0.188</v>
      </c>
      <c r="S85">
        <v>0.188</v>
      </c>
      <c r="T85">
        <v>0.62390000000000001</v>
      </c>
      <c r="U85">
        <v>10.4</v>
      </c>
      <c r="V85" s="1">
        <v>78251.72</v>
      </c>
      <c r="W85">
        <v>142.74</v>
      </c>
      <c r="X85" s="1">
        <v>107317.39</v>
      </c>
      <c r="Y85">
        <v>0.8014</v>
      </c>
      <c r="Z85">
        <v>8.7599999999999997E-2</v>
      </c>
      <c r="AA85">
        <v>0.111</v>
      </c>
      <c r="AB85">
        <v>0.1986</v>
      </c>
      <c r="AC85">
        <v>107.32</v>
      </c>
      <c r="AD85" s="1">
        <v>3822.45</v>
      </c>
      <c r="AE85">
        <v>465.47</v>
      </c>
      <c r="AF85" s="1">
        <v>108746.95</v>
      </c>
      <c r="AG85">
        <v>157</v>
      </c>
      <c r="AH85" s="1">
        <v>34677</v>
      </c>
      <c r="AI85" s="1">
        <v>48134</v>
      </c>
      <c r="AJ85">
        <v>51.14</v>
      </c>
      <c r="AK85">
        <v>31.88</v>
      </c>
      <c r="AL85">
        <v>50.18</v>
      </c>
      <c r="AM85">
        <v>5.81</v>
      </c>
      <c r="AN85" s="1">
        <v>1391.79</v>
      </c>
      <c r="AO85">
        <v>1.3181</v>
      </c>
      <c r="AP85" s="1">
        <v>1227.6300000000001</v>
      </c>
      <c r="AQ85" s="1">
        <v>1921.06</v>
      </c>
      <c r="AR85" s="1">
        <v>6598.53</v>
      </c>
      <c r="AS85">
        <v>668.5</v>
      </c>
      <c r="AT85">
        <v>204.1</v>
      </c>
      <c r="AU85" s="1">
        <v>10619.86</v>
      </c>
      <c r="AV85" s="1">
        <v>6496.28</v>
      </c>
      <c r="AW85">
        <v>0.52170000000000005</v>
      </c>
      <c r="AX85" s="1">
        <v>4519.42</v>
      </c>
      <c r="AY85">
        <v>0.3629</v>
      </c>
      <c r="AZ85">
        <v>842.96</v>
      </c>
      <c r="BA85">
        <v>6.7699999999999996E-2</v>
      </c>
      <c r="BB85">
        <v>594.65</v>
      </c>
      <c r="BC85">
        <v>4.7800000000000002E-2</v>
      </c>
      <c r="BD85" s="1">
        <v>12453.32</v>
      </c>
      <c r="BE85" s="1">
        <v>5509.19</v>
      </c>
      <c r="BF85">
        <v>1.9292</v>
      </c>
      <c r="BG85">
        <v>0.52280000000000004</v>
      </c>
      <c r="BH85">
        <v>0.252</v>
      </c>
      <c r="BI85">
        <v>0.17319999999999999</v>
      </c>
      <c r="BJ85">
        <v>3.78E-2</v>
      </c>
      <c r="BK85">
        <v>1.4200000000000001E-2</v>
      </c>
    </row>
    <row r="86" spans="1:63" x14ac:dyDescent="0.3">
      <c r="A86" t="s">
        <v>83</v>
      </c>
      <c r="B86">
        <v>45278</v>
      </c>
      <c r="C86">
        <v>289</v>
      </c>
      <c r="D86">
        <v>7.56</v>
      </c>
      <c r="E86" s="1">
        <v>2183.8000000000002</v>
      </c>
      <c r="F86" s="1">
        <v>2009.8</v>
      </c>
      <c r="G86">
        <v>1E-3</v>
      </c>
      <c r="H86">
        <v>5.0000000000000001E-4</v>
      </c>
      <c r="I86">
        <v>4.7000000000000002E-3</v>
      </c>
      <c r="J86">
        <v>1.6999999999999999E-3</v>
      </c>
      <c r="K86">
        <v>1.7399999999999999E-2</v>
      </c>
      <c r="L86">
        <v>0.96330000000000005</v>
      </c>
      <c r="M86">
        <v>1.14E-2</v>
      </c>
      <c r="N86">
        <v>0.46450000000000002</v>
      </c>
      <c r="O86">
        <v>3.5000000000000001E-3</v>
      </c>
      <c r="P86">
        <v>0.17799999999999999</v>
      </c>
      <c r="Q86" s="1">
        <v>50864.39</v>
      </c>
      <c r="R86">
        <v>0.33329999999999999</v>
      </c>
      <c r="S86">
        <v>0.17730000000000001</v>
      </c>
      <c r="T86">
        <v>0.4894</v>
      </c>
      <c r="U86">
        <v>23.8</v>
      </c>
      <c r="V86" s="1">
        <v>51849.83</v>
      </c>
      <c r="W86">
        <v>87.53</v>
      </c>
      <c r="X86" s="1">
        <v>298454.05</v>
      </c>
      <c r="Y86">
        <v>0.46150000000000002</v>
      </c>
      <c r="Z86">
        <v>0.36659999999999998</v>
      </c>
      <c r="AA86">
        <v>0.1719</v>
      </c>
      <c r="AB86">
        <v>0.53849999999999998</v>
      </c>
      <c r="AC86">
        <v>298.45</v>
      </c>
      <c r="AD86" s="1">
        <v>7256.3</v>
      </c>
      <c r="AE86">
        <v>380.41</v>
      </c>
      <c r="AF86" s="1">
        <v>182771.77</v>
      </c>
      <c r="AG86">
        <v>481</v>
      </c>
      <c r="AH86" s="1">
        <v>31695</v>
      </c>
      <c r="AI86" s="1">
        <v>52981</v>
      </c>
      <c r="AJ86">
        <v>32.200000000000003</v>
      </c>
      <c r="AK86">
        <v>22.26</v>
      </c>
      <c r="AL86">
        <v>23.2</v>
      </c>
      <c r="AM86">
        <v>4</v>
      </c>
      <c r="AN86">
        <v>0</v>
      </c>
      <c r="AO86">
        <v>0.81330000000000002</v>
      </c>
      <c r="AP86" s="1">
        <v>1358.93</v>
      </c>
      <c r="AQ86" s="1">
        <v>2120.19</v>
      </c>
      <c r="AR86" s="1">
        <v>6195.57</v>
      </c>
      <c r="AS86">
        <v>888.42</v>
      </c>
      <c r="AT86">
        <v>179.86</v>
      </c>
      <c r="AU86" s="1">
        <v>10742.96</v>
      </c>
      <c r="AV86" s="1">
        <v>6106.39</v>
      </c>
      <c r="AW86">
        <v>0.41120000000000001</v>
      </c>
      <c r="AX86" s="1">
        <v>6916.32</v>
      </c>
      <c r="AY86">
        <v>0.4657</v>
      </c>
      <c r="AZ86">
        <v>755.48</v>
      </c>
      <c r="BA86">
        <v>5.0900000000000001E-2</v>
      </c>
      <c r="BB86" s="1">
        <v>1072.79</v>
      </c>
      <c r="BC86">
        <v>7.22E-2</v>
      </c>
      <c r="BD86" s="1">
        <v>14850.98</v>
      </c>
      <c r="BE86" s="1">
        <v>4517.95</v>
      </c>
      <c r="BF86">
        <v>1.4390000000000001</v>
      </c>
      <c r="BG86">
        <v>0.47749999999999998</v>
      </c>
      <c r="BH86">
        <v>0.26400000000000001</v>
      </c>
      <c r="BI86">
        <v>0.20150000000000001</v>
      </c>
      <c r="BJ86">
        <v>3.7699999999999997E-2</v>
      </c>
      <c r="BK86">
        <v>1.9300000000000001E-2</v>
      </c>
    </row>
    <row r="87" spans="1:63" x14ac:dyDescent="0.3">
      <c r="A87" t="s">
        <v>84</v>
      </c>
      <c r="B87">
        <v>47258</v>
      </c>
      <c r="C87">
        <v>49</v>
      </c>
      <c r="D87">
        <v>10.62</v>
      </c>
      <c r="E87">
        <v>520.57000000000005</v>
      </c>
      <c r="F87">
        <v>572.20000000000005</v>
      </c>
      <c r="G87">
        <v>1.72E-2</v>
      </c>
      <c r="H87">
        <v>0</v>
      </c>
      <c r="I87">
        <v>1.35E-2</v>
      </c>
      <c r="J87">
        <v>0</v>
      </c>
      <c r="K87">
        <v>3.3799999999999997E-2</v>
      </c>
      <c r="L87">
        <v>0.87670000000000003</v>
      </c>
      <c r="M87">
        <v>5.8900000000000001E-2</v>
      </c>
      <c r="N87">
        <v>0.22339999999999999</v>
      </c>
      <c r="O87">
        <v>0</v>
      </c>
      <c r="P87">
        <v>9.9500000000000005E-2</v>
      </c>
      <c r="Q87" s="1">
        <v>51008.57</v>
      </c>
      <c r="R87">
        <v>0.13730000000000001</v>
      </c>
      <c r="S87">
        <v>0.27450000000000002</v>
      </c>
      <c r="T87">
        <v>0.58819999999999995</v>
      </c>
      <c r="U87">
        <v>8.9</v>
      </c>
      <c r="V87" s="1">
        <v>68124.160000000003</v>
      </c>
      <c r="W87">
        <v>55.88</v>
      </c>
      <c r="X87" s="1">
        <v>207509</v>
      </c>
      <c r="Y87">
        <v>0.89290000000000003</v>
      </c>
      <c r="Z87">
        <v>5.3900000000000003E-2</v>
      </c>
      <c r="AA87">
        <v>5.3199999999999997E-2</v>
      </c>
      <c r="AB87">
        <v>0.1071</v>
      </c>
      <c r="AC87">
        <v>207.51</v>
      </c>
      <c r="AD87" s="1">
        <v>5239.93</v>
      </c>
      <c r="AE87">
        <v>737.65</v>
      </c>
      <c r="AF87" s="1">
        <v>167012.96</v>
      </c>
      <c r="AG87">
        <v>439</v>
      </c>
      <c r="AH87" s="1">
        <v>33041</v>
      </c>
      <c r="AI87" s="1">
        <v>54944</v>
      </c>
      <c r="AJ87">
        <v>34.43</v>
      </c>
      <c r="AK87">
        <v>24.73</v>
      </c>
      <c r="AL87">
        <v>24.81</v>
      </c>
      <c r="AM87">
        <v>4.4000000000000004</v>
      </c>
      <c r="AN87" s="1">
        <v>1795.58</v>
      </c>
      <c r="AO87">
        <v>1.5973999999999999</v>
      </c>
      <c r="AP87" s="1">
        <v>1580.23</v>
      </c>
      <c r="AQ87" s="1">
        <v>2012.04</v>
      </c>
      <c r="AR87" s="1">
        <v>5695.15</v>
      </c>
      <c r="AS87">
        <v>442.86</v>
      </c>
      <c r="AT87">
        <v>498.05</v>
      </c>
      <c r="AU87" s="1">
        <v>10228.35</v>
      </c>
      <c r="AV87" s="1">
        <v>5139.96</v>
      </c>
      <c r="AW87">
        <v>0.38159999999999999</v>
      </c>
      <c r="AX87" s="1">
        <v>5572.45</v>
      </c>
      <c r="AY87">
        <v>0.41370000000000001</v>
      </c>
      <c r="AZ87" s="1">
        <v>2277.6999999999998</v>
      </c>
      <c r="BA87">
        <v>0.1691</v>
      </c>
      <c r="BB87">
        <v>479.13</v>
      </c>
      <c r="BC87">
        <v>3.56E-2</v>
      </c>
      <c r="BD87" s="1">
        <v>13469.23</v>
      </c>
      <c r="BE87" s="1">
        <v>5978.25</v>
      </c>
      <c r="BF87">
        <v>1.5047999999999999</v>
      </c>
      <c r="BG87">
        <v>0.55669999999999997</v>
      </c>
      <c r="BH87">
        <v>0.18529999999999999</v>
      </c>
      <c r="BI87">
        <v>0.19109999999999999</v>
      </c>
      <c r="BJ87">
        <v>5.4800000000000001E-2</v>
      </c>
      <c r="BK87">
        <v>1.2200000000000001E-2</v>
      </c>
    </row>
    <row r="88" spans="1:63" x14ac:dyDescent="0.3">
      <c r="A88" t="s">
        <v>85</v>
      </c>
      <c r="B88">
        <v>43729</v>
      </c>
      <c r="C88">
        <v>146</v>
      </c>
      <c r="D88">
        <v>18.940000000000001</v>
      </c>
      <c r="E88" s="1">
        <v>2765.24</v>
      </c>
      <c r="F88" s="1">
        <v>2654.13</v>
      </c>
      <c r="G88">
        <v>1.67E-2</v>
      </c>
      <c r="H88">
        <v>2.3900000000000001E-2</v>
      </c>
      <c r="I88">
        <v>9.1000000000000004E-3</v>
      </c>
      <c r="J88">
        <v>2.5999999999999999E-3</v>
      </c>
      <c r="K88">
        <v>4.0899999999999999E-2</v>
      </c>
      <c r="L88">
        <v>0.87150000000000005</v>
      </c>
      <c r="M88">
        <v>3.5299999999999998E-2</v>
      </c>
      <c r="N88">
        <v>0.43070000000000003</v>
      </c>
      <c r="O88">
        <v>2.63E-2</v>
      </c>
      <c r="P88">
        <v>0.1699</v>
      </c>
      <c r="Q88" s="1">
        <v>56017.14</v>
      </c>
      <c r="R88">
        <v>0.2167</v>
      </c>
      <c r="S88">
        <v>0.14779999999999999</v>
      </c>
      <c r="T88">
        <v>0.63549999999999995</v>
      </c>
      <c r="U88">
        <v>31</v>
      </c>
      <c r="V88" s="1">
        <v>66589.899999999994</v>
      </c>
      <c r="W88">
        <v>89.14</v>
      </c>
      <c r="X88" s="1">
        <v>158091.01999999999</v>
      </c>
      <c r="Y88">
        <v>0.87109999999999999</v>
      </c>
      <c r="Z88">
        <v>0.113</v>
      </c>
      <c r="AA88">
        <v>1.5900000000000001E-2</v>
      </c>
      <c r="AB88">
        <v>0.12889999999999999</v>
      </c>
      <c r="AC88">
        <v>158.09</v>
      </c>
      <c r="AD88" s="1">
        <v>4971.83</v>
      </c>
      <c r="AE88">
        <v>679.45</v>
      </c>
      <c r="AF88" s="1">
        <v>141884.29</v>
      </c>
      <c r="AG88">
        <v>338</v>
      </c>
      <c r="AH88" s="1">
        <v>32113</v>
      </c>
      <c r="AI88" s="1">
        <v>51123</v>
      </c>
      <c r="AJ88">
        <v>35</v>
      </c>
      <c r="AK88">
        <v>31.26</v>
      </c>
      <c r="AL88">
        <v>32.4</v>
      </c>
      <c r="AM88">
        <v>4.7</v>
      </c>
      <c r="AN88">
        <v>960.5</v>
      </c>
      <c r="AO88">
        <v>1.5294000000000001</v>
      </c>
      <c r="AP88" s="1">
        <v>1640.89</v>
      </c>
      <c r="AQ88" s="1">
        <v>2098.19</v>
      </c>
      <c r="AR88" s="1">
        <v>7530.94</v>
      </c>
      <c r="AS88">
        <v>727.91</v>
      </c>
      <c r="AT88">
        <v>304.05</v>
      </c>
      <c r="AU88" s="1">
        <v>12301.97</v>
      </c>
      <c r="AV88" s="1">
        <v>5628.33</v>
      </c>
      <c r="AW88">
        <v>0.41749999999999998</v>
      </c>
      <c r="AX88" s="1">
        <v>5681.46</v>
      </c>
      <c r="AY88">
        <v>0.4214</v>
      </c>
      <c r="AZ88">
        <v>981.21</v>
      </c>
      <c r="BA88">
        <v>7.2800000000000004E-2</v>
      </c>
      <c r="BB88" s="1">
        <v>1189.76</v>
      </c>
      <c r="BC88">
        <v>8.8300000000000003E-2</v>
      </c>
      <c r="BD88" s="1">
        <v>13480.76</v>
      </c>
      <c r="BE88" s="1">
        <v>3666.46</v>
      </c>
      <c r="BF88">
        <v>1.1528</v>
      </c>
      <c r="BG88">
        <v>0.52700000000000002</v>
      </c>
      <c r="BH88">
        <v>0.2319</v>
      </c>
      <c r="BI88">
        <v>0.1928</v>
      </c>
      <c r="BJ88">
        <v>3.0300000000000001E-2</v>
      </c>
      <c r="BK88">
        <v>1.7999999999999999E-2</v>
      </c>
    </row>
    <row r="89" spans="1:63" x14ac:dyDescent="0.3">
      <c r="A89" t="s">
        <v>86</v>
      </c>
      <c r="B89">
        <v>47829</v>
      </c>
      <c r="C89">
        <v>64</v>
      </c>
      <c r="D89">
        <v>17.489999999999998</v>
      </c>
      <c r="E89" s="1">
        <v>1119.46</v>
      </c>
      <c r="F89" s="1">
        <v>1070.71</v>
      </c>
      <c r="G89">
        <v>9.1000000000000004E-3</v>
      </c>
      <c r="H89">
        <v>0</v>
      </c>
      <c r="I89">
        <v>3.7000000000000002E-3</v>
      </c>
      <c r="J89">
        <v>0</v>
      </c>
      <c r="K89">
        <v>8.0000000000000002E-3</v>
      </c>
      <c r="L89">
        <v>0.9204</v>
      </c>
      <c r="M89">
        <v>5.8799999999999998E-2</v>
      </c>
      <c r="N89">
        <v>0.22889999999999999</v>
      </c>
      <c r="O89">
        <v>0</v>
      </c>
      <c r="P89">
        <v>9.5500000000000002E-2</v>
      </c>
      <c r="Q89" s="1">
        <v>50494.04</v>
      </c>
      <c r="R89">
        <v>0.18060000000000001</v>
      </c>
      <c r="S89">
        <v>0.31940000000000002</v>
      </c>
      <c r="T89">
        <v>0.5</v>
      </c>
      <c r="U89">
        <v>6</v>
      </c>
      <c r="V89" s="1">
        <v>83796.67</v>
      </c>
      <c r="W89">
        <v>179.69</v>
      </c>
      <c r="X89" s="1">
        <v>136782.62</v>
      </c>
      <c r="Y89">
        <v>0.91949999999999998</v>
      </c>
      <c r="Z89">
        <v>5.2499999999999998E-2</v>
      </c>
      <c r="AA89">
        <v>2.8000000000000001E-2</v>
      </c>
      <c r="AB89">
        <v>8.0500000000000002E-2</v>
      </c>
      <c r="AC89">
        <v>136.78</v>
      </c>
      <c r="AD89" s="1">
        <v>3122.38</v>
      </c>
      <c r="AE89">
        <v>406.87</v>
      </c>
      <c r="AF89" s="1">
        <v>133712.20000000001</v>
      </c>
      <c r="AG89">
        <v>295</v>
      </c>
      <c r="AH89" s="1">
        <v>39612</v>
      </c>
      <c r="AI89" s="1">
        <v>58034</v>
      </c>
      <c r="AJ89">
        <v>39</v>
      </c>
      <c r="AK89">
        <v>22.18</v>
      </c>
      <c r="AL89">
        <v>25.5</v>
      </c>
      <c r="AM89">
        <v>4.4000000000000004</v>
      </c>
      <c r="AN89" s="1">
        <v>1104.9000000000001</v>
      </c>
      <c r="AO89">
        <v>1.0570999999999999</v>
      </c>
      <c r="AP89" s="1">
        <v>1400.8</v>
      </c>
      <c r="AQ89" s="1">
        <v>1885.76</v>
      </c>
      <c r="AR89" s="1">
        <v>5345.33</v>
      </c>
      <c r="AS89">
        <v>498.96</v>
      </c>
      <c r="AT89">
        <v>337.46</v>
      </c>
      <c r="AU89" s="1">
        <v>9468.31</v>
      </c>
      <c r="AV89" s="1">
        <v>5927.97</v>
      </c>
      <c r="AW89">
        <v>0.52459999999999996</v>
      </c>
      <c r="AX89" s="1">
        <v>3894.39</v>
      </c>
      <c r="AY89">
        <v>0.34470000000000001</v>
      </c>
      <c r="AZ89">
        <v>896.39</v>
      </c>
      <c r="BA89">
        <v>7.9299999999999995E-2</v>
      </c>
      <c r="BB89">
        <v>580.76</v>
      </c>
      <c r="BC89">
        <v>5.1400000000000001E-2</v>
      </c>
      <c r="BD89" s="1">
        <v>11299.5</v>
      </c>
      <c r="BE89" s="1">
        <v>4948.21</v>
      </c>
      <c r="BF89">
        <v>1.4977</v>
      </c>
      <c r="BG89">
        <v>0.51649999999999996</v>
      </c>
      <c r="BH89">
        <v>0.248</v>
      </c>
      <c r="BI89">
        <v>0.1447</v>
      </c>
      <c r="BJ89">
        <v>3.3599999999999998E-2</v>
      </c>
      <c r="BK89">
        <v>5.7099999999999998E-2</v>
      </c>
    </row>
    <row r="90" spans="1:63" x14ac:dyDescent="0.3">
      <c r="A90" t="s">
        <v>87</v>
      </c>
      <c r="B90">
        <v>43737</v>
      </c>
      <c r="C90">
        <v>31</v>
      </c>
      <c r="D90">
        <v>250.21</v>
      </c>
      <c r="E90" s="1">
        <v>7756.64</v>
      </c>
      <c r="F90" s="1">
        <v>7852.64</v>
      </c>
      <c r="G90">
        <v>9.1899999999999996E-2</v>
      </c>
      <c r="H90">
        <v>2.0000000000000001E-4</v>
      </c>
      <c r="I90">
        <v>7.0099999999999996E-2</v>
      </c>
      <c r="J90">
        <v>1.4E-3</v>
      </c>
      <c r="K90">
        <v>2.5600000000000001E-2</v>
      </c>
      <c r="L90">
        <v>0.76770000000000005</v>
      </c>
      <c r="M90">
        <v>4.2999999999999997E-2</v>
      </c>
      <c r="N90">
        <v>0.1542</v>
      </c>
      <c r="O90">
        <v>2.3099999999999999E-2</v>
      </c>
      <c r="P90">
        <v>0.13780000000000001</v>
      </c>
      <c r="Q90" s="1">
        <v>65852.83</v>
      </c>
      <c r="R90">
        <v>0.253</v>
      </c>
      <c r="S90">
        <v>0.13339999999999999</v>
      </c>
      <c r="T90">
        <v>0.61350000000000005</v>
      </c>
      <c r="U90">
        <v>40</v>
      </c>
      <c r="V90" s="1">
        <v>102196.65</v>
      </c>
      <c r="W90">
        <v>193.8</v>
      </c>
      <c r="X90" s="1">
        <v>222129.7</v>
      </c>
      <c r="Y90">
        <v>0.80220000000000002</v>
      </c>
      <c r="Z90">
        <v>0.1784</v>
      </c>
      <c r="AA90">
        <v>1.9400000000000001E-2</v>
      </c>
      <c r="AB90">
        <v>0.1978</v>
      </c>
      <c r="AC90">
        <v>222.13</v>
      </c>
      <c r="AD90" s="1">
        <v>10044.49</v>
      </c>
      <c r="AE90" s="1">
        <v>1199.3699999999999</v>
      </c>
      <c r="AF90" s="1">
        <v>231514.71</v>
      </c>
      <c r="AG90">
        <v>559</v>
      </c>
      <c r="AH90" s="1">
        <v>47972</v>
      </c>
      <c r="AI90" s="1">
        <v>99965</v>
      </c>
      <c r="AJ90">
        <v>73.760000000000005</v>
      </c>
      <c r="AK90">
        <v>44.4</v>
      </c>
      <c r="AL90">
        <v>45.8</v>
      </c>
      <c r="AM90">
        <v>5.25</v>
      </c>
      <c r="AN90">
        <v>0</v>
      </c>
      <c r="AO90">
        <v>0.65090000000000003</v>
      </c>
      <c r="AP90" s="1">
        <v>1540.57</v>
      </c>
      <c r="AQ90" s="1">
        <v>2019.58</v>
      </c>
      <c r="AR90" s="1">
        <v>7303.02</v>
      </c>
      <c r="AS90" s="1">
        <v>1278.69</v>
      </c>
      <c r="AT90">
        <v>197.12</v>
      </c>
      <c r="AU90" s="1">
        <v>12338.97</v>
      </c>
      <c r="AV90" s="1">
        <v>2844.77</v>
      </c>
      <c r="AW90">
        <v>0.21740000000000001</v>
      </c>
      <c r="AX90" s="1">
        <v>8832.42</v>
      </c>
      <c r="AY90">
        <v>0.67490000000000006</v>
      </c>
      <c r="AZ90">
        <v>978.02</v>
      </c>
      <c r="BA90">
        <v>7.4700000000000003E-2</v>
      </c>
      <c r="BB90">
        <v>431.91</v>
      </c>
      <c r="BC90">
        <v>3.3000000000000002E-2</v>
      </c>
      <c r="BD90" s="1">
        <v>13087.12</v>
      </c>
      <c r="BE90" s="1">
        <v>1493.94</v>
      </c>
      <c r="BF90">
        <v>0.15409999999999999</v>
      </c>
      <c r="BG90">
        <v>0.60880000000000001</v>
      </c>
      <c r="BH90">
        <v>0.2979</v>
      </c>
      <c r="BI90">
        <v>5.9299999999999999E-2</v>
      </c>
      <c r="BJ90">
        <v>2.3800000000000002E-2</v>
      </c>
      <c r="BK90">
        <v>1.01E-2</v>
      </c>
    </row>
    <row r="91" spans="1:63" x14ac:dyDescent="0.3">
      <c r="A91" t="s">
        <v>88</v>
      </c>
      <c r="B91">
        <v>46714</v>
      </c>
      <c r="C91">
        <v>161</v>
      </c>
      <c r="D91">
        <v>6.83</v>
      </c>
      <c r="E91" s="1">
        <v>1100.1400000000001</v>
      </c>
      <c r="F91">
        <v>994.32</v>
      </c>
      <c r="G91">
        <v>2E-3</v>
      </c>
      <c r="H91">
        <v>0</v>
      </c>
      <c r="I91">
        <v>3.5000000000000001E-3</v>
      </c>
      <c r="J91">
        <v>0</v>
      </c>
      <c r="K91">
        <v>5.8799999999999998E-2</v>
      </c>
      <c r="L91">
        <v>0.91269999999999996</v>
      </c>
      <c r="M91">
        <v>2.29E-2</v>
      </c>
      <c r="N91">
        <v>0.38600000000000001</v>
      </c>
      <c r="O91">
        <v>8.6E-3</v>
      </c>
      <c r="P91">
        <v>0.13139999999999999</v>
      </c>
      <c r="Q91" s="1">
        <v>57077.1</v>
      </c>
      <c r="R91">
        <v>0.1</v>
      </c>
      <c r="S91">
        <v>0.21249999999999999</v>
      </c>
      <c r="T91">
        <v>0.6875</v>
      </c>
      <c r="U91">
        <v>10.1</v>
      </c>
      <c r="V91" s="1">
        <v>73548.399999999994</v>
      </c>
      <c r="W91">
        <v>104.32</v>
      </c>
      <c r="X91" s="1">
        <v>159859.29999999999</v>
      </c>
      <c r="Y91">
        <v>0.92589999999999995</v>
      </c>
      <c r="Z91">
        <v>1.7600000000000001E-2</v>
      </c>
      <c r="AA91">
        <v>5.6500000000000002E-2</v>
      </c>
      <c r="AB91">
        <v>7.4099999999999999E-2</v>
      </c>
      <c r="AC91">
        <v>159.86000000000001</v>
      </c>
      <c r="AD91" s="1">
        <v>4254.4799999999996</v>
      </c>
      <c r="AE91">
        <v>499.12</v>
      </c>
      <c r="AF91" s="1">
        <v>132148.18</v>
      </c>
      <c r="AG91">
        <v>285</v>
      </c>
      <c r="AH91" s="1">
        <v>32489</v>
      </c>
      <c r="AI91" s="1">
        <v>46817</v>
      </c>
      <c r="AJ91">
        <v>27.55</v>
      </c>
      <c r="AK91">
        <v>26.55</v>
      </c>
      <c r="AL91">
        <v>27.01</v>
      </c>
      <c r="AM91">
        <v>4.8</v>
      </c>
      <c r="AN91">
        <v>825.74</v>
      </c>
      <c r="AO91">
        <v>1.8738999999999999</v>
      </c>
      <c r="AP91" s="1">
        <v>1661.96</v>
      </c>
      <c r="AQ91" s="1">
        <v>2043.42</v>
      </c>
      <c r="AR91" s="1">
        <v>6459.75</v>
      </c>
      <c r="AS91">
        <v>261.27</v>
      </c>
      <c r="AT91">
        <v>174.38</v>
      </c>
      <c r="AU91" s="1">
        <v>10600.76</v>
      </c>
      <c r="AV91" s="1">
        <v>7388.99</v>
      </c>
      <c r="AW91">
        <v>0.52869999999999995</v>
      </c>
      <c r="AX91" s="1">
        <v>4610.49</v>
      </c>
      <c r="AY91">
        <v>0.32990000000000003</v>
      </c>
      <c r="AZ91" s="1">
        <v>1207.56</v>
      </c>
      <c r="BA91">
        <v>8.6400000000000005E-2</v>
      </c>
      <c r="BB91">
        <v>767.76</v>
      </c>
      <c r="BC91">
        <v>5.4899999999999997E-2</v>
      </c>
      <c r="BD91" s="1">
        <v>13974.8</v>
      </c>
      <c r="BE91" s="1">
        <v>5530.82</v>
      </c>
      <c r="BF91">
        <v>2.4889000000000001</v>
      </c>
      <c r="BG91">
        <v>0.54310000000000003</v>
      </c>
      <c r="BH91">
        <v>0.2281</v>
      </c>
      <c r="BI91">
        <v>0.19</v>
      </c>
      <c r="BJ91">
        <v>2.4400000000000002E-2</v>
      </c>
      <c r="BK91">
        <v>1.43E-2</v>
      </c>
    </row>
    <row r="92" spans="1:63" x14ac:dyDescent="0.3">
      <c r="A92" t="s">
        <v>89</v>
      </c>
      <c r="B92">
        <v>45286</v>
      </c>
      <c r="C92">
        <v>12</v>
      </c>
      <c r="D92">
        <v>161.47</v>
      </c>
      <c r="E92" s="1">
        <v>1937.68</v>
      </c>
      <c r="F92" s="1">
        <v>1962.24</v>
      </c>
      <c r="G92">
        <v>1.34E-2</v>
      </c>
      <c r="H92">
        <v>0</v>
      </c>
      <c r="I92">
        <v>1.09E-2</v>
      </c>
      <c r="J92">
        <v>2.0000000000000001E-4</v>
      </c>
      <c r="K92">
        <v>2.7E-2</v>
      </c>
      <c r="L92">
        <v>0.92889999999999995</v>
      </c>
      <c r="M92">
        <v>1.95E-2</v>
      </c>
      <c r="N92">
        <v>4.3499999999999997E-2</v>
      </c>
      <c r="O92">
        <v>1.0699999999999999E-2</v>
      </c>
      <c r="P92">
        <v>0.1017</v>
      </c>
      <c r="Q92" s="1">
        <v>69118.12</v>
      </c>
      <c r="R92">
        <v>8.8400000000000006E-2</v>
      </c>
      <c r="S92">
        <v>0.1973</v>
      </c>
      <c r="T92">
        <v>0.71430000000000005</v>
      </c>
      <c r="U92">
        <v>12</v>
      </c>
      <c r="V92" s="1">
        <v>102238</v>
      </c>
      <c r="W92">
        <v>161.47</v>
      </c>
      <c r="X92" s="1">
        <v>268798.05</v>
      </c>
      <c r="Y92">
        <v>0.91279999999999994</v>
      </c>
      <c r="Z92">
        <v>7.0999999999999994E-2</v>
      </c>
      <c r="AA92">
        <v>1.6199999999999999E-2</v>
      </c>
      <c r="AB92">
        <v>8.72E-2</v>
      </c>
      <c r="AC92">
        <v>268.8</v>
      </c>
      <c r="AD92" s="1">
        <v>13484.5</v>
      </c>
      <c r="AE92" s="1">
        <v>1724.82</v>
      </c>
      <c r="AF92" s="1">
        <v>290798.81</v>
      </c>
      <c r="AG92">
        <v>592</v>
      </c>
      <c r="AH92" s="1">
        <v>65911</v>
      </c>
      <c r="AI92" s="1">
        <v>199904</v>
      </c>
      <c r="AJ92">
        <v>110.45</v>
      </c>
      <c r="AK92">
        <v>48.5</v>
      </c>
      <c r="AL92">
        <v>57.92</v>
      </c>
      <c r="AM92">
        <v>4.5</v>
      </c>
      <c r="AN92">
        <v>0</v>
      </c>
      <c r="AO92">
        <v>0.5302</v>
      </c>
      <c r="AP92" s="1">
        <v>2017.42</v>
      </c>
      <c r="AQ92" s="1">
        <v>2312.0700000000002</v>
      </c>
      <c r="AR92" s="1">
        <v>7790.4</v>
      </c>
      <c r="AS92">
        <v>808.57</v>
      </c>
      <c r="AT92">
        <v>737.63</v>
      </c>
      <c r="AU92" s="1">
        <v>13666.07</v>
      </c>
      <c r="AV92" s="1">
        <v>2611.9499999999998</v>
      </c>
      <c r="AW92">
        <v>0.16930000000000001</v>
      </c>
      <c r="AX92" s="1">
        <v>11541.1</v>
      </c>
      <c r="AY92">
        <v>0.74809999999999999</v>
      </c>
      <c r="AZ92" s="1">
        <v>1021.55</v>
      </c>
      <c r="BA92">
        <v>6.6199999999999995E-2</v>
      </c>
      <c r="BB92">
        <v>252.94</v>
      </c>
      <c r="BC92">
        <v>1.6400000000000001E-2</v>
      </c>
      <c r="BD92" s="1">
        <v>15427.55</v>
      </c>
      <c r="BE92">
        <v>878.94</v>
      </c>
      <c r="BF92">
        <v>5.1299999999999998E-2</v>
      </c>
      <c r="BG92">
        <v>0.58930000000000005</v>
      </c>
      <c r="BH92">
        <v>0.22839999999999999</v>
      </c>
      <c r="BI92">
        <v>0.13730000000000001</v>
      </c>
      <c r="BJ92">
        <v>2.6800000000000001E-2</v>
      </c>
      <c r="BK92">
        <v>1.8200000000000001E-2</v>
      </c>
    </row>
    <row r="93" spans="1:63" x14ac:dyDescent="0.3">
      <c r="A93" t="s">
        <v>90</v>
      </c>
      <c r="B93">
        <v>50138</v>
      </c>
      <c r="C93">
        <v>26</v>
      </c>
      <c r="D93">
        <v>55.68</v>
      </c>
      <c r="E93" s="1">
        <v>1447.65</v>
      </c>
      <c r="F93" s="1">
        <v>1345.41</v>
      </c>
      <c r="G93">
        <v>5.1999999999999998E-3</v>
      </c>
      <c r="H93">
        <v>0</v>
      </c>
      <c r="I93">
        <v>3.5999999999999999E-3</v>
      </c>
      <c r="J93">
        <v>6.9999999999999999E-4</v>
      </c>
      <c r="K93">
        <v>1.3299999999999999E-2</v>
      </c>
      <c r="L93">
        <v>0.95269999999999999</v>
      </c>
      <c r="M93">
        <v>2.4400000000000002E-2</v>
      </c>
      <c r="N93">
        <v>0.28699999999999998</v>
      </c>
      <c r="O93">
        <v>3.0000000000000001E-3</v>
      </c>
      <c r="P93">
        <v>0.1179</v>
      </c>
      <c r="Q93" s="1">
        <v>56098.94</v>
      </c>
      <c r="R93">
        <v>0.26850000000000002</v>
      </c>
      <c r="S93">
        <v>0.1759</v>
      </c>
      <c r="T93">
        <v>0.55559999999999998</v>
      </c>
      <c r="U93">
        <v>10.8</v>
      </c>
      <c r="V93" s="1">
        <v>68425.83</v>
      </c>
      <c r="W93">
        <v>127.95</v>
      </c>
      <c r="X93" s="1">
        <v>115171.96</v>
      </c>
      <c r="Y93">
        <v>0.86890000000000001</v>
      </c>
      <c r="Z93">
        <v>0.10630000000000001</v>
      </c>
      <c r="AA93">
        <v>2.47E-2</v>
      </c>
      <c r="AB93">
        <v>0.13109999999999999</v>
      </c>
      <c r="AC93">
        <v>115.17</v>
      </c>
      <c r="AD93" s="1">
        <v>4825.8599999999997</v>
      </c>
      <c r="AE93">
        <v>746.05</v>
      </c>
      <c r="AF93" s="1">
        <v>120577.68</v>
      </c>
      <c r="AG93">
        <v>214</v>
      </c>
      <c r="AH93" s="1">
        <v>34557</v>
      </c>
      <c r="AI93" s="1">
        <v>49558</v>
      </c>
      <c r="AJ93">
        <v>49.55</v>
      </c>
      <c r="AK93">
        <v>41.04</v>
      </c>
      <c r="AL93">
        <v>47.15</v>
      </c>
      <c r="AM93">
        <v>5.7</v>
      </c>
      <c r="AN93">
        <v>0</v>
      </c>
      <c r="AO93">
        <v>1.1016999999999999</v>
      </c>
      <c r="AP93" s="1">
        <v>1496.8</v>
      </c>
      <c r="AQ93" s="1">
        <v>1893.46</v>
      </c>
      <c r="AR93" s="1">
        <v>5922.22</v>
      </c>
      <c r="AS93">
        <v>745.97</v>
      </c>
      <c r="AT93">
        <v>189.77</v>
      </c>
      <c r="AU93" s="1">
        <v>10248.25</v>
      </c>
      <c r="AV93" s="1">
        <v>6199.27</v>
      </c>
      <c r="AW93">
        <v>0.53220000000000001</v>
      </c>
      <c r="AX93" s="1">
        <v>4136.41</v>
      </c>
      <c r="AY93">
        <v>0.35510000000000003</v>
      </c>
      <c r="AZ93">
        <v>696.34</v>
      </c>
      <c r="BA93">
        <v>5.9799999999999999E-2</v>
      </c>
      <c r="BB93">
        <v>617.05999999999995</v>
      </c>
      <c r="BC93">
        <v>5.2999999999999999E-2</v>
      </c>
      <c r="BD93" s="1">
        <v>11649.08</v>
      </c>
      <c r="BE93" s="1">
        <v>4375.74</v>
      </c>
      <c r="BF93">
        <v>1.3771</v>
      </c>
      <c r="BG93">
        <v>0.53959999999999997</v>
      </c>
      <c r="BH93">
        <v>0.21529999999999999</v>
      </c>
      <c r="BI93">
        <v>0.18410000000000001</v>
      </c>
      <c r="BJ93">
        <v>3.9699999999999999E-2</v>
      </c>
      <c r="BK93">
        <v>2.1299999999999999E-2</v>
      </c>
    </row>
    <row r="94" spans="1:63" x14ac:dyDescent="0.3">
      <c r="A94" t="s">
        <v>91</v>
      </c>
      <c r="B94">
        <v>47183</v>
      </c>
      <c r="C94">
        <v>75</v>
      </c>
      <c r="D94">
        <v>38.979999999999997</v>
      </c>
      <c r="E94" s="1">
        <v>2923.84</v>
      </c>
      <c r="F94" s="1">
        <v>2762.58</v>
      </c>
      <c r="G94">
        <v>6.8999999999999999E-3</v>
      </c>
      <c r="H94">
        <v>0</v>
      </c>
      <c r="I94">
        <v>6.1999999999999998E-3</v>
      </c>
      <c r="J94">
        <v>2.7000000000000001E-3</v>
      </c>
      <c r="K94">
        <v>2.9100000000000001E-2</v>
      </c>
      <c r="L94">
        <v>0.93489999999999995</v>
      </c>
      <c r="M94">
        <v>2.0299999999999999E-2</v>
      </c>
      <c r="N94">
        <v>0.17119999999999999</v>
      </c>
      <c r="O94">
        <v>1.18E-2</v>
      </c>
      <c r="P94">
        <v>0.1031</v>
      </c>
      <c r="Q94" s="1">
        <v>61208.79</v>
      </c>
      <c r="R94">
        <v>0.1925</v>
      </c>
      <c r="S94">
        <v>0.18179999999999999</v>
      </c>
      <c r="T94">
        <v>0.62570000000000003</v>
      </c>
      <c r="U94">
        <v>19.5</v>
      </c>
      <c r="V94" s="1">
        <v>87748.28</v>
      </c>
      <c r="W94">
        <v>148.63</v>
      </c>
      <c r="X94" s="1">
        <v>222545.18</v>
      </c>
      <c r="Y94">
        <v>0.83330000000000004</v>
      </c>
      <c r="Z94">
        <v>0.1288</v>
      </c>
      <c r="AA94">
        <v>3.7900000000000003E-2</v>
      </c>
      <c r="AB94">
        <v>0.16669999999999999</v>
      </c>
      <c r="AC94">
        <v>222.55</v>
      </c>
      <c r="AD94" s="1">
        <v>8929.7199999999993</v>
      </c>
      <c r="AE94">
        <v>880.5</v>
      </c>
      <c r="AF94" s="1">
        <v>228769.92000000001</v>
      </c>
      <c r="AG94">
        <v>553</v>
      </c>
      <c r="AH94" s="1">
        <v>42230</v>
      </c>
      <c r="AI94" s="1">
        <v>78084</v>
      </c>
      <c r="AJ94">
        <v>76.28</v>
      </c>
      <c r="AK94">
        <v>37.67</v>
      </c>
      <c r="AL94">
        <v>45.38</v>
      </c>
      <c r="AM94">
        <v>4.5</v>
      </c>
      <c r="AN94">
        <v>0</v>
      </c>
      <c r="AO94">
        <v>0.94359999999999999</v>
      </c>
      <c r="AP94" s="1">
        <v>1493.18</v>
      </c>
      <c r="AQ94" s="1">
        <v>2201.81</v>
      </c>
      <c r="AR94" s="1">
        <v>6904.36</v>
      </c>
      <c r="AS94">
        <v>758.21</v>
      </c>
      <c r="AT94">
        <v>338.18</v>
      </c>
      <c r="AU94" s="1">
        <v>11695.76</v>
      </c>
      <c r="AV94" s="1">
        <v>3474.42</v>
      </c>
      <c r="AW94">
        <v>0.25819999999999999</v>
      </c>
      <c r="AX94" s="1">
        <v>8243.17</v>
      </c>
      <c r="AY94">
        <v>0.61260000000000003</v>
      </c>
      <c r="AZ94">
        <v>948.28</v>
      </c>
      <c r="BA94">
        <v>7.0499999999999993E-2</v>
      </c>
      <c r="BB94">
        <v>790.48</v>
      </c>
      <c r="BC94">
        <v>5.8700000000000002E-2</v>
      </c>
      <c r="BD94" s="1">
        <v>13456.35</v>
      </c>
      <c r="BE94" s="1">
        <v>1587.59</v>
      </c>
      <c r="BF94">
        <v>0.23630000000000001</v>
      </c>
      <c r="BG94">
        <v>0.56699999999999995</v>
      </c>
      <c r="BH94">
        <v>0.22220000000000001</v>
      </c>
      <c r="BI94">
        <v>0.15640000000000001</v>
      </c>
      <c r="BJ94">
        <v>3.7100000000000001E-2</v>
      </c>
      <c r="BK94">
        <v>1.7299999999999999E-2</v>
      </c>
    </row>
    <row r="95" spans="1:63" x14ac:dyDescent="0.3">
      <c r="A95" t="s">
        <v>92</v>
      </c>
      <c r="B95">
        <v>45294</v>
      </c>
      <c r="C95">
        <v>31</v>
      </c>
      <c r="D95">
        <v>42.12</v>
      </c>
      <c r="E95" s="1">
        <v>1305.7</v>
      </c>
      <c r="F95" s="1">
        <v>1341.49</v>
      </c>
      <c r="G95">
        <v>2.8E-3</v>
      </c>
      <c r="H95">
        <v>6.9999999999999999E-4</v>
      </c>
      <c r="I95">
        <v>9.2999999999999992E-3</v>
      </c>
      <c r="J95">
        <v>6.9999999999999999E-4</v>
      </c>
      <c r="K95">
        <v>8.9999999999999993E-3</v>
      </c>
      <c r="L95">
        <v>0.94799999999999995</v>
      </c>
      <c r="M95">
        <v>2.93E-2</v>
      </c>
      <c r="N95">
        <v>0.58099999999999996</v>
      </c>
      <c r="O95">
        <v>0</v>
      </c>
      <c r="P95">
        <v>0.14879999999999999</v>
      </c>
      <c r="Q95" s="1">
        <v>53047.48</v>
      </c>
      <c r="R95">
        <v>0.1149</v>
      </c>
      <c r="S95">
        <v>0.16089999999999999</v>
      </c>
      <c r="T95">
        <v>0.72409999999999997</v>
      </c>
      <c r="U95">
        <v>11.1</v>
      </c>
      <c r="V95" s="1">
        <v>69737.440000000002</v>
      </c>
      <c r="W95">
        <v>110.32</v>
      </c>
      <c r="X95" s="1">
        <v>101006.43</v>
      </c>
      <c r="Y95">
        <v>0.85540000000000005</v>
      </c>
      <c r="Z95">
        <v>5.4100000000000002E-2</v>
      </c>
      <c r="AA95">
        <v>9.0499999999999997E-2</v>
      </c>
      <c r="AB95">
        <v>0.14460000000000001</v>
      </c>
      <c r="AC95">
        <v>101.01</v>
      </c>
      <c r="AD95" s="1">
        <v>2124.79</v>
      </c>
      <c r="AE95">
        <v>295.82</v>
      </c>
      <c r="AF95" s="1">
        <v>91261.46</v>
      </c>
      <c r="AG95">
        <v>95</v>
      </c>
      <c r="AH95" s="1">
        <v>32535</v>
      </c>
      <c r="AI95" s="1">
        <v>52671</v>
      </c>
      <c r="AJ95">
        <v>21.4</v>
      </c>
      <c r="AK95">
        <v>21</v>
      </c>
      <c r="AL95">
        <v>21</v>
      </c>
      <c r="AM95">
        <v>4.5</v>
      </c>
      <c r="AN95">
        <v>0</v>
      </c>
      <c r="AO95">
        <v>0.61599999999999999</v>
      </c>
      <c r="AP95" s="1">
        <v>1482.64</v>
      </c>
      <c r="AQ95" s="1">
        <v>1819.13</v>
      </c>
      <c r="AR95" s="1">
        <v>5054.22</v>
      </c>
      <c r="AS95">
        <v>532.79999999999995</v>
      </c>
      <c r="AT95">
        <v>533.74</v>
      </c>
      <c r="AU95" s="1">
        <v>9422.56</v>
      </c>
      <c r="AV95" s="1">
        <v>7108.1</v>
      </c>
      <c r="AW95">
        <v>0.63800000000000001</v>
      </c>
      <c r="AX95" s="1">
        <v>1596.89</v>
      </c>
      <c r="AY95">
        <v>0.14330000000000001</v>
      </c>
      <c r="AZ95" s="1">
        <v>1215.3900000000001</v>
      </c>
      <c r="BA95">
        <v>0.1091</v>
      </c>
      <c r="BB95" s="1">
        <v>1220.32</v>
      </c>
      <c r="BC95">
        <v>0.1095</v>
      </c>
      <c r="BD95" s="1">
        <v>11140.7</v>
      </c>
      <c r="BE95" s="1">
        <v>7400.37</v>
      </c>
      <c r="BF95">
        <v>2.7787999999999999</v>
      </c>
      <c r="BG95">
        <v>0.54790000000000005</v>
      </c>
      <c r="BH95">
        <v>0.22459999999999999</v>
      </c>
      <c r="BI95">
        <v>0.1822</v>
      </c>
      <c r="BJ95">
        <v>3.4799999999999998E-2</v>
      </c>
      <c r="BK95">
        <v>1.0500000000000001E-2</v>
      </c>
    </row>
    <row r="96" spans="1:63" x14ac:dyDescent="0.3">
      <c r="A96" t="s">
        <v>93</v>
      </c>
      <c r="B96">
        <v>43745</v>
      </c>
      <c r="C96">
        <v>25</v>
      </c>
      <c r="D96">
        <v>129.38999999999999</v>
      </c>
      <c r="E96" s="1">
        <v>3234.68</v>
      </c>
      <c r="F96" s="1">
        <v>2710.35</v>
      </c>
      <c r="G96">
        <v>6.4000000000000003E-3</v>
      </c>
      <c r="H96">
        <v>5.9999999999999995E-4</v>
      </c>
      <c r="I96">
        <v>6.1600000000000002E-2</v>
      </c>
      <c r="J96">
        <v>5.9999999999999995E-4</v>
      </c>
      <c r="K96">
        <v>3.1399999999999997E-2</v>
      </c>
      <c r="L96">
        <v>0.77090000000000003</v>
      </c>
      <c r="M96">
        <v>0.12859999999999999</v>
      </c>
      <c r="N96">
        <v>0.999</v>
      </c>
      <c r="O96">
        <v>0</v>
      </c>
      <c r="P96">
        <v>0.1239</v>
      </c>
      <c r="Q96" s="1">
        <v>57384.98</v>
      </c>
      <c r="R96">
        <v>0.4335</v>
      </c>
      <c r="S96">
        <v>0.1676</v>
      </c>
      <c r="T96">
        <v>0.39879999999999999</v>
      </c>
      <c r="U96">
        <v>44.2</v>
      </c>
      <c r="V96" s="1">
        <v>41951.05</v>
      </c>
      <c r="W96">
        <v>69.61</v>
      </c>
      <c r="X96" s="1">
        <v>122932.05</v>
      </c>
      <c r="Y96">
        <v>0.65200000000000002</v>
      </c>
      <c r="Z96">
        <v>0.28610000000000002</v>
      </c>
      <c r="AA96">
        <v>6.1899999999999997E-2</v>
      </c>
      <c r="AB96">
        <v>0.34799999999999998</v>
      </c>
      <c r="AC96">
        <v>122.93</v>
      </c>
      <c r="AD96" s="1">
        <v>4174.8999999999996</v>
      </c>
      <c r="AE96">
        <v>537.76</v>
      </c>
      <c r="AF96" s="1">
        <v>115807.15</v>
      </c>
      <c r="AG96">
        <v>191</v>
      </c>
      <c r="AH96" s="1">
        <v>27770</v>
      </c>
      <c r="AI96" s="1">
        <v>44514</v>
      </c>
      <c r="AJ96">
        <v>51.8</v>
      </c>
      <c r="AK96">
        <v>31.14</v>
      </c>
      <c r="AL96">
        <v>36.53</v>
      </c>
      <c r="AM96">
        <v>3.5</v>
      </c>
      <c r="AN96">
        <v>0</v>
      </c>
      <c r="AO96">
        <v>0.92859999999999998</v>
      </c>
      <c r="AP96" s="1">
        <v>1388.85</v>
      </c>
      <c r="AQ96" s="1">
        <v>2023.5</v>
      </c>
      <c r="AR96" s="1">
        <v>6483.67</v>
      </c>
      <c r="AS96">
        <v>707.77</v>
      </c>
      <c r="AT96">
        <v>251.86</v>
      </c>
      <c r="AU96" s="1">
        <v>10855.66</v>
      </c>
      <c r="AV96" s="1">
        <v>6888.27</v>
      </c>
      <c r="AW96">
        <v>0.49009999999999998</v>
      </c>
      <c r="AX96" s="1">
        <v>4207.5600000000004</v>
      </c>
      <c r="AY96">
        <v>0.29930000000000001</v>
      </c>
      <c r="AZ96" s="1">
        <v>1227.4100000000001</v>
      </c>
      <c r="BA96">
        <v>8.7300000000000003E-2</v>
      </c>
      <c r="BB96" s="1">
        <v>1732.52</v>
      </c>
      <c r="BC96">
        <v>0.12330000000000001</v>
      </c>
      <c r="BD96" s="1">
        <v>14055.76</v>
      </c>
      <c r="BE96" s="1">
        <v>3956.7</v>
      </c>
      <c r="BF96">
        <v>1.4706999999999999</v>
      </c>
      <c r="BG96">
        <v>0.50409999999999999</v>
      </c>
      <c r="BH96">
        <v>0.18890000000000001</v>
      </c>
      <c r="BI96">
        <v>0.27010000000000001</v>
      </c>
      <c r="BJ96">
        <v>2.5399999999999999E-2</v>
      </c>
      <c r="BK96">
        <v>1.14E-2</v>
      </c>
    </row>
    <row r="97" spans="1:63" x14ac:dyDescent="0.3">
      <c r="A97" t="s">
        <v>94</v>
      </c>
      <c r="B97">
        <v>50534</v>
      </c>
      <c r="C97">
        <v>30</v>
      </c>
      <c r="D97">
        <v>43.55</v>
      </c>
      <c r="E97" s="1">
        <v>1306.44</v>
      </c>
      <c r="F97" s="1">
        <v>1288.8499999999999</v>
      </c>
      <c r="G97">
        <v>3.8999999999999998E-3</v>
      </c>
      <c r="H97">
        <v>8.0000000000000004E-4</v>
      </c>
      <c r="I97">
        <v>7.0000000000000001E-3</v>
      </c>
      <c r="J97">
        <v>3.0999999999999999E-3</v>
      </c>
      <c r="K97">
        <v>1.55E-2</v>
      </c>
      <c r="L97">
        <v>0.95760000000000001</v>
      </c>
      <c r="M97">
        <v>1.21E-2</v>
      </c>
      <c r="N97">
        <v>0.32800000000000001</v>
      </c>
      <c r="O97">
        <v>0</v>
      </c>
      <c r="P97">
        <v>0.10009999999999999</v>
      </c>
      <c r="Q97" s="1">
        <v>55463.01</v>
      </c>
      <c r="R97">
        <v>0.22989999999999999</v>
      </c>
      <c r="S97">
        <v>0.25290000000000001</v>
      </c>
      <c r="T97">
        <v>0.51719999999999999</v>
      </c>
      <c r="U97">
        <v>11</v>
      </c>
      <c r="V97" s="1">
        <v>64306.64</v>
      </c>
      <c r="W97">
        <v>114.17</v>
      </c>
      <c r="X97" s="1">
        <v>157850.42000000001</v>
      </c>
      <c r="Y97">
        <v>0.81979999999999997</v>
      </c>
      <c r="Z97">
        <v>5.91E-2</v>
      </c>
      <c r="AA97">
        <v>0.121</v>
      </c>
      <c r="AB97">
        <v>0.1802</v>
      </c>
      <c r="AC97">
        <v>157.85</v>
      </c>
      <c r="AD97" s="1">
        <v>3912.59</v>
      </c>
      <c r="AE97">
        <v>416.61</v>
      </c>
      <c r="AF97" s="1">
        <v>150541.09</v>
      </c>
      <c r="AG97">
        <v>384</v>
      </c>
      <c r="AH97" s="1">
        <v>35527</v>
      </c>
      <c r="AI97" s="1">
        <v>56451</v>
      </c>
      <c r="AJ97">
        <v>41.6</v>
      </c>
      <c r="AK97">
        <v>22.24</v>
      </c>
      <c r="AL97">
        <v>25.62</v>
      </c>
      <c r="AM97">
        <v>4.2</v>
      </c>
      <c r="AN97" s="1">
        <v>1514.26</v>
      </c>
      <c r="AO97">
        <v>1.0786</v>
      </c>
      <c r="AP97" s="1">
        <v>1534.66</v>
      </c>
      <c r="AQ97" s="1">
        <v>1619.05</v>
      </c>
      <c r="AR97" s="1">
        <v>5924.15</v>
      </c>
      <c r="AS97">
        <v>214.3</v>
      </c>
      <c r="AT97">
        <v>392.73</v>
      </c>
      <c r="AU97" s="1">
        <v>9684.92</v>
      </c>
      <c r="AV97" s="1">
        <v>4578.04</v>
      </c>
      <c r="AW97">
        <v>0.41920000000000002</v>
      </c>
      <c r="AX97" s="1">
        <v>4803.3</v>
      </c>
      <c r="AY97">
        <v>0.43980000000000002</v>
      </c>
      <c r="AZ97" s="1">
        <v>1028.79</v>
      </c>
      <c r="BA97">
        <v>9.4200000000000006E-2</v>
      </c>
      <c r="BB97">
        <v>511.99</v>
      </c>
      <c r="BC97">
        <v>4.6899999999999997E-2</v>
      </c>
      <c r="BD97" s="1">
        <v>10922.12</v>
      </c>
      <c r="BE97" s="1">
        <v>4033.23</v>
      </c>
      <c r="BF97">
        <v>1.0192000000000001</v>
      </c>
      <c r="BG97">
        <v>0.53349999999999997</v>
      </c>
      <c r="BH97">
        <v>0.21940000000000001</v>
      </c>
      <c r="BI97">
        <v>0.19120000000000001</v>
      </c>
      <c r="BJ97">
        <v>3.6700000000000003E-2</v>
      </c>
      <c r="BK97">
        <v>1.9300000000000001E-2</v>
      </c>
    </row>
    <row r="98" spans="1:63" x14ac:dyDescent="0.3">
      <c r="A98" t="s">
        <v>95</v>
      </c>
      <c r="B98">
        <v>43752</v>
      </c>
      <c r="C98">
        <v>91</v>
      </c>
      <c r="D98">
        <v>486.13</v>
      </c>
      <c r="E98" s="1">
        <v>44237.68</v>
      </c>
      <c r="F98" s="1">
        <v>34421.379999999997</v>
      </c>
      <c r="G98">
        <v>1.47E-2</v>
      </c>
      <c r="H98">
        <v>8.0000000000000004E-4</v>
      </c>
      <c r="I98">
        <v>0.62870000000000004</v>
      </c>
      <c r="J98">
        <v>1.1000000000000001E-3</v>
      </c>
      <c r="K98">
        <v>5.3400000000000003E-2</v>
      </c>
      <c r="L98">
        <v>0.2412</v>
      </c>
      <c r="M98">
        <v>6.0100000000000001E-2</v>
      </c>
      <c r="N98">
        <v>0.79900000000000004</v>
      </c>
      <c r="O98">
        <v>5.9900000000000002E-2</v>
      </c>
      <c r="P98">
        <v>0.18410000000000001</v>
      </c>
      <c r="Q98" s="1">
        <v>63609.279999999999</v>
      </c>
      <c r="R98">
        <v>0.27400000000000002</v>
      </c>
      <c r="S98">
        <v>0.15359999999999999</v>
      </c>
      <c r="T98">
        <v>0.57240000000000002</v>
      </c>
      <c r="U98">
        <v>193.7</v>
      </c>
      <c r="V98" s="1">
        <v>96768.4</v>
      </c>
      <c r="W98">
        <v>228.23</v>
      </c>
      <c r="X98" s="1">
        <v>138259.43</v>
      </c>
      <c r="Y98">
        <v>0.59670000000000001</v>
      </c>
      <c r="Z98">
        <v>0.32579999999999998</v>
      </c>
      <c r="AA98">
        <v>7.7499999999999999E-2</v>
      </c>
      <c r="AB98">
        <v>0.40329999999999999</v>
      </c>
      <c r="AC98">
        <v>138.26</v>
      </c>
      <c r="AD98" s="1">
        <v>7617.07</v>
      </c>
      <c r="AE98">
        <v>567.64</v>
      </c>
      <c r="AF98" s="1">
        <v>132592.64000000001</v>
      </c>
      <c r="AG98">
        <v>288</v>
      </c>
      <c r="AH98" s="1">
        <v>30813</v>
      </c>
      <c r="AI98" s="1">
        <v>63426</v>
      </c>
      <c r="AJ98">
        <v>72.81</v>
      </c>
      <c r="AK98">
        <v>50.24</v>
      </c>
      <c r="AL98">
        <v>59.76</v>
      </c>
      <c r="AM98">
        <v>4.1900000000000004</v>
      </c>
      <c r="AN98">
        <v>0</v>
      </c>
      <c r="AO98">
        <v>0.85709999999999997</v>
      </c>
      <c r="AP98" s="1">
        <v>2110.98</v>
      </c>
      <c r="AQ98" s="1">
        <v>3019.06</v>
      </c>
      <c r="AR98" s="1">
        <v>7337.3</v>
      </c>
      <c r="AS98">
        <v>809.05</v>
      </c>
      <c r="AT98">
        <v>885.28</v>
      </c>
      <c r="AU98" s="1">
        <v>14161.67</v>
      </c>
      <c r="AV98" s="1">
        <v>6661.92</v>
      </c>
      <c r="AW98">
        <v>0.36930000000000002</v>
      </c>
      <c r="AX98" s="1">
        <v>8270.66</v>
      </c>
      <c r="AY98">
        <v>0.45850000000000002</v>
      </c>
      <c r="AZ98" s="1">
        <v>1101.8499999999999</v>
      </c>
      <c r="BA98">
        <v>6.1100000000000002E-2</v>
      </c>
      <c r="BB98" s="1">
        <v>2004.92</v>
      </c>
      <c r="BC98">
        <v>0.1111</v>
      </c>
      <c r="BD98" s="1">
        <v>18039.349999999999</v>
      </c>
      <c r="BE98" s="1">
        <v>2727.46</v>
      </c>
      <c r="BF98">
        <v>0.57889999999999997</v>
      </c>
      <c r="BG98">
        <v>0.31580000000000003</v>
      </c>
      <c r="BH98">
        <v>9.98E-2</v>
      </c>
      <c r="BI98">
        <v>0.53959999999999997</v>
      </c>
      <c r="BJ98">
        <v>3.0200000000000001E-2</v>
      </c>
      <c r="BK98">
        <v>1.46E-2</v>
      </c>
    </row>
    <row r="99" spans="1:63" x14ac:dyDescent="0.3">
      <c r="A99" t="s">
        <v>96</v>
      </c>
      <c r="B99">
        <v>43760</v>
      </c>
      <c r="C99">
        <v>41</v>
      </c>
      <c r="D99">
        <v>54.32</v>
      </c>
      <c r="E99" s="1">
        <v>2227.16</v>
      </c>
      <c r="F99" s="1">
        <v>2092.2600000000002</v>
      </c>
      <c r="G99">
        <v>9.1999999999999998E-3</v>
      </c>
      <c r="H99">
        <v>1.9E-3</v>
      </c>
      <c r="I99">
        <v>1.7500000000000002E-2</v>
      </c>
      <c r="J99">
        <v>3.3E-3</v>
      </c>
      <c r="K99">
        <v>2.4400000000000002E-2</v>
      </c>
      <c r="L99">
        <v>0.90080000000000005</v>
      </c>
      <c r="M99">
        <v>4.2999999999999997E-2</v>
      </c>
      <c r="N99">
        <v>0.78059999999999996</v>
      </c>
      <c r="O99">
        <v>0</v>
      </c>
      <c r="P99">
        <v>0.14990000000000001</v>
      </c>
      <c r="Q99" s="1">
        <v>63387.3</v>
      </c>
      <c r="R99">
        <v>0.22900000000000001</v>
      </c>
      <c r="S99">
        <v>0.2366</v>
      </c>
      <c r="T99">
        <v>0.53439999999999999</v>
      </c>
      <c r="U99">
        <v>19.7</v>
      </c>
      <c r="V99" s="1">
        <v>75186.850000000006</v>
      </c>
      <c r="W99">
        <v>108.94</v>
      </c>
      <c r="X99" s="1">
        <v>119824.4</v>
      </c>
      <c r="Y99">
        <v>0.72250000000000003</v>
      </c>
      <c r="Z99">
        <v>0.20039999999999999</v>
      </c>
      <c r="AA99">
        <v>7.7100000000000002E-2</v>
      </c>
      <c r="AB99">
        <v>0.27750000000000002</v>
      </c>
      <c r="AC99">
        <v>119.82</v>
      </c>
      <c r="AD99" s="1">
        <v>4401.5600000000004</v>
      </c>
      <c r="AE99">
        <v>607</v>
      </c>
      <c r="AF99" s="1">
        <v>115567.55</v>
      </c>
      <c r="AG99">
        <v>190</v>
      </c>
      <c r="AH99" s="1">
        <v>28763</v>
      </c>
      <c r="AI99" s="1">
        <v>47153</v>
      </c>
      <c r="AJ99">
        <v>53.59</v>
      </c>
      <c r="AK99">
        <v>33.21</v>
      </c>
      <c r="AL99">
        <v>42.94</v>
      </c>
      <c r="AM99">
        <v>3</v>
      </c>
      <c r="AN99">
        <v>796.02</v>
      </c>
      <c r="AO99">
        <v>1.4802</v>
      </c>
      <c r="AP99" s="1">
        <v>1427.67</v>
      </c>
      <c r="AQ99" s="1">
        <v>1959.2</v>
      </c>
      <c r="AR99" s="1">
        <v>6732.85</v>
      </c>
      <c r="AS99">
        <v>549.08000000000004</v>
      </c>
      <c r="AT99">
        <v>627.85</v>
      </c>
      <c r="AU99" s="1">
        <v>11296.66</v>
      </c>
      <c r="AV99" s="1">
        <v>6223.35</v>
      </c>
      <c r="AW99">
        <v>0.45810000000000001</v>
      </c>
      <c r="AX99" s="1">
        <v>4641.38</v>
      </c>
      <c r="AY99">
        <v>0.34160000000000001</v>
      </c>
      <c r="AZ99">
        <v>958.22</v>
      </c>
      <c r="BA99">
        <v>7.0499999999999993E-2</v>
      </c>
      <c r="BB99" s="1">
        <v>1762.79</v>
      </c>
      <c r="BC99">
        <v>0.1298</v>
      </c>
      <c r="BD99" s="1">
        <v>13585.74</v>
      </c>
      <c r="BE99" s="1">
        <v>4811.6099999999997</v>
      </c>
      <c r="BF99">
        <v>1.9025000000000001</v>
      </c>
      <c r="BG99">
        <v>0.56379999999999997</v>
      </c>
      <c r="BH99">
        <v>0.22550000000000001</v>
      </c>
      <c r="BI99">
        <v>0.15379999999999999</v>
      </c>
      <c r="BJ99">
        <v>2.5600000000000001E-2</v>
      </c>
      <c r="BK99">
        <v>3.1199999999999999E-2</v>
      </c>
    </row>
    <row r="100" spans="1:63" x14ac:dyDescent="0.3">
      <c r="A100" t="s">
        <v>97</v>
      </c>
      <c r="B100">
        <v>46284</v>
      </c>
      <c r="C100">
        <v>38</v>
      </c>
      <c r="D100">
        <v>53.04</v>
      </c>
      <c r="E100" s="1">
        <v>2015.7</v>
      </c>
      <c r="F100" s="1">
        <v>1942.04</v>
      </c>
      <c r="G100">
        <v>6.7000000000000002E-3</v>
      </c>
      <c r="H100">
        <v>2.0999999999999999E-3</v>
      </c>
      <c r="I100">
        <v>3.1E-2</v>
      </c>
      <c r="J100">
        <v>1.5E-3</v>
      </c>
      <c r="K100">
        <v>0.02</v>
      </c>
      <c r="L100">
        <v>0.87409999999999999</v>
      </c>
      <c r="M100">
        <v>6.4600000000000005E-2</v>
      </c>
      <c r="N100">
        <v>0.41670000000000001</v>
      </c>
      <c r="O100">
        <v>5.1000000000000004E-3</v>
      </c>
      <c r="P100">
        <v>0.12759999999999999</v>
      </c>
      <c r="Q100" s="1">
        <v>59675.28</v>
      </c>
      <c r="R100">
        <v>0.44290000000000002</v>
      </c>
      <c r="S100">
        <v>0.1</v>
      </c>
      <c r="T100">
        <v>0.45710000000000001</v>
      </c>
      <c r="U100">
        <v>12.2</v>
      </c>
      <c r="V100" s="1">
        <v>89436.05</v>
      </c>
      <c r="W100">
        <v>158.28</v>
      </c>
      <c r="X100" s="1">
        <v>170568.56</v>
      </c>
      <c r="Y100">
        <v>0.57389999999999997</v>
      </c>
      <c r="Z100">
        <v>0.35709999999999997</v>
      </c>
      <c r="AA100">
        <v>6.9000000000000006E-2</v>
      </c>
      <c r="AB100">
        <v>0.42609999999999998</v>
      </c>
      <c r="AC100">
        <v>170.57</v>
      </c>
      <c r="AD100" s="1">
        <v>6550.03</v>
      </c>
      <c r="AE100">
        <v>470.79</v>
      </c>
      <c r="AF100" s="1">
        <v>170054.22</v>
      </c>
      <c r="AG100">
        <v>445</v>
      </c>
      <c r="AH100" s="1">
        <v>35898</v>
      </c>
      <c r="AI100" s="1">
        <v>60217</v>
      </c>
      <c r="AJ100">
        <v>48.66</v>
      </c>
      <c r="AK100">
        <v>36.770000000000003</v>
      </c>
      <c r="AL100">
        <v>39.04</v>
      </c>
      <c r="AM100">
        <v>6.6</v>
      </c>
      <c r="AN100">
        <v>0</v>
      </c>
      <c r="AO100">
        <v>0.95030000000000003</v>
      </c>
      <c r="AP100" s="1">
        <v>1229.8599999999999</v>
      </c>
      <c r="AQ100" s="1">
        <v>1982.24</v>
      </c>
      <c r="AR100" s="1">
        <v>6189.59</v>
      </c>
      <c r="AS100">
        <v>479.84</v>
      </c>
      <c r="AT100">
        <v>232.74</v>
      </c>
      <c r="AU100" s="1">
        <v>10114.26</v>
      </c>
      <c r="AV100" s="1">
        <v>4241.7299999999996</v>
      </c>
      <c r="AW100">
        <v>0.34100000000000003</v>
      </c>
      <c r="AX100" s="1">
        <v>5904.95</v>
      </c>
      <c r="AY100">
        <v>0.47470000000000001</v>
      </c>
      <c r="AZ100" s="1">
        <v>1598.62</v>
      </c>
      <c r="BA100">
        <v>0.1285</v>
      </c>
      <c r="BB100">
        <v>693.94</v>
      </c>
      <c r="BC100">
        <v>5.5800000000000002E-2</v>
      </c>
      <c r="BD100" s="1">
        <v>12439.22</v>
      </c>
      <c r="BE100" s="1">
        <v>3400.93</v>
      </c>
      <c r="BF100">
        <v>0.94420000000000004</v>
      </c>
      <c r="BG100">
        <v>0.52629999999999999</v>
      </c>
      <c r="BH100">
        <v>0.21870000000000001</v>
      </c>
      <c r="BI100">
        <v>0.2132</v>
      </c>
      <c r="BJ100">
        <v>2.5499999999999998E-2</v>
      </c>
      <c r="BK100">
        <v>1.6299999999999999E-2</v>
      </c>
    </row>
    <row r="101" spans="1:63" x14ac:dyDescent="0.3">
      <c r="A101" t="s">
        <v>98</v>
      </c>
      <c r="B101">
        <v>49601</v>
      </c>
      <c r="C101">
        <v>22</v>
      </c>
      <c r="D101">
        <v>22.72</v>
      </c>
      <c r="E101">
        <v>499.85</v>
      </c>
      <c r="F101">
        <v>682.73</v>
      </c>
      <c r="G101">
        <v>9.1999999999999998E-3</v>
      </c>
      <c r="H101">
        <v>0</v>
      </c>
      <c r="I101">
        <v>1.14E-2</v>
      </c>
      <c r="J101">
        <v>1.5E-3</v>
      </c>
      <c r="K101">
        <v>4.7000000000000002E-3</v>
      </c>
      <c r="L101">
        <v>0.97040000000000004</v>
      </c>
      <c r="M101">
        <v>2.8999999999999998E-3</v>
      </c>
      <c r="N101">
        <v>0.5383</v>
      </c>
      <c r="O101">
        <v>0</v>
      </c>
      <c r="P101">
        <v>0.15329999999999999</v>
      </c>
      <c r="Q101" s="1">
        <v>47225.81</v>
      </c>
      <c r="R101">
        <v>0.4118</v>
      </c>
      <c r="S101">
        <v>0.17649999999999999</v>
      </c>
      <c r="T101">
        <v>0.4118</v>
      </c>
      <c r="U101">
        <v>6</v>
      </c>
      <c r="V101" s="1">
        <v>78977.350000000006</v>
      </c>
      <c r="W101">
        <v>80.239999999999995</v>
      </c>
      <c r="X101" s="1">
        <v>119067.16</v>
      </c>
      <c r="Y101">
        <v>0.73780000000000001</v>
      </c>
      <c r="Z101">
        <v>0.1701</v>
      </c>
      <c r="AA101">
        <v>9.2100000000000001E-2</v>
      </c>
      <c r="AB101">
        <v>0.26219999999999999</v>
      </c>
      <c r="AC101">
        <v>119.07</v>
      </c>
      <c r="AD101" s="1">
        <v>2757.79</v>
      </c>
      <c r="AE101">
        <v>427.71</v>
      </c>
      <c r="AF101" s="1">
        <v>86191.8</v>
      </c>
      <c r="AG101">
        <v>82</v>
      </c>
      <c r="AH101" s="1">
        <v>33220</v>
      </c>
      <c r="AI101" s="1">
        <v>50496</v>
      </c>
      <c r="AJ101">
        <v>29.59</v>
      </c>
      <c r="AK101">
        <v>22</v>
      </c>
      <c r="AL101">
        <v>24.72</v>
      </c>
      <c r="AM101">
        <v>5.42</v>
      </c>
      <c r="AN101">
        <v>0</v>
      </c>
      <c r="AO101">
        <v>0.53680000000000005</v>
      </c>
      <c r="AP101" s="1">
        <v>1309.47</v>
      </c>
      <c r="AQ101" s="1">
        <v>1704.44</v>
      </c>
      <c r="AR101" s="1">
        <v>4898.01</v>
      </c>
      <c r="AS101">
        <v>445.64</v>
      </c>
      <c r="AT101">
        <v>289.97000000000003</v>
      </c>
      <c r="AU101" s="1">
        <v>8647.5499999999993</v>
      </c>
      <c r="AV101" s="1">
        <v>5967.69</v>
      </c>
      <c r="AW101">
        <v>0.51949999999999996</v>
      </c>
      <c r="AX101" s="1">
        <v>1589.16</v>
      </c>
      <c r="AY101">
        <v>0.13830000000000001</v>
      </c>
      <c r="AZ101" s="1">
        <v>3229.69</v>
      </c>
      <c r="BA101">
        <v>0.28120000000000001</v>
      </c>
      <c r="BB101">
        <v>700.62</v>
      </c>
      <c r="BC101">
        <v>6.0999999999999999E-2</v>
      </c>
      <c r="BD101" s="1">
        <v>11487.17</v>
      </c>
      <c r="BE101" s="1">
        <v>9192.25</v>
      </c>
      <c r="BF101">
        <v>2.9708999999999999</v>
      </c>
      <c r="BG101">
        <v>0.48130000000000001</v>
      </c>
      <c r="BH101">
        <v>0.215</v>
      </c>
      <c r="BI101">
        <v>0.26269999999999999</v>
      </c>
      <c r="BJ101">
        <v>3.0200000000000001E-2</v>
      </c>
      <c r="BK101">
        <v>1.0699999999999999E-2</v>
      </c>
    </row>
    <row r="102" spans="1:63" x14ac:dyDescent="0.3">
      <c r="A102" t="s">
        <v>99</v>
      </c>
      <c r="B102">
        <v>43778</v>
      </c>
      <c r="C102">
        <v>72</v>
      </c>
      <c r="D102">
        <v>28.45</v>
      </c>
      <c r="E102" s="1">
        <v>2048.19</v>
      </c>
      <c r="F102" s="1">
        <v>2009.17</v>
      </c>
      <c r="G102">
        <v>2E-3</v>
      </c>
      <c r="H102">
        <v>0</v>
      </c>
      <c r="I102">
        <v>1.32E-2</v>
      </c>
      <c r="J102">
        <v>2.2000000000000001E-3</v>
      </c>
      <c r="K102">
        <v>1.5599999999999999E-2</v>
      </c>
      <c r="L102">
        <v>0.93669999999999998</v>
      </c>
      <c r="M102">
        <v>3.0300000000000001E-2</v>
      </c>
      <c r="N102">
        <v>0.5806</v>
      </c>
      <c r="O102">
        <v>0</v>
      </c>
      <c r="P102">
        <v>0.1807</v>
      </c>
      <c r="Q102" s="1">
        <v>51575.72</v>
      </c>
      <c r="R102">
        <v>0.2303</v>
      </c>
      <c r="S102">
        <v>0.24340000000000001</v>
      </c>
      <c r="T102">
        <v>0.52629999999999999</v>
      </c>
      <c r="U102">
        <v>13</v>
      </c>
      <c r="V102" s="1">
        <v>78707.149999999994</v>
      </c>
      <c r="W102">
        <v>152.31</v>
      </c>
      <c r="X102" s="1">
        <v>85949.04</v>
      </c>
      <c r="Y102">
        <v>0.73429999999999995</v>
      </c>
      <c r="Z102">
        <v>0.1447</v>
      </c>
      <c r="AA102">
        <v>0.121</v>
      </c>
      <c r="AB102">
        <v>0.26569999999999999</v>
      </c>
      <c r="AC102">
        <v>85.95</v>
      </c>
      <c r="AD102" s="1">
        <v>2193.6999999999998</v>
      </c>
      <c r="AE102">
        <v>255.04</v>
      </c>
      <c r="AF102" s="1">
        <v>71837.119999999995</v>
      </c>
      <c r="AG102">
        <v>45</v>
      </c>
      <c r="AH102" s="1">
        <v>28525</v>
      </c>
      <c r="AI102" s="1">
        <v>41534</v>
      </c>
      <c r="AJ102">
        <v>30.1</v>
      </c>
      <c r="AK102">
        <v>24.86</v>
      </c>
      <c r="AL102">
        <v>25.08</v>
      </c>
      <c r="AM102">
        <v>4.2</v>
      </c>
      <c r="AN102">
        <v>0</v>
      </c>
      <c r="AO102">
        <v>0.79400000000000004</v>
      </c>
      <c r="AP102" s="1">
        <v>1025.3399999999999</v>
      </c>
      <c r="AQ102" s="1">
        <v>2450.65</v>
      </c>
      <c r="AR102" s="1">
        <v>6567.95</v>
      </c>
      <c r="AS102">
        <v>477.93</v>
      </c>
      <c r="AT102">
        <v>405.38</v>
      </c>
      <c r="AU102" s="1">
        <v>10927.26</v>
      </c>
      <c r="AV102" s="1">
        <v>8223.76</v>
      </c>
      <c r="AW102">
        <v>0.68479999999999996</v>
      </c>
      <c r="AX102" s="1">
        <v>1775.84</v>
      </c>
      <c r="AY102">
        <v>0.1479</v>
      </c>
      <c r="AZ102">
        <v>942.85</v>
      </c>
      <c r="BA102">
        <v>7.85E-2</v>
      </c>
      <c r="BB102" s="1">
        <v>1066.53</v>
      </c>
      <c r="BC102">
        <v>8.8800000000000004E-2</v>
      </c>
      <c r="BD102" s="1">
        <v>12008.99</v>
      </c>
      <c r="BE102" s="1">
        <v>7755.01</v>
      </c>
      <c r="BF102">
        <v>4.2355</v>
      </c>
      <c r="BG102">
        <v>0.53410000000000002</v>
      </c>
      <c r="BH102">
        <v>0.25009999999999999</v>
      </c>
      <c r="BI102">
        <v>0.1636</v>
      </c>
      <c r="BJ102">
        <v>4.5900000000000003E-2</v>
      </c>
      <c r="BK102">
        <v>6.3E-3</v>
      </c>
    </row>
    <row r="103" spans="1:63" x14ac:dyDescent="0.3">
      <c r="A103" t="s">
        <v>100</v>
      </c>
      <c r="B103">
        <v>49411</v>
      </c>
      <c r="C103">
        <v>110</v>
      </c>
      <c r="D103">
        <v>14.55</v>
      </c>
      <c r="E103" s="1">
        <v>1600.85</v>
      </c>
      <c r="F103" s="1">
        <v>1651.61</v>
      </c>
      <c r="G103">
        <v>1.8E-3</v>
      </c>
      <c r="H103">
        <v>1.8E-3</v>
      </c>
      <c r="I103">
        <v>3.0000000000000001E-3</v>
      </c>
      <c r="J103">
        <v>1.8E-3</v>
      </c>
      <c r="K103">
        <v>2.1100000000000001E-2</v>
      </c>
      <c r="L103">
        <v>0.95040000000000002</v>
      </c>
      <c r="M103">
        <v>2.01E-2</v>
      </c>
      <c r="N103">
        <v>0.3609</v>
      </c>
      <c r="O103">
        <v>5.9999999999999995E-4</v>
      </c>
      <c r="P103">
        <v>0.14530000000000001</v>
      </c>
      <c r="Q103" s="1">
        <v>48436.68</v>
      </c>
      <c r="R103">
        <v>0.2752</v>
      </c>
      <c r="S103">
        <v>0.1678</v>
      </c>
      <c r="T103">
        <v>0.55700000000000005</v>
      </c>
      <c r="U103">
        <v>14</v>
      </c>
      <c r="V103" s="1">
        <v>67522.429999999993</v>
      </c>
      <c r="W103">
        <v>109.97</v>
      </c>
      <c r="X103" s="1">
        <v>132946.10999999999</v>
      </c>
      <c r="Y103">
        <v>0.86109999999999998</v>
      </c>
      <c r="Z103">
        <v>5.7299999999999997E-2</v>
      </c>
      <c r="AA103">
        <v>8.1500000000000003E-2</v>
      </c>
      <c r="AB103">
        <v>0.1389</v>
      </c>
      <c r="AC103">
        <v>132.94999999999999</v>
      </c>
      <c r="AD103" s="1">
        <v>3310.61</v>
      </c>
      <c r="AE103">
        <v>428.65</v>
      </c>
      <c r="AF103" s="1">
        <v>125271.72</v>
      </c>
      <c r="AG103">
        <v>237</v>
      </c>
      <c r="AH103" s="1">
        <v>33355</v>
      </c>
      <c r="AI103" s="1">
        <v>51061</v>
      </c>
      <c r="AJ103">
        <v>49.9</v>
      </c>
      <c r="AK103">
        <v>22.21</v>
      </c>
      <c r="AL103">
        <v>29.75</v>
      </c>
      <c r="AM103">
        <v>4.2</v>
      </c>
      <c r="AN103" s="1">
        <v>1297.3900000000001</v>
      </c>
      <c r="AO103">
        <v>1.1909000000000001</v>
      </c>
      <c r="AP103" s="1">
        <v>1130.27</v>
      </c>
      <c r="AQ103" s="1">
        <v>2150.34</v>
      </c>
      <c r="AR103" s="1">
        <v>5947.98</v>
      </c>
      <c r="AS103">
        <v>347.33</v>
      </c>
      <c r="AT103">
        <v>318.42</v>
      </c>
      <c r="AU103" s="1">
        <v>9894.32</v>
      </c>
      <c r="AV103" s="1">
        <v>5507.53</v>
      </c>
      <c r="AW103">
        <v>0.48899999999999999</v>
      </c>
      <c r="AX103" s="1">
        <v>3840.37</v>
      </c>
      <c r="AY103">
        <v>0.34100000000000003</v>
      </c>
      <c r="AZ103" s="1">
        <v>1276.95</v>
      </c>
      <c r="BA103">
        <v>0.1134</v>
      </c>
      <c r="BB103">
        <v>638.13</v>
      </c>
      <c r="BC103">
        <v>5.67E-2</v>
      </c>
      <c r="BD103" s="1">
        <v>11262.97</v>
      </c>
      <c r="BE103" s="1">
        <v>5660.46</v>
      </c>
      <c r="BF103">
        <v>1.8203</v>
      </c>
      <c r="BG103">
        <v>0.5383</v>
      </c>
      <c r="BH103">
        <v>0.24299999999999999</v>
      </c>
      <c r="BI103">
        <v>0.16309999999999999</v>
      </c>
      <c r="BJ103">
        <v>4.2900000000000001E-2</v>
      </c>
      <c r="BK103">
        <v>1.2699999999999999E-2</v>
      </c>
    </row>
    <row r="104" spans="1:63" x14ac:dyDescent="0.3">
      <c r="A104" t="s">
        <v>101</v>
      </c>
      <c r="B104">
        <v>48132</v>
      </c>
      <c r="C104">
        <v>4</v>
      </c>
      <c r="D104">
        <v>272.79000000000002</v>
      </c>
      <c r="E104" s="1">
        <v>1091.1600000000001</v>
      </c>
      <c r="F104" s="1">
        <v>1582.56</v>
      </c>
      <c r="G104">
        <v>1.2999999999999999E-3</v>
      </c>
      <c r="H104">
        <v>0</v>
      </c>
      <c r="I104">
        <v>0.1232</v>
      </c>
      <c r="J104">
        <v>1.9E-3</v>
      </c>
      <c r="K104">
        <v>0.35759999999999997</v>
      </c>
      <c r="L104">
        <v>0.43680000000000002</v>
      </c>
      <c r="M104">
        <v>7.9299999999999995E-2</v>
      </c>
      <c r="N104">
        <v>1</v>
      </c>
      <c r="O104">
        <v>1.2500000000000001E-2</v>
      </c>
      <c r="P104">
        <v>9.4100000000000003E-2</v>
      </c>
      <c r="Q104" s="1">
        <v>58379.31</v>
      </c>
      <c r="R104">
        <v>0.38779999999999998</v>
      </c>
      <c r="S104">
        <v>0.30609999999999998</v>
      </c>
      <c r="T104">
        <v>0.30609999999999998</v>
      </c>
      <c r="U104">
        <v>17.3</v>
      </c>
      <c r="V104" s="1">
        <v>68521.2</v>
      </c>
      <c r="W104">
        <v>60.93</v>
      </c>
      <c r="X104" s="1">
        <v>71774.13</v>
      </c>
      <c r="Y104">
        <v>0.66459999999999997</v>
      </c>
      <c r="Z104">
        <v>0.27929999999999999</v>
      </c>
      <c r="AA104">
        <v>5.6099999999999997E-2</v>
      </c>
      <c r="AB104">
        <v>0.33539999999999998</v>
      </c>
      <c r="AC104">
        <v>71.77</v>
      </c>
      <c r="AD104" s="1">
        <v>3008.32</v>
      </c>
      <c r="AE104">
        <v>425.82</v>
      </c>
      <c r="AF104" s="1">
        <v>38227.35</v>
      </c>
      <c r="AG104">
        <v>1</v>
      </c>
      <c r="AH104" s="1">
        <v>23984</v>
      </c>
      <c r="AI104" s="1">
        <v>35536</v>
      </c>
      <c r="AJ104">
        <v>55.43</v>
      </c>
      <c r="AK104">
        <v>41.57</v>
      </c>
      <c r="AL104">
        <v>40</v>
      </c>
      <c r="AM104">
        <v>6.77</v>
      </c>
      <c r="AN104">
        <v>0</v>
      </c>
      <c r="AO104">
        <v>1.3962000000000001</v>
      </c>
      <c r="AP104" s="1">
        <v>1376.96</v>
      </c>
      <c r="AQ104" s="1">
        <v>1798.91</v>
      </c>
      <c r="AR104" s="1">
        <v>5692.32</v>
      </c>
      <c r="AS104">
        <v>403.83</v>
      </c>
      <c r="AT104">
        <v>72.08</v>
      </c>
      <c r="AU104" s="1">
        <v>9344.1</v>
      </c>
      <c r="AV104" s="1">
        <v>7211.92</v>
      </c>
      <c r="AW104">
        <v>0.55259999999999998</v>
      </c>
      <c r="AX104" s="1">
        <v>1749.64</v>
      </c>
      <c r="AY104">
        <v>0.1341</v>
      </c>
      <c r="AZ104" s="1">
        <v>2724.32</v>
      </c>
      <c r="BA104">
        <v>0.20880000000000001</v>
      </c>
      <c r="BB104" s="1">
        <v>1364.44</v>
      </c>
      <c r="BC104">
        <v>0.1046</v>
      </c>
      <c r="BD104" s="1">
        <v>13050.33</v>
      </c>
      <c r="BE104" s="1">
        <v>12720.09</v>
      </c>
      <c r="BF104">
        <v>8.7516999999999996</v>
      </c>
      <c r="BG104">
        <v>0.56389999999999996</v>
      </c>
      <c r="BH104">
        <v>0.2079</v>
      </c>
      <c r="BI104">
        <v>0.1976</v>
      </c>
      <c r="BJ104">
        <v>1.8800000000000001E-2</v>
      </c>
      <c r="BK104">
        <v>1.1900000000000001E-2</v>
      </c>
    </row>
    <row r="105" spans="1:63" x14ac:dyDescent="0.3">
      <c r="A105" t="s">
        <v>102</v>
      </c>
      <c r="B105">
        <v>46326</v>
      </c>
      <c r="C105">
        <v>78</v>
      </c>
      <c r="D105">
        <v>21.27</v>
      </c>
      <c r="E105" s="1">
        <v>1658.79</v>
      </c>
      <c r="F105" s="1">
        <v>1406.86</v>
      </c>
      <c r="G105">
        <v>1.2999999999999999E-3</v>
      </c>
      <c r="H105">
        <v>0</v>
      </c>
      <c r="I105">
        <v>6.3E-3</v>
      </c>
      <c r="J105">
        <v>6.9999999999999999E-4</v>
      </c>
      <c r="K105">
        <v>1.11E-2</v>
      </c>
      <c r="L105">
        <v>0.9466</v>
      </c>
      <c r="M105">
        <v>3.4000000000000002E-2</v>
      </c>
      <c r="N105">
        <v>0.42709999999999998</v>
      </c>
      <c r="O105">
        <v>0</v>
      </c>
      <c r="P105">
        <v>0.15970000000000001</v>
      </c>
      <c r="Q105" s="1">
        <v>55339.01</v>
      </c>
      <c r="R105">
        <v>0.32140000000000002</v>
      </c>
      <c r="S105">
        <v>0.13389999999999999</v>
      </c>
      <c r="T105">
        <v>0.54459999999999997</v>
      </c>
      <c r="U105">
        <v>11.5</v>
      </c>
      <c r="V105" s="1">
        <v>82518.259999999995</v>
      </c>
      <c r="W105">
        <v>139.6</v>
      </c>
      <c r="X105" s="1">
        <v>180269.5</v>
      </c>
      <c r="Y105">
        <v>0.83520000000000005</v>
      </c>
      <c r="Z105">
        <v>0.13350000000000001</v>
      </c>
      <c r="AA105">
        <v>3.1300000000000001E-2</v>
      </c>
      <c r="AB105">
        <v>0.1648</v>
      </c>
      <c r="AC105">
        <v>180.27</v>
      </c>
      <c r="AD105" s="1">
        <v>4228.83</v>
      </c>
      <c r="AE105">
        <v>508.63</v>
      </c>
      <c r="AF105" s="1">
        <v>174458.3</v>
      </c>
      <c r="AG105">
        <v>458</v>
      </c>
      <c r="AH105" s="1">
        <v>36742</v>
      </c>
      <c r="AI105" s="1">
        <v>61002</v>
      </c>
      <c r="AJ105">
        <v>33.21</v>
      </c>
      <c r="AK105">
        <v>22.53</v>
      </c>
      <c r="AL105">
        <v>26.96</v>
      </c>
      <c r="AM105">
        <v>4.4000000000000004</v>
      </c>
      <c r="AN105" s="1">
        <v>2016.93</v>
      </c>
      <c r="AO105">
        <v>1.1592</v>
      </c>
      <c r="AP105" s="1">
        <v>1377.3</v>
      </c>
      <c r="AQ105" s="1">
        <v>3538.93</v>
      </c>
      <c r="AR105" s="1">
        <v>6021.1</v>
      </c>
      <c r="AS105">
        <v>547.30999999999995</v>
      </c>
      <c r="AT105">
        <v>254.12</v>
      </c>
      <c r="AU105" s="1">
        <v>11738.76</v>
      </c>
      <c r="AV105" s="1">
        <v>4878.76</v>
      </c>
      <c r="AW105">
        <v>0.36099999999999999</v>
      </c>
      <c r="AX105" s="1">
        <v>6435.83</v>
      </c>
      <c r="AY105">
        <v>0.47620000000000001</v>
      </c>
      <c r="AZ105" s="1">
        <v>1244.6400000000001</v>
      </c>
      <c r="BA105">
        <v>9.2100000000000001E-2</v>
      </c>
      <c r="BB105">
        <v>955.75</v>
      </c>
      <c r="BC105">
        <v>7.0699999999999999E-2</v>
      </c>
      <c r="BD105" s="1">
        <v>13514.97</v>
      </c>
      <c r="BE105" s="1">
        <v>2735.97</v>
      </c>
      <c r="BF105">
        <v>0.61339999999999995</v>
      </c>
      <c r="BG105">
        <v>0.4491</v>
      </c>
      <c r="BH105">
        <v>0.14760000000000001</v>
      </c>
      <c r="BI105">
        <v>0.35770000000000002</v>
      </c>
      <c r="BJ105">
        <v>3.5000000000000003E-2</v>
      </c>
      <c r="BK105">
        <v>1.06E-2</v>
      </c>
    </row>
    <row r="106" spans="1:63" x14ac:dyDescent="0.3">
      <c r="A106" t="s">
        <v>103</v>
      </c>
      <c r="B106">
        <v>43794</v>
      </c>
      <c r="C106">
        <v>10</v>
      </c>
      <c r="D106">
        <v>619.75</v>
      </c>
      <c r="E106" s="1">
        <v>6197.45</v>
      </c>
      <c r="F106" s="1">
        <v>5183.8599999999997</v>
      </c>
      <c r="G106">
        <v>1.9300000000000001E-2</v>
      </c>
      <c r="H106">
        <v>8.0000000000000004E-4</v>
      </c>
      <c r="I106">
        <v>0.7218</v>
      </c>
      <c r="J106">
        <v>1.2999999999999999E-3</v>
      </c>
      <c r="K106">
        <v>2.5999999999999999E-2</v>
      </c>
      <c r="L106">
        <v>0.17610000000000001</v>
      </c>
      <c r="M106">
        <v>5.4800000000000001E-2</v>
      </c>
      <c r="N106">
        <v>0.99950000000000006</v>
      </c>
      <c r="O106">
        <v>2.06E-2</v>
      </c>
      <c r="P106">
        <v>0.18310000000000001</v>
      </c>
      <c r="Q106" s="1">
        <v>78059.69</v>
      </c>
      <c r="R106">
        <v>0.27760000000000001</v>
      </c>
      <c r="S106">
        <v>0.29409999999999997</v>
      </c>
      <c r="T106">
        <v>0.42820000000000003</v>
      </c>
      <c r="U106">
        <v>36</v>
      </c>
      <c r="V106" s="1">
        <v>107827.92</v>
      </c>
      <c r="W106">
        <v>172.15</v>
      </c>
      <c r="X106" s="1">
        <v>170496.88</v>
      </c>
      <c r="Y106">
        <v>0.83</v>
      </c>
      <c r="Z106">
        <v>0.152</v>
      </c>
      <c r="AA106">
        <v>1.7999999999999999E-2</v>
      </c>
      <c r="AB106">
        <v>0.17</v>
      </c>
      <c r="AC106">
        <v>170.5</v>
      </c>
      <c r="AD106" s="1">
        <v>13750.2</v>
      </c>
      <c r="AE106" s="1">
        <v>1614.6</v>
      </c>
      <c r="AF106" s="1">
        <v>181788.04</v>
      </c>
      <c r="AG106">
        <v>477</v>
      </c>
      <c r="AH106" s="1">
        <v>38226</v>
      </c>
      <c r="AI106" s="1">
        <v>74452</v>
      </c>
      <c r="AJ106">
        <v>144.69999999999999</v>
      </c>
      <c r="AK106">
        <v>76.930000000000007</v>
      </c>
      <c r="AL106">
        <v>93.37</v>
      </c>
      <c r="AM106">
        <v>4.45</v>
      </c>
      <c r="AN106">
        <v>0</v>
      </c>
      <c r="AO106">
        <v>1.3805000000000001</v>
      </c>
      <c r="AP106" s="1">
        <v>2888.01</v>
      </c>
      <c r="AQ106" s="1">
        <v>3406.65</v>
      </c>
      <c r="AR106" s="1">
        <v>11266.23</v>
      </c>
      <c r="AS106" s="1">
        <v>1434.25</v>
      </c>
      <c r="AT106">
        <v>895.88</v>
      </c>
      <c r="AU106" s="1">
        <v>19891.009999999998</v>
      </c>
      <c r="AV106" s="1">
        <v>6094.19</v>
      </c>
      <c r="AW106">
        <v>0.26989999999999997</v>
      </c>
      <c r="AX106" s="1">
        <v>13821.14</v>
      </c>
      <c r="AY106">
        <v>0.61209999999999998</v>
      </c>
      <c r="AZ106" s="1">
        <v>1301.78</v>
      </c>
      <c r="BA106">
        <v>5.7700000000000001E-2</v>
      </c>
      <c r="BB106" s="1">
        <v>1363.61</v>
      </c>
      <c r="BC106">
        <v>6.0400000000000002E-2</v>
      </c>
      <c r="BD106" s="1">
        <v>22580.720000000001</v>
      </c>
      <c r="BE106" s="1">
        <v>2065.2800000000002</v>
      </c>
      <c r="BF106">
        <v>0.28920000000000001</v>
      </c>
      <c r="BG106">
        <v>0.51729999999999998</v>
      </c>
      <c r="BH106">
        <v>0.246</v>
      </c>
      <c r="BI106">
        <v>0.1915</v>
      </c>
      <c r="BJ106">
        <v>2.47E-2</v>
      </c>
      <c r="BK106">
        <v>2.0400000000000001E-2</v>
      </c>
    </row>
    <row r="107" spans="1:63" x14ac:dyDescent="0.3">
      <c r="A107" t="s">
        <v>104</v>
      </c>
      <c r="B107">
        <v>43786</v>
      </c>
      <c r="C107">
        <v>79</v>
      </c>
      <c r="D107">
        <v>693.89</v>
      </c>
      <c r="E107" s="1">
        <v>54817.53</v>
      </c>
      <c r="F107" s="1">
        <v>38948.99</v>
      </c>
      <c r="G107">
        <v>1.14E-2</v>
      </c>
      <c r="H107">
        <v>1.2999999999999999E-3</v>
      </c>
      <c r="I107">
        <v>0.64500000000000002</v>
      </c>
      <c r="J107">
        <v>2E-3</v>
      </c>
      <c r="K107">
        <v>0.15770000000000001</v>
      </c>
      <c r="L107">
        <v>0.15690000000000001</v>
      </c>
      <c r="M107">
        <v>2.58E-2</v>
      </c>
      <c r="N107">
        <v>1</v>
      </c>
      <c r="O107">
        <v>9.1600000000000001E-2</v>
      </c>
      <c r="P107">
        <v>0.2177</v>
      </c>
      <c r="Q107" s="1">
        <v>65771.66</v>
      </c>
      <c r="R107">
        <v>0.34310000000000002</v>
      </c>
      <c r="S107">
        <v>7.7600000000000002E-2</v>
      </c>
      <c r="T107">
        <v>0.57930000000000004</v>
      </c>
      <c r="U107">
        <v>694</v>
      </c>
      <c r="V107" s="1">
        <v>76733.070000000007</v>
      </c>
      <c r="W107">
        <v>78.989999999999995</v>
      </c>
      <c r="X107" s="1">
        <v>85516.56</v>
      </c>
      <c r="Y107">
        <v>0.44600000000000001</v>
      </c>
      <c r="Z107">
        <v>0.4708</v>
      </c>
      <c r="AA107">
        <v>8.3199999999999996E-2</v>
      </c>
      <c r="AB107">
        <v>0.55400000000000005</v>
      </c>
      <c r="AC107">
        <v>85.52</v>
      </c>
      <c r="AD107" s="1">
        <v>4526.17</v>
      </c>
      <c r="AE107">
        <v>347.92</v>
      </c>
      <c r="AF107" s="1">
        <v>81469.440000000002</v>
      </c>
      <c r="AG107">
        <v>72</v>
      </c>
      <c r="AH107" s="1">
        <v>24500</v>
      </c>
      <c r="AI107" s="1">
        <v>39892</v>
      </c>
      <c r="AJ107">
        <v>73.2</v>
      </c>
      <c r="AK107">
        <v>46.43</v>
      </c>
      <c r="AL107">
        <v>55.5</v>
      </c>
      <c r="AM107">
        <v>4</v>
      </c>
      <c r="AN107">
        <v>0</v>
      </c>
      <c r="AO107">
        <v>1.0416000000000001</v>
      </c>
      <c r="AP107" s="1">
        <v>2764.68</v>
      </c>
      <c r="AQ107" s="1">
        <v>3271.13</v>
      </c>
      <c r="AR107" s="1">
        <v>8985.7800000000007</v>
      </c>
      <c r="AS107">
        <v>941.81</v>
      </c>
      <c r="AT107">
        <v>783.17</v>
      </c>
      <c r="AU107" s="1">
        <v>16746.580000000002</v>
      </c>
      <c r="AV107" s="1">
        <v>12553.21</v>
      </c>
      <c r="AW107">
        <v>0.57279999999999998</v>
      </c>
      <c r="AX107" s="1">
        <v>5926.75</v>
      </c>
      <c r="AY107">
        <v>0.27039999999999997</v>
      </c>
      <c r="AZ107">
        <v>839.73</v>
      </c>
      <c r="BA107">
        <v>3.8300000000000001E-2</v>
      </c>
      <c r="BB107" s="1">
        <v>2597.39</v>
      </c>
      <c r="BC107">
        <v>0.11849999999999999</v>
      </c>
      <c r="BD107" s="1">
        <v>21917.08</v>
      </c>
      <c r="BE107" s="1">
        <v>5411.51</v>
      </c>
      <c r="BF107">
        <v>2.8953000000000002</v>
      </c>
      <c r="BG107">
        <v>0.4546</v>
      </c>
      <c r="BH107">
        <v>0.1777</v>
      </c>
      <c r="BI107">
        <v>0.3377</v>
      </c>
      <c r="BJ107">
        <v>2.0299999999999999E-2</v>
      </c>
      <c r="BK107">
        <v>9.7000000000000003E-3</v>
      </c>
    </row>
    <row r="108" spans="1:63" x14ac:dyDescent="0.3">
      <c r="A108" t="s">
        <v>105</v>
      </c>
      <c r="B108">
        <v>46391</v>
      </c>
      <c r="C108">
        <v>127</v>
      </c>
      <c r="D108">
        <v>13.51</v>
      </c>
      <c r="E108" s="1">
        <v>1716.02</v>
      </c>
      <c r="F108" s="1">
        <v>1738.81</v>
      </c>
      <c r="G108">
        <v>4.8999999999999998E-3</v>
      </c>
      <c r="H108">
        <v>0</v>
      </c>
      <c r="I108">
        <v>1.4E-3</v>
      </c>
      <c r="J108">
        <v>0</v>
      </c>
      <c r="K108">
        <v>1.1900000000000001E-2</v>
      </c>
      <c r="L108">
        <v>0.96179999999999999</v>
      </c>
      <c r="M108">
        <v>1.9900000000000001E-2</v>
      </c>
      <c r="N108">
        <v>0.2248</v>
      </c>
      <c r="O108">
        <v>0</v>
      </c>
      <c r="P108">
        <v>0.1084</v>
      </c>
      <c r="Q108" s="1">
        <v>52401.5</v>
      </c>
      <c r="R108">
        <v>0.30769999999999997</v>
      </c>
      <c r="S108">
        <v>0.1346</v>
      </c>
      <c r="T108">
        <v>0.55769999999999997</v>
      </c>
      <c r="U108">
        <v>13.6</v>
      </c>
      <c r="V108" s="1">
        <v>74759.649999999994</v>
      </c>
      <c r="W108">
        <v>123.56</v>
      </c>
      <c r="X108" s="1">
        <v>161227.44</v>
      </c>
      <c r="Y108">
        <v>0.89359999999999995</v>
      </c>
      <c r="Z108">
        <v>2.92E-2</v>
      </c>
      <c r="AA108">
        <v>7.7200000000000005E-2</v>
      </c>
      <c r="AB108">
        <v>0.10639999999999999</v>
      </c>
      <c r="AC108">
        <v>161.22999999999999</v>
      </c>
      <c r="AD108" s="1">
        <v>3676.26</v>
      </c>
      <c r="AE108">
        <v>438.06</v>
      </c>
      <c r="AF108" s="1">
        <v>147751.98000000001</v>
      </c>
      <c r="AG108">
        <v>364</v>
      </c>
      <c r="AH108" s="1">
        <v>39632</v>
      </c>
      <c r="AI108" s="1">
        <v>62824</v>
      </c>
      <c r="AJ108">
        <v>30.2</v>
      </c>
      <c r="AK108">
        <v>22.15</v>
      </c>
      <c r="AL108">
        <v>23.22</v>
      </c>
      <c r="AM108">
        <v>4.2</v>
      </c>
      <c r="AN108">
        <v>0</v>
      </c>
      <c r="AO108">
        <v>0.73450000000000004</v>
      </c>
      <c r="AP108">
        <v>996.09</v>
      </c>
      <c r="AQ108" s="1">
        <v>1959.82</v>
      </c>
      <c r="AR108" s="1">
        <v>5268.38</v>
      </c>
      <c r="AS108">
        <v>566.57000000000005</v>
      </c>
      <c r="AT108">
        <v>256.37</v>
      </c>
      <c r="AU108" s="1">
        <v>9047.25</v>
      </c>
      <c r="AV108" s="1">
        <v>5525.06</v>
      </c>
      <c r="AW108">
        <v>0.54190000000000005</v>
      </c>
      <c r="AX108" s="1">
        <v>2976.46</v>
      </c>
      <c r="AY108">
        <v>0.29189999999999999</v>
      </c>
      <c r="AZ108" s="1">
        <v>1221.58</v>
      </c>
      <c r="BA108">
        <v>0.1198</v>
      </c>
      <c r="BB108">
        <v>472.25</v>
      </c>
      <c r="BC108">
        <v>4.6300000000000001E-2</v>
      </c>
      <c r="BD108" s="1">
        <v>10195.36</v>
      </c>
      <c r="BE108" s="1">
        <v>5144.2</v>
      </c>
      <c r="BF108">
        <v>1.3706</v>
      </c>
      <c r="BG108">
        <v>0.56010000000000004</v>
      </c>
      <c r="BH108">
        <v>0.2268</v>
      </c>
      <c r="BI108">
        <v>0.16669999999999999</v>
      </c>
      <c r="BJ108">
        <v>3.3599999999999998E-2</v>
      </c>
      <c r="BK108">
        <v>1.2800000000000001E-2</v>
      </c>
    </row>
    <row r="109" spans="1:63" x14ac:dyDescent="0.3">
      <c r="A109" t="s">
        <v>106</v>
      </c>
      <c r="B109">
        <v>48488</v>
      </c>
      <c r="C109">
        <v>117</v>
      </c>
      <c r="D109">
        <v>21.64</v>
      </c>
      <c r="E109" s="1">
        <v>2531.5300000000002</v>
      </c>
      <c r="F109" s="1">
        <v>2301.2199999999998</v>
      </c>
      <c r="G109">
        <v>6.6E-3</v>
      </c>
      <c r="H109">
        <v>4.0000000000000002E-4</v>
      </c>
      <c r="I109">
        <v>6.4999999999999997E-3</v>
      </c>
      <c r="J109">
        <v>0</v>
      </c>
      <c r="K109">
        <v>2.0500000000000001E-2</v>
      </c>
      <c r="L109">
        <v>0.94310000000000005</v>
      </c>
      <c r="M109">
        <v>2.2800000000000001E-2</v>
      </c>
      <c r="N109">
        <v>0.2969</v>
      </c>
      <c r="O109">
        <v>0</v>
      </c>
      <c r="P109">
        <v>0.11899999999999999</v>
      </c>
      <c r="Q109" s="1">
        <v>59358.34</v>
      </c>
      <c r="R109">
        <v>0.3125</v>
      </c>
      <c r="S109">
        <v>8.7499999999999994E-2</v>
      </c>
      <c r="T109">
        <v>0.6</v>
      </c>
      <c r="U109">
        <v>16</v>
      </c>
      <c r="V109" s="1">
        <v>75430.75</v>
      </c>
      <c r="W109">
        <v>151.35</v>
      </c>
      <c r="X109" s="1">
        <v>203916.2</v>
      </c>
      <c r="Y109">
        <v>0.84140000000000004</v>
      </c>
      <c r="Z109">
        <v>0.1341</v>
      </c>
      <c r="AA109">
        <v>2.4500000000000001E-2</v>
      </c>
      <c r="AB109">
        <v>0.15859999999999999</v>
      </c>
      <c r="AC109">
        <v>203.92</v>
      </c>
      <c r="AD109" s="1">
        <v>6701.46</v>
      </c>
      <c r="AE109">
        <v>747.14</v>
      </c>
      <c r="AF109" s="1">
        <v>200853.8</v>
      </c>
      <c r="AG109">
        <v>520</v>
      </c>
      <c r="AH109" s="1">
        <v>35943</v>
      </c>
      <c r="AI109" s="1">
        <v>57414</v>
      </c>
      <c r="AJ109">
        <v>60.05</v>
      </c>
      <c r="AK109">
        <v>31.97</v>
      </c>
      <c r="AL109">
        <v>33.5</v>
      </c>
      <c r="AM109">
        <v>4.5</v>
      </c>
      <c r="AN109" s="1">
        <v>2215.75</v>
      </c>
      <c r="AO109">
        <v>1.5826</v>
      </c>
      <c r="AP109" s="1">
        <v>1173.2</v>
      </c>
      <c r="AQ109" s="1">
        <v>2635.78</v>
      </c>
      <c r="AR109" s="1">
        <v>6527.91</v>
      </c>
      <c r="AS109">
        <v>785.86</v>
      </c>
      <c r="AT109">
        <v>287.8</v>
      </c>
      <c r="AU109" s="1">
        <v>11410.56</v>
      </c>
      <c r="AV109" s="1">
        <v>4904.09</v>
      </c>
      <c r="AW109">
        <v>0.3251</v>
      </c>
      <c r="AX109" s="1">
        <v>8520.59</v>
      </c>
      <c r="AY109">
        <v>0.56489999999999996</v>
      </c>
      <c r="AZ109">
        <v>893.07</v>
      </c>
      <c r="BA109">
        <v>5.9200000000000003E-2</v>
      </c>
      <c r="BB109">
        <v>765.1</v>
      </c>
      <c r="BC109">
        <v>5.0700000000000002E-2</v>
      </c>
      <c r="BD109" s="1">
        <v>15082.84</v>
      </c>
      <c r="BE109" s="1">
        <v>3363.92</v>
      </c>
      <c r="BF109">
        <v>0.70799999999999996</v>
      </c>
      <c r="BG109">
        <v>0.53969999999999996</v>
      </c>
      <c r="BH109">
        <v>0.2266</v>
      </c>
      <c r="BI109">
        <v>0.17230000000000001</v>
      </c>
      <c r="BJ109">
        <v>4.3999999999999997E-2</v>
      </c>
      <c r="BK109">
        <v>1.7299999999999999E-2</v>
      </c>
    </row>
    <row r="110" spans="1:63" x14ac:dyDescent="0.3">
      <c r="A110" t="s">
        <v>107</v>
      </c>
      <c r="B110">
        <v>45302</v>
      </c>
      <c r="C110">
        <v>67</v>
      </c>
      <c r="D110">
        <v>32.090000000000003</v>
      </c>
      <c r="E110" s="1">
        <v>2149.83</v>
      </c>
      <c r="F110" s="1">
        <v>2147.0300000000002</v>
      </c>
      <c r="G110">
        <v>1.8E-3</v>
      </c>
      <c r="H110">
        <v>5.0000000000000001E-4</v>
      </c>
      <c r="I110">
        <v>9.7999999999999997E-3</v>
      </c>
      <c r="J110">
        <v>5.0000000000000001E-4</v>
      </c>
      <c r="K110">
        <v>9.8199999999999996E-2</v>
      </c>
      <c r="L110">
        <v>0.85629999999999995</v>
      </c>
      <c r="M110">
        <v>3.2899999999999999E-2</v>
      </c>
      <c r="N110">
        <v>0.42149999999999999</v>
      </c>
      <c r="O110">
        <v>0</v>
      </c>
      <c r="P110">
        <v>0.1605</v>
      </c>
      <c r="Q110" s="1">
        <v>56873.81</v>
      </c>
      <c r="R110">
        <v>0.4</v>
      </c>
      <c r="S110">
        <v>0.08</v>
      </c>
      <c r="T110">
        <v>0.52</v>
      </c>
      <c r="U110">
        <v>17</v>
      </c>
      <c r="V110" s="1">
        <v>74778</v>
      </c>
      <c r="W110">
        <v>122.74</v>
      </c>
      <c r="X110" s="1">
        <v>107912.25</v>
      </c>
      <c r="Y110">
        <v>0.77780000000000005</v>
      </c>
      <c r="Z110">
        <v>0.18890000000000001</v>
      </c>
      <c r="AA110">
        <v>3.3300000000000003E-2</v>
      </c>
      <c r="AB110">
        <v>0.22220000000000001</v>
      </c>
      <c r="AC110">
        <v>107.91</v>
      </c>
      <c r="AD110" s="1">
        <v>3422.69</v>
      </c>
      <c r="AE110">
        <v>390.67</v>
      </c>
      <c r="AF110" s="1">
        <v>101105.5</v>
      </c>
      <c r="AG110">
        <v>130</v>
      </c>
      <c r="AH110" s="1">
        <v>32624</v>
      </c>
      <c r="AI110" s="1">
        <v>46206</v>
      </c>
      <c r="AJ110">
        <v>48.85</v>
      </c>
      <c r="AK110">
        <v>28.6</v>
      </c>
      <c r="AL110">
        <v>41.52</v>
      </c>
      <c r="AM110">
        <v>3.7</v>
      </c>
      <c r="AN110" s="1">
        <v>1068.4100000000001</v>
      </c>
      <c r="AO110">
        <v>1.3503000000000001</v>
      </c>
      <c r="AP110" s="1">
        <v>1133.26</v>
      </c>
      <c r="AQ110" s="1">
        <v>1896.26</v>
      </c>
      <c r="AR110" s="1">
        <v>5950.23</v>
      </c>
      <c r="AS110">
        <v>711.89</v>
      </c>
      <c r="AT110">
        <v>309.83</v>
      </c>
      <c r="AU110" s="1">
        <v>10001.450000000001</v>
      </c>
      <c r="AV110" s="1">
        <v>6479.69</v>
      </c>
      <c r="AW110">
        <v>0.5111</v>
      </c>
      <c r="AX110" s="1">
        <v>3967.54</v>
      </c>
      <c r="AY110">
        <v>0.313</v>
      </c>
      <c r="AZ110" s="1">
        <v>1314.66</v>
      </c>
      <c r="BA110">
        <v>0.1037</v>
      </c>
      <c r="BB110">
        <v>915.68</v>
      </c>
      <c r="BC110">
        <v>7.22E-2</v>
      </c>
      <c r="BD110" s="1">
        <v>12677.57</v>
      </c>
      <c r="BE110" s="1">
        <v>5714.66</v>
      </c>
      <c r="BF110">
        <v>2.3540000000000001</v>
      </c>
      <c r="BG110">
        <v>0.54600000000000004</v>
      </c>
      <c r="BH110">
        <v>0.2132</v>
      </c>
      <c r="BI110">
        <v>0.19789999999999999</v>
      </c>
      <c r="BJ110">
        <v>3.1300000000000001E-2</v>
      </c>
      <c r="BK110">
        <v>1.17E-2</v>
      </c>
    </row>
    <row r="111" spans="1:63" x14ac:dyDescent="0.3">
      <c r="A111" t="s">
        <v>108</v>
      </c>
      <c r="B111">
        <v>45310</v>
      </c>
      <c r="C111">
        <v>44</v>
      </c>
      <c r="D111">
        <v>27.69</v>
      </c>
      <c r="E111" s="1">
        <v>1218.45</v>
      </c>
      <c r="F111" s="1">
        <v>1296.68</v>
      </c>
      <c r="G111">
        <v>3.0999999999999999E-3</v>
      </c>
      <c r="H111">
        <v>1.0699999999999999E-2</v>
      </c>
      <c r="I111">
        <v>4.0000000000000001E-3</v>
      </c>
      <c r="J111">
        <v>0</v>
      </c>
      <c r="K111">
        <v>1.34E-2</v>
      </c>
      <c r="L111">
        <v>0.96309999999999996</v>
      </c>
      <c r="M111">
        <v>5.5999999999999999E-3</v>
      </c>
      <c r="N111">
        <v>0.1789</v>
      </c>
      <c r="O111">
        <v>1.0800000000000001E-2</v>
      </c>
      <c r="P111">
        <v>0.1203</v>
      </c>
      <c r="Q111" s="1">
        <v>61448.639999999999</v>
      </c>
      <c r="R111">
        <v>9.7100000000000006E-2</v>
      </c>
      <c r="S111">
        <v>0.17480000000000001</v>
      </c>
      <c r="T111">
        <v>0.72819999999999996</v>
      </c>
      <c r="U111">
        <v>8.9</v>
      </c>
      <c r="V111" s="1">
        <v>87389.1</v>
      </c>
      <c r="W111">
        <v>136.9</v>
      </c>
      <c r="X111" s="1">
        <v>134391.54999999999</v>
      </c>
      <c r="Y111">
        <v>0.8841</v>
      </c>
      <c r="Z111">
        <v>9.2399999999999996E-2</v>
      </c>
      <c r="AA111">
        <v>2.35E-2</v>
      </c>
      <c r="AB111">
        <v>0.1159</v>
      </c>
      <c r="AC111">
        <v>134.38999999999999</v>
      </c>
      <c r="AD111" s="1">
        <v>3472.44</v>
      </c>
      <c r="AE111">
        <v>452.85</v>
      </c>
      <c r="AF111" s="1">
        <v>118846.23</v>
      </c>
      <c r="AG111">
        <v>206</v>
      </c>
      <c r="AH111" s="1">
        <v>38003</v>
      </c>
      <c r="AI111" s="1">
        <v>61967</v>
      </c>
      <c r="AJ111">
        <v>48.38</v>
      </c>
      <c r="AK111">
        <v>24.21</v>
      </c>
      <c r="AL111">
        <v>35.72</v>
      </c>
      <c r="AM111">
        <v>5</v>
      </c>
      <c r="AN111">
        <v>698.33</v>
      </c>
      <c r="AO111">
        <v>0.88019999999999998</v>
      </c>
      <c r="AP111" s="1">
        <v>1201.3800000000001</v>
      </c>
      <c r="AQ111" s="1">
        <v>1480.39</v>
      </c>
      <c r="AR111" s="1">
        <v>7419.15</v>
      </c>
      <c r="AS111">
        <v>296.62</v>
      </c>
      <c r="AT111">
        <v>260.14</v>
      </c>
      <c r="AU111" s="1">
        <v>10657.67</v>
      </c>
      <c r="AV111" s="1">
        <v>5964.02</v>
      </c>
      <c r="AW111">
        <v>0.51160000000000005</v>
      </c>
      <c r="AX111" s="1">
        <v>3604.83</v>
      </c>
      <c r="AY111">
        <v>0.30919999999999997</v>
      </c>
      <c r="AZ111" s="1">
        <v>1682.22</v>
      </c>
      <c r="BA111">
        <v>0.14430000000000001</v>
      </c>
      <c r="BB111">
        <v>405.95</v>
      </c>
      <c r="BC111">
        <v>3.4799999999999998E-2</v>
      </c>
      <c r="BD111" s="1">
        <v>11657.02</v>
      </c>
      <c r="BE111" s="1">
        <v>5765.46</v>
      </c>
      <c r="BF111">
        <v>1.7802</v>
      </c>
      <c r="BG111">
        <v>0.60680000000000001</v>
      </c>
      <c r="BH111">
        <v>0.22059999999999999</v>
      </c>
      <c r="BI111">
        <v>7.4800000000000005E-2</v>
      </c>
      <c r="BJ111">
        <v>3.1300000000000001E-2</v>
      </c>
      <c r="BK111">
        <v>6.6699999999999995E-2</v>
      </c>
    </row>
    <row r="112" spans="1:63" x14ac:dyDescent="0.3">
      <c r="A112" t="s">
        <v>109</v>
      </c>
      <c r="B112">
        <v>46516</v>
      </c>
      <c r="C112">
        <v>109</v>
      </c>
      <c r="D112">
        <v>7.26</v>
      </c>
      <c r="E112">
        <v>791.23</v>
      </c>
      <c r="F112">
        <v>906.97</v>
      </c>
      <c r="G112">
        <v>8.2000000000000007E-3</v>
      </c>
      <c r="H112">
        <v>0</v>
      </c>
      <c r="I112">
        <v>5.4999999999999997E-3</v>
      </c>
      <c r="J112">
        <v>0</v>
      </c>
      <c r="K112">
        <v>9.2999999999999992E-3</v>
      </c>
      <c r="L112">
        <v>0.96699999999999997</v>
      </c>
      <c r="M112">
        <v>0.01</v>
      </c>
      <c r="N112">
        <v>0.33510000000000001</v>
      </c>
      <c r="O112">
        <v>0</v>
      </c>
      <c r="P112">
        <v>0.14080000000000001</v>
      </c>
      <c r="Q112" s="1">
        <v>51198.37</v>
      </c>
      <c r="R112">
        <v>0.2273</v>
      </c>
      <c r="S112">
        <v>0.1061</v>
      </c>
      <c r="T112">
        <v>0.66669999999999996</v>
      </c>
      <c r="U112">
        <v>5.7</v>
      </c>
      <c r="V112" s="1">
        <v>77765.960000000006</v>
      </c>
      <c r="W112">
        <v>128.87</v>
      </c>
      <c r="X112" s="1">
        <v>177637.73</v>
      </c>
      <c r="Y112">
        <v>0.87339999999999995</v>
      </c>
      <c r="Z112">
        <v>6.7699999999999996E-2</v>
      </c>
      <c r="AA112">
        <v>5.8799999999999998E-2</v>
      </c>
      <c r="AB112">
        <v>0.12659999999999999</v>
      </c>
      <c r="AC112">
        <v>177.64</v>
      </c>
      <c r="AD112" s="1">
        <v>4505.18</v>
      </c>
      <c r="AE112">
        <v>634.4</v>
      </c>
      <c r="AF112" s="1">
        <v>130263.03999999999</v>
      </c>
      <c r="AG112">
        <v>271</v>
      </c>
      <c r="AH112" s="1">
        <v>33424</v>
      </c>
      <c r="AI112" s="1">
        <v>50074</v>
      </c>
      <c r="AJ112">
        <v>49.2</v>
      </c>
      <c r="AK112">
        <v>22.71</v>
      </c>
      <c r="AL112">
        <v>38.92</v>
      </c>
      <c r="AM112">
        <v>5</v>
      </c>
      <c r="AN112" s="1">
        <v>1870.52</v>
      </c>
      <c r="AO112">
        <v>1.5238</v>
      </c>
      <c r="AP112" s="1">
        <v>1328.89</v>
      </c>
      <c r="AQ112" s="1">
        <v>1968.76</v>
      </c>
      <c r="AR112" s="1">
        <v>5556.65</v>
      </c>
      <c r="AS112">
        <v>784.69</v>
      </c>
      <c r="AT112">
        <v>357.68</v>
      </c>
      <c r="AU112" s="1">
        <v>9996.7000000000007</v>
      </c>
      <c r="AV112" s="1">
        <v>5307.95</v>
      </c>
      <c r="AW112">
        <v>0.3992</v>
      </c>
      <c r="AX112" s="1">
        <v>4756.76</v>
      </c>
      <c r="AY112">
        <v>0.35770000000000002</v>
      </c>
      <c r="AZ112" s="1">
        <v>2591.87</v>
      </c>
      <c r="BA112">
        <v>0.19489999999999999</v>
      </c>
      <c r="BB112">
        <v>641.39</v>
      </c>
      <c r="BC112">
        <v>4.82E-2</v>
      </c>
      <c r="BD112" s="1">
        <v>13297.97</v>
      </c>
      <c r="BE112" s="1">
        <v>6021.85</v>
      </c>
      <c r="BF112">
        <v>1.8918999999999999</v>
      </c>
      <c r="BG112">
        <v>0.49540000000000001</v>
      </c>
      <c r="BH112">
        <v>0.26040000000000002</v>
      </c>
      <c r="BI112">
        <v>0.1812</v>
      </c>
      <c r="BJ112">
        <v>4.02E-2</v>
      </c>
      <c r="BK112">
        <v>2.2800000000000001E-2</v>
      </c>
    </row>
    <row r="113" spans="1:63" x14ac:dyDescent="0.3">
      <c r="A113" t="s">
        <v>110</v>
      </c>
      <c r="B113">
        <v>48140</v>
      </c>
      <c r="C113">
        <v>25</v>
      </c>
      <c r="D113">
        <v>32.61</v>
      </c>
      <c r="E113">
        <v>815.2</v>
      </c>
      <c r="F113">
        <v>828.24</v>
      </c>
      <c r="G113">
        <v>1.1999999999999999E-3</v>
      </c>
      <c r="H113">
        <v>0</v>
      </c>
      <c r="I113">
        <v>1.1999999999999999E-3</v>
      </c>
      <c r="J113">
        <v>0</v>
      </c>
      <c r="K113">
        <v>3.56E-2</v>
      </c>
      <c r="L113">
        <v>0.93840000000000001</v>
      </c>
      <c r="M113">
        <v>2.3699999999999999E-2</v>
      </c>
      <c r="N113">
        <v>0.28199999999999997</v>
      </c>
      <c r="O113">
        <v>0</v>
      </c>
      <c r="P113">
        <v>9.4200000000000006E-2</v>
      </c>
      <c r="Q113" s="1">
        <v>56856.98</v>
      </c>
      <c r="R113">
        <v>0.16420000000000001</v>
      </c>
      <c r="S113">
        <v>0.20899999999999999</v>
      </c>
      <c r="T113">
        <v>0.62690000000000001</v>
      </c>
      <c r="U113">
        <v>8.1999999999999993</v>
      </c>
      <c r="V113" s="1">
        <v>72760.7</v>
      </c>
      <c r="W113">
        <v>94.88</v>
      </c>
      <c r="X113" s="1">
        <v>260161.87</v>
      </c>
      <c r="Y113">
        <v>0.88170000000000004</v>
      </c>
      <c r="Z113">
        <v>7.6200000000000004E-2</v>
      </c>
      <c r="AA113">
        <v>4.2099999999999999E-2</v>
      </c>
      <c r="AB113">
        <v>0.1183</v>
      </c>
      <c r="AC113">
        <v>260.16000000000003</v>
      </c>
      <c r="AD113" s="1">
        <v>10482.780000000001</v>
      </c>
      <c r="AE113" s="1">
        <v>1205.46</v>
      </c>
      <c r="AF113" s="1">
        <v>236800.24</v>
      </c>
      <c r="AG113">
        <v>568</v>
      </c>
      <c r="AH113" s="1">
        <v>38302</v>
      </c>
      <c r="AI113" s="1">
        <v>68526</v>
      </c>
      <c r="AJ113">
        <v>58.09</v>
      </c>
      <c r="AK113">
        <v>39.49</v>
      </c>
      <c r="AL113">
        <v>39.700000000000003</v>
      </c>
      <c r="AM113">
        <v>5.0999999999999996</v>
      </c>
      <c r="AN113">
        <v>0</v>
      </c>
      <c r="AO113">
        <v>1.2152000000000001</v>
      </c>
      <c r="AP113" s="1">
        <v>2000.7</v>
      </c>
      <c r="AQ113" s="1">
        <v>2112.91</v>
      </c>
      <c r="AR113" s="1">
        <v>6679.45</v>
      </c>
      <c r="AS113">
        <v>840.95</v>
      </c>
      <c r="AT113">
        <v>190.61</v>
      </c>
      <c r="AU113" s="1">
        <v>11824.66</v>
      </c>
      <c r="AV113" s="1">
        <v>3843.58</v>
      </c>
      <c r="AW113">
        <v>0.27100000000000002</v>
      </c>
      <c r="AX113" s="1">
        <v>8536.24</v>
      </c>
      <c r="AY113">
        <v>0.60189999999999999</v>
      </c>
      <c r="AZ113" s="1">
        <v>1282.17</v>
      </c>
      <c r="BA113">
        <v>9.0399999999999994E-2</v>
      </c>
      <c r="BB113">
        <v>520.4</v>
      </c>
      <c r="BC113">
        <v>3.6700000000000003E-2</v>
      </c>
      <c r="BD113" s="1">
        <v>14182.38</v>
      </c>
      <c r="BE113" s="1">
        <v>3180.16</v>
      </c>
      <c r="BF113">
        <v>0.45319999999999999</v>
      </c>
      <c r="BG113">
        <v>0.61660000000000004</v>
      </c>
      <c r="BH113">
        <v>0.21859999999999999</v>
      </c>
      <c r="BI113">
        <v>0.1242</v>
      </c>
      <c r="BJ113">
        <v>4.0500000000000001E-2</v>
      </c>
      <c r="BK113">
        <v>0</v>
      </c>
    </row>
    <row r="114" spans="1:63" x14ac:dyDescent="0.3">
      <c r="A114" t="s">
        <v>111</v>
      </c>
      <c r="B114">
        <v>45328</v>
      </c>
      <c r="C114">
        <v>16</v>
      </c>
      <c r="D114">
        <v>64.06</v>
      </c>
      <c r="E114" s="1">
        <v>1024.97</v>
      </c>
      <c r="F114" s="1">
        <v>1035.21</v>
      </c>
      <c r="G114">
        <v>6.7999999999999996E-3</v>
      </c>
      <c r="H114">
        <v>1E-3</v>
      </c>
      <c r="I114">
        <v>4.1000000000000003E-3</v>
      </c>
      <c r="J114">
        <v>0</v>
      </c>
      <c r="K114">
        <v>2.24E-2</v>
      </c>
      <c r="L114">
        <v>0.93440000000000001</v>
      </c>
      <c r="M114">
        <v>3.1399999999999997E-2</v>
      </c>
      <c r="N114">
        <v>0.30809999999999998</v>
      </c>
      <c r="O114">
        <v>1E-3</v>
      </c>
      <c r="P114">
        <v>0.16059999999999999</v>
      </c>
      <c r="Q114" s="1">
        <v>49968.74</v>
      </c>
      <c r="R114">
        <v>0.53490000000000004</v>
      </c>
      <c r="S114">
        <v>0.1628</v>
      </c>
      <c r="T114">
        <v>0.30230000000000001</v>
      </c>
      <c r="U114">
        <v>9.3000000000000007</v>
      </c>
      <c r="V114" s="1">
        <v>74717.45</v>
      </c>
      <c r="W114">
        <v>108.44</v>
      </c>
      <c r="X114" s="1">
        <v>185209.11</v>
      </c>
      <c r="Y114">
        <v>0.71950000000000003</v>
      </c>
      <c r="Z114">
        <v>0.2409</v>
      </c>
      <c r="AA114">
        <v>3.9600000000000003E-2</v>
      </c>
      <c r="AB114">
        <v>0.28050000000000003</v>
      </c>
      <c r="AC114">
        <v>185.21</v>
      </c>
      <c r="AD114" s="1">
        <v>4196</v>
      </c>
      <c r="AE114">
        <v>545.21</v>
      </c>
      <c r="AF114" s="1">
        <v>172716.65</v>
      </c>
      <c r="AG114">
        <v>452</v>
      </c>
      <c r="AH114" s="1">
        <v>31662</v>
      </c>
      <c r="AI114" s="1">
        <v>53851</v>
      </c>
      <c r="AJ114">
        <v>31.7</v>
      </c>
      <c r="AK114">
        <v>22.38</v>
      </c>
      <c r="AL114">
        <v>22</v>
      </c>
      <c r="AM114">
        <v>0</v>
      </c>
      <c r="AN114" s="1">
        <v>1819.62</v>
      </c>
      <c r="AO114">
        <v>1.2013</v>
      </c>
      <c r="AP114" s="1">
        <v>1381.35</v>
      </c>
      <c r="AQ114" s="1">
        <v>1476.9</v>
      </c>
      <c r="AR114" s="1">
        <v>5580.87</v>
      </c>
      <c r="AS114">
        <v>527.86</v>
      </c>
      <c r="AT114">
        <v>347.89</v>
      </c>
      <c r="AU114" s="1">
        <v>9314.9</v>
      </c>
      <c r="AV114" s="1">
        <v>3682.88</v>
      </c>
      <c r="AW114">
        <v>0.31580000000000003</v>
      </c>
      <c r="AX114" s="1">
        <v>5136.54</v>
      </c>
      <c r="AY114">
        <v>0.44040000000000001</v>
      </c>
      <c r="AZ114" s="1">
        <v>2093.38</v>
      </c>
      <c r="BA114">
        <v>0.17949999999999999</v>
      </c>
      <c r="BB114">
        <v>749.43</v>
      </c>
      <c r="BC114">
        <v>6.4299999999999996E-2</v>
      </c>
      <c r="BD114" s="1">
        <v>11662.23</v>
      </c>
      <c r="BE114" s="1">
        <v>2910.49</v>
      </c>
      <c r="BF114">
        <v>0.71350000000000002</v>
      </c>
      <c r="BG114">
        <v>0.50480000000000003</v>
      </c>
      <c r="BH114">
        <v>0.2019</v>
      </c>
      <c r="BI114">
        <v>0.252</v>
      </c>
      <c r="BJ114">
        <v>2.5399999999999999E-2</v>
      </c>
      <c r="BK114">
        <v>1.6E-2</v>
      </c>
    </row>
    <row r="115" spans="1:63" x14ac:dyDescent="0.3">
      <c r="A115" t="s">
        <v>112</v>
      </c>
      <c r="B115">
        <v>43802</v>
      </c>
      <c r="C115">
        <v>137</v>
      </c>
      <c r="D115">
        <v>525.64</v>
      </c>
      <c r="E115" s="1">
        <v>72012.789999999994</v>
      </c>
      <c r="F115" s="1">
        <v>50062.9</v>
      </c>
      <c r="G115">
        <v>3.9E-2</v>
      </c>
      <c r="H115">
        <v>2.9999999999999997E-4</v>
      </c>
      <c r="I115">
        <v>0.54710000000000003</v>
      </c>
      <c r="J115">
        <v>1.8E-3</v>
      </c>
      <c r="K115">
        <v>0.1147</v>
      </c>
      <c r="L115">
        <v>0.23130000000000001</v>
      </c>
      <c r="M115">
        <v>6.5699999999999995E-2</v>
      </c>
      <c r="N115">
        <v>0.99380000000000002</v>
      </c>
      <c r="O115">
        <v>0.14399999999999999</v>
      </c>
      <c r="P115">
        <v>0.16370000000000001</v>
      </c>
      <c r="Q115" s="1">
        <v>67308.45</v>
      </c>
      <c r="R115">
        <v>0.27589999999999998</v>
      </c>
      <c r="S115">
        <v>0.1827</v>
      </c>
      <c r="T115">
        <v>0.54139999999999999</v>
      </c>
      <c r="U115">
        <v>315</v>
      </c>
      <c r="V115" s="1">
        <v>97877.85</v>
      </c>
      <c r="W115">
        <v>228.59</v>
      </c>
      <c r="X115" s="1">
        <v>126178.68</v>
      </c>
      <c r="Y115">
        <v>0.54859999999999998</v>
      </c>
      <c r="Z115">
        <v>0.41339999999999999</v>
      </c>
      <c r="AA115">
        <v>3.8100000000000002E-2</v>
      </c>
      <c r="AB115">
        <v>0.45140000000000002</v>
      </c>
      <c r="AC115">
        <v>126.18</v>
      </c>
      <c r="AD115" s="1">
        <v>6508.03</v>
      </c>
      <c r="AE115">
        <v>508.93</v>
      </c>
      <c r="AF115" s="1">
        <v>121654.98</v>
      </c>
      <c r="AG115">
        <v>219</v>
      </c>
      <c r="AH115" s="1">
        <v>29637</v>
      </c>
      <c r="AI115" s="1">
        <v>47337</v>
      </c>
      <c r="AJ115">
        <v>76.680000000000007</v>
      </c>
      <c r="AK115">
        <v>45.43</v>
      </c>
      <c r="AL115">
        <v>57.42</v>
      </c>
      <c r="AM115">
        <v>4.51</v>
      </c>
      <c r="AN115">
        <v>0</v>
      </c>
      <c r="AO115">
        <v>0.86570000000000003</v>
      </c>
      <c r="AP115" s="1">
        <v>2072.14</v>
      </c>
      <c r="AQ115" s="1">
        <v>2996.5</v>
      </c>
      <c r="AR115" s="1">
        <v>7615.93</v>
      </c>
      <c r="AS115" s="1">
        <v>1368.36</v>
      </c>
      <c r="AT115">
        <v>763.15</v>
      </c>
      <c r="AU115" s="1">
        <v>14816.07</v>
      </c>
      <c r="AV115" s="1">
        <v>7566.2</v>
      </c>
      <c r="AW115">
        <v>0.39539999999999997</v>
      </c>
      <c r="AX115" s="1">
        <v>9116.4699999999993</v>
      </c>
      <c r="AY115">
        <v>0.47639999999999999</v>
      </c>
      <c r="AZ115">
        <v>572.79999999999995</v>
      </c>
      <c r="BA115">
        <v>2.9899999999999999E-2</v>
      </c>
      <c r="BB115" s="1">
        <v>1880.82</v>
      </c>
      <c r="BC115">
        <v>9.8299999999999998E-2</v>
      </c>
      <c r="BD115" s="1">
        <v>19136.29</v>
      </c>
      <c r="BE115" s="1">
        <v>2062.0500000000002</v>
      </c>
      <c r="BF115">
        <v>0.63500000000000001</v>
      </c>
      <c r="BG115">
        <v>0.4743</v>
      </c>
      <c r="BH115">
        <v>0.1996</v>
      </c>
      <c r="BI115">
        <v>0.29149999999999998</v>
      </c>
      <c r="BJ115">
        <v>2.29E-2</v>
      </c>
      <c r="BK115">
        <v>1.1599999999999999E-2</v>
      </c>
    </row>
    <row r="116" spans="1:63" x14ac:dyDescent="0.3">
      <c r="A116" t="s">
        <v>113</v>
      </c>
      <c r="B116">
        <v>49312</v>
      </c>
      <c r="C116">
        <v>73</v>
      </c>
      <c r="D116">
        <v>12.86</v>
      </c>
      <c r="E116">
        <v>938.72</v>
      </c>
      <c r="F116">
        <v>865.1</v>
      </c>
      <c r="G116">
        <v>6.8999999999999999E-3</v>
      </c>
      <c r="H116">
        <v>0</v>
      </c>
      <c r="I116">
        <v>1.14E-2</v>
      </c>
      <c r="J116">
        <v>1.1999999999999999E-3</v>
      </c>
      <c r="K116">
        <v>5.4199999999999998E-2</v>
      </c>
      <c r="L116">
        <v>0.90539999999999998</v>
      </c>
      <c r="M116">
        <v>2.0899999999999998E-2</v>
      </c>
      <c r="N116">
        <v>0.27189999999999998</v>
      </c>
      <c r="O116">
        <v>0</v>
      </c>
      <c r="P116">
        <v>0.1424</v>
      </c>
      <c r="Q116" s="1">
        <v>57055.26</v>
      </c>
      <c r="R116">
        <v>0.5181</v>
      </c>
      <c r="S116">
        <v>8.43E-2</v>
      </c>
      <c r="T116">
        <v>0.39760000000000001</v>
      </c>
      <c r="U116">
        <v>5.2</v>
      </c>
      <c r="V116" s="1">
        <v>75986.22</v>
      </c>
      <c r="W116">
        <v>175.76</v>
      </c>
      <c r="X116" s="1">
        <v>143548</v>
      </c>
      <c r="Y116">
        <v>0.93540000000000001</v>
      </c>
      <c r="Z116">
        <v>2.3400000000000001E-2</v>
      </c>
      <c r="AA116">
        <v>4.1200000000000001E-2</v>
      </c>
      <c r="AB116">
        <v>6.4600000000000005E-2</v>
      </c>
      <c r="AC116">
        <v>143.55000000000001</v>
      </c>
      <c r="AD116" s="1">
        <v>3165.85</v>
      </c>
      <c r="AE116">
        <v>419.46</v>
      </c>
      <c r="AF116" s="1">
        <v>125357.75</v>
      </c>
      <c r="AG116">
        <v>238</v>
      </c>
      <c r="AH116" s="1">
        <v>35097</v>
      </c>
      <c r="AI116" s="1">
        <v>50076</v>
      </c>
      <c r="AJ116">
        <v>29.7</v>
      </c>
      <c r="AK116">
        <v>21.7</v>
      </c>
      <c r="AL116">
        <v>22.63</v>
      </c>
      <c r="AM116">
        <v>4.3499999999999996</v>
      </c>
      <c r="AN116" s="1">
        <v>1260.05</v>
      </c>
      <c r="AO116">
        <v>1.4463999999999999</v>
      </c>
      <c r="AP116" s="1">
        <v>1298.69</v>
      </c>
      <c r="AQ116" s="1">
        <v>1945.57</v>
      </c>
      <c r="AR116" s="1">
        <v>5995.27</v>
      </c>
      <c r="AS116">
        <v>348.44</v>
      </c>
      <c r="AT116">
        <v>196.69</v>
      </c>
      <c r="AU116" s="1">
        <v>9784.7099999999991</v>
      </c>
      <c r="AV116" s="1">
        <v>7026.27</v>
      </c>
      <c r="AW116">
        <v>0.5494</v>
      </c>
      <c r="AX116" s="1">
        <v>4266.4399999999996</v>
      </c>
      <c r="AY116">
        <v>0.33360000000000001</v>
      </c>
      <c r="AZ116">
        <v>850.84</v>
      </c>
      <c r="BA116">
        <v>6.6500000000000004E-2</v>
      </c>
      <c r="BB116">
        <v>644.85</v>
      </c>
      <c r="BC116">
        <v>5.04E-2</v>
      </c>
      <c r="BD116" s="1">
        <v>12788.4</v>
      </c>
      <c r="BE116" s="1">
        <v>5431.97</v>
      </c>
      <c r="BF116">
        <v>2.0985</v>
      </c>
      <c r="BG116">
        <v>0.55030000000000001</v>
      </c>
      <c r="BH116">
        <v>0.2291</v>
      </c>
      <c r="BI116">
        <v>0.18160000000000001</v>
      </c>
      <c r="BJ116">
        <v>2.7699999999999999E-2</v>
      </c>
      <c r="BK116">
        <v>1.1299999999999999E-2</v>
      </c>
    </row>
    <row r="117" spans="1:63" x14ac:dyDescent="0.3">
      <c r="A117" t="s">
        <v>114</v>
      </c>
      <c r="B117">
        <v>43810</v>
      </c>
      <c r="C117">
        <v>59</v>
      </c>
      <c r="D117">
        <v>29.46</v>
      </c>
      <c r="E117" s="1">
        <v>1738</v>
      </c>
      <c r="F117" s="1">
        <v>1609.73</v>
      </c>
      <c r="G117">
        <v>5.4000000000000003E-3</v>
      </c>
      <c r="H117">
        <v>0</v>
      </c>
      <c r="I117">
        <v>1.06E-2</v>
      </c>
      <c r="J117">
        <v>2E-3</v>
      </c>
      <c r="K117">
        <v>3.1399999999999997E-2</v>
      </c>
      <c r="L117">
        <v>0.91149999999999998</v>
      </c>
      <c r="M117">
        <v>3.9E-2</v>
      </c>
      <c r="N117">
        <v>0.60499999999999998</v>
      </c>
      <c r="O117">
        <v>2E-3</v>
      </c>
      <c r="P117">
        <v>0.16650000000000001</v>
      </c>
      <c r="Q117" s="1">
        <v>52186.84</v>
      </c>
      <c r="R117">
        <v>0.36940000000000001</v>
      </c>
      <c r="S117">
        <v>0.1532</v>
      </c>
      <c r="T117">
        <v>0.47749999999999998</v>
      </c>
      <c r="U117">
        <v>9</v>
      </c>
      <c r="V117" s="1">
        <v>71214.78</v>
      </c>
      <c r="W117">
        <v>182.71</v>
      </c>
      <c r="X117" s="1">
        <v>124723.17</v>
      </c>
      <c r="Y117">
        <v>0.70250000000000001</v>
      </c>
      <c r="Z117">
        <v>0.254</v>
      </c>
      <c r="AA117">
        <v>4.3400000000000001E-2</v>
      </c>
      <c r="AB117">
        <v>0.29749999999999999</v>
      </c>
      <c r="AC117">
        <v>124.72</v>
      </c>
      <c r="AD117" s="1">
        <v>3009.62</v>
      </c>
      <c r="AE117">
        <v>385.23</v>
      </c>
      <c r="AF117" s="1">
        <v>117645.57</v>
      </c>
      <c r="AG117">
        <v>201</v>
      </c>
      <c r="AH117" s="1">
        <v>27457</v>
      </c>
      <c r="AI117" s="1">
        <v>40101</v>
      </c>
      <c r="AJ117">
        <v>36.4</v>
      </c>
      <c r="AK117">
        <v>22.82</v>
      </c>
      <c r="AL117">
        <v>25.65</v>
      </c>
      <c r="AM117">
        <v>3.7</v>
      </c>
      <c r="AN117">
        <v>0</v>
      </c>
      <c r="AO117">
        <v>0.84689999999999999</v>
      </c>
      <c r="AP117" s="1">
        <v>1417.69</v>
      </c>
      <c r="AQ117" s="1">
        <v>2099.7399999999998</v>
      </c>
      <c r="AR117" s="1">
        <v>6524.81</v>
      </c>
      <c r="AS117">
        <v>656.41</v>
      </c>
      <c r="AT117">
        <v>409.2</v>
      </c>
      <c r="AU117" s="1">
        <v>11107.86</v>
      </c>
      <c r="AV117" s="1">
        <v>7561.35</v>
      </c>
      <c r="AW117">
        <v>0.63560000000000005</v>
      </c>
      <c r="AX117" s="1">
        <v>2620.0700000000002</v>
      </c>
      <c r="AY117">
        <v>0.22020000000000001</v>
      </c>
      <c r="AZ117">
        <v>680.46</v>
      </c>
      <c r="BA117">
        <v>5.7200000000000001E-2</v>
      </c>
      <c r="BB117" s="1">
        <v>1035.1600000000001</v>
      </c>
      <c r="BC117">
        <v>8.6999999999999994E-2</v>
      </c>
      <c r="BD117" s="1">
        <v>11897.04</v>
      </c>
      <c r="BE117" s="1">
        <v>6355.33</v>
      </c>
      <c r="BF117">
        <v>2.8468</v>
      </c>
      <c r="BG117">
        <v>0.54590000000000005</v>
      </c>
      <c r="BH117">
        <v>0.23630000000000001</v>
      </c>
      <c r="BI117">
        <v>0.18840000000000001</v>
      </c>
      <c r="BJ117">
        <v>1.9900000000000001E-2</v>
      </c>
      <c r="BK117">
        <v>9.4999999999999998E-3</v>
      </c>
    </row>
    <row r="118" spans="1:63" x14ac:dyDescent="0.3">
      <c r="A118" t="s">
        <v>115</v>
      </c>
      <c r="B118">
        <v>47548</v>
      </c>
      <c r="C118">
        <v>70</v>
      </c>
      <c r="D118">
        <v>6.18</v>
      </c>
      <c r="E118">
        <v>432.35</v>
      </c>
      <c r="F118">
        <v>402.61</v>
      </c>
      <c r="G118">
        <v>0</v>
      </c>
      <c r="H118">
        <v>0</v>
      </c>
      <c r="I118">
        <v>0</v>
      </c>
      <c r="J118">
        <v>0</v>
      </c>
      <c r="K118">
        <v>9.9000000000000008E-3</v>
      </c>
      <c r="L118">
        <v>0.98729999999999996</v>
      </c>
      <c r="M118">
        <v>2.8E-3</v>
      </c>
      <c r="N118">
        <v>0.48280000000000001</v>
      </c>
      <c r="O118">
        <v>5.0000000000000001E-3</v>
      </c>
      <c r="P118">
        <v>0.21879999999999999</v>
      </c>
      <c r="Q118" s="1">
        <v>41887.32</v>
      </c>
      <c r="R118">
        <v>0.28129999999999999</v>
      </c>
      <c r="S118">
        <v>9.3799999999999994E-2</v>
      </c>
      <c r="T118">
        <v>0.625</v>
      </c>
      <c r="U118">
        <v>7.5</v>
      </c>
      <c r="V118" s="1">
        <v>60124.11</v>
      </c>
      <c r="W118">
        <v>53.13</v>
      </c>
      <c r="X118" s="1">
        <v>214171.18</v>
      </c>
      <c r="Y118">
        <v>0.70520000000000005</v>
      </c>
      <c r="Z118">
        <v>0.1168</v>
      </c>
      <c r="AA118">
        <v>0.17799999999999999</v>
      </c>
      <c r="AB118">
        <v>0.29480000000000001</v>
      </c>
      <c r="AC118">
        <v>214.17</v>
      </c>
      <c r="AD118" s="1">
        <v>7074.59</v>
      </c>
      <c r="AE118">
        <v>618.59</v>
      </c>
      <c r="AF118" s="1">
        <v>184123.18</v>
      </c>
      <c r="AG118">
        <v>484</v>
      </c>
      <c r="AH118" s="1">
        <v>33750</v>
      </c>
      <c r="AI118" s="1">
        <v>51818</v>
      </c>
      <c r="AJ118">
        <v>47.17</v>
      </c>
      <c r="AK118">
        <v>29.48</v>
      </c>
      <c r="AL118">
        <v>32.97</v>
      </c>
      <c r="AM118">
        <v>4</v>
      </c>
      <c r="AN118">
        <v>0</v>
      </c>
      <c r="AO118">
        <v>1.1937</v>
      </c>
      <c r="AP118" s="1">
        <v>2313.7199999999998</v>
      </c>
      <c r="AQ118" s="1">
        <v>2706.85</v>
      </c>
      <c r="AR118" s="1">
        <v>6440.76</v>
      </c>
      <c r="AS118">
        <v>527.55999999999995</v>
      </c>
      <c r="AT118">
        <v>774.6</v>
      </c>
      <c r="AU118" s="1">
        <v>12763.36</v>
      </c>
      <c r="AV118" s="1">
        <v>6951.38</v>
      </c>
      <c r="AW118">
        <v>0.41949999999999998</v>
      </c>
      <c r="AX118" s="1">
        <v>6238.39</v>
      </c>
      <c r="AY118">
        <v>0.3765</v>
      </c>
      <c r="AZ118" s="1">
        <v>2311.63</v>
      </c>
      <c r="BA118">
        <v>0.13950000000000001</v>
      </c>
      <c r="BB118" s="1">
        <v>1067.46</v>
      </c>
      <c r="BC118">
        <v>6.4399999999999999E-2</v>
      </c>
      <c r="BD118" s="1">
        <v>16568.849999999999</v>
      </c>
      <c r="BE118" s="1">
        <v>5290.61</v>
      </c>
      <c r="BF118">
        <v>1.5792999999999999</v>
      </c>
      <c r="BG118">
        <v>0.47449999999999998</v>
      </c>
      <c r="BH118">
        <v>0.19439999999999999</v>
      </c>
      <c r="BI118">
        <v>0.26390000000000002</v>
      </c>
      <c r="BJ118">
        <v>4.4299999999999999E-2</v>
      </c>
      <c r="BK118">
        <v>2.29E-2</v>
      </c>
    </row>
    <row r="119" spans="1:63" x14ac:dyDescent="0.3">
      <c r="A119" t="s">
        <v>116</v>
      </c>
      <c r="B119">
        <v>49320</v>
      </c>
      <c r="C119">
        <v>80</v>
      </c>
      <c r="D119">
        <v>6.88</v>
      </c>
      <c r="E119">
        <v>550.67999999999995</v>
      </c>
      <c r="F119">
        <v>436.56</v>
      </c>
      <c r="G119">
        <v>0</v>
      </c>
      <c r="H119">
        <v>0</v>
      </c>
      <c r="I119">
        <v>5.3E-3</v>
      </c>
      <c r="J119">
        <v>0</v>
      </c>
      <c r="K119">
        <v>3.6700000000000003E-2</v>
      </c>
      <c r="L119">
        <v>0.95309999999999995</v>
      </c>
      <c r="M119">
        <v>4.8999999999999998E-3</v>
      </c>
      <c r="N119">
        <v>0.35780000000000001</v>
      </c>
      <c r="O119">
        <v>2.3E-3</v>
      </c>
      <c r="P119">
        <v>0.20949999999999999</v>
      </c>
      <c r="Q119" s="1">
        <v>46821.15</v>
      </c>
      <c r="R119">
        <v>0.40679999999999999</v>
      </c>
      <c r="S119">
        <v>0.16950000000000001</v>
      </c>
      <c r="T119">
        <v>0.42370000000000002</v>
      </c>
      <c r="U119">
        <v>4.0999999999999996</v>
      </c>
      <c r="V119" s="1">
        <v>77780.33</v>
      </c>
      <c r="W119">
        <v>128.84</v>
      </c>
      <c r="X119" s="1">
        <v>162834.79999999999</v>
      </c>
      <c r="Y119">
        <v>0.84530000000000005</v>
      </c>
      <c r="Z119">
        <v>3.9399999999999998E-2</v>
      </c>
      <c r="AA119">
        <v>0.1154</v>
      </c>
      <c r="AB119">
        <v>0.1547</v>
      </c>
      <c r="AC119">
        <v>162.83000000000001</v>
      </c>
      <c r="AD119" s="1">
        <v>3830.21</v>
      </c>
      <c r="AE119">
        <v>386.56</v>
      </c>
      <c r="AF119" s="1">
        <v>127948.84</v>
      </c>
      <c r="AG119">
        <v>256</v>
      </c>
      <c r="AH119" s="1">
        <v>33211</v>
      </c>
      <c r="AI119" s="1">
        <v>48224</v>
      </c>
      <c r="AJ119">
        <v>34.35</v>
      </c>
      <c r="AK119">
        <v>22</v>
      </c>
      <c r="AL119">
        <v>24.44</v>
      </c>
      <c r="AM119">
        <v>4.45</v>
      </c>
      <c r="AN119" s="1">
        <v>1194.1500000000001</v>
      </c>
      <c r="AO119">
        <v>1.5367</v>
      </c>
      <c r="AP119" s="1">
        <v>1810.59</v>
      </c>
      <c r="AQ119" s="1">
        <v>2904.37</v>
      </c>
      <c r="AR119" s="1">
        <v>7270.21</v>
      </c>
      <c r="AS119">
        <v>618.52</v>
      </c>
      <c r="AT119">
        <v>373.2</v>
      </c>
      <c r="AU119" s="1">
        <v>12976.97</v>
      </c>
      <c r="AV119" s="1">
        <v>9319.4</v>
      </c>
      <c r="AW119">
        <v>0.53680000000000005</v>
      </c>
      <c r="AX119" s="1">
        <v>5553.13</v>
      </c>
      <c r="AY119">
        <v>0.31979999999999997</v>
      </c>
      <c r="AZ119" s="1">
        <v>1348.73</v>
      </c>
      <c r="BA119">
        <v>7.7700000000000005E-2</v>
      </c>
      <c r="BB119" s="1">
        <v>1141.1400000000001</v>
      </c>
      <c r="BC119">
        <v>6.5699999999999995E-2</v>
      </c>
      <c r="BD119" s="1">
        <v>17362.400000000001</v>
      </c>
      <c r="BE119" s="1">
        <v>5293.79</v>
      </c>
      <c r="BF119">
        <v>2.0135999999999998</v>
      </c>
      <c r="BG119">
        <v>0.45789999999999997</v>
      </c>
      <c r="BH119">
        <v>0.21290000000000001</v>
      </c>
      <c r="BI119">
        <v>0.27650000000000002</v>
      </c>
      <c r="BJ119">
        <v>3.3300000000000003E-2</v>
      </c>
      <c r="BK119">
        <v>1.9300000000000001E-2</v>
      </c>
    </row>
    <row r="120" spans="1:63" x14ac:dyDescent="0.3">
      <c r="A120" t="s">
        <v>117</v>
      </c>
      <c r="B120">
        <v>49981</v>
      </c>
      <c r="C120">
        <v>23</v>
      </c>
      <c r="D120">
        <v>130.49</v>
      </c>
      <c r="E120" s="1">
        <v>3001.25</v>
      </c>
      <c r="F120" s="1">
        <v>2820.84</v>
      </c>
      <c r="G120">
        <v>4.41E-2</v>
      </c>
      <c r="H120">
        <v>9.9000000000000008E-3</v>
      </c>
      <c r="I120">
        <v>0.12620000000000001</v>
      </c>
      <c r="J120">
        <v>1.4E-3</v>
      </c>
      <c r="K120">
        <v>2.0400000000000001E-2</v>
      </c>
      <c r="L120">
        <v>0.755</v>
      </c>
      <c r="M120">
        <v>4.2999999999999997E-2</v>
      </c>
      <c r="N120">
        <v>0.17269999999999999</v>
      </c>
      <c r="O120">
        <v>2.92E-2</v>
      </c>
      <c r="P120">
        <v>9.6199999999999994E-2</v>
      </c>
      <c r="Q120" s="1">
        <v>68068.710000000006</v>
      </c>
      <c r="R120">
        <v>0.1762</v>
      </c>
      <c r="S120">
        <v>0.26419999999999999</v>
      </c>
      <c r="T120">
        <v>0.55959999999999999</v>
      </c>
      <c r="U120">
        <v>18</v>
      </c>
      <c r="V120" s="1">
        <v>93910.06</v>
      </c>
      <c r="W120">
        <v>166.74</v>
      </c>
      <c r="X120" s="1">
        <v>283864.03000000003</v>
      </c>
      <c r="Y120">
        <v>0.55020000000000002</v>
      </c>
      <c r="Z120">
        <v>0.33750000000000002</v>
      </c>
      <c r="AA120">
        <v>0.1123</v>
      </c>
      <c r="AB120">
        <v>0.44979999999999998</v>
      </c>
      <c r="AC120">
        <v>283.86</v>
      </c>
      <c r="AD120" s="1">
        <v>11413.08</v>
      </c>
      <c r="AE120">
        <v>872.45</v>
      </c>
      <c r="AF120" s="1">
        <v>270522.03999999998</v>
      </c>
      <c r="AG120">
        <v>584</v>
      </c>
      <c r="AH120" s="1">
        <v>46140</v>
      </c>
      <c r="AI120" s="1">
        <v>85498</v>
      </c>
      <c r="AJ120">
        <v>61.67</v>
      </c>
      <c r="AK120">
        <v>36.4</v>
      </c>
      <c r="AL120">
        <v>39.270000000000003</v>
      </c>
      <c r="AM120">
        <v>5.0999999999999996</v>
      </c>
      <c r="AN120">
        <v>0</v>
      </c>
      <c r="AO120">
        <v>0.58889999999999998</v>
      </c>
      <c r="AP120" s="1">
        <v>1408.3</v>
      </c>
      <c r="AQ120" s="1">
        <v>1830.25</v>
      </c>
      <c r="AR120" s="1">
        <v>7452.76</v>
      </c>
      <c r="AS120">
        <v>645.26</v>
      </c>
      <c r="AT120">
        <v>177.51</v>
      </c>
      <c r="AU120" s="1">
        <v>11514.07</v>
      </c>
      <c r="AV120" s="1">
        <v>2271.1999999999998</v>
      </c>
      <c r="AW120">
        <v>0.15909999999999999</v>
      </c>
      <c r="AX120" s="1">
        <v>10955.73</v>
      </c>
      <c r="AY120">
        <v>0.76749999999999996</v>
      </c>
      <c r="AZ120">
        <v>574.62</v>
      </c>
      <c r="BA120">
        <v>4.0300000000000002E-2</v>
      </c>
      <c r="BB120">
        <v>472.44</v>
      </c>
      <c r="BC120">
        <v>3.3099999999999997E-2</v>
      </c>
      <c r="BD120" s="1">
        <v>14273.98</v>
      </c>
      <c r="BE120">
        <v>413.27</v>
      </c>
      <c r="BF120">
        <v>5.0299999999999997E-2</v>
      </c>
      <c r="BG120">
        <v>0.57099999999999995</v>
      </c>
      <c r="BH120">
        <v>0.188</v>
      </c>
      <c r="BI120">
        <v>0.19170000000000001</v>
      </c>
      <c r="BJ120">
        <v>2.93E-2</v>
      </c>
      <c r="BK120">
        <v>1.9900000000000001E-2</v>
      </c>
    </row>
    <row r="121" spans="1:63" x14ac:dyDescent="0.3">
      <c r="A121" t="s">
        <v>118</v>
      </c>
      <c r="B121">
        <v>47431</v>
      </c>
      <c r="C121">
        <v>101</v>
      </c>
      <c r="D121">
        <v>6.62</v>
      </c>
      <c r="E121">
        <v>668.47</v>
      </c>
      <c r="F121">
        <v>530.41999999999996</v>
      </c>
      <c r="G121">
        <v>5.5999999999999999E-3</v>
      </c>
      <c r="H121">
        <v>0</v>
      </c>
      <c r="I121">
        <v>1.7999999999999999E-2</v>
      </c>
      <c r="J121">
        <v>0</v>
      </c>
      <c r="K121">
        <v>2.24E-2</v>
      </c>
      <c r="L121">
        <v>0.93320000000000003</v>
      </c>
      <c r="M121">
        <v>2.07E-2</v>
      </c>
      <c r="N121">
        <v>0.37359999999999999</v>
      </c>
      <c r="O121">
        <v>0</v>
      </c>
      <c r="P121">
        <v>0.16059999999999999</v>
      </c>
      <c r="Q121" s="1">
        <v>53817.54</v>
      </c>
      <c r="R121">
        <v>0.31030000000000002</v>
      </c>
      <c r="S121">
        <v>0.1552</v>
      </c>
      <c r="T121">
        <v>0.53449999999999998</v>
      </c>
      <c r="U121">
        <v>5.0999999999999996</v>
      </c>
      <c r="V121" s="1">
        <v>68390.14</v>
      </c>
      <c r="W121">
        <v>130.52000000000001</v>
      </c>
      <c r="X121" s="1">
        <v>208946.58</v>
      </c>
      <c r="Y121">
        <v>0.87719999999999998</v>
      </c>
      <c r="Z121">
        <v>8.43E-2</v>
      </c>
      <c r="AA121">
        <v>3.85E-2</v>
      </c>
      <c r="AB121">
        <v>0.12280000000000001</v>
      </c>
      <c r="AC121">
        <v>208.95</v>
      </c>
      <c r="AD121" s="1">
        <v>4434.01</v>
      </c>
      <c r="AE121">
        <v>532.23</v>
      </c>
      <c r="AF121" s="1">
        <v>176094.98</v>
      </c>
      <c r="AG121">
        <v>462</v>
      </c>
      <c r="AH121" s="1">
        <v>37205</v>
      </c>
      <c r="AI121" s="1">
        <v>55904</v>
      </c>
      <c r="AJ121">
        <v>32.799999999999997</v>
      </c>
      <c r="AK121">
        <v>20</v>
      </c>
      <c r="AL121">
        <v>28.64</v>
      </c>
      <c r="AM121">
        <v>5.4</v>
      </c>
      <c r="AN121" s="1">
        <v>2486.31</v>
      </c>
      <c r="AO121">
        <v>1.6769000000000001</v>
      </c>
      <c r="AP121" s="1">
        <v>2533.33</v>
      </c>
      <c r="AQ121" s="1">
        <v>2734.8</v>
      </c>
      <c r="AR121" s="1">
        <v>7202.17</v>
      </c>
      <c r="AS121">
        <v>722.16</v>
      </c>
      <c r="AT121">
        <v>232.43</v>
      </c>
      <c r="AU121" s="1">
        <v>13424.77</v>
      </c>
      <c r="AV121" s="1">
        <v>7241.03</v>
      </c>
      <c r="AW121">
        <v>0.40439999999999998</v>
      </c>
      <c r="AX121" s="1">
        <v>8125.85</v>
      </c>
      <c r="AY121">
        <v>0.45379999999999998</v>
      </c>
      <c r="AZ121" s="1">
        <v>1569.02</v>
      </c>
      <c r="BA121">
        <v>8.7599999999999997E-2</v>
      </c>
      <c r="BB121">
        <v>968.41</v>
      </c>
      <c r="BC121">
        <v>5.4100000000000002E-2</v>
      </c>
      <c r="BD121" s="1">
        <v>17904.310000000001</v>
      </c>
      <c r="BE121" s="1">
        <v>3277.03</v>
      </c>
      <c r="BF121">
        <v>1.1618999999999999</v>
      </c>
      <c r="BG121">
        <v>0.49580000000000002</v>
      </c>
      <c r="BH121">
        <v>0.1714</v>
      </c>
      <c r="BI121">
        <v>0.23419999999999999</v>
      </c>
      <c r="BJ121">
        <v>3.4200000000000001E-2</v>
      </c>
      <c r="BK121">
        <v>6.4399999999999999E-2</v>
      </c>
    </row>
    <row r="122" spans="1:63" x14ac:dyDescent="0.3">
      <c r="A122" t="s">
        <v>119</v>
      </c>
      <c r="B122">
        <v>43828</v>
      </c>
      <c r="C122">
        <v>9</v>
      </c>
      <c r="D122">
        <v>191.83</v>
      </c>
      <c r="E122" s="1">
        <v>1726.46</v>
      </c>
      <c r="F122" s="1">
        <v>1476.8</v>
      </c>
      <c r="G122">
        <v>5.7999999999999996E-3</v>
      </c>
      <c r="H122">
        <v>0</v>
      </c>
      <c r="I122">
        <v>2.9899999999999999E-2</v>
      </c>
      <c r="J122">
        <v>0</v>
      </c>
      <c r="K122">
        <v>1.4E-2</v>
      </c>
      <c r="L122">
        <v>0.90129999999999999</v>
      </c>
      <c r="M122">
        <v>4.9000000000000002E-2</v>
      </c>
      <c r="N122">
        <v>0.99970000000000003</v>
      </c>
      <c r="O122">
        <v>6.9999999999999999E-4</v>
      </c>
      <c r="P122">
        <v>0.19350000000000001</v>
      </c>
      <c r="Q122" s="1">
        <v>55184.42</v>
      </c>
      <c r="R122">
        <v>0.19270000000000001</v>
      </c>
      <c r="S122">
        <v>0.20180000000000001</v>
      </c>
      <c r="T122">
        <v>0.60550000000000004</v>
      </c>
      <c r="U122">
        <v>11.2</v>
      </c>
      <c r="V122" s="1">
        <v>74489.17</v>
      </c>
      <c r="W122">
        <v>148.46</v>
      </c>
      <c r="X122" s="1">
        <v>94918.27</v>
      </c>
      <c r="Y122">
        <v>0.63270000000000004</v>
      </c>
      <c r="Z122">
        <v>0.3095</v>
      </c>
      <c r="AA122">
        <v>5.7799999999999997E-2</v>
      </c>
      <c r="AB122">
        <v>0.36730000000000002</v>
      </c>
      <c r="AC122">
        <v>94.92</v>
      </c>
      <c r="AD122" s="1">
        <v>3444.91</v>
      </c>
      <c r="AE122">
        <v>410.81</v>
      </c>
      <c r="AF122" s="1">
        <v>91516.79</v>
      </c>
      <c r="AG122">
        <v>96</v>
      </c>
      <c r="AH122" s="1">
        <v>24968</v>
      </c>
      <c r="AI122" s="1">
        <v>42628</v>
      </c>
      <c r="AJ122">
        <v>57.63</v>
      </c>
      <c r="AK122">
        <v>33.49</v>
      </c>
      <c r="AL122">
        <v>38.04</v>
      </c>
      <c r="AM122">
        <v>4.5999999999999996</v>
      </c>
      <c r="AN122">
        <v>0</v>
      </c>
      <c r="AO122">
        <v>0.98860000000000003</v>
      </c>
      <c r="AP122" s="1">
        <v>1680.4</v>
      </c>
      <c r="AQ122" s="1">
        <v>1863.07</v>
      </c>
      <c r="AR122" s="1">
        <v>7153.03</v>
      </c>
      <c r="AS122">
        <v>428.74</v>
      </c>
      <c r="AT122">
        <v>230.41</v>
      </c>
      <c r="AU122" s="1">
        <v>11355.67</v>
      </c>
      <c r="AV122" s="1">
        <v>8420.4599999999991</v>
      </c>
      <c r="AW122">
        <v>0.60119999999999996</v>
      </c>
      <c r="AX122" s="1">
        <v>3272.99</v>
      </c>
      <c r="AY122">
        <v>0.23369999999999999</v>
      </c>
      <c r="AZ122">
        <v>810.93</v>
      </c>
      <c r="BA122">
        <v>5.79E-2</v>
      </c>
      <c r="BB122" s="1">
        <v>1501.39</v>
      </c>
      <c r="BC122">
        <v>0.1072</v>
      </c>
      <c r="BD122" s="1">
        <v>14005.78</v>
      </c>
      <c r="BE122" s="1">
        <v>6098.44</v>
      </c>
      <c r="BF122">
        <v>2.7134</v>
      </c>
      <c r="BG122">
        <v>0.51019999999999999</v>
      </c>
      <c r="BH122">
        <v>0.23300000000000001</v>
      </c>
      <c r="BI122">
        <v>0.2039</v>
      </c>
      <c r="BJ122">
        <v>3.0499999999999999E-2</v>
      </c>
      <c r="BK122">
        <v>2.2499999999999999E-2</v>
      </c>
    </row>
    <row r="123" spans="1:63" x14ac:dyDescent="0.3">
      <c r="A123" t="s">
        <v>120</v>
      </c>
      <c r="B123">
        <v>49999</v>
      </c>
      <c r="C123">
        <v>13</v>
      </c>
      <c r="D123">
        <v>115.2</v>
      </c>
      <c r="E123" s="1">
        <v>1497.59</v>
      </c>
      <c r="F123" s="1">
        <v>1994.33</v>
      </c>
      <c r="G123">
        <v>1.83E-2</v>
      </c>
      <c r="H123">
        <v>8.0000000000000004E-4</v>
      </c>
      <c r="I123">
        <v>4.3200000000000002E-2</v>
      </c>
      <c r="J123">
        <v>8.0000000000000004E-4</v>
      </c>
      <c r="K123">
        <v>2.1600000000000001E-2</v>
      </c>
      <c r="L123">
        <v>0.88109999999999999</v>
      </c>
      <c r="M123">
        <v>3.4299999999999997E-2</v>
      </c>
      <c r="N123">
        <v>0.43630000000000002</v>
      </c>
      <c r="O123">
        <v>1.5299999999999999E-2</v>
      </c>
      <c r="P123">
        <v>0.16020000000000001</v>
      </c>
      <c r="Q123" s="1">
        <v>57195.21</v>
      </c>
      <c r="R123">
        <v>8.4699999999999998E-2</v>
      </c>
      <c r="S123">
        <v>0.1525</v>
      </c>
      <c r="T123">
        <v>0.76270000000000004</v>
      </c>
      <c r="U123">
        <v>11</v>
      </c>
      <c r="V123" s="1">
        <v>97025.36</v>
      </c>
      <c r="W123">
        <v>131.93</v>
      </c>
      <c r="X123" s="1">
        <v>195093.32</v>
      </c>
      <c r="Y123">
        <v>0.80079999999999996</v>
      </c>
      <c r="Z123">
        <v>0.1545</v>
      </c>
      <c r="AA123">
        <v>4.4699999999999997E-2</v>
      </c>
      <c r="AB123">
        <v>0.19919999999999999</v>
      </c>
      <c r="AC123">
        <v>195.09</v>
      </c>
      <c r="AD123" s="1">
        <v>8604.5</v>
      </c>
      <c r="AE123" s="1">
        <v>1125.28</v>
      </c>
      <c r="AF123" s="1">
        <v>136111.04000000001</v>
      </c>
      <c r="AG123">
        <v>307</v>
      </c>
      <c r="AH123" s="1">
        <v>34850</v>
      </c>
      <c r="AI123" s="1">
        <v>52248</v>
      </c>
      <c r="AJ123">
        <v>77.58</v>
      </c>
      <c r="AK123">
        <v>41.59</v>
      </c>
      <c r="AL123">
        <v>47.44</v>
      </c>
      <c r="AM123">
        <v>5.6</v>
      </c>
      <c r="AN123">
        <v>0</v>
      </c>
      <c r="AO123">
        <v>1.2422</v>
      </c>
      <c r="AP123" s="1">
        <v>1401.98</v>
      </c>
      <c r="AQ123" s="1">
        <v>1752.07</v>
      </c>
      <c r="AR123" s="1">
        <v>5618.93</v>
      </c>
      <c r="AS123">
        <v>557</v>
      </c>
      <c r="AT123">
        <v>99.27</v>
      </c>
      <c r="AU123" s="1">
        <v>9429.26</v>
      </c>
      <c r="AV123" s="1">
        <v>3057.34</v>
      </c>
      <c r="AW123">
        <v>0.251</v>
      </c>
      <c r="AX123" s="1">
        <v>5358.11</v>
      </c>
      <c r="AY123">
        <v>0.43980000000000002</v>
      </c>
      <c r="AZ123" s="1">
        <v>3061.91</v>
      </c>
      <c r="BA123">
        <v>0.25130000000000002</v>
      </c>
      <c r="BB123">
        <v>704.69</v>
      </c>
      <c r="BC123">
        <v>5.7799999999999997E-2</v>
      </c>
      <c r="BD123" s="1">
        <v>12182.05</v>
      </c>
      <c r="BE123" s="1">
        <v>5256.89</v>
      </c>
      <c r="BF123">
        <v>1.1255999999999999</v>
      </c>
      <c r="BG123">
        <v>0.52259999999999995</v>
      </c>
      <c r="BH123">
        <v>0.2397</v>
      </c>
      <c r="BI123">
        <v>0.21199999999999999</v>
      </c>
      <c r="BJ123">
        <v>1.2500000000000001E-2</v>
      </c>
      <c r="BK123">
        <v>1.32E-2</v>
      </c>
    </row>
    <row r="124" spans="1:63" x14ac:dyDescent="0.3">
      <c r="A124" t="s">
        <v>121</v>
      </c>
      <c r="B124">
        <v>45336</v>
      </c>
      <c r="C124">
        <v>35</v>
      </c>
      <c r="D124">
        <v>23.03</v>
      </c>
      <c r="E124">
        <v>806.17</v>
      </c>
      <c r="F124">
        <v>770.44</v>
      </c>
      <c r="G124">
        <v>1.2999999999999999E-3</v>
      </c>
      <c r="H124">
        <v>0</v>
      </c>
      <c r="I124">
        <v>3.0999999999999999E-3</v>
      </c>
      <c r="J124">
        <v>0</v>
      </c>
      <c r="K124">
        <v>1.2800000000000001E-2</v>
      </c>
      <c r="L124">
        <v>0.95</v>
      </c>
      <c r="M124">
        <v>3.2800000000000003E-2</v>
      </c>
      <c r="N124">
        <v>0.34970000000000001</v>
      </c>
      <c r="O124">
        <v>0</v>
      </c>
      <c r="P124">
        <v>9.0999999999999998E-2</v>
      </c>
      <c r="Q124" s="1">
        <v>53652.03</v>
      </c>
      <c r="R124">
        <v>0.2712</v>
      </c>
      <c r="S124">
        <v>0.2203</v>
      </c>
      <c r="T124">
        <v>0.50849999999999995</v>
      </c>
      <c r="U124">
        <v>5.7</v>
      </c>
      <c r="V124" s="1">
        <v>83089.960000000006</v>
      </c>
      <c r="W124">
        <v>131.94999999999999</v>
      </c>
      <c r="X124" s="1">
        <v>130049.9</v>
      </c>
      <c r="Y124">
        <v>0.84970000000000001</v>
      </c>
      <c r="Z124">
        <v>0.10979999999999999</v>
      </c>
      <c r="AA124">
        <v>4.0500000000000001E-2</v>
      </c>
      <c r="AB124">
        <v>0.15029999999999999</v>
      </c>
      <c r="AC124">
        <v>130.05000000000001</v>
      </c>
      <c r="AD124" s="1">
        <v>3035.58</v>
      </c>
      <c r="AE124">
        <v>387.73</v>
      </c>
      <c r="AF124" s="1">
        <v>126714.51</v>
      </c>
      <c r="AG124">
        <v>246</v>
      </c>
      <c r="AH124" s="1">
        <v>33769</v>
      </c>
      <c r="AI124" s="1">
        <v>53720</v>
      </c>
      <c r="AJ124">
        <v>35.299999999999997</v>
      </c>
      <c r="AK124">
        <v>22.27</v>
      </c>
      <c r="AL124">
        <v>27.23</v>
      </c>
      <c r="AM124">
        <v>3.9</v>
      </c>
      <c r="AN124" s="1">
        <v>2535.0700000000002</v>
      </c>
      <c r="AO124">
        <v>1.5916999999999999</v>
      </c>
      <c r="AP124" s="1">
        <v>1630.75</v>
      </c>
      <c r="AQ124" s="1">
        <v>2332.2399999999998</v>
      </c>
      <c r="AR124" s="1">
        <v>6595.3</v>
      </c>
      <c r="AS124">
        <v>575.73</v>
      </c>
      <c r="AT124">
        <v>255.22</v>
      </c>
      <c r="AU124" s="1">
        <v>11389.26</v>
      </c>
      <c r="AV124" s="1">
        <v>6107.82</v>
      </c>
      <c r="AW124">
        <v>0.439</v>
      </c>
      <c r="AX124" s="1">
        <v>5508.58</v>
      </c>
      <c r="AY124">
        <v>0.39589999999999997</v>
      </c>
      <c r="AZ124" s="1">
        <v>1676.61</v>
      </c>
      <c r="BA124">
        <v>0.1205</v>
      </c>
      <c r="BB124">
        <v>620.26</v>
      </c>
      <c r="BC124">
        <v>4.4600000000000001E-2</v>
      </c>
      <c r="BD124" s="1">
        <v>13913.27</v>
      </c>
      <c r="BE124" s="1">
        <v>5496.9</v>
      </c>
      <c r="BF124">
        <v>1.7764</v>
      </c>
      <c r="BG124">
        <v>0.55079999999999996</v>
      </c>
      <c r="BH124">
        <v>0.1986</v>
      </c>
      <c r="BI124">
        <v>0.2041</v>
      </c>
      <c r="BJ124">
        <v>3.15E-2</v>
      </c>
      <c r="BK124">
        <v>1.4999999999999999E-2</v>
      </c>
    </row>
    <row r="125" spans="1:63" x14ac:dyDescent="0.3">
      <c r="A125" t="s">
        <v>122</v>
      </c>
      <c r="B125">
        <v>45344</v>
      </c>
      <c r="C125">
        <v>20</v>
      </c>
      <c r="D125">
        <v>39.270000000000003</v>
      </c>
      <c r="E125">
        <v>785.4</v>
      </c>
      <c r="F125">
        <v>593.1</v>
      </c>
      <c r="G125">
        <v>8.3999999999999995E-3</v>
      </c>
      <c r="H125">
        <v>0</v>
      </c>
      <c r="I125">
        <v>1.1299999999999999E-2</v>
      </c>
      <c r="J125">
        <v>2.0999999999999999E-3</v>
      </c>
      <c r="K125">
        <v>5.4000000000000003E-3</v>
      </c>
      <c r="L125">
        <v>0.88819999999999999</v>
      </c>
      <c r="M125">
        <v>8.4599999999999995E-2</v>
      </c>
      <c r="N125">
        <v>0.99280000000000002</v>
      </c>
      <c r="O125">
        <v>1.6999999999999999E-3</v>
      </c>
      <c r="P125">
        <v>0.16009999999999999</v>
      </c>
      <c r="Q125" s="1">
        <v>46107.39</v>
      </c>
      <c r="R125">
        <v>0.20749999999999999</v>
      </c>
      <c r="S125">
        <v>0.1132</v>
      </c>
      <c r="T125">
        <v>0.67920000000000003</v>
      </c>
      <c r="U125">
        <v>6.3</v>
      </c>
      <c r="V125" s="1">
        <v>59607.46</v>
      </c>
      <c r="W125">
        <v>114.27</v>
      </c>
      <c r="X125" s="1">
        <v>86959.63</v>
      </c>
      <c r="Y125">
        <v>0.76239999999999997</v>
      </c>
      <c r="Z125">
        <v>0.1537</v>
      </c>
      <c r="AA125">
        <v>8.3900000000000002E-2</v>
      </c>
      <c r="AB125">
        <v>0.23760000000000001</v>
      </c>
      <c r="AC125">
        <v>86.96</v>
      </c>
      <c r="AD125" s="1">
        <v>3365.45</v>
      </c>
      <c r="AE125">
        <v>501.23</v>
      </c>
      <c r="AF125" s="1">
        <v>82262.02</v>
      </c>
      <c r="AG125">
        <v>73</v>
      </c>
      <c r="AH125" s="1">
        <v>27509</v>
      </c>
      <c r="AI125" s="1">
        <v>37948</v>
      </c>
      <c r="AJ125">
        <v>64.75</v>
      </c>
      <c r="AK125">
        <v>33.28</v>
      </c>
      <c r="AL125">
        <v>51.36</v>
      </c>
      <c r="AM125">
        <v>3.8</v>
      </c>
      <c r="AN125">
        <v>254.04</v>
      </c>
      <c r="AO125">
        <v>1.2003999999999999</v>
      </c>
      <c r="AP125" s="1">
        <v>2014.71</v>
      </c>
      <c r="AQ125" s="1">
        <v>2425.42</v>
      </c>
      <c r="AR125" s="1">
        <v>7351.21</v>
      </c>
      <c r="AS125">
        <v>425.04</v>
      </c>
      <c r="AT125">
        <v>447.49</v>
      </c>
      <c r="AU125" s="1">
        <v>12663.87</v>
      </c>
      <c r="AV125" s="1">
        <v>12089</v>
      </c>
      <c r="AW125">
        <v>0.64970000000000006</v>
      </c>
      <c r="AX125" s="1">
        <v>3965.11</v>
      </c>
      <c r="AY125">
        <v>0.21310000000000001</v>
      </c>
      <c r="AZ125">
        <v>926.73</v>
      </c>
      <c r="BA125">
        <v>4.9799999999999997E-2</v>
      </c>
      <c r="BB125" s="1">
        <v>1626.69</v>
      </c>
      <c r="BC125">
        <v>8.7400000000000005E-2</v>
      </c>
      <c r="BD125" s="1">
        <v>18607.52</v>
      </c>
      <c r="BE125" s="1">
        <v>6800.99</v>
      </c>
      <c r="BF125">
        <v>3.6031</v>
      </c>
      <c r="BG125">
        <v>0.40799999999999997</v>
      </c>
      <c r="BH125">
        <v>0.2586</v>
      </c>
      <c r="BI125">
        <v>0.2681</v>
      </c>
      <c r="BJ125">
        <v>2.0500000000000001E-2</v>
      </c>
      <c r="BK125">
        <v>4.4699999999999997E-2</v>
      </c>
    </row>
    <row r="126" spans="1:63" x14ac:dyDescent="0.3">
      <c r="A126" t="s">
        <v>123</v>
      </c>
      <c r="B126">
        <v>46433</v>
      </c>
      <c r="C126">
        <v>38</v>
      </c>
      <c r="D126">
        <v>24.96</v>
      </c>
      <c r="E126">
        <v>948.66</v>
      </c>
      <c r="F126" s="1">
        <v>1268.29</v>
      </c>
      <c r="G126">
        <v>8.0000000000000004E-4</v>
      </c>
      <c r="H126">
        <v>1.6000000000000001E-3</v>
      </c>
      <c r="I126">
        <v>1.6000000000000001E-3</v>
      </c>
      <c r="J126">
        <v>0</v>
      </c>
      <c r="K126">
        <v>6.1999999999999998E-3</v>
      </c>
      <c r="L126">
        <v>0.98119999999999996</v>
      </c>
      <c r="M126">
        <v>8.6999999999999994E-3</v>
      </c>
      <c r="N126">
        <v>0.36919999999999997</v>
      </c>
      <c r="O126">
        <v>0</v>
      </c>
      <c r="P126">
        <v>0.1046</v>
      </c>
      <c r="Q126" s="1">
        <v>50209.23</v>
      </c>
      <c r="R126">
        <v>0.26369999999999999</v>
      </c>
      <c r="S126">
        <v>0.25269999999999998</v>
      </c>
      <c r="T126">
        <v>0.48349999999999999</v>
      </c>
      <c r="U126">
        <v>12.2</v>
      </c>
      <c r="V126" s="1">
        <v>56174.18</v>
      </c>
      <c r="W126">
        <v>75.95</v>
      </c>
      <c r="X126" s="1">
        <v>124589.43</v>
      </c>
      <c r="Y126">
        <v>0.82499999999999996</v>
      </c>
      <c r="Z126">
        <v>8.8800000000000004E-2</v>
      </c>
      <c r="AA126">
        <v>8.6199999999999999E-2</v>
      </c>
      <c r="AB126">
        <v>0.17499999999999999</v>
      </c>
      <c r="AC126">
        <v>124.59</v>
      </c>
      <c r="AD126" s="1">
        <v>2830.1</v>
      </c>
      <c r="AE126">
        <v>381.63</v>
      </c>
      <c r="AF126" s="1">
        <v>81041.02</v>
      </c>
      <c r="AG126">
        <v>68</v>
      </c>
      <c r="AH126" s="1">
        <v>32862</v>
      </c>
      <c r="AI126" s="1">
        <v>51175</v>
      </c>
      <c r="AJ126">
        <v>30.3</v>
      </c>
      <c r="AK126">
        <v>22</v>
      </c>
      <c r="AL126">
        <v>22</v>
      </c>
      <c r="AM126">
        <v>3.2</v>
      </c>
      <c r="AN126" s="1">
        <v>1283.79</v>
      </c>
      <c r="AO126">
        <v>1.1921999999999999</v>
      </c>
      <c r="AP126" s="1">
        <v>1369.55</v>
      </c>
      <c r="AQ126" s="1">
        <v>2111.37</v>
      </c>
      <c r="AR126" s="1">
        <v>5335.34</v>
      </c>
      <c r="AS126">
        <v>560.82000000000005</v>
      </c>
      <c r="AT126">
        <v>352.64</v>
      </c>
      <c r="AU126" s="1">
        <v>9729.76</v>
      </c>
      <c r="AV126" s="1">
        <v>4896.13</v>
      </c>
      <c r="AW126">
        <v>0.44109999999999999</v>
      </c>
      <c r="AX126" s="1">
        <v>2671.46</v>
      </c>
      <c r="AY126">
        <v>0.2407</v>
      </c>
      <c r="AZ126" s="1">
        <v>2990.25</v>
      </c>
      <c r="BA126">
        <v>0.26939999999999997</v>
      </c>
      <c r="BB126">
        <v>542.30999999999995</v>
      </c>
      <c r="BC126">
        <v>4.8899999999999999E-2</v>
      </c>
      <c r="BD126" s="1">
        <v>11100.15</v>
      </c>
      <c r="BE126" s="1">
        <v>7808.14</v>
      </c>
      <c r="BF126">
        <v>2.8401000000000001</v>
      </c>
      <c r="BG126">
        <v>0.53439999999999999</v>
      </c>
      <c r="BH126">
        <v>0.2177</v>
      </c>
      <c r="BI126">
        <v>0.19650000000000001</v>
      </c>
      <c r="BJ126">
        <v>4.1700000000000001E-2</v>
      </c>
      <c r="BK126">
        <v>9.7999999999999997E-3</v>
      </c>
    </row>
    <row r="127" spans="1:63" x14ac:dyDescent="0.3">
      <c r="A127" t="s">
        <v>124</v>
      </c>
      <c r="B127">
        <v>49429</v>
      </c>
      <c r="C127">
        <v>104</v>
      </c>
      <c r="D127">
        <v>11.48</v>
      </c>
      <c r="E127" s="1">
        <v>1193.8399999999999</v>
      </c>
      <c r="F127" s="1">
        <v>1059.77</v>
      </c>
      <c r="G127">
        <v>8.9999999999999998E-4</v>
      </c>
      <c r="H127">
        <v>0</v>
      </c>
      <c r="I127">
        <v>3.8E-3</v>
      </c>
      <c r="J127">
        <v>8.9999999999999998E-4</v>
      </c>
      <c r="K127">
        <v>8.9999999999999993E-3</v>
      </c>
      <c r="L127">
        <v>0.96689999999999998</v>
      </c>
      <c r="M127">
        <v>1.8499999999999999E-2</v>
      </c>
      <c r="N127">
        <v>0.36409999999999998</v>
      </c>
      <c r="O127">
        <v>0</v>
      </c>
      <c r="P127">
        <v>0.1045</v>
      </c>
      <c r="Q127" s="1">
        <v>47783.28</v>
      </c>
      <c r="R127">
        <v>0.17860000000000001</v>
      </c>
      <c r="S127">
        <v>0.1429</v>
      </c>
      <c r="T127">
        <v>0.67859999999999998</v>
      </c>
      <c r="U127">
        <v>12.5</v>
      </c>
      <c r="V127" s="1">
        <v>58339.57</v>
      </c>
      <c r="W127">
        <v>92.72</v>
      </c>
      <c r="X127" s="1">
        <v>127332.53</v>
      </c>
      <c r="Y127">
        <v>0.88060000000000005</v>
      </c>
      <c r="Z127">
        <v>3.3700000000000001E-2</v>
      </c>
      <c r="AA127">
        <v>8.5699999999999998E-2</v>
      </c>
      <c r="AB127">
        <v>0.11940000000000001</v>
      </c>
      <c r="AC127">
        <v>127.33</v>
      </c>
      <c r="AD127" s="1">
        <v>3163.16</v>
      </c>
      <c r="AE127">
        <v>369.59</v>
      </c>
      <c r="AF127" s="1">
        <v>111613.6</v>
      </c>
      <c r="AG127">
        <v>170</v>
      </c>
      <c r="AH127" s="1">
        <v>32280</v>
      </c>
      <c r="AI127" s="1">
        <v>48025</v>
      </c>
      <c r="AJ127">
        <v>46.1</v>
      </c>
      <c r="AK127">
        <v>22.75</v>
      </c>
      <c r="AL127">
        <v>25.38</v>
      </c>
      <c r="AM127">
        <v>4.2</v>
      </c>
      <c r="AN127">
        <v>0</v>
      </c>
      <c r="AO127">
        <v>1.0072000000000001</v>
      </c>
      <c r="AP127" s="1">
        <v>1413.57</v>
      </c>
      <c r="AQ127" s="1">
        <v>2374.9299999999998</v>
      </c>
      <c r="AR127" s="1">
        <v>6083.41</v>
      </c>
      <c r="AS127">
        <v>382.28</v>
      </c>
      <c r="AT127">
        <v>282.2</v>
      </c>
      <c r="AU127" s="1">
        <v>10536.36</v>
      </c>
      <c r="AV127" s="1">
        <v>7646.42</v>
      </c>
      <c r="AW127">
        <v>0.6341</v>
      </c>
      <c r="AX127" s="1">
        <v>2833.92</v>
      </c>
      <c r="AY127">
        <v>0.23499999999999999</v>
      </c>
      <c r="AZ127">
        <v>728.15</v>
      </c>
      <c r="BA127">
        <v>6.0400000000000002E-2</v>
      </c>
      <c r="BB127">
        <v>851.02</v>
      </c>
      <c r="BC127">
        <v>7.0599999999999996E-2</v>
      </c>
      <c r="BD127" s="1">
        <v>12059.51</v>
      </c>
      <c r="BE127" s="1">
        <v>5898.86</v>
      </c>
      <c r="BF127">
        <v>2.6303000000000001</v>
      </c>
      <c r="BG127">
        <v>0.5252</v>
      </c>
      <c r="BH127">
        <v>0.218</v>
      </c>
      <c r="BI127">
        <v>0.20519999999999999</v>
      </c>
      <c r="BJ127">
        <v>4.0099999999999997E-2</v>
      </c>
      <c r="BK127">
        <v>1.1599999999999999E-2</v>
      </c>
    </row>
    <row r="128" spans="1:63" x14ac:dyDescent="0.3">
      <c r="A128" t="s">
        <v>125</v>
      </c>
      <c r="B128">
        <v>50351</v>
      </c>
      <c r="C128">
        <v>128</v>
      </c>
      <c r="D128">
        <v>6.41</v>
      </c>
      <c r="E128">
        <v>820.58</v>
      </c>
      <c r="F128">
        <v>827.57</v>
      </c>
      <c r="G128">
        <v>1.4E-3</v>
      </c>
      <c r="H128">
        <v>2.3999999999999998E-3</v>
      </c>
      <c r="I128">
        <v>7.9000000000000008E-3</v>
      </c>
      <c r="J128">
        <v>0</v>
      </c>
      <c r="K128">
        <v>2.8899999999999999E-2</v>
      </c>
      <c r="L128">
        <v>0.92910000000000004</v>
      </c>
      <c r="M128">
        <v>3.04E-2</v>
      </c>
      <c r="N128">
        <v>0.34689999999999999</v>
      </c>
      <c r="O128">
        <v>0</v>
      </c>
      <c r="P128">
        <v>0.18029999999999999</v>
      </c>
      <c r="Q128" s="1">
        <v>50800.04</v>
      </c>
      <c r="R128">
        <v>0.27400000000000002</v>
      </c>
      <c r="S128">
        <v>0.24660000000000001</v>
      </c>
      <c r="T128">
        <v>0.47949999999999998</v>
      </c>
      <c r="U128">
        <v>6</v>
      </c>
      <c r="V128" s="1">
        <v>82288.17</v>
      </c>
      <c r="W128">
        <v>131.97999999999999</v>
      </c>
      <c r="X128" s="1">
        <v>234555.77</v>
      </c>
      <c r="Y128">
        <v>0.78220000000000001</v>
      </c>
      <c r="Z128">
        <v>1.11E-2</v>
      </c>
      <c r="AA128">
        <v>0.20669999999999999</v>
      </c>
      <c r="AB128">
        <v>0.21779999999999999</v>
      </c>
      <c r="AC128">
        <v>234.56</v>
      </c>
      <c r="AD128" s="1">
        <v>5888.35</v>
      </c>
      <c r="AE128">
        <v>509.6</v>
      </c>
      <c r="AF128" s="1">
        <v>183900.62</v>
      </c>
      <c r="AG128">
        <v>483</v>
      </c>
      <c r="AH128" s="1">
        <v>35573</v>
      </c>
      <c r="AI128" s="1">
        <v>52610</v>
      </c>
      <c r="AJ128">
        <v>36.700000000000003</v>
      </c>
      <c r="AK128">
        <v>22</v>
      </c>
      <c r="AL128">
        <v>27.76</v>
      </c>
      <c r="AM128">
        <v>5.2</v>
      </c>
      <c r="AN128" s="1">
        <v>1207.1099999999999</v>
      </c>
      <c r="AO128">
        <v>1.7683</v>
      </c>
      <c r="AP128" s="1">
        <v>1831.18</v>
      </c>
      <c r="AQ128" s="1">
        <v>1720.93</v>
      </c>
      <c r="AR128" s="1">
        <v>7734.04</v>
      </c>
      <c r="AS128">
        <v>649.57000000000005</v>
      </c>
      <c r="AT128">
        <v>188.19</v>
      </c>
      <c r="AU128" s="1">
        <v>12123.97</v>
      </c>
      <c r="AV128" s="1">
        <v>5972.77</v>
      </c>
      <c r="AW128">
        <v>0.37619999999999998</v>
      </c>
      <c r="AX128" s="1">
        <v>6139.64</v>
      </c>
      <c r="AY128">
        <v>0.38669999999999999</v>
      </c>
      <c r="AZ128" s="1">
        <v>3075.23</v>
      </c>
      <c r="BA128">
        <v>0.19370000000000001</v>
      </c>
      <c r="BB128">
        <v>690.5</v>
      </c>
      <c r="BC128">
        <v>4.3499999999999997E-2</v>
      </c>
      <c r="BD128" s="1">
        <v>15878.14</v>
      </c>
      <c r="BE128" s="1">
        <v>5427.34</v>
      </c>
      <c r="BF128">
        <v>2.1596000000000002</v>
      </c>
      <c r="BG128">
        <v>0.55310000000000004</v>
      </c>
      <c r="BH128">
        <v>0.22389999999999999</v>
      </c>
      <c r="BI128">
        <v>0.12839999999999999</v>
      </c>
      <c r="BJ128">
        <v>3.7199999999999997E-2</v>
      </c>
      <c r="BK128">
        <v>5.74E-2</v>
      </c>
    </row>
    <row r="129" spans="1:63" x14ac:dyDescent="0.3">
      <c r="A129" t="s">
        <v>126</v>
      </c>
      <c r="B129">
        <v>49189</v>
      </c>
      <c r="C129">
        <v>74</v>
      </c>
      <c r="D129">
        <v>23.75</v>
      </c>
      <c r="E129" s="1">
        <v>1757.67</v>
      </c>
      <c r="F129" s="1">
        <v>1744.91</v>
      </c>
      <c r="G129">
        <v>1.1000000000000001E-3</v>
      </c>
      <c r="H129">
        <v>0</v>
      </c>
      <c r="I129">
        <v>3.3E-3</v>
      </c>
      <c r="J129">
        <v>0</v>
      </c>
      <c r="K129">
        <v>1.01E-2</v>
      </c>
      <c r="L129">
        <v>0.96440000000000003</v>
      </c>
      <c r="M129">
        <v>2.1100000000000001E-2</v>
      </c>
      <c r="N129">
        <v>0.33079999999999998</v>
      </c>
      <c r="O129">
        <v>1.6999999999999999E-3</v>
      </c>
      <c r="P129">
        <v>0.1207</v>
      </c>
      <c r="Q129" s="1">
        <v>53114.13</v>
      </c>
      <c r="R129">
        <v>0.33329999999999999</v>
      </c>
      <c r="S129">
        <v>0.1825</v>
      </c>
      <c r="T129">
        <v>0.48409999999999997</v>
      </c>
      <c r="U129">
        <v>18</v>
      </c>
      <c r="V129" s="1">
        <v>69743.61</v>
      </c>
      <c r="W129">
        <v>95.31</v>
      </c>
      <c r="X129" s="1">
        <v>172333.8</v>
      </c>
      <c r="Y129">
        <v>0.87929999999999997</v>
      </c>
      <c r="Z129">
        <v>7.0099999999999996E-2</v>
      </c>
      <c r="AA129">
        <v>5.0599999999999999E-2</v>
      </c>
      <c r="AB129">
        <v>0.1207</v>
      </c>
      <c r="AC129">
        <v>172.33</v>
      </c>
      <c r="AD129" s="1">
        <v>5102.5600000000004</v>
      </c>
      <c r="AE129">
        <v>648.87</v>
      </c>
      <c r="AF129" s="1">
        <v>166583.95000000001</v>
      </c>
      <c r="AG129">
        <v>437</v>
      </c>
      <c r="AH129" s="1">
        <v>36829</v>
      </c>
      <c r="AI129" s="1">
        <v>54626</v>
      </c>
      <c r="AJ129">
        <v>49.63</v>
      </c>
      <c r="AK129">
        <v>28.54</v>
      </c>
      <c r="AL129">
        <v>28.6</v>
      </c>
      <c r="AM129">
        <v>5.2</v>
      </c>
      <c r="AN129">
        <v>0</v>
      </c>
      <c r="AO129">
        <v>0.8891</v>
      </c>
      <c r="AP129" s="1">
        <v>1709.25</v>
      </c>
      <c r="AQ129" s="1">
        <v>2034.61</v>
      </c>
      <c r="AR129" s="1">
        <v>6799.16</v>
      </c>
      <c r="AS129">
        <v>739.33</v>
      </c>
      <c r="AT129">
        <v>89.99</v>
      </c>
      <c r="AU129" s="1">
        <v>11372.36</v>
      </c>
      <c r="AV129" s="1">
        <v>6771.44</v>
      </c>
      <c r="AW129">
        <v>0.51870000000000005</v>
      </c>
      <c r="AX129" s="1">
        <v>4097.18</v>
      </c>
      <c r="AY129">
        <v>0.31380000000000002</v>
      </c>
      <c r="AZ129" s="1">
        <v>1367.83</v>
      </c>
      <c r="BA129">
        <v>0.1048</v>
      </c>
      <c r="BB129">
        <v>818.27</v>
      </c>
      <c r="BC129">
        <v>6.2700000000000006E-2</v>
      </c>
      <c r="BD129" s="1">
        <v>13054.73</v>
      </c>
      <c r="BE129" s="1">
        <v>6166.04</v>
      </c>
      <c r="BF129">
        <v>1.4287000000000001</v>
      </c>
      <c r="BG129">
        <v>0.56279999999999997</v>
      </c>
      <c r="BH129">
        <v>0.245</v>
      </c>
      <c r="BI129">
        <v>0.14360000000000001</v>
      </c>
      <c r="BJ129">
        <v>3.56E-2</v>
      </c>
      <c r="BK129">
        <v>1.3100000000000001E-2</v>
      </c>
    </row>
    <row r="130" spans="1:63" x14ac:dyDescent="0.3">
      <c r="A130" t="s">
        <v>127</v>
      </c>
      <c r="B130">
        <v>45351</v>
      </c>
      <c r="C130">
        <v>45</v>
      </c>
      <c r="D130">
        <v>21.15</v>
      </c>
      <c r="E130">
        <v>951.96</v>
      </c>
      <c r="F130" s="1">
        <v>1100.67</v>
      </c>
      <c r="G130">
        <v>8.9999999999999998E-4</v>
      </c>
      <c r="H130">
        <v>0</v>
      </c>
      <c r="I130">
        <v>7.1999999999999998E-3</v>
      </c>
      <c r="J130">
        <v>4.0000000000000002E-4</v>
      </c>
      <c r="K130">
        <v>1.4E-3</v>
      </c>
      <c r="L130">
        <v>0.9829</v>
      </c>
      <c r="M130">
        <v>7.3000000000000001E-3</v>
      </c>
      <c r="N130">
        <v>1</v>
      </c>
      <c r="O130">
        <v>0</v>
      </c>
      <c r="P130">
        <v>0.15740000000000001</v>
      </c>
      <c r="Q130" s="1">
        <v>53129.47</v>
      </c>
      <c r="R130">
        <v>0.1923</v>
      </c>
      <c r="S130">
        <v>0.16669999999999999</v>
      </c>
      <c r="T130">
        <v>0.64100000000000001</v>
      </c>
      <c r="U130">
        <v>9.6</v>
      </c>
      <c r="V130" s="1">
        <v>81271.149999999994</v>
      </c>
      <c r="W130">
        <v>96.04</v>
      </c>
      <c r="X130" s="1">
        <v>82532.039999999994</v>
      </c>
      <c r="Y130">
        <v>0.64259999999999995</v>
      </c>
      <c r="Z130">
        <v>9.69E-2</v>
      </c>
      <c r="AA130">
        <v>0.2606</v>
      </c>
      <c r="AB130">
        <v>0.3574</v>
      </c>
      <c r="AC130">
        <v>82.53</v>
      </c>
      <c r="AD130" s="1">
        <v>1921.58</v>
      </c>
      <c r="AE130">
        <v>215.49</v>
      </c>
      <c r="AF130" s="1">
        <v>66641.37</v>
      </c>
      <c r="AG130">
        <v>34</v>
      </c>
      <c r="AH130" s="1">
        <v>30782</v>
      </c>
      <c r="AI130" s="1">
        <v>39874</v>
      </c>
      <c r="AJ130">
        <v>26.6</v>
      </c>
      <c r="AK130">
        <v>22</v>
      </c>
      <c r="AL130">
        <v>22.87</v>
      </c>
      <c r="AM130">
        <v>4.2</v>
      </c>
      <c r="AN130">
        <v>0</v>
      </c>
      <c r="AO130">
        <v>0.66139999999999999</v>
      </c>
      <c r="AP130" s="1">
        <v>1521.86</v>
      </c>
      <c r="AQ130" s="1">
        <v>2324.91</v>
      </c>
      <c r="AR130" s="1">
        <v>6416.49</v>
      </c>
      <c r="AS130">
        <v>337.58</v>
      </c>
      <c r="AT130">
        <v>444.07</v>
      </c>
      <c r="AU130" s="1">
        <v>11044.86</v>
      </c>
      <c r="AV130" s="1">
        <v>8984.99</v>
      </c>
      <c r="AW130">
        <v>0.68100000000000005</v>
      </c>
      <c r="AX130" s="1">
        <v>1423.2</v>
      </c>
      <c r="AY130">
        <v>0.1079</v>
      </c>
      <c r="AZ130" s="1">
        <v>1579.99</v>
      </c>
      <c r="BA130">
        <v>0.1197</v>
      </c>
      <c r="BB130" s="1">
        <v>1206.24</v>
      </c>
      <c r="BC130">
        <v>9.1399999999999995E-2</v>
      </c>
      <c r="BD130" s="1">
        <v>13194.41</v>
      </c>
      <c r="BE130" s="1">
        <v>10194.36</v>
      </c>
      <c r="BF130">
        <v>6.6638000000000002</v>
      </c>
      <c r="BG130">
        <v>0.48809999999999998</v>
      </c>
      <c r="BH130">
        <v>0.2505</v>
      </c>
      <c r="BI130">
        <v>0.20530000000000001</v>
      </c>
      <c r="BJ130">
        <v>4.7300000000000002E-2</v>
      </c>
      <c r="BK130">
        <v>8.8000000000000005E-3</v>
      </c>
    </row>
    <row r="131" spans="1:63" x14ac:dyDescent="0.3">
      <c r="A131" t="s">
        <v>128</v>
      </c>
      <c r="B131">
        <v>43836</v>
      </c>
      <c r="C131">
        <v>10</v>
      </c>
      <c r="D131">
        <v>477.71</v>
      </c>
      <c r="E131" s="1">
        <v>4777.1099999999997</v>
      </c>
      <c r="F131" s="1">
        <v>4706.53</v>
      </c>
      <c r="G131">
        <v>4.5699999999999998E-2</v>
      </c>
      <c r="H131">
        <v>2.9999999999999997E-4</v>
      </c>
      <c r="I131">
        <v>4.4200000000000003E-2</v>
      </c>
      <c r="J131">
        <v>5.9999999999999995E-4</v>
      </c>
      <c r="K131">
        <v>2.1100000000000001E-2</v>
      </c>
      <c r="L131">
        <v>0.83389999999999997</v>
      </c>
      <c r="M131">
        <v>5.4300000000000001E-2</v>
      </c>
      <c r="N131">
        <v>0.46100000000000002</v>
      </c>
      <c r="O131">
        <v>3.0300000000000001E-2</v>
      </c>
      <c r="P131">
        <v>0.14199999999999999</v>
      </c>
      <c r="Q131" s="1">
        <v>55341.83</v>
      </c>
      <c r="R131">
        <v>0.40749999999999997</v>
      </c>
      <c r="S131">
        <v>0.16470000000000001</v>
      </c>
      <c r="T131">
        <v>0.42770000000000002</v>
      </c>
      <c r="U131">
        <v>33.4</v>
      </c>
      <c r="V131" s="1">
        <v>79932.899999999994</v>
      </c>
      <c r="W131">
        <v>143.03</v>
      </c>
      <c r="X131" s="1">
        <v>152312.69</v>
      </c>
      <c r="Y131">
        <v>0.77280000000000004</v>
      </c>
      <c r="Z131">
        <v>0.22109999999999999</v>
      </c>
      <c r="AA131">
        <v>6.1000000000000004E-3</v>
      </c>
      <c r="AB131">
        <v>0.22720000000000001</v>
      </c>
      <c r="AC131">
        <v>152.31</v>
      </c>
      <c r="AD131" s="1">
        <v>6423.89</v>
      </c>
      <c r="AE131">
        <v>792.68</v>
      </c>
      <c r="AF131" s="1">
        <v>152123.26999999999</v>
      </c>
      <c r="AG131">
        <v>389</v>
      </c>
      <c r="AH131" s="1">
        <v>35157</v>
      </c>
      <c r="AI131" s="1">
        <v>50718</v>
      </c>
      <c r="AJ131">
        <v>69.08</v>
      </c>
      <c r="AK131">
        <v>40.92</v>
      </c>
      <c r="AL131">
        <v>45.83</v>
      </c>
      <c r="AM131">
        <v>4.9000000000000004</v>
      </c>
      <c r="AN131">
        <v>0</v>
      </c>
      <c r="AO131">
        <v>0.90790000000000004</v>
      </c>
      <c r="AP131">
        <v>984.9</v>
      </c>
      <c r="AQ131" s="1">
        <v>1649.22</v>
      </c>
      <c r="AR131" s="1">
        <v>6577.09</v>
      </c>
      <c r="AS131" s="1">
        <v>1027.83</v>
      </c>
      <c r="AT131">
        <v>332.81</v>
      </c>
      <c r="AU131" s="1">
        <v>10571.86</v>
      </c>
      <c r="AV131" s="1">
        <v>4311.0600000000004</v>
      </c>
      <c r="AW131">
        <v>0.35320000000000001</v>
      </c>
      <c r="AX131" s="1">
        <v>5849.44</v>
      </c>
      <c r="AY131">
        <v>0.47920000000000001</v>
      </c>
      <c r="AZ131" s="1">
        <v>1347.37</v>
      </c>
      <c r="BA131">
        <v>0.1104</v>
      </c>
      <c r="BB131">
        <v>698.34</v>
      </c>
      <c r="BC131">
        <v>5.7200000000000001E-2</v>
      </c>
      <c r="BD131" s="1">
        <v>12206.21</v>
      </c>
      <c r="BE131" s="1">
        <v>3034.89</v>
      </c>
      <c r="BF131">
        <v>0.64949999999999997</v>
      </c>
      <c r="BG131">
        <v>0.53080000000000005</v>
      </c>
      <c r="BH131">
        <v>0.2296</v>
      </c>
      <c r="BI131">
        <v>0.2112</v>
      </c>
      <c r="BJ131">
        <v>1.7999999999999999E-2</v>
      </c>
      <c r="BK131">
        <v>1.04E-2</v>
      </c>
    </row>
    <row r="132" spans="1:63" x14ac:dyDescent="0.3">
      <c r="A132" t="s">
        <v>129</v>
      </c>
      <c r="B132">
        <v>46557</v>
      </c>
      <c r="C132">
        <v>11</v>
      </c>
      <c r="D132">
        <v>67.11</v>
      </c>
      <c r="E132">
        <v>738.23</v>
      </c>
      <c r="F132">
        <v>742.93</v>
      </c>
      <c r="G132">
        <v>1.5800000000000002E-2</v>
      </c>
      <c r="H132">
        <v>0</v>
      </c>
      <c r="I132">
        <v>1.6500000000000001E-2</v>
      </c>
      <c r="J132">
        <v>1.2999999999999999E-3</v>
      </c>
      <c r="K132">
        <v>3.49E-2</v>
      </c>
      <c r="L132">
        <v>0.92200000000000004</v>
      </c>
      <c r="M132">
        <v>9.4000000000000004E-3</v>
      </c>
      <c r="N132">
        <v>0.2349</v>
      </c>
      <c r="O132">
        <v>0</v>
      </c>
      <c r="P132">
        <v>8.5800000000000001E-2</v>
      </c>
      <c r="Q132" s="1">
        <v>72368.100000000006</v>
      </c>
      <c r="R132">
        <v>0.2278</v>
      </c>
      <c r="S132">
        <v>0.12659999999999999</v>
      </c>
      <c r="T132">
        <v>0.64559999999999995</v>
      </c>
      <c r="U132">
        <v>9.5</v>
      </c>
      <c r="V132" s="1">
        <v>81820.210000000006</v>
      </c>
      <c r="W132">
        <v>76.37</v>
      </c>
      <c r="X132" s="1">
        <v>471567.13</v>
      </c>
      <c r="Y132">
        <v>0.28149999999999997</v>
      </c>
      <c r="Z132">
        <v>0.55169999999999997</v>
      </c>
      <c r="AA132">
        <v>0.1668</v>
      </c>
      <c r="AB132">
        <v>0.71850000000000003</v>
      </c>
      <c r="AC132">
        <v>471.57</v>
      </c>
      <c r="AD132" s="1">
        <v>16477.64</v>
      </c>
      <c r="AE132">
        <v>584.66</v>
      </c>
      <c r="AF132" s="1">
        <v>439635.12</v>
      </c>
      <c r="AG132">
        <v>603</v>
      </c>
      <c r="AH132" s="1">
        <v>36524</v>
      </c>
      <c r="AI132" s="1">
        <v>59854</v>
      </c>
      <c r="AJ132">
        <v>37.700000000000003</v>
      </c>
      <c r="AK132">
        <v>32.119999999999997</v>
      </c>
      <c r="AL132">
        <v>35.549999999999997</v>
      </c>
      <c r="AM132">
        <v>4.0999999999999996</v>
      </c>
      <c r="AN132">
        <v>0</v>
      </c>
      <c r="AO132">
        <v>0.88580000000000003</v>
      </c>
      <c r="AP132" s="1">
        <v>3307.29</v>
      </c>
      <c r="AQ132" s="1">
        <v>3460.72</v>
      </c>
      <c r="AR132" s="1">
        <v>9580.7900000000009</v>
      </c>
      <c r="AS132">
        <v>920.62</v>
      </c>
      <c r="AT132">
        <v>691.07</v>
      </c>
      <c r="AU132" s="1">
        <v>17960.59</v>
      </c>
      <c r="AV132" s="1">
        <v>5906.47</v>
      </c>
      <c r="AW132">
        <v>0.26889999999999997</v>
      </c>
      <c r="AX132" s="1">
        <v>14483.61</v>
      </c>
      <c r="AY132">
        <v>0.65939999999999999</v>
      </c>
      <c r="AZ132" s="1">
        <v>1417.47</v>
      </c>
      <c r="BA132">
        <v>6.4500000000000002E-2</v>
      </c>
      <c r="BB132">
        <v>158.22</v>
      </c>
      <c r="BC132">
        <v>7.1999999999999998E-3</v>
      </c>
      <c r="BD132" s="1">
        <v>21965.77</v>
      </c>
      <c r="BE132">
        <v>584.91</v>
      </c>
      <c r="BF132">
        <v>0.12790000000000001</v>
      </c>
      <c r="BG132">
        <v>0.54590000000000005</v>
      </c>
      <c r="BH132">
        <v>0.19389999999999999</v>
      </c>
      <c r="BI132">
        <v>0.21340000000000001</v>
      </c>
      <c r="BJ132">
        <v>3.0099999999999998E-2</v>
      </c>
      <c r="BK132">
        <v>1.66E-2</v>
      </c>
    </row>
    <row r="133" spans="1:63" x14ac:dyDescent="0.3">
      <c r="A133" t="s">
        <v>130</v>
      </c>
      <c r="B133">
        <v>50542</v>
      </c>
      <c r="C133">
        <v>43</v>
      </c>
      <c r="D133">
        <v>19.59</v>
      </c>
      <c r="E133">
        <v>842.44</v>
      </c>
      <c r="F133">
        <v>841.14</v>
      </c>
      <c r="G133">
        <v>1.0699999999999999E-2</v>
      </c>
      <c r="H133">
        <v>0</v>
      </c>
      <c r="I133">
        <v>1.72E-2</v>
      </c>
      <c r="J133">
        <v>0</v>
      </c>
      <c r="K133">
        <v>3.04E-2</v>
      </c>
      <c r="L133">
        <v>0.92600000000000005</v>
      </c>
      <c r="M133">
        <v>1.5699999999999999E-2</v>
      </c>
      <c r="N133">
        <v>0.21790000000000001</v>
      </c>
      <c r="O133">
        <v>1.5800000000000002E-2</v>
      </c>
      <c r="P133">
        <v>7.7600000000000002E-2</v>
      </c>
      <c r="Q133" s="1">
        <v>50220.55</v>
      </c>
      <c r="R133">
        <v>0.2031</v>
      </c>
      <c r="S133">
        <v>0.1406</v>
      </c>
      <c r="T133">
        <v>0.65629999999999999</v>
      </c>
      <c r="U133">
        <v>8.6</v>
      </c>
      <c r="V133" s="1">
        <v>62822.2</v>
      </c>
      <c r="W133">
        <v>95.81</v>
      </c>
      <c r="X133" s="1">
        <v>194146.23</v>
      </c>
      <c r="Y133">
        <v>0.81569999999999998</v>
      </c>
      <c r="Z133">
        <v>0.15440000000000001</v>
      </c>
      <c r="AA133">
        <v>2.9899999999999999E-2</v>
      </c>
      <c r="AB133">
        <v>0.18429999999999999</v>
      </c>
      <c r="AC133">
        <v>194.15</v>
      </c>
      <c r="AD133" s="1">
        <v>4530.7700000000004</v>
      </c>
      <c r="AE133">
        <v>619.05999999999995</v>
      </c>
      <c r="AF133" s="1">
        <v>174669.57</v>
      </c>
      <c r="AG133">
        <v>460</v>
      </c>
      <c r="AH133" s="1">
        <v>32180</v>
      </c>
      <c r="AI133" s="1">
        <v>57415</v>
      </c>
      <c r="AJ133">
        <v>45.7</v>
      </c>
      <c r="AK133">
        <v>22</v>
      </c>
      <c r="AL133">
        <v>26.07</v>
      </c>
      <c r="AM133">
        <v>4</v>
      </c>
      <c r="AN133" s="1">
        <v>1519.45</v>
      </c>
      <c r="AO133">
        <v>1.1559999999999999</v>
      </c>
      <c r="AP133" s="1">
        <v>1356.69</v>
      </c>
      <c r="AQ133" s="1">
        <v>1702.69</v>
      </c>
      <c r="AR133" s="1">
        <v>5708.5</v>
      </c>
      <c r="AS133">
        <v>448.77</v>
      </c>
      <c r="AT133">
        <v>632.19000000000005</v>
      </c>
      <c r="AU133" s="1">
        <v>9848.8700000000008</v>
      </c>
      <c r="AV133" s="1">
        <v>4286.43</v>
      </c>
      <c r="AW133">
        <v>0.37219999999999998</v>
      </c>
      <c r="AX133" s="1">
        <v>5214.8500000000004</v>
      </c>
      <c r="AY133">
        <v>0.45279999999999998</v>
      </c>
      <c r="AZ133" s="1">
        <v>1272.1199999999999</v>
      </c>
      <c r="BA133">
        <v>0.1105</v>
      </c>
      <c r="BB133">
        <v>742.25</v>
      </c>
      <c r="BC133">
        <v>6.4500000000000002E-2</v>
      </c>
      <c r="BD133" s="1">
        <v>11515.66</v>
      </c>
      <c r="BE133" s="1">
        <v>3861.63</v>
      </c>
      <c r="BF133">
        <v>0.94269999999999998</v>
      </c>
      <c r="BG133">
        <v>0.54210000000000003</v>
      </c>
      <c r="BH133">
        <v>0.2394</v>
      </c>
      <c r="BI133">
        <v>0.17080000000000001</v>
      </c>
      <c r="BJ133">
        <v>3.1699999999999999E-2</v>
      </c>
      <c r="BK133">
        <v>1.61E-2</v>
      </c>
    </row>
    <row r="134" spans="1:63" x14ac:dyDescent="0.3">
      <c r="A134" t="s">
        <v>131</v>
      </c>
      <c r="B134">
        <v>48934</v>
      </c>
      <c r="C134">
        <v>21</v>
      </c>
      <c r="D134">
        <v>23.46</v>
      </c>
      <c r="E134">
        <v>492.7</v>
      </c>
      <c r="F134">
        <v>524.17999999999995</v>
      </c>
      <c r="G134">
        <v>1.1599999999999999E-2</v>
      </c>
      <c r="H134">
        <v>0</v>
      </c>
      <c r="I134">
        <v>2.0000000000000001E-4</v>
      </c>
      <c r="J134">
        <v>0</v>
      </c>
      <c r="K134">
        <v>3.0200000000000001E-2</v>
      </c>
      <c r="L134">
        <v>0.93689999999999996</v>
      </c>
      <c r="M134">
        <v>2.1100000000000001E-2</v>
      </c>
      <c r="N134">
        <v>0.29420000000000002</v>
      </c>
      <c r="O134">
        <v>2.8999999999999998E-3</v>
      </c>
      <c r="P134">
        <v>0.16650000000000001</v>
      </c>
      <c r="Q134" s="1">
        <v>73631.28</v>
      </c>
      <c r="R134">
        <v>0.2162</v>
      </c>
      <c r="S134">
        <v>0.16220000000000001</v>
      </c>
      <c r="T134">
        <v>0.62160000000000004</v>
      </c>
      <c r="U134">
        <v>9</v>
      </c>
      <c r="V134" s="1">
        <v>83611.33</v>
      </c>
      <c r="W134">
        <v>52.45</v>
      </c>
      <c r="X134" s="1">
        <v>870967.81</v>
      </c>
      <c r="Y134">
        <v>0.87960000000000005</v>
      </c>
      <c r="Z134">
        <v>9.7000000000000003E-2</v>
      </c>
      <c r="AA134">
        <v>2.3300000000000001E-2</v>
      </c>
      <c r="AB134">
        <v>0.12039999999999999</v>
      </c>
      <c r="AC134">
        <v>870.97</v>
      </c>
      <c r="AD134" s="1">
        <v>20458.759999999998</v>
      </c>
      <c r="AE134" s="1">
        <v>1860.65</v>
      </c>
      <c r="AF134" s="1">
        <v>832283.82</v>
      </c>
      <c r="AG134">
        <v>608</v>
      </c>
      <c r="AH134" s="1">
        <v>33260</v>
      </c>
      <c r="AI134" s="1">
        <v>59451</v>
      </c>
      <c r="AJ134">
        <v>47.35</v>
      </c>
      <c r="AK134">
        <v>22.91</v>
      </c>
      <c r="AL134">
        <v>23.04</v>
      </c>
      <c r="AM134">
        <v>5.0999999999999996</v>
      </c>
      <c r="AN134">
        <v>0</v>
      </c>
      <c r="AO134">
        <v>2.7010999999999998</v>
      </c>
      <c r="AP134" s="1">
        <v>2825.59</v>
      </c>
      <c r="AQ134" s="1">
        <v>2928.72</v>
      </c>
      <c r="AR134" s="1">
        <v>9243.69</v>
      </c>
      <c r="AS134" s="1">
        <v>1485.22</v>
      </c>
      <c r="AT134">
        <v>380.15</v>
      </c>
      <c r="AU134" s="1">
        <v>16863.490000000002</v>
      </c>
      <c r="AV134" s="1">
        <v>3011.01</v>
      </c>
      <c r="AW134">
        <v>0.14230000000000001</v>
      </c>
      <c r="AX134" s="1">
        <v>15645.32</v>
      </c>
      <c r="AY134">
        <v>0.73950000000000005</v>
      </c>
      <c r="AZ134" s="1">
        <v>1581.82</v>
      </c>
      <c r="BA134">
        <v>7.4800000000000005E-2</v>
      </c>
      <c r="BB134">
        <v>919.55</v>
      </c>
      <c r="BC134">
        <v>4.3499999999999997E-2</v>
      </c>
      <c r="BD134" s="1">
        <v>21157.71</v>
      </c>
      <c r="BE134" s="1">
        <v>1253.94</v>
      </c>
      <c r="BF134">
        <v>0.19789999999999999</v>
      </c>
      <c r="BG134">
        <v>0.5514</v>
      </c>
      <c r="BH134">
        <v>0.2074</v>
      </c>
      <c r="BI134">
        <v>0.17799999999999999</v>
      </c>
      <c r="BJ134">
        <v>4.1700000000000001E-2</v>
      </c>
      <c r="BK134">
        <v>2.1499999999999998E-2</v>
      </c>
    </row>
    <row r="135" spans="1:63" x14ac:dyDescent="0.3">
      <c r="A135" t="s">
        <v>132</v>
      </c>
      <c r="B135">
        <v>47837</v>
      </c>
      <c r="C135">
        <v>78</v>
      </c>
      <c r="D135">
        <v>6.92</v>
      </c>
      <c r="E135">
        <v>539.54999999999995</v>
      </c>
      <c r="F135">
        <v>623.53</v>
      </c>
      <c r="G135">
        <v>1.6000000000000001E-3</v>
      </c>
      <c r="H135">
        <v>0</v>
      </c>
      <c r="I135">
        <v>0</v>
      </c>
      <c r="J135">
        <v>4.7999999999999996E-3</v>
      </c>
      <c r="K135">
        <v>3.2300000000000002E-2</v>
      </c>
      <c r="L135">
        <v>0.93669999999999998</v>
      </c>
      <c r="M135">
        <v>2.46E-2</v>
      </c>
      <c r="N135">
        <v>0.40989999999999999</v>
      </c>
      <c r="O135">
        <v>6.1999999999999998E-3</v>
      </c>
      <c r="P135">
        <v>0.16489999999999999</v>
      </c>
      <c r="Q135" s="1">
        <v>47151.63</v>
      </c>
      <c r="R135">
        <v>0.39389999999999997</v>
      </c>
      <c r="S135">
        <v>0.13639999999999999</v>
      </c>
      <c r="T135">
        <v>0.46970000000000001</v>
      </c>
      <c r="U135">
        <v>7</v>
      </c>
      <c r="V135" s="1">
        <v>61619.14</v>
      </c>
      <c r="W135">
        <v>71.849999999999994</v>
      </c>
      <c r="X135" s="1">
        <v>150422.37</v>
      </c>
      <c r="Y135">
        <v>0.89729999999999999</v>
      </c>
      <c r="Z135">
        <v>6.3500000000000001E-2</v>
      </c>
      <c r="AA135">
        <v>3.9300000000000002E-2</v>
      </c>
      <c r="AB135">
        <v>0.1027</v>
      </c>
      <c r="AC135">
        <v>150.41999999999999</v>
      </c>
      <c r="AD135" s="1">
        <v>3506.12</v>
      </c>
      <c r="AE135">
        <v>395.34</v>
      </c>
      <c r="AF135" s="1">
        <v>110382.36</v>
      </c>
      <c r="AG135">
        <v>167</v>
      </c>
      <c r="AH135" s="1">
        <v>29407</v>
      </c>
      <c r="AI135" s="1">
        <v>44500</v>
      </c>
      <c r="AJ135">
        <v>47.4</v>
      </c>
      <c r="AK135">
        <v>22.18</v>
      </c>
      <c r="AL135">
        <v>24.33</v>
      </c>
      <c r="AM135">
        <v>4.0999999999999996</v>
      </c>
      <c r="AN135" s="1">
        <v>1760.86</v>
      </c>
      <c r="AO135">
        <v>2.2199</v>
      </c>
      <c r="AP135" s="1">
        <v>1613.35</v>
      </c>
      <c r="AQ135" s="1">
        <v>2299.96</v>
      </c>
      <c r="AR135" s="1">
        <v>6141.75</v>
      </c>
      <c r="AS135" s="1">
        <v>1087.74</v>
      </c>
      <c r="AT135">
        <v>607.62</v>
      </c>
      <c r="AU135" s="1">
        <v>11750.46</v>
      </c>
      <c r="AV135" s="1">
        <v>6934.51</v>
      </c>
      <c r="AW135">
        <v>0.47399999999999998</v>
      </c>
      <c r="AX135" s="1">
        <v>3953.82</v>
      </c>
      <c r="AY135">
        <v>0.27029999999999998</v>
      </c>
      <c r="AZ135" s="1">
        <v>2397.92</v>
      </c>
      <c r="BA135">
        <v>0.16389999999999999</v>
      </c>
      <c r="BB135" s="1">
        <v>1342.59</v>
      </c>
      <c r="BC135">
        <v>9.1800000000000007E-2</v>
      </c>
      <c r="BD135" s="1">
        <v>14628.84</v>
      </c>
      <c r="BE135" s="1">
        <v>7713.03</v>
      </c>
      <c r="BF135">
        <v>3.5491999999999999</v>
      </c>
      <c r="BG135">
        <v>0.53610000000000002</v>
      </c>
      <c r="BH135">
        <v>0.1968</v>
      </c>
      <c r="BI135">
        <v>0.2117</v>
      </c>
      <c r="BJ135">
        <v>3.8600000000000002E-2</v>
      </c>
      <c r="BK135">
        <v>1.6899999999999998E-2</v>
      </c>
    </row>
    <row r="136" spans="1:63" x14ac:dyDescent="0.3">
      <c r="A136" t="s">
        <v>133</v>
      </c>
      <c r="B136">
        <v>47928</v>
      </c>
      <c r="C136">
        <v>48</v>
      </c>
      <c r="D136">
        <v>21.54</v>
      </c>
      <c r="E136" s="1">
        <v>1034.01</v>
      </c>
      <c r="F136" s="1">
        <v>1079.05</v>
      </c>
      <c r="G136">
        <v>5.0000000000000001E-4</v>
      </c>
      <c r="H136">
        <v>0</v>
      </c>
      <c r="I136">
        <v>7.4000000000000003E-3</v>
      </c>
      <c r="J136">
        <v>2.9999999999999997E-4</v>
      </c>
      <c r="K136">
        <v>3.2000000000000002E-3</v>
      </c>
      <c r="L136">
        <v>0.98280000000000001</v>
      </c>
      <c r="M136">
        <v>5.8999999999999999E-3</v>
      </c>
      <c r="N136">
        <v>0.99590000000000001</v>
      </c>
      <c r="O136">
        <v>2.9999999999999997E-4</v>
      </c>
      <c r="P136">
        <v>0.1986</v>
      </c>
      <c r="Q136" s="1">
        <v>53837.27</v>
      </c>
      <c r="R136">
        <v>0.1235</v>
      </c>
      <c r="S136">
        <v>0.2099</v>
      </c>
      <c r="T136">
        <v>0.66669999999999996</v>
      </c>
      <c r="U136">
        <v>15.1</v>
      </c>
      <c r="V136" s="1">
        <v>60948.25</v>
      </c>
      <c r="W136">
        <v>64.83</v>
      </c>
      <c r="X136" s="1">
        <v>77253.03</v>
      </c>
      <c r="Y136">
        <v>0.88429999999999997</v>
      </c>
      <c r="Z136">
        <v>3.5400000000000001E-2</v>
      </c>
      <c r="AA136">
        <v>8.0299999999999996E-2</v>
      </c>
      <c r="AB136">
        <v>0.1157</v>
      </c>
      <c r="AC136">
        <v>77.25</v>
      </c>
      <c r="AD136" s="1">
        <v>1705.77</v>
      </c>
      <c r="AE136">
        <v>259.01</v>
      </c>
      <c r="AF136" s="1">
        <v>61508.29</v>
      </c>
      <c r="AG136">
        <v>24</v>
      </c>
      <c r="AH136" s="1">
        <v>30370</v>
      </c>
      <c r="AI136" s="1">
        <v>45521</v>
      </c>
      <c r="AJ136">
        <v>23</v>
      </c>
      <c r="AK136">
        <v>22</v>
      </c>
      <c r="AL136">
        <v>22</v>
      </c>
      <c r="AM136">
        <v>4.5999999999999996</v>
      </c>
      <c r="AN136">
        <v>0</v>
      </c>
      <c r="AO136">
        <v>0.66490000000000005</v>
      </c>
      <c r="AP136" s="1">
        <v>1270.06</v>
      </c>
      <c r="AQ136" s="1">
        <v>2334.6</v>
      </c>
      <c r="AR136" s="1">
        <v>7357.79</v>
      </c>
      <c r="AS136">
        <v>472.55</v>
      </c>
      <c r="AT136">
        <v>187.3</v>
      </c>
      <c r="AU136" s="1">
        <v>11622.27</v>
      </c>
      <c r="AV136" s="1">
        <v>10551.51</v>
      </c>
      <c r="AW136">
        <v>0.72009999999999996</v>
      </c>
      <c r="AX136" s="1">
        <v>1295.31</v>
      </c>
      <c r="AY136">
        <v>8.8400000000000006E-2</v>
      </c>
      <c r="AZ136" s="1">
        <v>1612.02</v>
      </c>
      <c r="BA136">
        <v>0.11</v>
      </c>
      <c r="BB136" s="1">
        <v>1194.93</v>
      </c>
      <c r="BC136">
        <v>8.1500000000000003E-2</v>
      </c>
      <c r="BD136" s="1">
        <v>14653.77</v>
      </c>
      <c r="BE136" s="1">
        <v>10985.51</v>
      </c>
      <c r="BF136">
        <v>5.4114000000000004</v>
      </c>
      <c r="BG136">
        <v>0.52300000000000002</v>
      </c>
      <c r="BH136">
        <v>0.1817</v>
      </c>
      <c r="BI136">
        <v>0.17699999999999999</v>
      </c>
      <c r="BJ136">
        <v>7.9500000000000001E-2</v>
      </c>
      <c r="BK136">
        <v>3.8699999999999998E-2</v>
      </c>
    </row>
    <row r="137" spans="1:63" x14ac:dyDescent="0.3">
      <c r="A137" t="s">
        <v>134</v>
      </c>
      <c r="B137">
        <v>43844</v>
      </c>
      <c r="C137">
        <v>49</v>
      </c>
      <c r="D137">
        <v>464.54</v>
      </c>
      <c r="E137" s="1">
        <v>22762.53</v>
      </c>
      <c r="F137" s="1">
        <v>13325.08</v>
      </c>
      <c r="G137">
        <v>5.1000000000000004E-3</v>
      </c>
      <c r="H137">
        <v>5.0000000000000001E-4</v>
      </c>
      <c r="I137">
        <v>0.6613</v>
      </c>
      <c r="J137">
        <v>1.1000000000000001E-3</v>
      </c>
      <c r="K137">
        <v>3.9399999999999998E-2</v>
      </c>
      <c r="L137">
        <v>0.248</v>
      </c>
      <c r="M137">
        <v>4.4600000000000001E-2</v>
      </c>
      <c r="N137">
        <v>1</v>
      </c>
      <c r="O137">
        <v>5.8599999999999999E-2</v>
      </c>
      <c r="P137">
        <v>0.1951</v>
      </c>
      <c r="Q137" s="1">
        <v>45034.62</v>
      </c>
      <c r="R137">
        <v>0.2177</v>
      </c>
      <c r="S137">
        <v>0.14410000000000001</v>
      </c>
      <c r="T137">
        <v>0.63819999999999999</v>
      </c>
      <c r="U137">
        <v>134</v>
      </c>
      <c r="V137" s="1">
        <v>64890.99</v>
      </c>
      <c r="W137">
        <v>169.57</v>
      </c>
      <c r="X137" s="1">
        <v>62522.400000000001</v>
      </c>
      <c r="Y137">
        <v>0.63839999999999997</v>
      </c>
      <c r="Z137">
        <v>0.28910000000000002</v>
      </c>
      <c r="AA137">
        <v>7.2499999999999995E-2</v>
      </c>
      <c r="AB137">
        <v>0.36159999999999998</v>
      </c>
      <c r="AC137">
        <v>62.52</v>
      </c>
      <c r="AD137" s="1">
        <v>3061.27</v>
      </c>
      <c r="AE137">
        <v>448.1</v>
      </c>
      <c r="AF137" s="1">
        <v>56894.34</v>
      </c>
      <c r="AG137">
        <v>17</v>
      </c>
      <c r="AH137" s="1">
        <v>23669</v>
      </c>
      <c r="AI137" s="1">
        <v>34666</v>
      </c>
      <c r="AJ137">
        <v>67.55</v>
      </c>
      <c r="AK137">
        <v>41.14</v>
      </c>
      <c r="AL137">
        <v>61.58</v>
      </c>
      <c r="AM137">
        <v>4.4800000000000004</v>
      </c>
      <c r="AN137">
        <v>0</v>
      </c>
      <c r="AO137">
        <v>1.1288</v>
      </c>
      <c r="AP137" s="1">
        <v>2350.86</v>
      </c>
      <c r="AQ137" s="1">
        <v>3311.89</v>
      </c>
      <c r="AR137" s="1">
        <v>7733.88</v>
      </c>
      <c r="AS137" s="1">
        <v>1007.5</v>
      </c>
      <c r="AT137">
        <v>522.54999999999995</v>
      </c>
      <c r="AU137" s="1">
        <v>14926.67</v>
      </c>
      <c r="AV137" s="1">
        <v>14467.1</v>
      </c>
      <c r="AW137">
        <v>0.6492</v>
      </c>
      <c r="AX137" s="1">
        <v>4481.1400000000003</v>
      </c>
      <c r="AY137">
        <v>0.2011</v>
      </c>
      <c r="AZ137">
        <v>589.67999999999995</v>
      </c>
      <c r="BA137">
        <v>2.6499999999999999E-2</v>
      </c>
      <c r="BB137" s="1">
        <v>2746.48</v>
      </c>
      <c r="BC137">
        <v>0.1232</v>
      </c>
      <c r="BD137" s="1">
        <v>22284.39</v>
      </c>
      <c r="BE137" s="1">
        <v>4562.3999999999996</v>
      </c>
      <c r="BF137">
        <v>3.4451000000000001</v>
      </c>
      <c r="BG137">
        <v>0.38390000000000002</v>
      </c>
      <c r="BH137">
        <v>0.156</v>
      </c>
      <c r="BI137">
        <v>0.42009999999999997</v>
      </c>
      <c r="BJ137">
        <v>3.1099999999999999E-2</v>
      </c>
      <c r="BK137">
        <v>8.8999999999999999E-3</v>
      </c>
    </row>
    <row r="138" spans="1:63" x14ac:dyDescent="0.3">
      <c r="A138" t="s">
        <v>135</v>
      </c>
      <c r="B138">
        <v>43851</v>
      </c>
      <c r="C138">
        <v>2</v>
      </c>
      <c r="D138">
        <v>651.69000000000005</v>
      </c>
      <c r="E138" s="1">
        <v>1303.3699999999999</v>
      </c>
      <c r="F138" s="1">
        <v>1184</v>
      </c>
      <c r="G138">
        <v>3.32E-2</v>
      </c>
      <c r="H138">
        <v>1.2999999999999999E-3</v>
      </c>
      <c r="I138">
        <v>7.46E-2</v>
      </c>
      <c r="J138">
        <v>8.9999999999999998E-4</v>
      </c>
      <c r="K138">
        <v>5.45E-2</v>
      </c>
      <c r="L138">
        <v>0.75039999999999996</v>
      </c>
      <c r="M138">
        <v>8.5099999999999995E-2</v>
      </c>
      <c r="N138">
        <v>0.43020000000000003</v>
      </c>
      <c r="O138">
        <v>2.8899999999999999E-2</v>
      </c>
      <c r="P138">
        <v>0.1404</v>
      </c>
      <c r="Q138" s="1">
        <v>61609.63</v>
      </c>
      <c r="R138">
        <v>0.21249999999999999</v>
      </c>
      <c r="S138">
        <v>0.21249999999999999</v>
      </c>
      <c r="T138">
        <v>0.57499999999999996</v>
      </c>
      <c r="U138">
        <v>17.2</v>
      </c>
      <c r="V138" s="1">
        <v>77270.5</v>
      </c>
      <c r="W138">
        <v>73.89</v>
      </c>
      <c r="X138" s="1">
        <v>191898.39</v>
      </c>
      <c r="Y138">
        <v>0.749</v>
      </c>
      <c r="Z138">
        <v>0.1981</v>
      </c>
      <c r="AA138">
        <v>5.2900000000000003E-2</v>
      </c>
      <c r="AB138">
        <v>0.251</v>
      </c>
      <c r="AC138">
        <v>191.9</v>
      </c>
      <c r="AD138" s="1">
        <v>9491.4500000000007</v>
      </c>
      <c r="AE138">
        <v>921.53</v>
      </c>
      <c r="AF138" s="1">
        <v>184342.17</v>
      </c>
      <c r="AG138">
        <v>485</v>
      </c>
      <c r="AH138" s="1">
        <v>37462</v>
      </c>
      <c r="AI138" s="1">
        <v>49439</v>
      </c>
      <c r="AJ138">
        <v>85.93</v>
      </c>
      <c r="AK138">
        <v>46.15</v>
      </c>
      <c r="AL138">
        <v>52.23</v>
      </c>
      <c r="AM138">
        <v>4.5599999999999996</v>
      </c>
      <c r="AN138">
        <v>0</v>
      </c>
      <c r="AO138">
        <v>1.1785000000000001</v>
      </c>
      <c r="AP138" s="1">
        <v>2214.0100000000002</v>
      </c>
      <c r="AQ138" s="1">
        <v>1928.45</v>
      </c>
      <c r="AR138" s="1">
        <v>7016.44</v>
      </c>
      <c r="AS138">
        <v>749.34</v>
      </c>
      <c r="AT138">
        <v>530.97</v>
      </c>
      <c r="AU138" s="1">
        <v>12439.17</v>
      </c>
      <c r="AV138" s="1">
        <v>4047.31</v>
      </c>
      <c r="AW138">
        <v>0.27789999999999998</v>
      </c>
      <c r="AX138" s="1">
        <v>8611.74</v>
      </c>
      <c r="AY138">
        <v>0.59130000000000005</v>
      </c>
      <c r="AZ138" s="1">
        <v>1060.49</v>
      </c>
      <c r="BA138">
        <v>7.2800000000000004E-2</v>
      </c>
      <c r="BB138">
        <v>844.29</v>
      </c>
      <c r="BC138">
        <v>5.8000000000000003E-2</v>
      </c>
      <c r="BD138" s="1">
        <v>14563.82</v>
      </c>
      <c r="BE138" s="1">
        <v>2323.0300000000002</v>
      </c>
      <c r="BF138">
        <v>0.47399999999999998</v>
      </c>
      <c r="BG138">
        <v>0.53169999999999995</v>
      </c>
      <c r="BH138">
        <v>0.19309999999999999</v>
      </c>
      <c r="BI138">
        <v>0.22670000000000001</v>
      </c>
      <c r="BJ138">
        <v>3.5200000000000002E-2</v>
      </c>
      <c r="BK138">
        <v>1.3299999999999999E-2</v>
      </c>
    </row>
    <row r="139" spans="1:63" x14ac:dyDescent="0.3">
      <c r="A139" t="s">
        <v>136</v>
      </c>
      <c r="B139">
        <v>43869</v>
      </c>
      <c r="C139">
        <v>34</v>
      </c>
      <c r="D139">
        <v>79.819999999999993</v>
      </c>
      <c r="E139" s="1">
        <v>2713.83</v>
      </c>
      <c r="F139" s="1">
        <v>2453.37</v>
      </c>
      <c r="G139">
        <v>4.7000000000000002E-3</v>
      </c>
      <c r="H139">
        <v>0</v>
      </c>
      <c r="I139">
        <v>6.2100000000000002E-2</v>
      </c>
      <c r="J139">
        <v>1E-3</v>
      </c>
      <c r="K139">
        <v>0.2442</v>
      </c>
      <c r="L139">
        <v>0.66639999999999999</v>
      </c>
      <c r="M139">
        <v>2.1700000000000001E-2</v>
      </c>
      <c r="N139">
        <v>0.56069999999999998</v>
      </c>
      <c r="O139">
        <v>2.8999999999999998E-3</v>
      </c>
      <c r="P139">
        <v>0.1237</v>
      </c>
      <c r="Q139" s="1">
        <v>54811.5</v>
      </c>
      <c r="R139">
        <v>0.24160000000000001</v>
      </c>
      <c r="S139">
        <v>0.20219999999999999</v>
      </c>
      <c r="T139">
        <v>0.55620000000000003</v>
      </c>
      <c r="U139">
        <v>30</v>
      </c>
      <c r="V139" s="1">
        <v>48285.47</v>
      </c>
      <c r="W139">
        <v>87.89</v>
      </c>
      <c r="X139" s="1">
        <v>90759.8</v>
      </c>
      <c r="Y139">
        <v>0.77859999999999996</v>
      </c>
      <c r="Z139">
        <v>0.15570000000000001</v>
      </c>
      <c r="AA139">
        <v>6.5699999999999995E-2</v>
      </c>
      <c r="AB139">
        <v>0.22140000000000001</v>
      </c>
      <c r="AC139">
        <v>90.76</v>
      </c>
      <c r="AD139" s="1">
        <v>2919.34</v>
      </c>
      <c r="AE139">
        <v>377.47</v>
      </c>
      <c r="AF139" s="1">
        <v>86071.87</v>
      </c>
      <c r="AG139">
        <v>81</v>
      </c>
      <c r="AH139" s="1">
        <v>29316</v>
      </c>
      <c r="AI139" s="1">
        <v>47147</v>
      </c>
      <c r="AJ139">
        <v>48</v>
      </c>
      <c r="AK139">
        <v>30.4</v>
      </c>
      <c r="AL139">
        <v>34.32</v>
      </c>
      <c r="AM139">
        <v>4</v>
      </c>
      <c r="AN139">
        <v>652.24</v>
      </c>
      <c r="AO139">
        <v>1.0841000000000001</v>
      </c>
      <c r="AP139" s="1">
        <v>1101.98</v>
      </c>
      <c r="AQ139" s="1">
        <v>1685.14</v>
      </c>
      <c r="AR139" s="1">
        <v>6107.7</v>
      </c>
      <c r="AS139">
        <v>430.51</v>
      </c>
      <c r="AT139">
        <v>338.95</v>
      </c>
      <c r="AU139" s="1">
        <v>9664.2999999999993</v>
      </c>
      <c r="AV139" s="1">
        <v>7459.11</v>
      </c>
      <c r="AW139">
        <v>0.5726</v>
      </c>
      <c r="AX139" s="1">
        <v>3315.82</v>
      </c>
      <c r="AY139">
        <v>0.2545</v>
      </c>
      <c r="AZ139" s="1">
        <v>1258.08</v>
      </c>
      <c r="BA139">
        <v>9.6600000000000005E-2</v>
      </c>
      <c r="BB139">
        <v>994.35</v>
      </c>
      <c r="BC139">
        <v>7.6300000000000007E-2</v>
      </c>
      <c r="BD139" s="1">
        <v>13027.36</v>
      </c>
      <c r="BE139" s="1">
        <v>5639.5</v>
      </c>
      <c r="BF139">
        <v>2.1444000000000001</v>
      </c>
      <c r="BG139">
        <v>0.53620000000000001</v>
      </c>
      <c r="BH139">
        <v>0.20949999999999999</v>
      </c>
      <c r="BI139">
        <v>0.2155</v>
      </c>
      <c r="BJ139">
        <v>3.2899999999999999E-2</v>
      </c>
      <c r="BK139">
        <v>6.0000000000000001E-3</v>
      </c>
    </row>
    <row r="140" spans="1:63" x14ac:dyDescent="0.3">
      <c r="A140" t="s">
        <v>137</v>
      </c>
      <c r="B140">
        <v>43877</v>
      </c>
      <c r="C140">
        <v>36</v>
      </c>
      <c r="D140">
        <v>157.57</v>
      </c>
      <c r="E140" s="1">
        <v>5672.34</v>
      </c>
      <c r="F140" s="1">
        <v>5451.27</v>
      </c>
      <c r="G140">
        <v>7.6E-3</v>
      </c>
      <c r="H140">
        <v>5.9999999999999995E-4</v>
      </c>
      <c r="I140">
        <v>4.9399999999999999E-2</v>
      </c>
      <c r="J140">
        <v>1.5E-3</v>
      </c>
      <c r="K140">
        <v>5.7099999999999998E-2</v>
      </c>
      <c r="L140">
        <v>0.82569999999999999</v>
      </c>
      <c r="M140">
        <v>5.8200000000000002E-2</v>
      </c>
      <c r="N140">
        <v>0.3337</v>
      </c>
      <c r="O140">
        <v>1.3100000000000001E-2</v>
      </c>
      <c r="P140">
        <v>0.1426</v>
      </c>
      <c r="Q140" s="1">
        <v>62011.79</v>
      </c>
      <c r="R140">
        <v>0.28220000000000001</v>
      </c>
      <c r="S140">
        <v>0.2147</v>
      </c>
      <c r="T140">
        <v>0.50309999999999999</v>
      </c>
      <c r="U140">
        <v>33</v>
      </c>
      <c r="V140" s="1">
        <v>89042.58</v>
      </c>
      <c r="W140">
        <v>168.64</v>
      </c>
      <c r="X140" s="1">
        <v>131049.18</v>
      </c>
      <c r="Y140">
        <v>0.73240000000000005</v>
      </c>
      <c r="Z140">
        <v>0.23019999999999999</v>
      </c>
      <c r="AA140">
        <v>3.7400000000000003E-2</v>
      </c>
      <c r="AB140">
        <v>0.2676</v>
      </c>
      <c r="AC140">
        <v>131.05000000000001</v>
      </c>
      <c r="AD140" s="1">
        <v>5944.35</v>
      </c>
      <c r="AE140">
        <v>725.98</v>
      </c>
      <c r="AF140" s="1">
        <v>132599.59</v>
      </c>
      <c r="AG140">
        <v>290</v>
      </c>
      <c r="AH140" s="1">
        <v>38198</v>
      </c>
      <c r="AI140" s="1">
        <v>55728</v>
      </c>
      <c r="AJ140">
        <v>69.19</v>
      </c>
      <c r="AK140">
        <v>43.62</v>
      </c>
      <c r="AL140">
        <v>47.03</v>
      </c>
      <c r="AM140">
        <v>4.4000000000000004</v>
      </c>
      <c r="AN140">
        <v>0</v>
      </c>
      <c r="AO140">
        <v>1.0067999999999999</v>
      </c>
      <c r="AP140" s="1">
        <v>1319.63</v>
      </c>
      <c r="AQ140" s="1">
        <v>1815.52</v>
      </c>
      <c r="AR140" s="1">
        <v>6065.59</v>
      </c>
      <c r="AS140">
        <v>569.33000000000004</v>
      </c>
      <c r="AT140">
        <v>224.73</v>
      </c>
      <c r="AU140" s="1">
        <v>9994.7999999999993</v>
      </c>
      <c r="AV140" s="1">
        <v>3832.83</v>
      </c>
      <c r="AW140">
        <v>0.36570000000000003</v>
      </c>
      <c r="AX140" s="1">
        <v>5417.66</v>
      </c>
      <c r="AY140">
        <v>0.51690000000000003</v>
      </c>
      <c r="AZ140">
        <v>573.58000000000004</v>
      </c>
      <c r="BA140">
        <v>5.4699999999999999E-2</v>
      </c>
      <c r="BB140">
        <v>656.44</v>
      </c>
      <c r="BC140">
        <v>6.2600000000000003E-2</v>
      </c>
      <c r="BD140" s="1">
        <v>10480.52</v>
      </c>
      <c r="BE140" s="1">
        <v>2576.77</v>
      </c>
      <c r="BF140">
        <v>0.72160000000000002</v>
      </c>
      <c r="BG140">
        <v>0.57389999999999997</v>
      </c>
      <c r="BH140">
        <v>0.23649999999999999</v>
      </c>
      <c r="BI140">
        <v>0.1293</v>
      </c>
      <c r="BJ140">
        <v>2.5700000000000001E-2</v>
      </c>
      <c r="BK140">
        <v>3.4599999999999999E-2</v>
      </c>
    </row>
    <row r="141" spans="1:63" x14ac:dyDescent="0.3">
      <c r="A141" t="s">
        <v>138</v>
      </c>
      <c r="B141">
        <v>43885</v>
      </c>
      <c r="C141">
        <v>53</v>
      </c>
      <c r="D141">
        <v>19.27</v>
      </c>
      <c r="E141" s="1">
        <v>1021.06</v>
      </c>
      <c r="F141">
        <v>961.71</v>
      </c>
      <c r="G141">
        <v>1E-3</v>
      </c>
      <c r="H141">
        <v>1E-3</v>
      </c>
      <c r="I141">
        <v>7.7000000000000002E-3</v>
      </c>
      <c r="J141">
        <v>0</v>
      </c>
      <c r="K141">
        <v>3.8899999999999997E-2</v>
      </c>
      <c r="L141">
        <v>0.91390000000000005</v>
      </c>
      <c r="M141">
        <v>3.7400000000000003E-2</v>
      </c>
      <c r="N141">
        <v>0.50370000000000004</v>
      </c>
      <c r="O141">
        <v>1.1299999999999999E-2</v>
      </c>
      <c r="P141">
        <v>0.122</v>
      </c>
      <c r="Q141" s="1">
        <v>54923.49</v>
      </c>
      <c r="R141">
        <v>0.2</v>
      </c>
      <c r="S141">
        <v>0.15379999999999999</v>
      </c>
      <c r="T141">
        <v>0.6462</v>
      </c>
      <c r="U141">
        <v>5.2</v>
      </c>
      <c r="V141" s="1">
        <v>102526.54</v>
      </c>
      <c r="W141">
        <v>194.59</v>
      </c>
      <c r="X141" s="1">
        <v>199155.29</v>
      </c>
      <c r="Y141">
        <v>0.7873</v>
      </c>
      <c r="Z141">
        <v>0.1653</v>
      </c>
      <c r="AA141">
        <v>4.7399999999999998E-2</v>
      </c>
      <c r="AB141">
        <v>0.2127</v>
      </c>
      <c r="AC141">
        <v>199.16</v>
      </c>
      <c r="AD141" s="1">
        <v>4857.7</v>
      </c>
      <c r="AE141">
        <v>531.17999999999995</v>
      </c>
      <c r="AF141" s="1">
        <v>163207.85</v>
      </c>
      <c r="AG141">
        <v>424</v>
      </c>
      <c r="AH141" s="1">
        <v>32260</v>
      </c>
      <c r="AI141" s="1">
        <v>53225</v>
      </c>
      <c r="AJ141">
        <v>45.15</v>
      </c>
      <c r="AK141">
        <v>21.16</v>
      </c>
      <c r="AL141">
        <v>33.82</v>
      </c>
      <c r="AM141">
        <v>4.7</v>
      </c>
      <c r="AN141">
        <v>0</v>
      </c>
      <c r="AO141">
        <v>0.64810000000000001</v>
      </c>
      <c r="AP141" s="1">
        <v>1407.93</v>
      </c>
      <c r="AQ141" s="1">
        <v>1515.21</v>
      </c>
      <c r="AR141" s="1">
        <v>6752.99</v>
      </c>
      <c r="AS141">
        <v>615.80999999999995</v>
      </c>
      <c r="AT141">
        <v>125.02</v>
      </c>
      <c r="AU141" s="1">
        <v>10416.959999999999</v>
      </c>
      <c r="AV141" s="1">
        <v>6003.73</v>
      </c>
      <c r="AW141">
        <v>0.46810000000000002</v>
      </c>
      <c r="AX141" s="1">
        <v>4554.54</v>
      </c>
      <c r="AY141">
        <v>0.35510000000000003</v>
      </c>
      <c r="AZ141" s="1">
        <v>1345.65</v>
      </c>
      <c r="BA141">
        <v>0.10489999999999999</v>
      </c>
      <c r="BB141">
        <v>920.64</v>
      </c>
      <c r="BC141">
        <v>7.1800000000000003E-2</v>
      </c>
      <c r="BD141" s="1">
        <v>12824.56</v>
      </c>
      <c r="BE141" s="1">
        <v>2759.81</v>
      </c>
      <c r="BF141">
        <v>0.5655</v>
      </c>
      <c r="BG141">
        <v>0.52010000000000001</v>
      </c>
      <c r="BH141">
        <v>0.1845</v>
      </c>
      <c r="BI141">
        <v>0.25509999999999999</v>
      </c>
      <c r="BJ141">
        <v>2.5399999999999999E-2</v>
      </c>
      <c r="BK141">
        <v>1.49E-2</v>
      </c>
    </row>
    <row r="142" spans="1:63" x14ac:dyDescent="0.3">
      <c r="A142" t="s">
        <v>139</v>
      </c>
      <c r="B142">
        <v>43893</v>
      </c>
      <c r="C142">
        <v>36</v>
      </c>
      <c r="D142">
        <v>78.069999999999993</v>
      </c>
      <c r="E142" s="1">
        <v>2810.37</v>
      </c>
      <c r="F142" s="1">
        <v>2770.89</v>
      </c>
      <c r="G142">
        <v>2.5000000000000001E-3</v>
      </c>
      <c r="H142">
        <v>0</v>
      </c>
      <c r="I142">
        <v>1.6899999999999998E-2</v>
      </c>
      <c r="J142">
        <v>1E-3</v>
      </c>
      <c r="K142">
        <v>0.1036</v>
      </c>
      <c r="L142">
        <v>0.86299999999999999</v>
      </c>
      <c r="M142">
        <v>1.3100000000000001E-2</v>
      </c>
      <c r="N142">
        <v>0.34760000000000002</v>
      </c>
      <c r="O142">
        <v>6.4600000000000005E-2</v>
      </c>
      <c r="P142">
        <v>0.13439999999999999</v>
      </c>
      <c r="Q142" s="1">
        <v>59466.1</v>
      </c>
      <c r="R142">
        <v>0.1366</v>
      </c>
      <c r="S142">
        <v>0.1429</v>
      </c>
      <c r="T142">
        <v>0.72050000000000003</v>
      </c>
      <c r="U142">
        <v>16.100000000000001</v>
      </c>
      <c r="V142" s="1">
        <v>87492.86</v>
      </c>
      <c r="W142">
        <v>168.23</v>
      </c>
      <c r="X142" s="1">
        <v>132179.54999999999</v>
      </c>
      <c r="Y142">
        <v>0.75019999999999998</v>
      </c>
      <c r="Z142">
        <v>0.2291</v>
      </c>
      <c r="AA142">
        <v>2.06E-2</v>
      </c>
      <c r="AB142">
        <v>0.24979999999999999</v>
      </c>
      <c r="AC142">
        <v>132.18</v>
      </c>
      <c r="AD142" s="1">
        <v>4996.12</v>
      </c>
      <c r="AE142">
        <v>544.6</v>
      </c>
      <c r="AF142" s="1">
        <v>124495.8</v>
      </c>
      <c r="AG142">
        <v>234</v>
      </c>
      <c r="AH142" s="1">
        <v>34177</v>
      </c>
      <c r="AI142" s="1">
        <v>63747</v>
      </c>
      <c r="AJ142">
        <v>58.97</v>
      </c>
      <c r="AK142">
        <v>35.659999999999997</v>
      </c>
      <c r="AL142">
        <v>42.91</v>
      </c>
      <c r="AM142">
        <v>4.4000000000000004</v>
      </c>
      <c r="AN142">
        <v>0</v>
      </c>
      <c r="AO142">
        <v>0.86609999999999998</v>
      </c>
      <c r="AP142" s="1">
        <v>1059.7</v>
      </c>
      <c r="AQ142" s="1">
        <v>1340.13</v>
      </c>
      <c r="AR142" s="1">
        <v>6108.09</v>
      </c>
      <c r="AS142">
        <v>273.27</v>
      </c>
      <c r="AT142">
        <v>218.52</v>
      </c>
      <c r="AU142" s="1">
        <v>8999.7199999999993</v>
      </c>
      <c r="AV142" s="1">
        <v>3981.49</v>
      </c>
      <c r="AW142">
        <v>0.42280000000000001</v>
      </c>
      <c r="AX142" s="1">
        <v>4319.7</v>
      </c>
      <c r="AY142">
        <v>0.4587</v>
      </c>
      <c r="AZ142">
        <v>484.99</v>
      </c>
      <c r="BA142">
        <v>5.1499999999999997E-2</v>
      </c>
      <c r="BB142">
        <v>630.79</v>
      </c>
      <c r="BC142">
        <v>6.7000000000000004E-2</v>
      </c>
      <c r="BD142" s="1">
        <v>9416.9699999999993</v>
      </c>
      <c r="BE142" s="1">
        <v>2789.52</v>
      </c>
      <c r="BF142">
        <v>0.71050000000000002</v>
      </c>
      <c r="BG142">
        <v>0.59840000000000004</v>
      </c>
      <c r="BH142">
        <v>0.24410000000000001</v>
      </c>
      <c r="BI142">
        <v>8.8700000000000001E-2</v>
      </c>
      <c r="BJ142">
        <v>2.7799999999999998E-2</v>
      </c>
      <c r="BK142">
        <v>4.1000000000000002E-2</v>
      </c>
    </row>
    <row r="143" spans="1:63" x14ac:dyDescent="0.3">
      <c r="A143" t="s">
        <v>140</v>
      </c>
      <c r="B143">
        <v>47027</v>
      </c>
      <c r="C143">
        <v>42</v>
      </c>
      <c r="D143">
        <v>363.32</v>
      </c>
      <c r="E143" s="1">
        <v>15259.47</v>
      </c>
      <c r="F143" s="1">
        <v>15146.16</v>
      </c>
      <c r="G143">
        <v>0.20319999999999999</v>
      </c>
      <c r="H143">
        <v>6.9999999999999999E-4</v>
      </c>
      <c r="I143">
        <v>4.6100000000000002E-2</v>
      </c>
      <c r="J143">
        <v>5.9999999999999995E-4</v>
      </c>
      <c r="K143">
        <v>6.6500000000000004E-2</v>
      </c>
      <c r="L143">
        <v>0.62729999999999997</v>
      </c>
      <c r="M143">
        <v>5.5500000000000001E-2</v>
      </c>
      <c r="N143">
        <v>0.15540000000000001</v>
      </c>
      <c r="O143">
        <v>0.09</v>
      </c>
      <c r="P143">
        <v>0.1055</v>
      </c>
      <c r="Q143" s="1">
        <v>77438.52</v>
      </c>
      <c r="R143">
        <v>0.25130000000000002</v>
      </c>
      <c r="S143">
        <v>0.2893</v>
      </c>
      <c r="T143">
        <v>0.45929999999999999</v>
      </c>
      <c r="U143">
        <v>97.5</v>
      </c>
      <c r="V143" s="1">
        <v>99156.21</v>
      </c>
      <c r="W143">
        <v>155.47999999999999</v>
      </c>
      <c r="X143" s="1">
        <v>203461.32</v>
      </c>
      <c r="Y143">
        <v>0.73199999999999998</v>
      </c>
      <c r="Z143">
        <v>0.2442</v>
      </c>
      <c r="AA143">
        <v>2.3800000000000002E-2</v>
      </c>
      <c r="AB143">
        <v>0.26800000000000002</v>
      </c>
      <c r="AC143">
        <v>203.46</v>
      </c>
      <c r="AD143" s="1">
        <v>10574.81</v>
      </c>
      <c r="AE143" s="1">
        <v>1118.52</v>
      </c>
      <c r="AF143" s="1">
        <v>216197.56</v>
      </c>
      <c r="AG143">
        <v>540</v>
      </c>
      <c r="AH143" s="1">
        <v>54474</v>
      </c>
      <c r="AI143" s="1">
        <v>110275</v>
      </c>
      <c r="AJ143">
        <v>81.2</v>
      </c>
      <c r="AK143">
        <v>49.08</v>
      </c>
      <c r="AL143">
        <v>57.8</v>
      </c>
      <c r="AM143">
        <v>4.4000000000000004</v>
      </c>
      <c r="AN143">
        <v>0</v>
      </c>
      <c r="AO143">
        <v>0.67530000000000001</v>
      </c>
      <c r="AP143" s="1">
        <v>1453.91</v>
      </c>
      <c r="AQ143" s="1">
        <v>2051.8200000000002</v>
      </c>
      <c r="AR143" s="1">
        <v>8040.87</v>
      </c>
      <c r="AS143">
        <v>792.46</v>
      </c>
      <c r="AT143">
        <v>534.64</v>
      </c>
      <c r="AU143" s="1">
        <v>12873.68</v>
      </c>
      <c r="AV143" s="1">
        <v>2300.3000000000002</v>
      </c>
      <c r="AW143">
        <v>0.17180000000000001</v>
      </c>
      <c r="AX143" s="1">
        <v>10102.469999999999</v>
      </c>
      <c r="AY143">
        <v>0.75439999999999996</v>
      </c>
      <c r="AZ143">
        <v>627.34</v>
      </c>
      <c r="BA143">
        <v>4.6800000000000001E-2</v>
      </c>
      <c r="BB143">
        <v>362.06</v>
      </c>
      <c r="BC143">
        <v>2.7E-2</v>
      </c>
      <c r="BD143" s="1">
        <v>13392.17</v>
      </c>
      <c r="BE143" s="1">
        <v>1175.3499999999999</v>
      </c>
      <c r="BF143">
        <v>0.14030000000000001</v>
      </c>
      <c r="BG143">
        <v>0.64500000000000002</v>
      </c>
      <c r="BH143">
        <v>0.20749999999999999</v>
      </c>
      <c r="BI143">
        <v>0.10249999999999999</v>
      </c>
      <c r="BJ143">
        <v>2.86E-2</v>
      </c>
      <c r="BK143">
        <v>1.6299999999999999E-2</v>
      </c>
    </row>
    <row r="144" spans="1:63" x14ac:dyDescent="0.3">
      <c r="A144" t="s">
        <v>141</v>
      </c>
      <c r="B144">
        <v>43901</v>
      </c>
      <c r="C144">
        <v>4</v>
      </c>
      <c r="D144">
        <v>646.36</v>
      </c>
      <c r="E144" s="1">
        <v>2585.44</v>
      </c>
      <c r="F144" s="1">
        <v>2159.5</v>
      </c>
      <c r="G144">
        <v>5.0000000000000001E-4</v>
      </c>
      <c r="H144">
        <v>0</v>
      </c>
      <c r="I144">
        <v>0.99319999999999997</v>
      </c>
      <c r="J144">
        <v>0</v>
      </c>
      <c r="K144">
        <v>3.3E-3</v>
      </c>
      <c r="L144">
        <v>8.0000000000000004E-4</v>
      </c>
      <c r="M144">
        <v>2.0999999999999999E-3</v>
      </c>
      <c r="N144">
        <v>1</v>
      </c>
      <c r="O144">
        <v>0</v>
      </c>
      <c r="P144">
        <v>0.27179999999999999</v>
      </c>
      <c r="Q144" s="1">
        <v>68704.479999999996</v>
      </c>
      <c r="R144">
        <v>0.17730000000000001</v>
      </c>
      <c r="S144">
        <v>0.23150000000000001</v>
      </c>
      <c r="T144">
        <v>0.59109999999999996</v>
      </c>
      <c r="U144">
        <v>23</v>
      </c>
      <c r="V144" s="1">
        <v>103637.57</v>
      </c>
      <c r="W144">
        <v>112.41</v>
      </c>
      <c r="X144" s="1">
        <v>59582.71</v>
      </c>
      <c r="Y144">
        <v>0.68930000000000002</v>
      </c>
      <c r="Z144">
        <v>0.22800000000000001</v>
      </c>
      <c r="AA144">
        <v>8.2699999999999996E-2</v>
      </c>
      <c r="AB144">
        <v>0.31069999999999998</v>
      </c>
      <c r="AC144">
        <v>59.58</v>
      </c>
      <c r="AD144" s="1">
        <v>3578.64</v>
      </c>
      <c r="AE144">
        <v>506.13</v>
      </c>
      <c r="AF144" s="1">
        <v>49944.22</v>
      </c>
      <c r="AG144">
        <v>10</v>
      </c>
      <c r="AH144" s="1">
        <v>20912</v>
      </c>
      <c r="AI144" s="1">
        <v>30128</v>
      </c>
      <c r="AJ144">
        <v>88.38</v>
      </c>
      <c r="AK144">
        <v>51</v>
      </c>
      <c r="AL144">
        <v>77.2</v>
      </c>
      <c r="AM144">
        <v>4.78</v>
      </c>
      <c r="AN144">
        <v>0</v>
      </c>
      <c r="AO144">
        <v>2.0304000000000002</v>
      </c>
      <c r="AP144" s="1">
        <v>4666.07</v>
      </c>
      <c r="AQ144" s="1">
        <v>3547.2</v>
      </c>
      <c r="AR144" s="1">
        <v>9150.44</v>
      </c>
      <c r="AS144" s="1">
        <v>1103.3699999999999</v>
      </c>
      <c r="AT144" s="1">
        <v>1060.52</v>
      </c>
      <c r="AU144" s="1">
        <v>19527.59</v>
      </c>
      <c r="AV144" s="1">
        <v>16209.8</v>
      </c>
      <c r="AW144">
        <v>0.63739999999999997</v>
      </c>
      <c r="AX144" s="1">
        <v>3304.29</v>
      </c>
      <c r="AY144">
        <v>0.12989999999999999</v>
      </c>
      <c r="AZ144" s="1">
        <v>2562.21</v>
      </c>
      <c r="BA144">
        <v>0.1007</v>
      </c>
      <c r="BB144" s="1">
        <v>3355.99</v>
      </c>
      <c r="BC144">
        <v>0.13200000000000001</v>
      </c>
      <c r="BD144" s="1">
        <v>25432.29</v>
      </c>
      <c r="BE144" s="1">
        <v>10826.26</v>
      </c>
      <c r="BF144">
        <v>11.0435</v>
      </c>
      <c r="BG144">
        <v>0.4012</v>
      </c>
      <c r="BH144">
        <v>0.16400000000000001</v>
      </c>
      <c r="BI144">
        <v>0.40739999999999998</v>
      </c>
      <c r="BJ144">
        <v>1.7899999999999999E-2</v>
      </c>
      <c r="BK144">
        <v>9.4999999999999998E-3</v>
      </c>
    </row>
    <row r="145" spans="1:63" x14ac:dyDescent="0.3">
      <c r="A145" t="s">
        <v>143</v>
      </c>
      <c r="B145">
        <v>46409</v>
      </c>
      <c r="C145">
        <v>129</v>
      </c>
      <c r="D145">
        <v>10.28</v>
      </c>
      <c r="E145" s="1">
        <v>1326.25</v>
      </c>
      <c r="F145" s="1">
        <v>1308.1099999999999</v>
      </c>
      <c r="G145">
        <v>1.5E-3</v>
      </c>
      <c r="H145">
        <v>0</v>
      </c>
      <c r="I145">
        <v>2.3E-3</v>
      </c>
      <c r="J145">
        <v>0</v>
      </c>
      <c r="K145">
        <v>2.0299999999999999E-2</v>
      </c>
      <c r="L145">
        <v>0.9536</v>
      </c>
      <c r="M145">
        <v>2.23E-2</v>
      </c>
      <c r="N145">
        <v>0.51890000000000003</v>
      </c>
      <c r="O145">
        <v>0</v>
      </c>
      <c r="P145">
        <v>0.1986</v>
      </c>
      <c r="Q145" s="1">
        <v>50255.82</v>
      </c>
      <c r="R145">
        <v>0.25509999999999999</v>
      </c>
      <c r="S145">
        <v>0.1837</v>
      </c>
      <c r="T145">
        <v>0.56120000000000003</v>
      </c>
      <c r="U145">
        <v>14.5</v>
      </c>
      <c r="V145" s="1">
        <v>74340.41</v>
      </c>
      <c r="W145">
        <v>88.66</v>
      </c>
      <c r="X145" s="1">
        <v>139025.15</v>
      </c>
      <c r="Y145">
        <v>0.90900000000000003</v>
      </c>
      <c r="Z145">
        <v>5.8799999999999998E-2</v>
      </c>
      <c r="AA145">
        <v>3.2199999999999999E-2</v>
      </c>
      <c r="AB145">
        <v>9.0999999999999998E-2</v>
      </c>
      <c r="AC145">
        <v>139.03</v>
      </c>
      <c r="AD145" s="1">
        <v>3153.7</v>
      </c>
      <c r="AE145">
        <v>384.82</v>
      </c>
      <c r="AF145" s="1">
        <v>114052.97</v>
      </c>
      <c r="AG145">
        <v>183</v>
      </c>
      <c r="AH145" s="1">
        <v>29570</v>
      </c>
      <c r="AI145" s="1">
        <v>45401</v>
      </c>
      <c r="AJ145">
        <v>32.200000000000003</v>
      </c>
      <c r="AK145">
        <v>22.13</v>
      </c>
      <c r="AL145">
        <v>26.03</v>
      </c>
      <c r="AM145">
        <v>4.2</v>
      </c>
      <c r="AN145">
        <v>0</v>
      </c>
      <c r="AO145">
        <v>1.2825</v>
      </c>
      <c r="AP145" s="1">
        <v>1151.3800000000001</v>
      </c>
      <c r="AQ145" s="1">
        <v>2028.51</v>
      </c>
      <c r="AR145" s="1">
        <v>5917.92</v>
      </c>
      <c r="AS145">
        <v>469.96</v>
      </c>
      <c r="AT145">
        <v>352.24</v>
      </c>
      <c r="AU145" s="1">
        <v>9919.9699999999993</v>
      </c>
      <c r="AV145" s="1">
        <v>7171.57</v>
      </c>
      <c r="AW145">
        <v>0.6079</v>
      </c>
      <c r="AX145" s="1">
        <v>2603.73</v>
      </c>
      <c r="AY145">
        <v>0.22070000000000001</v>
      </c>
      <c r="AZ145" s="1">
        <v>1143.18</v>
      </c>
      <c r="BA145">
        <v>9.69E-2</v>
      </c>
      <c r="BB145">
        <v>879.71</v>
      </c>
      <c r="BC145">
        <v>7.46E-2</v>
      </c>
      <c r="BD145" s="1">
        <v>11798.2</v>
      </c>
      <c r="BE145" s="1">
        <v>6807.3</v>
      </c>
      <c r="BF145">
        <v>3.0842999999999998</v>
      </c>
      <c r="BG145">
        <v>0.56069999999999998</v>
      </c>
      <c r="BH145">
        <v>0.20330000000000001</v>
      </c>
      <c r="BI145">
        <v>0.18720000000000001</v>
      </c>
      <c r="BJ145">
        <v>3.2899999999999999E-2</v>
      </c>
      <c r="BK145">
        <v>1.5900000000000001E-2</v>
      </c>
    </row>
    <row r="146" spans="1:63" x14ac:dyDescent="0.3">
      <c r="A146" t="s">
        <v>144</v>
      </c>
      <c r="B146">
        <v>69682</v>
      </c>
      <c r="C146">
        <v>239</v>
      </c>
      <c r="D146">
        <v>3.98</v>
      </c>
      <c r="E146">
        <v>952.32</v>
      </c>
      <c r="F146">
        <v>941.2</v>
      </c>
      <c r="G146">
        <v>0</v>
      </c>
      <c r="H146">
        <v>0</v>
      </c>
      <c r="I146">
        <v>0</v>
      </c>
      <c r="J146">
        <v>2.0999999999999999E-3</v>
      </c>
      <c r="K146">
        <v>1.29E-2</v>
      </c>
      <c r="L146">
        <v>0.96699999999999997</v>
      </c>
      <c r="M146">
        <v>1.8100000000000002E-2</v>
      </c>
      <c r="N146">
        <v>0.47489999999999999</v>
      </c>
      <c r="O146">
        <v>0</v>
      </c>
      <c r="P146">
        <v>0.15690000000000001</v>
      </c>
      <c r="Q146" s="1">
        <v>49462.04</v>
      </c>
      <c r="R146">
        <v>0.45829999999999999</v>
      </c>
      <c r="S146">
        <v>8.3299999999999999E-2</v>
      </c>
      <c r="T146">
        <v>0.45829999999999999</v>
      </c>
      <c r="U146">
        <v>10.5</v>
      </c>
      <c r="V146" s="1">
        <v>66419.81</v>
      </c>
      <c r="W146">
        <v>87</v>
      </c>
      <c r="X146" s="1">
        <v>276071.63</v>
      </c>
      <c r="Y146">
        <v>0.53049999999999997</v>
      </c>
      <c r="Z146">
        <v>0.41220000000000001</v>
      </c>
      <c r="AA146">
        <v>5.7200000000000001E-2</v>
      </c>
      <c r="AB146">
        <v>0.46949999999999997</v>
      </c>
      <c r="AC146">
        <v>276.07</v>
      </c>
      <c r="AD146" s="1">
        <v>6175.93</v>
      </c>
      <c r="AE146">
        <v>496.41</v>
      </c>
      <c r="AF146" s="1">
        <v>147739.04999999999</v>
      </c>
      <c r="AG146">
        <v>363</v>
      </c>
      <c r="AH146" s="1">
        <v>32134</v>
      </c>
      <c r="AI146" s="1">
        <v>65124</v>
      </c>
      <c r="AJ146">
        <v>26.5</v>
      </c>
      <c r="AK146">
        <v>22.07</v>
      </c>
      <c r="AL146">
        <v>22.18</v>
      </c>
      <c r="AM146">
        <v>3.3</v>
      </c>
      <c r="AN146">
        <v>0</v>
      </c>
      <c r="AO146">
        <v>0.75860000000000005</v>
      </c>
      <c r="AP146" s="1">
        <v>1777.36</v>
      </c>
      <c r="AQ146" s="1">
        <v>2973.09</v>
      </c>
      <c r="AR146" s="1">
        <v>6960.73</v>
      </c>
      <c r="AS146">
        <v>822.16</v>
      </c>
      <c r="AT146">
        <v>915.66</v>
      </c>
      <c r="AU146" s="1">
        <v>13448.96</v>
      </c>
      <c r="AV146" s="1">
        <v>7288.09</v>
      </c>
      <c r="AW146">
        <v>0.4587</v>
      </c>
      <c r="AX146" s="1">
        <v>5461.68</v>
      </c>
      <c r="AY146">
        <v>0.34370000000000001</v>
      </c>
      <c r="AZ146" s="1">
        <v>2183.84</v>
      </c>
      <c r="BA146">
        <v>0.13739999999999999</v>
      </c>
      <c r="BB146">
        <v>955.7</v>
      </c>
      <c r="BC146">
        <v>6.0100000000000001E-2</v>
      </c>
      <c r="BD146" s="1">
        <v>15889.31</v>
      </c>
      <c r="BE146" s="1">
        <v>6497.78</v>
      </c>
      <c r="BF146">
        <v>1.6830000000000001</v>
      </c>
      <c r="BG146">
        <v>0.45910000000000001</v>
      </c>
      <c r="BH146">
        <v>0.26619999999999999</v>
      </c>
      <c r="BI146">
        <v>0.1726</v>
      </c>
      <c r="BJ146">
        <v>5.21E-2</v>
      </c>
      <c r="BK146">
        <v>0.05</v>
      </c>
    </row>
    <row r="147" spans="1:63" x14ac:dyDescent="0.3">
      <c r="A147" t="s">
        <v>145</v>
      </c>
      <c r="B147">
        <v>47688</v>
      </c>
      <c r="C147">
        <v>149</v>
      </c>
      <c r="D147">
        <v>10.39</v>
      </c>
      <c r="E147" s="1">
        <v>1547.5</v>
      </c>
      <c r="F147" s="1">
        <v>1611.85</v>
      </c>
      <c r="G147">
        <v>3.7000000000000002E-3</v>
      </c>
      <c r="H147">
        <v>0</v>
      </c>
      <c r="I147">
        <v>4.8999999999999998E-3</v>
      </c>
      <c r="J147">
        <v>5.9999999999999995E-4</v>
      </c>
      <c r="K147">
        <v>1.2699999999999999E-2</v>
      </c>
      <c r="L147">
        <v>0.96699999999999997</v>
      </c>
      <c r="M147">
        <v>1.12E-2</v>
      </c>
      <c r="N147">
        <v>0.27929999999999999</v>
      </c>
      <c r="O147">
        <v>0.30270000000000002</v>
      </c>
      <c r="P147">
        <v>0.1072</v>
      </c>
      <c r="Q147" s="1">
        <v>59711.69</v>
      </c>
      <c r="R147">
        <v>0.25779999999999997</v>
      </c>
      <c r="S147">
        <v>9.3799999999999994E-2</v>
      </c>
      <c r="T147">
        <v>0.64839999999999998</v>
      </c>
      <c r="U147">
        <v>16.8</v>
      </c>
      <c r="V147" s="1">
        <v>77069.58</v>
      </c>
      <c r="W147">
        <v>89.59</v>
      </c>
      <c r="X147" s="1">
        <v>335079.32</v>
      </c>
      <c r="Y147">
        <v>0.76629999999999998</v>
      </c>
      <c r="Z147">
        <v>0.2054</v>
      </c>
      <c r="AA147">
        <v>2.8299999999999999E-2</v>
      </c>
      <c r="AB147">
        <v>0.23369999999999999</v>
      </c>
      <c r="AC147">
        <v>335.08</v>
      </c>
      <c r="AD147" s="1">
        <v>7860.61</v>
      </c>
      <c r="AE147">
        <v>667.44</v>
      </c>
      <c r="AF147" s="1">
        <v>269118.65999999997</v>
      </c>
      <c r="AG147">
        <v>583</v>
      </c>
      <c r="AH147" s="1">
        <v>26443</v>
      </c>
      <c r="AI147" s="1">
        <v>56422</v>
      </c>
      <c r="AJ147">
        <v>26.37</v>
      </c>
      <c r="AK147">
        <v>23.33</v>
      </c>
      <c r="AL147">
        <v>23.55</v>
      </c>
      <c r="AM147">
        <v>4.5</v>
      </c>
      <c r="AN147">
        <v>0</v>
      </c>
      <c r="AO147">
        <v>1.0798000000000001</v>
      </c>
      <c r="AP147" s="1">
        <v>1941.73</v>
      </c>
      <c r="AQ147" s="1">
        <v>2178.7800000000002</v>
      </c>
      <c r="AR147" s="1">
        <v>6550.76</v>
      </c>
      <c r="AS147">
        <v>487.05</v>
      </c>
      <c r="AT147">
        <v>276.97000000000003</v>
      </c>
      <c r="AU147" s="1">
        <v>11435.26</v>
      </c>
      <c r="AV147" s="1">
        <v>3622.15</v>
      </c>
      <c r="AW147">
        <v>0.29580000000000001</v>
      </c>
      <c r="AX147" s="1">
        <v>5832.84</v>
      </c>
      <c r="AY147">
        <v>0.47639999999999999</v>
      </c>
      <c r="AZ147" s="1">
        <v>1344.73</v>
      </c>
      <c r="BA147">
        <v>0.10979999999999999</v>
      </c>
      <c r="BB147" s="1">
        <v>1444.17</v>
      </c>
      <c r="BC147">
        <v>0.1179</v>
      </c>
      <c r="BD147" s="1">
        <v>12243.89</v>
      </c>
      <c r="BE147" s="1">
        <v>3275.17</v>
      </c>
      <c r="BF147">
        <v>0.69169999999999998</v>
      </c>
      <c r="BG147">
        <v>0.58850000000000002</v>
      </c>
      <c r="BH147">
        <v>0.23219999999999999</v>
      </c>
      <c r="BI147">
        <v>0.12989999999999999</v>
      </c>
      <c r="BJ147">
        <v>3.0700000000000002E-2</v>
      </c>
      <c r="BK147">
        <v>1.8700000000000001E-2</v>
      </c>
    </row>
    <row r="148" spans="1:63" x14ac:dyDescent="0.3">
      <c r="A148" t="s">
        <v>146</v>
      </c>
      <c r="B148">
        <v>47845</v>
      </c>
      <c r="C148">
        <v>107</v>
      </c>
      <c r="D148">
        <v>11.46</v>
      </c>
      <c r="E148" s="1">
        <v>1226.5899999999999</v>
      </c>
      <c r="F148">
        <v>883.96</v>
      </c>
      <c r="G148">
        <v>2.3E-3</v>
      </c>
      <c r="H148">
        <v>0</v>
      </c>
      <c r="I148">
        <v>1.32E-2</v>
      </c>
      <c r="J148">
        <v>0</v>
      </c>
      <c r="K148">
        <v>8.8000000000000005E-3</v>
      </c>
      <c r="L148">
        <v>0.94289999999999996</v>
      </c>
      <c r="M148">
        <v>3.2800000000000003E-2</v>
      </c>
      <c r="N148">
        <v>0.4214</v>
      </c>
      <c r="O148">
        <v>0</v>
      </c>
      <c r="P148">
        <v>0.14829999999999999</v>
      </c>
      <c r="Q148" s="1">
        <v>39728.800000000003</v>
      </c>
      <c r="R148">
        <v>0.5857</v>
      </c>
      <c r="S148">
        <v>4.2900000000000001E-2</v>
      </c>
      <c r="T148">
        <v>0.37140000000000001</v>
      </c>
      <c r="U148">
        <v>6.1</v>
      </c>
      <c r="V148" s="1">
        <v>79915.25</v>
      </c>
      <c r="W148">
        <v>191.29</v>
      </c>
      <c r="X148" s="1">
        <v>224401.67</v>
      </c>
      <c r="Y148">
        <v>0.94030000000000002</v>
      </c>
      <c r="Z148">
        <v>2.9000000000000001E-2</v>
      </c>
      <c r="AA148">
        <v>3.0700000000000002E-2</v>
      </c>
      <c r="AB148">
        <v>5.9700000000000003E-2</v>
      </c>
      <c r="AC148">
        <v>224.4</v>
      </c>
      <c r="AD148" s="1">
        <v>6113.3</v>
      </c>
      <c r="AE148">
        <v>755.23</v>
      </c>
      <c r="AF148" s="1">
        <v>212734.12</v>
      </c>
      <c r="AG148">
        <v>532</v>
      </c>
      <c r="AH148" s="1">
        <v>35196</v>
      </c>
      <c r="AI148" s="1">
        <v>56766</v>
      </c>
      <c r="AJ148">
        <v>46</v>
      </c>
      <c r="AK148">
        <v>26.58</v>
      </c>
      <c r="AL148">
        <v>28.83</v>
      </c>
      <c r="AM148">
        <v>4.5</v>
      </c>
      <c r="AN148">
        <v>0</v>
      </c>
      <c r="AO148">
        <v>1.0556000000000001</v>
      </c>
      <c r="AP148" s="1">
        <v>1611.4</v>
      </c>
      <c r="AQ148" s="1">
        <v>2279.5700000000002</v>
      </c>
      <c r="AR148" s="1">
        <v>5295.71</v>
      </c>
      <c r="AS148">
        <v>697.98</v>
      </c>
      <c r="AT148">
        <v>198.52</v>
      </c>
      <c r="AU148" s="1">
        <v>10083.15</v>
      </c>
      <c r="AV148" s="1">
        <v>5398.23</v>
      </c>
      <c r="AW148">
        <v>0.38979999999999998</v>
      </c>
      <c r="AX148" s="1">
        <v>6313.5</v>
      </c>
      <c r="AY148">
        <v>0.45590000000000003</v>
      </c>
      <c r="AZ148" s="1">
        <v>1001.83</v>
      </c>
      <c r="BA148">
        <v>7.2300000000000003E-2</v>
      </c>
      <c r="BB148" s="1">
        <v>1135.9100000000001</v>
      </c>
      <c r="BC148">
        <v>8.2000000000000003E-2</v>
      </c>
      <c r="BD148" s="1">
        <v>13849.47</v>
      </c>
      <c r="BE148" s="1">
        <v>1346.26</v>
      </c>
      <c r="BF148">
        <v>0.33529999999999999</v>
      </c>
      <c r="BG148">
        <v>0.40510000000000002</v>
      </c>
      <c r="BH148">
        <v>0.1825</v>
      </c>
      <c r="BI148">
        <v>0.35770000000000002</v>
      </c>
      <c r="BJ148">
        <v>3.7999999999999999E-2</v>
      </c>
      <c r="BK148">
        <v>1.67E-2</v>
      </c>
    </row>
    <row r="149" spans="1:63" x14ac:dyDescent="0.3">
      <c r="A149" t="s">
        <v>147</v>
      </c>
      <c r="B149">
        <v>43919</v>
      </c>
      <c r="C149">
        <v>14</v>
      </c>
      <c r="D149">
        <v>166.77</v>
      </c>
      <c r="E149" s="1">
        <v>2334.84</v>
      </c>
      <c r="F149" s="1">
        <v>2100.81</v>
      </c>
      <c r="G149">
        <v>2.8E-3</v>
      </c>
      <c r="H149">
        <v>5.0000000000000001E-4</v>
      </c>
      <c r="I149">
        <v>5.04E-2</v>
      </c>
      <c r="J149">
        <v>2.2000000000000001E-3</v>
      </c>
      <c r="K149">
        <v>1.3299999999999999E-2</v>
      </c>
      <c r="L149">
        <v>0.86280000000000001</v>
      </c>
      <c r="M149">
        <v>6.8000000000000005E-2</v>
      </c>
      <c r="N149">
        <v>0.98429999999999995</v>
      </c>
      <c r="O149">
        <v>5.0000000000000001E-4</v>
      </c>
      <c r="P149">
        <v>0.1731</v>
      </c>
      <c r="Q149" s="1">
        <v>51842.2</v>
      </c>
      <c r="R149">
        <v>0.51970000000000005</v>
      </c>
      <c r="S149">
        <v>4.6100000000000002E-2</v>
      </c>
      <c r="T149">
        <v>0.43419999999999997</v>
      </c>
      <c r="U149">
        <v>22.3</v>
      </c>
      <c r="V149" s="1">
        <v>65141.48</v>
      </c>
      <c r="W149">
        <v>104.51</v>
      </c>
      <c r="X149" s="1">
        <v>69297.16</v>
      </c>
      <c r="Y149">
        <v>0.74119999999999997</v>
      </c>
      <c r="Z149">
        <v>0.1668</v>
      </c>
      <c r="AA149">
        <v>9.1899999999999996E-2</v>
      </c>
      <c r="AB149">
        <v>0.25879999999999997</v>
      </c>
      <c r="AC149">
        <v>69.3</v>
      </c>
      <c r="AD149" s="1">
        <v>1959.86</v>
      </c>
      <c r="AE149">
        <v>314.48</v>
      </c>
      <c r="AF149" s="1">
        <v>59724.39</v>
      </c>
      <c r="AG149">
        <v>20</v>
      </c>
      <c r="AH149" s="1">
        <v>27046</v>
      </c>
      <c r="AI149" s="1">
        <v>40051</v>
      </c>
      <c r="AJ149">
        <v>34.1</v>
      </c>
      <c r="AK149">
        <v>27.19</v>
      </c>
      <c r="AL149">
        <v>29.91</v>
      </c>
      <c r="AM149">
        <v>4.2</v>
      </c>
      <c r="AN149">
        <v>0</v>
      </c>
      <c r="AO149">
        <v>0.68430000000000002</v>
      </c>
      <c r="AP149" s="1">
        <v>1159.1400000000001</v>
      </c>
      <c r="AQ149" s="1">
        <v>2600.9899999999998</v>
      </c>
      <c r="AR149" s="1">
        <v>7382.48</v>
      </c>
      <c r="AS149">
        <v>834.28</v>
      </c>
      <c r="AT149">
        <v>531.89</v>
      </c>
      <c r="AU149" s="1">
        <v>12508.77</v>
      </c>
      <c r="AV149" s="1">
        <v>10539.77</v>
      </c>
      <c r="AW149">
        <v>0.71319999999999995</v>
      </c>
      <c r="AX149" s="1">
        <v>1902.04</v>
      </c>
      <c r="AY149">
        <v>0.12870000000000001</v>
      </c>
      <c r="AZ149">
        <v>497.96</v>
      </c>
      <c r="BA149">
        <v>3.3700000000000001E-2</v>
      </c>
      <c r="BB149" s="1">
        <v>1839.31</v>
      </c>
      <c r="BC149">
        <v>0.1245</v>
      </c>
      <c r="BD149" s="1">
        <v>14779.08</v>
      </c>
      <c r="BE149" s="1">
        <v>7956.96</v>
      </c>
      <c r="BF149">
        <v>4.3093000000000004</v>
      </c>
      <c r="BG149">
        <v>0.48060000000000003</v>
      </c>
      <c r="BH149">
        <v>0.25869999999999999</v>
      </c>
      <c r="BI149">
        <v>0.2122</v>
      </c>
      <c r="BJ149">
        <v>4.02E-2</v>
      </c>
      <c r="BK149">
        <v>8.3000000000000001E-3</v>
      </c>
    </row>
    <row r="150" spans="1:63" x14ac:dyDescent="0.3">
      <c r="A150" t="s">
        <v>148</v>
      </c>
      <c r="B150">
        <v>48835</v>
      </c>
      <c r="C150">
        <v>192</v>
      </c>
      <c r="D150">
        <v>10.71</v>
      </c>
      <c r="E150" s="1">
        <v>2055.37</v>
      </c>
      <c r="F150" s="1">
        <v>2061.09</v>
      </c>
      <c r="G150">
        <v>8.2000000000000007E-3</v>
      </c>
      <c r="H150">
        <v>5.0000000000000001E-4</v>
      </c>
      <c r="I150">
        <v>7.7999999999999996E-3</v>
      </c>
      <c r="J150">
        <v>5.0000000000000001E-4</v>
      </c>
      <c r="K150">
        <v>1.2800000000000001E-2</v>
      </c>
      <c r="L150">
        <v>0.94740000000000002</v>
      </c>
      <c r="M150">
        <v>2.2800000000000001E-2</v>
      </c>
      <c r="N150">
        <v>0.33550000000000002</v>
      </c>
      <c r="O150">
        <v>5.9999999999999995E-4</v>
      </c>
      <c r="P150">
        <v>0.1225</v>
      </c>
      <c r="Q150" s="1">
        <v>52844</v>
      </c>
      <c r="R150">
        <v>0.25979999999999998</v>
      </c>
      <c r="S150">
        <v>0.1181</v>
      </c>
      <c r="T150">
        <v>0.622</v>
      </c>
      <c r="U150">
        <v>22.4</v>
      </c>
      <c r="V150" s="1">
        <v>67133.14</v>
      </c>
      <c r="W150">
        <v>88.11</v>
      </c>
      <c r="X150" s="1">
        <v>151925.66</v>
      </c>
      <c r="Y150">
        <v>0.69120000000000004</v>
      </c>
      <c r="Z150">
        <v>0.1394</v>
      </c>
      <c r="AA150">
        <v>0.1694</v>
      </c>
      <c r="AB150">
        <v>0.30880000000000002</v>
      </c>
      <c r="AC150">
        <v>151.93</v>
      </c>
      <c r="AD150" s="1">
        <v>3890.24</v>
      </c>
      <c r="AE150">
        <v>375.37</v>
      </c>
      <c r="AF150" s="1">
        <v>144367.23000000001</v>
      </c>
      <c r="AG150">
        <v>351</v>
      </c>
      <c r="AH150" s="1">
        <v>36961</v>
      </c>
      <c r="AI150" s="1">
        <v>57285</v>
      </c>
      <c r="AJ150">
        <v>34.75</v>
      </c>
      <c r="AK150">
        <v>23.4</v>
      </c>
      <c r="AL150">
        <v>25.43</v>
      </c>
      <c r="AM150">
        <v>4.1500000000000004</v>
      </c>
      <c r="AN150">
        <v>0</v>
      </c>
      <c r="AO150">
        <v>0.6573</v>
      </c>
      <c r="AP150" s="1">
        <v>1297.26</v>
      </c>
      <c r="AQ150" s="1">
        <v>1933.06</v>
      </c>
      <c r="AR150" s="1">
        <v>5703.47</v>
      </c>
      <c r="AS150">
        <v>241.18</v>
      </c>
      <c r="AT150">
        <v>176.61</v>
      </c>
      <c r="AU150" s="1">
        <v>9351.58</v>
      </c>
      <c r="AV150" s="1">
        <v>5011.3900000000003</v>
      </c>
      <c r="AW150">
        <v>0.49959999999999999</v>
      </c>
      <c r="AX150" s="1">
        <v>3226.55</v>
      </c>
      <c r="AY150">
        <v>0.3216</v>
      </c>
      <c r="AZ150" s="1">
        <v>1189.98</v>
      </c>
      <c r="BA150">
        <v>0.1186</v>
      </c>
      <c r="BB150">
        <v>603.35</v>
      </c>
      <c r="BC150">
        <v>6.0100000000000001E-2</v>
      </c>
      <c r="BD150" s="1">
        <v>10031.27</v>
      </c>
      <c r="BE150" s="1">
        <v>4353.5600000000004</v>
      </c>
      <c r="BF150">
        <v>1.3008999999999999</v>
      </c>
      <c r="BG150">
        <v>0.53700000000000003</v>
      </c>
      <c r="BH150">
        <v>0.22559999999999999</v>
      </c>
      <c r="BI150">
        <v>0.19650000000000001</v>
      </c>
      <c r="BJ150">
        <v>2.7699999999999999E-2</v>
      </c>
      <c r="BK150">
        <v>1.32E-2</v>
      </c>
    </row>
    <row r="151" spans="1:63" x14ac:dyDescent="0.3">
      <c r="A151" t="s">
        <v>149</v>
      </c>
      <c r="B151">
        <v>43927</v>
      </c>
      <c r="C151">
        <v>31</v>
      </c>
      <c r="D151">
        <v>40.049999999999997</v>
      </c>
      <c r="E151" s="1">
        <v>1241.6500000000001</v>
      </c>
      <c r="F151" s="1">
        <v>1043.99</v>
      </c>
      <c r="G151">
        <v>1.9E-3</v>
      </c>
      <c r="H151">
        <v>8.9999999999999998E-4</v>
      </c>
      <c r="I151">
        <v>8.2000000000000007E-3</v>
      </c>
      <c r="J151">
        <v>1E-3</v>
      </c>
      <c r="K151">
        <v>2.1600000000000001E-2</v>
      </c>
      <c r="L151">
        <v>0.94979999999999998</v>
      </c>
      <c r="M151">
        <v>1.66E-2</v>
      </c>
      <c r="N151">
        <v>0.4965</v>
      </c>
      <c r="O151">
        <v>3.8E-3</v>
      </c>
      <c r="P151">
        <v>0.14369999999999999</v>
      </c>
      <c r="Q151" s="1">
        <v>90311.78</v>
      </c>
      <c r="R151">
        <v>0.42449999999999999</v>
      </c>
      <c r="S151">
        <v>0.1321</v>
      </c>
      <c r="T151">
        <v>0.44340000000000002</v>
      </c>
      <c r="U151">
        <v>2.2000000000000002</v>
      </c>
      <c r="V151" s="1">
        <v>258424.55</v>
      </c>
      <c r="W151">
        <v>554.69000000000005</v>
      </c>
      <c r="X151" s="1">
        <v>104661.43</v>
      </c>
      <c r="Y151">
        <v>0.81179999999999997</v>
      </c>
      <c r="Z151">
        <v>0.1147</v>
      </c>
      <c r="AA151">
        <v>7.3499999999999996E-2</v>
      </c>
      <c r="AB151">
        <v>0.18820000000000001</v>
      </c>
      <c r="AC151">
        <v>104.66</v>
      </c>
      <c r="AD151" s="1">
        <v>2365.0300000000002</v>
      </c>
      <c r="AE151">
        <v>371.71</v>
      </c>
      <c r="AF151" s="1">
        <v>97232.98</v>
      </c>
      <c r="AG151">
        <v>116</v>
      </c>
      <c r="AH151" s="1">
        <v>30279</v>
      </c>
      <c r="AI151" s="1">
        <v>45676</v>
      </c>
      <c r="AJ151">
        <v>24</v>
      </c>
      <c r="AK151">
        <v>22.48</v>
      </c>
      <c r="AL151">
        <v>22.51</v>
      </c>
      <c r="AM151">
        <v>0</v>
      </c>
      <c r="AN151">
        <v>0</v>
      </c>
      <c r="AO151">
        <v>0.68679999999999997</v>
      </c>
      <c r="AP151" s="1">
        <v>1202.56</v>
      </c>
      <c r="AQ151" s="1">
        <v>2220.83</v>
      </c>
      <c r="AR151" s="1">
        <v>6355.4</v>
      </c>
      <c r="AS151">
        <v>610.27</v>
      </c>
      <c r="AT151">
        <v>255.36</v>
      </c>
      <c r="AU151" s="1">
        <v>10644.36</v>
      </c>
      <c r="AV151" s="1">
        <v>8297.3700000000008</v>
      </c>
      <c r="AW151">
        <v>0.66810000000000003</v>
      </c>
      <c r="AX151" s="1">
        <v>2303.5300000000002</v>
      </c>
      <c r="AY151">
        <v>0.1855</v>
      </c>
      <c r="AZ151">
        <v>993.53</v>
      </c>
      <c r="BA151">
        <v>0.08</v>
      </c>
      <c r="BB151">
        <v>824.35</v>
      </c>
      <c r="BC151">
        <v>6.6400000000000001E-2</v>
      </c>
      <c r="BD151" s="1">
        <v>12418.79</v>
      </c>
      <c r="BE151" s="1">
        <v>4973.18</v>
      </c>
      <c r="BF151">
        <v>1.9300999999999999</v>
      </c>
      <c r="BG151">
        <v>0.45879999999999999</v>
      </c>
      <c r="BH151">
        <v>0.25059999999999999</v>
      </c>
      <c r="BI151">
        <v>0.23860000000000001</v>
      </c>
      <c r="BJ151">
        <v>2.3900000000000001E-2</v>
      </c>
      <c r="BK151">
        <v>2.8199999999999999E-2</v>
      </c>
    </row>
    <row r="152" spans="1:63" x14ac:dyDescent="0.3">
      <c r="A152" t="s">
        <v>150</v>
      </c>
      <c r="B152">
        <v>46037</v>
      </c>
      <c r="C152">
        <v>143</v>
      </c>
      <c r="D152">
        <v>9.66</v>
      </c>
      <c r="E152" s="1">
        <v>1381.44</v>
      </c>
      <c r="F152" s="1">
        <v>1261.23</v>
      </c>
      <c r="G152">
        <v>8.0000000000000004E-4</v>
      </c>
      <c r="H152">
        <v>1.5E-3</v>
      </c>
      <c r="I152">
        <v>7.6E-3</v>
      </c>
      <c r="J152">
        <v>0</v>
      </c>
      <c r="K152">
        <v>5.3E-3</v>
      </c>
      <c r="L152">
        <v>0.96950000000000003</v>
      </c>
      <c r="M152">
        <v>1.5299999999999999E-2</v>
      </c>
      <c r="N152">
        <v>0.49099999999999999</v>
      </c>
      <c r="O152">
        <v>0</v>
      </c>
      <c r="P152">
        <v>0.124</v>
      </c>
      <c r="Q152" s="1">
        <v>55180.97</v>
      </c>
      <c r="R152">
        <v>0.24099999999999999</v>
      </c>
      <c r="S152">
        <v>0.14460000000000001</v>
      </c>
      <c r="T152">
        <v>0.61450000000000005</v>
      </c>
      <c r="U152">
        <v>7</v>
      </c>
      <c r="V152" s="1">
        <v>84527.71</v>
      </c>
      <c r="W152">
        <v>188.41</v>
      </c>
      <c r="X152" s="1">
        <v>145594.97</v>
      </c>
      <c r="Y152">
        <v>0.8992</v>
      </c>
      <c r="Z152">
        <v>3.2800000000000003E-2</v>
      </c>
      <c r="AA152">
        <v>6.8000000000000005E-2</v>
      </c>
      <c r="AB152">
        <v>0.1008</v>
      </c>
      <c r="AC152">
        <v>145.59</v>
      </c>
      <c r="AD152" s="1">
        <v>3366.71</v>
      </c>
      <c r="AE152">
        <v>472.9</v>
      </c>
      <c r="AF152" s="1">
        <v>131417.69</v>
      </c>
      <c r="AG152">
        <v>277</v>
      </c>
      <c r="AH152" s="1">
        <v>31874</v>
      </c>
      <c r="AI152" s="1">
        <v>46536</v>
      </c>
      <c r="AJ152">
        <v>36.700000000000003</v>
      </c>
      <c r="AK152">
        <v>22</v>
      </c>
      <c r="AL152">
        <v>25.78</v>
      </c>
      <c r="AM152">
        <v>4.5</v>
      </c>
      <c r="AN152">
        <v>0</v>
      </c>
      <c r="AO152">
        <v>1.1292</v>
      </c>
      <c r="AP152" s="1">
        <v>1461.79</v>
      </c>
      <c r="AQ152" s="1">
        <v>2300.44</v>
      </c>
      <c r="AR152" s="1">
        <v>6362.76</v>
      </c>
      <c r="AS152">
        <v>366.33</v>
      </c>
      <c r="AT152">
        <v>57.02</v>
      </c>
      <c r="AU152" s="1">
        <v>10548.36</v>
      </c>
      <c r="AV152" s="1">
        <v>6593.66</v>
      </c>
      <c r="AW152">
        <v>0.55349999999999999</v>
      </c>
      <c r="AX152" s="1">
        <v>3013.67</v>
      </c>
      <c r="AY152">
        <v>0.253</v>
      </c>
      <c r="AZ152" s="1">
        <v>1230.8599999999999</v>
      </c>
      <c r="BA152">
        <v>0.1033</v>
      </c>
      <c r="BB152" s="1">
        <v>1073.55</v>
      </c>
      <c r="BC152">
        <v>9.01E-2</v>
      </c>
      <c r="BD152" s="1">
        <v>11911.73</v>
      </c>
      <c r="BE152" s="1">
        <v>4682.58</v>
      </c>
      <c r="BF152">
        <v>2.0724999999999998</v>
      </c>
      <c r="BG152">
        <v>0.44750000000000001</v>
      </c>
      <c r="BH152">
        <v>0.2097</v>
      </c>
      <c r="BI152">
        <v>0.28170000000000001</v>
      </c>
      <c r="BJ152">
        <v>4.6399999999999997E-2</v>
      </c>
      <c r="BK152">
        <v>1.47E-2</v>
      </c>
    </row>
    <row r="153" spans="1:63" x14ac:dyDescent="0.3">
      <c r="A153" t="s">
        <v>151</v>
      </c>
      <c r="B153">
        <v>48512</v>
      </c>
      <c r="C153">
        <v>116</v>
      </c>
      <c r="D153">
        <v>6.9</v>
      </c>
      <c r="E153">
        <v>800.83</v>
      </c>
      <c r="F153">
        <v>807.12</v>
      </c>
      <c r="G153">
        <v>3.7000000000000002E-3</v>
      </c>
      <c r="H153">
        <v>0</v>
      </c>
      <c r="I153">
        <v>0</v>
      </c>
      <c r="J153">
        <v>0</v>
      </c>
      <c r="K153">
        <v>1.55E-2</v>
      </c>
      <c r="L153">
        <v>0.96960000000000002</v>
      </c>
      <c r="M153">
        <v>1.12E-2</v>
      </c>
      <c r="N153">
        <v>0.53659999999999997</v>
      </c>
      <c r="O153">
        <v>0</v>
      </c>
      <c r="P153">
        <v>0.1144</v>
      </c>
      <c r="Q153" s="1">
        <v>45736.55</v>
      </c>
      <c r="R153">
        <v>0.21049999999999999</v>
      </c>
      <c r="S153">
        <v>8.77E-2</v>
      </c>
      <c r="T153">
        <v>0.70179999999999998</v>
      </c>
      <c r="U153">
        <v>11</v>
      </c>
      <c r="V153" s="1">
        <v>46165.09</v>
      </c>
      <c r="W153">
        <v>72.8</v>
      </c>
      <c r="X153" s="1">
        <v>117307.12</v>
      </c>
      <c r="Y153">
        <v>0.75639999999999996</v>
      </c>
      <c r="Z153">
        <v>3.2399999999999998E-2</v>
      </c>
      <c r="AA153">
        <v>0.2112</v>
      </c>
      <c r="AB153">
        <v>0.24360000000000001</v>
      </c>
      <c r="AC153">
        <v>117.31</v>
      </c>
      <c r="AD153" s="1">
        <v>2346.14</v>
      </c>
      <c r="AE153">
        <v>315.89999999999998</v>
      </c>
      <c r="AF153" s="1">
        <v>92798.720000000001</v>
      </c>
      <c r="AG153">
        <v>99</v>
      </c>
      <c r="AH153" s="1">
        <v>33114</v>
      </c>
      <c r="AI153" s="1">
        <v>48008</v>
      </c>
      <c r="AJ153">
        <v>20</v>
      </c>
      <c r="AK153">
        <v>20</v>
      </c>
      <c r="AL153">
        <v>20</v>
      </c>
      <c r="AM153">
        <v>4</v>
      </c>
      <c r="AN153">
        <v>0</v>
      </c>
      <c r="AO153">
        <v>0.62270000000000003</v>
      </c>
      <c r="AP153" s="1">
        <v>1413.91</v>
      </c>
      <c r="AQ153" s="1">
        <v>2090.23</v>
      </c>
      <c r="AR153" s="1">
        <v>5746.88</v>
      </c>
      <c r="AS153">
        <v>576.16999999999996</v>
      </c>
      <c r="AT153">
        <v>137.33000000000001</v>
      </c>
      <c r="AU153" s="1">
        <v>9964.5</v>
      </c>
      <c r="AV153" s="1">
        <v>8372.33</v>
      </c>
      <c r="AW153">
        <v>0.66739999999999999</v>
      </c>
      <c r="AX153" s="1">
        <v>1924.01</v>
      </c>
      <c r="AY153">
        <v>0.15340000000000001</v>
      </c>
      <c r="AZ153" s="1">
        <v>1331.06</v>
      </c>
      <c r="BA153">
        <v>0.1061</v>
      </c>
      <c r="BB153">
        <v>916.4</v>
      </c>
      <c r="BC153">
        <v>7.3099999999999998E-2</v>
      </c>
      <c r="BD153" s="1">
        <v>12543.79</v>
      </c>
      <c r="BE153" s="1">
        <v>8224.66</v>
      </c>
      <c r="BF153">
        <v>3.6042000000000001</v>
      </c>
      <c r="BG153">
        <v>0.51480000000000004</v>
      </c>
      <c r="BH153">
        <v>0.25659999999999999</v>
      </c>
      <c r="BI153">
        <v>0.18240000000000001</v>
      </c>
      <c r="BJ153">
        <v>3.0700000000000002E-2</v>
      </c>
      <c r="BK153">
        <v>1.55E-2</v>
      </c>
    </row>
    <row r="154" spans="1:63" x14ac:dyDescent="0.3">
      <c r="A154" t="s">
        <v>152</v>
      </c>
      <c r="B154">
        <v>49122</v>
      </c>
      <c r="C154">
        <v>87</v>
      </c>
      <c r="D154">
        <v>10.32</v>
      </c>
      <c r="E154">
        <v>897.96</v>
      </c>
      <c r="F154">
        <v>848.52</v>
      </c>
      <c r="G154">
        <v>9.4000000000000004E-3</v>
      </c>
      <c r="H154">
        <v>0</v>
      </c>
      <c r="I154">
        <v>9.2999999999999992E-3</v>
      </c>
      <c r="J154">
        <v>0</v>
      </c>
      <c r="K154">
        <v>1.2999999999999999E-2</v>
      </c>
      <c r="L154">
        <v>0.95320000000000005</v>
      </c>
      <c r="M154">
        <v>1.52E-2</v>
      </c>
      <c r="N154">
        <v>0.99060000000000004</v>
      </c>
      <c r="O154">
        <v>0</v>
      </c>
      <c r="P154">
        <v>0.19889999999999999</v>
      </c>
      <c r="Q154" s="1">
        <v>53125.1</v>
      </c>
      <c r="R154">
        <v>0.29330000000000001</v>
      </c>
      <c r="S154">
        <v>0.30669999999999997</v>
      </c>
      <c r="T154">
        <v>0.4</v>
      </c>
      <c r="U154">
        <v>2</v>
      </c>
      <c r="V154" s="1">
        <v>90898.5</v>
      </c>
      <c r="W154">
        <v>419.94</v>
      </c>
      <c r="X154" s="1">
        <v>72403.27</v>
      </c>
      <c r="Y154">
        <v>0.85199999999999998</v>
      </c>
      <c r="Z154">
        <v>3.27E-2</v>
      </c>
      <c r="AA154">
        <v>0.1153</v>
      </c>
      <c r="AB154">
        <v>0.14799999999999999</v>
      </c>
      <c r="AC154">
        <v>72.400000000000006</v>
      </c>
      <c r="AD154" s="1">
        <v>1658.62</v>
      </c>
      <c r="AE154">
        <v>208.76</v>
      </c>
      <c r="AF154" s="1">
        <v>62809.59</v>
      </c>
      <c r="AG154">
        <v>25</v>
      </c>
      <c r="AH154" s="1">
        <v>29734</v>
      </c>
      <c r="AI154" s="1">
        <v>43736</v>
      </c>
      <c r="AJ154">
        <v>29</v>
      </c>
      <c r="AK154">
        <v>22</v>
      </c>
      <c r="AL154">
        <v>25.08</v>
      </c>
      <c r="AM154">
        <v>3.6</v>
      </c>
      <c r="AN154">
        <v>0</v>
      </c>
      <c r="AO154">
        <v>0.81340000000000001</v>
      </c>
      <c r="AP154" s="1">
        <v>1492.44</v>
      </c>
      <c r="AQ154" s="1">
        <v>2584.37</v>
      </c>
      <c r="AR154" s="1">
        <v>8037.44</v>
      </c>
      <c r="AS154">
        <v>632.87</v>
      </c>
      <c r="AT154">
        <v>121.11</v>
      </c>
      <c r="AU154" s="1">
        <v>12868.18</v>
      </c>
      <c r="AV154" s="1">
        <v>12187.29</v>
      </c>
      <c r="AW154">
        <v>0.7248</v>
      </c>
      <c r="AX154" s="1">
        <v>1390.83</v>
      </c>
      <c r="AY154">
        <v>8.2699999999999996E-2</v>
      </c>
      <c r="AZ154" s="1">
        <v>1610.05</v>
      </c>
      <c r="BA154">
        <v>9.5699999999999993E-2</v>
      </c>
      <c r="BB154" s="1">
        <v>1627.48</v>
      </c>
      <c r="BC154">
        <v>9.6799999999999997E-2</v>
      </c>
      <c r="BD154" s="1">
        <v>16815.650000000001</v>
      </c>
      <c r="BE154" s="1">
        <v>11351.96</v>
      </c>
      <c r="BF154">
        <v>7.1856</v>
      </c>
      <c r="BG154">
        <v>0.51919999999999999</v>
      </c>
      <c r="BH154">
        <v>0.2394</v>
      </c>
      <c r="BI154">
        <v>0.19350000000000001</v>
      </c>
      <c r="BJ154">
        <v>3.95E-2</v>
      </c>
      <c r="BK154">
        <v>8.3999999999999995E-3</v>
      </c>
    </row>
    <row r="155" spans="1:63" x14ac:dyDescent="0.3">
      <c r="A155" t="s">
        <v>153</v>
      </c>
      <c r="B155">
        <v>50674</v>
      </c>
      <c r="C155">
        <v>105</v>
      </c>
      <c r="D155">
        <v>13.53</v>
      </c>
      <c r="E155" s="1">
        <v>1420.65</v>
      </c>
      <c r="F155" s="1">
        <v>1384.67</v>
      </c>
      <c r="G155">
        <v>6.7999999999999996E-3</v>
      </c>
      <c r="H155">
        <v>6.9999999999999999E-4</v>
      </c>
      <c r="I155">
        <v>1.7899999999999999E-2</v>
      </c>
      <c r="J155">
        <v>1.4E-3</v>
      </c>
      <c r="K155">
        <v>5.21E-2</v>
      </c>
      <c r="L155">
        <v>0.91379999999999995</v>
      </c>
      <c r="M155">
        <v>7.1999999999999998E-3</v>
      </c>
      <c r="N155">
        <v>0.23080000000000001</v>
      </c>
      <c r="O155">
        <v>2.2000000000000001E-3</v>
      </c>
      <c r="P155">
        <v>0.1085</v>
      </c>
      <c r="Q155" s="1">
        <v>61438.74</v>
      </c>
      <c r="R155">
        <v>0.16350000000000001</v>
      </c>
      <c r="S155">
        <v>0.1731</v>
      </c>
      <c r="T155">
        <v>0.66349999999999998</v>
      </c>
      <c r="U155">
        <v>15.8</v>
      </c>
      <c r="V155" s="1">
        <v>79122.710000000006</v>
      </c>
      <c r="W155">
        <v>85.25</v>
      </c>
      <c r="X155" s="1">
        <v>213613.49</v>
      </c>
      <c r="Y155">
        <v>0.71530000000000005</v>
      </c>
      <c r="Z155">
        <v>6.2899999999999998E-2</v>
      </c>
      <c r="AA155">
        <v>0.22189999999999999</v>
      </c>
      <c r="AB155">
        <v>0.28470000000000001</v>
      </c>
      <c r="AC155">
        <v>213.61</v>
      </c>
      <c r="AD155" s="1">
        <v>5314.5</v>
      </c>
      <c r="AE155">
        <v>439.83</v>
      </c>
      <c r="AF155" s="1">
        <v>178818.12</v>
      </c>
      <c r="AG155">
        <v>465</v>
      </c>
      <c r="AH155" s="1">
        <v>37731</v>
      </c>
      <c r="AI155" s="1">
        <v>58031</v>
      </c>
      <c r="AJ155">
        <v>34.1</v>
      </c>
      <c r="AK155">
        <v>22.04</v>
      </c>
      <c r="AL155">
        <v>24.62</v>
      </c>
      <c r="AM155">
        <v>5</v>
      </c>
      <c r="AN155" s="1">
        <v>1398.77</v>
      </c>
      <c r="AO155">
        <v>1.1928000000000001</v>
      </c>
      <c r="AP155" s="1">
        <v>1932.37</v>
      </c>
      <c r="AQ155" s="1">
        <v>2087.62</v>
      </c>
      <c r="AR155" s="1">
        <v>6789.09</v>
      </c>
      <c r="AS155">
        <v>420.77</v>
      </c>
      <c r="AT155">
        <v>301.36</v>
      </c>
      <c r="AU155" s="1">
        <v>11531.26</v>
      </c>
      <c r="AV155" s="1">
        <v>4950.12</v>
      </c>
      <c r="AW155">
        <v>0.36359999999999998</v>
      </c>
      <c r="AX155" s="1">
        <v>6298.13</v>
      </c>
      <c r="AY155">
        <v>0.4627</v>
      </c>
      <c r="AZ155" s="1">
        <v>1818.04</v>
      </c>
      <c r="BA155">
        <v>0.1336</v>
      </c>
      <c r="BB155">
        <v>546.16999999999996</v>
      </c>
      <c r="BC155">
        <v>4.0099999999999997E-2</v>
      </c>
      <c r="BD155" s="1">
        <v>13612.46</v>
      </c>
      <c r="BE155" s="1">
        <v>3944.92</v>
      </c>
      <c r="BF155">
        <v>1.0508</v>
      </c>
      <c r="BG155">
        <v>0.53580000000000005</v>
      </c>
      <c r="BH155">
        <v>0.2366</v>
      </c>
      <c r="BI155">
        <v>9.9599999999999994E-2</v>
      </c>
      <c r="BJ155">
        <v>4.1000000000000002E-2</v>
      </c>
      <c r="BK155">
        <v>8.6999999999999994E-2</v>
      </c>
    </row>
    <row r="156" spans="1:63" x14ac:dyDescent="0.3">
      <c r="A156" t="s">
        <v>154</v>
      </c>
      <c r="B156">
        <v>43935</v>
      </c>
      <c r="C156">
        <v>117</v>
      </c>
      <c r="D156">
        <v>19.420000000000002</v>
      </c>
      <c r="E156" s="1">
        <v>2272.64</v>
      </c>
      <c r="F156" s="1">
        <v>1955.05</v>
      </c>
      <c r="G156">
        <v>1.1900000000000001E-2</v>
      </c>
      <c r="H156">
        <v>2.5000000000000001E-3</v>
      </c>
      <c r="I156">
        <v>6.7000000000000002E-3</v>
      </c>
      <c r="J156">
        <v>5.0000000000000001E-4</v>
      </c>
      <c r="K156">
        <v>1.5900000000000001E-2</v>
      </c>
      <c r="L156">
        <v>0.9284</v>
      </c>
      <c r="M156">
        <v>3.4000000000000002E-2</v>
      </c>
      <c r="N156">
        <v>0.40050000000000002</v>
      </c>
      <c r="O156">
        <v>6.4000000000000003E-3</v>
      </c>
      <c r="P156">
        <v>9.9400000000000002E-2</v>
      </c>
      <c r="Q156" s="1">
        <v>56252.09</v>
      </c>
      <c r="R156">
        <v>0.2681</v>
      </c>
      <c r="S156">
        <v>0.13769999999999999</v>
      </c>
      <c r="T156">
        <v>0.59419999999999995</v>
      </c>
      <c r="U156">
        <v>11</v>
      </c>
      <c r="V156" s="1">
        <v>90550</v>
      </c>
      <c r="W156">
        <v>196.85</v>
      </c>
      <c r="X156" s="1">
        <v>140540.69</v>
      </c>
      <c r="Y156">
        <v>0.81879999999999997</v>
      </c>
      <c r="Z156">
        <v>0.15079999999999999</v>
      </c>
      <c r="AA156">
        <v>3.0300000000000001E-2</v>
      </c>
      <c r="AB156">
        <v>0.1812</v>
      </c>
      <c r="AC156">
        <v>140.54</v>
      </c>
      <c r="AD156" s="1">
        <v>3234.39</v>
      </c>
      <c r="AE156">
        <v>522.64</v>
      </c>
      <c r="AF156" s="1">
        <v>129625.56</v>
      </c>
      <c r="AG156">
        <v>268</v>
      </c>
      <c r="AH156" s="1">
        <v>31915</v>
      </c>
      <c r="AI156" s="1">
        <v>49198</v>
      </c>
      <c r="AJ156">
        <v>34.979999999999997</v>
      </c>
      <c r="AK156">
        <v>22.38</v>
      </c>
      <c r="AL156">
        <v>24.05</v>
      </c>
      <c r="AM156">
        <v>3.4</v>
      </c>
      <c r="AN156" s="1">
        <v>1865.38</v>
      </c>
      <c r="AO156">
        <v>1.6244000000000001</v>
      </c>
      <c r="AP156" s="1">
        <v>1548.22</v>
      </c>
      <c r="AQ156" s="1">
        <v>2234.86</v>
      </c>
      <c r="AR156" s="1">
        <v>5899.49</v>
      </c>
      <c r="AS156">
        <v>601.48</v>
      </c>
      <c r="AT156">
        <v>157.61000000000001</v>
      </c>
      <c r="AU156" s="1">
        <v>10441.65</v>
      </c>
      <c r="AV156" s="1">
        <v>5910.01</v>
      </c>
      <c r="AW156">
        <v>0.46779999999999999</v>
      </c>
      <c r="AX156" s="1">
        <v>5183.21</v>
      </c>
      <c r="AY156">
        <v>0.41020000000000001</v>
      </c>
      <c r="AZ156">
        <v>735</v>
      </c>
      <c r="BA156">
        <v>5.8200000000000002E-2</v>
      </c>
      <c r="BB156">
        <v>806.23</v>
      </c>
      <c r="BC156">
        <v>6.3799999999999996E-2</v>
      </c>
      <c r="BD156" s="1">
        <v>12634.44</v>
      </c>
      <c r="BE156" s="1">
        <v>3729.41</v>
      </c>
      <c r="BF156">
        <v>1.383</v>
      </c>
      <c r="BG156">
        <v>0.54100000000000004</v>
      </c>
      <c r="BH156">
        <v>0.20710000000000001</v>
      </c>
      <c r="BI156">
        <v>0.1623</v>
      </c>
      <c r="BJ156">
        <v>3.8100000000000002E-2</v>
      </c>
      <c r="BK156">
        <v>5.1499999999999997E-2</v>
      </c>
    </row>
    <row r="157" spans="1:63" x14ac:dyDescent="0.3">
      <c r="A157" t="s">
        <v>155</v>
      </c>
      <c r="B157">
        <v>50617</v>
      </c>
      <c r="C157">
        <v>69</v>
      </c>
      <c r="D157">
        <v>8.7899999999999991</v>
      </c>
      <c r="E157">
        <v>606.71</v>
      </c>
      <c r="F157">
        <v>563.88</v>
      </c>
      <c r="G157">
        <v>2E-3</v>
      </c>
      <c r="H157">
        <v>0</v>
      </c>
      <c r="I157">
        <v>1.0200000000000001E-2</v>
      </c>
      <c r="J157">
        <v>2.8999999999999998E-3</v>
      </c>
      <c r="K157">
        <v>4.8599999999999997E-2</v>
      </c>
      <c r="L157">
        <v>0.93279999999999996</v>
      </c>
      <c r="M157">
        <v>3.5000000000000001E-3</v>
      </c>
      <c r="N157">
        <v>0.39329999999999998</v>
      </c>
      <c r="O157">
        <v>0</v>
      </c>
      <c r="P157">
        <v>9.8599999999999993E-2</v>
      </c>
      <c r="Q157" s="1">
        <v>47953.55</v>
      </c>
      <c r="R157">
        <v>0.1731</v>
      </c>
      <c r="S157">
        <v>0.1923</v>
      </c>
      <c r="T157">
        <v>0.63460000000000005</v>
      </c>
      <c r="U157">
        <v>4.0999999999999996</v>
      </c>
      <c r="V157" s="1">
        <v>77832.149999999994</v>
      </c>
      <c r="W157">
        <v>138.93</v>
      </c>
      <c r="X157" s="1">
        <v>149523.82999999999</v>
      </c>
      <c r="Y157">
        <v>0.85629999999999995</v>
      </c>
      <c r="Z157">
        <v>0.1024</v>
      </c>
      <c r="AA157">
        <v>4.1300000000000003E-2</v>
      </c>
      <c r="AB157">
        <v>0.14369999999999999</v>
      </c>
      <c r="AC157">
        <v>149.52000000000001</v>
      </c>
      <c r="AD157" s="1">
        <v>3654.28</v>
      </c>
      <c r="AE157">
        <v>516.53</v>
      </c>
      <c r="AF157" s="1">
        <v>127647.53</v>
      </c>
      <c r="AG157">
        <v>255</v>
      </c>
      <c r="AH157" s="1">
        <v>33390</v>
      </c>
      <c r="AI157" s="1">
        <v>49190</v>
      </c>
      <c r="AJ157">
        <v>41.5</v>
      </c>
      <c r="AK157">
        <v>23</v>
      </c>
      <c r="AL157">
        <v>29.58</v>
      </c>
      <c r="AM157">
        <v>4</v>
      </c>
      <c r="AN157" s="1">
        <v>1334.13</v>
      </c>
      <c r="AO157">
        <v>1.3269</v>
      </c>
      <c r="AP157" s="1">
        <v>1710.79</v>
      </c>
      <c r="AQ157" s="1">
        <v>2178.1999999999998</v>
      </c>
      <c r="AR157" s="1">
        <v>5810.55</v>
      </c>
      <c r="AS157">
        <v>563.13</v>
      </c>
      <c r="AT157">
        <v>317.99</v>
      </c>
      <c r="AU157" s="1">
        <v>10580.65</v>
      </c>
      <c r="AV157" s="1">
        <v>7207.88</v>
      </c>
      <c r="AW157">
        <v>0.51800000000000002</v>
      </c>
      <c r="AX157" s="1">
        <v>4445.3500000000004</v>
      </c>
      <c r="AY157">
        <v>0.31950000000000001</v>
      </c>
      <c r="AZ157" s="1">
        <v>1249.3399999999999</v>
      </c>
      <c r="BA157">
        <v>8.9800000000000005E-2</v>
      </c>
      <c r="BB157" s="1">
        <v>1010.93</v>
      </c>
      <c r="BC157">
        <v>7.2700000000000001E-2</v>
      </c>
      <c r="BD157" s="1">
        <v>13913.5</v>
      </c>
      <c r="BE157" s="1">
        <v>6360.74</v>
      </c>
      <c r="BF157">
        <v>2.2606000000000002</v>
      </c>
      <c r="BG157">
        <v>0.55689999999999995</v>
      </c>
      <c r="BH157">
        <v>0.2397</v>
      </c>
      <c r="BI157">
        <v>0.16239999999999999</v>
      </c>
      <c r="BJ157">
        <v>2.6100000000000002E-2</v>
      </c>
      <c r="BK157">
        <v>1.49E-2</v>
      </c>
    </row>
    <row r="158" spans="1:63" x14ac:dyDescent="0.3">
      <c r="A158" t="s">
        <v>156</v>
      </c>
      <c r="B158">
        <v>46094</v>
      </c>
      <c r="C158">
        <v>63</v>
      </c>
      <c r="D158">
        <v>58.5</v>
      </c>
      <c r="E158" s="1">
        <v>3685.48</v>
      </c>
      <c r="F158" s="1">
        <v>3461.37</v>
      </c>
      <c r="G158">
        <v>3.8999999999999998E-3</v>
      </c>
      <c r="H158">
        <v>0</v>
      </c>
      <c r="I158">
        <v>1.4500000000000001E-2</v>
      </c>
      <c r="J158">
        <v>2.0000000000000001E-4</v>
      </c>
      <c r="K158">
        <v>2.0299999999999999E-2</v>
      </c>
      <c r="L158">
        <v>0.92630000000000001</v>
      </c>
      <c r="M158">
        <v>3.4700000000000002E-2</v>
      </c>
      <c r="N158">
        <v>0.3861</v>
      </c>
      <c r="O158">
        <v>3.7000000000000002E-3</v>
      </c>
      <c r="P158">
        <v>0.16550000000000001</v>
      </c>
      <c r="Q158" s="1">
        <v>57027.8</v>
      </c>
      <c r="R158">
        <v>0.28310000000000002</v>
      </c>
      <c r="S158">
        <v>0.20549999999999999</v>
      </c>
      <c r="T158">
        <v>0.51139999999999997</v>
      </c>
      <c r="U158">
        <v>33.799999999999997</v>
      </c>
      <c r="V158" s="1">
        <v>68213.929999999993</v>
      </c>
      <c r="W158">
        <v>101.61</v>
      </c>
      <c r="X158" s="1">
        <v>120709</v>
      </c>
      <c r="Y158">
        <v>0.64129999999999998</v>
      </c>
      <c r="Z158">
        <v>7.6899999999999996E-2</v>
      </c>
      <c r="AA158">
        <v>0.28179999999999999</v>
      </c>
      <c r="AB158">
        <v>0.35870000000000002</v>
      </c>
      <c r="AC158">
        <v>120.71</v>
      </c>
      <c r="AD158" s="1">
        <v>4032.8</v>
      </c>
      <c r="AE158">
        <v>382.38</v>
      </c>
      <c r="AF158" s="1">
        <v>133399.19</v>
      </c>
      <c r="AG158">
        <v>293</v>
      </c>
      <c r="AH158" s="1">
        <v>37004</v>
      </c>
      <c r="AI158" s="1">
        <v>51368</v>
      </c>
      <c r="AJ158">
        <v>42.75</v>
      </c>
      <c r="AK158">
        <v>28.95</v>
      </c>
      <c r="AL158">
        <v>36.340000000000003</v>
      </c>
      <c r="AM158">
        <v>2.46</v>
      </c>
      <c r="AN158">
        <v>0</v>
      </c>
      <c r="AO158">
        <v>0.75870000000000004</v>
      </c>
      <c r="AP158" s="1">
        <v>1187.3499999999999</v>
      </c>
      <c r="AQ158" s="1">
        <v>1977.23</v>
      </c>
      <c r="AR158" s="1">
        <v>5889.98</v>
      </c>
      <c r="AS158">
        <v>874.25</v>
      </c>
      <c r="AT158">
        <v>340.04</v>
      </c>
      <c r="AU158" s="1">
        <v>10268.85</v>
      </c>
      <c r="AV158" s="1">
        <v>5254.55</v>
      </c>
      <c r="AW158">
        <v>0.47749999999999998</v>
      </c>
      <c r="AX158" s="1">
        <v>3794.82</v>
      </c>
      <c r="AY158">
        <v>0.3448</v>
      </c>
      <c r="AZ158" s="1">
        <v>1163.93</v>
      </c>
      <c r="BA158">
        <v>0.10580000000000001</v>
      </c>
      <c r="BB158">
        <v>791.77</v>
      </c>
      <c r="BC158">
        <v>7.1900000000000006E-2</v>
      </c>
      <c r="BD158" s="1">
        <v>11005.06</v>
      </c>
      <c r="BE158" s="1">
        <v>4610.5</v>
      </c>
      <c r="BF158">
        <v>1.8036000000000001</v>
      </c>
      <c r="BG158">
        <v>0.5827</v>
      </c>
      <c r="BH158">
        <v>0.21060000000000001</v>
      </c>
      <c r="BI158">
        <v>0.1643</v>
      </c>
      <c r="BJ158">
        <v>3.1800000000000002E-2</v>
      </c>
      <c r="BK158">
        <v>1.0500000000000001E-2</v>
      </c>
    </row>
    <row r="159" spans="1:63" x14ac:dyDescent="0.3">
      <c r="A159" t="s">
        <v>157</v>
      </c>
      <c r="B159">
        <v>46789</v>
      </c>
      <c r="C159">
        <v>69</v>
      </c>
      <c r="D159">
        <v>20.88</v>
      </c>
      <c r="E159" s="1">
        <v>1440.69</v>
      </c>
      <c r="F159" s="1">
        <v>1504.15</v>
      </c>
      <c r="G159">
        <v>2.3999999999999998E-3</v>
      </c>
      <c r="H159">
        <v>2E-3</v>
      </c>
      <c r="I159">
        <v>6.3E-3</v>
      </c>
      <c r="J159">
        <v>4.7000000000000002E-3</v>
      </c>
      <c r="K159">
        <v>5.4100000000000002E-2</v>
      </c>
      <c r="L159">
        <v>0.9042</v>
      </c>
      <c r="M159">
        <v>2.63E-2</v>
      </c>
      <c r="N159">
        <v>0.37709999999999999</v>
      </c>
      <c r="O159">
        <v>7.6E-3</v>
      </c>
      <c r="P159">
        <v>0.1323</v>
      </c>
      <c r="Q159" s="1">
        <v>66292.73</v>
      </c>
      <c r="R159">
        <v>0.1038</v>
      </c>
      <c r="S159">
        <v>9.4299999999999995E-2</v>
      </c>
      <c r="T159">
        <v>0.80189999999999995</v>
      </c>
      <c r="U159">
        <v>12.5</v>
      </c>
      <c r="V159" s="1">
        <v>73891.12</v>
      </c>
      <c r="W159">
        <v>110.75</v>
      </c>
      <c r="X159" s="1">
        <v>168155.33</v>
      </c>
      <c r="Y159">
        <v>0.76990000000000003</v>
      </c>
      <c r="Z159">
        <v>0.15720000000000001</v>
      </c>
      <c r="AA159">
        <v>7.2900000000000006E-2</v>
      </c>
      <c r="AB159">
        <v>0.2301</v>
      </c>
      <c r="AC159">
        <v>168.16</v>
      </c>
      <c r="AD159" s="1">
        <v>6359.38</v>
      </c>
      <c r="AE159">
        <v>630.32000000000005</v>
      </c>
      <c r="AF159" s="1">
        <v>163731.04999999999</v>
      </c>
      <c r="AG159">
        <v>426</v>
      </c>
      <c r="AH159" s="1">
        <v>33699</v>
      </c>
      <c r="AI159" s="1">
        <v>58690</v>
      </c>
      <c r="AJ159">
        <v>68.69</v>
      </c>
      <c r="AK159">
        <v>33.909999999999997</v>
      </c>
      <c r="AL159">
        <v>42.63</v>
      </c>
      <c r="AM159">
        <v>4.5999999999999996</v>
      </c>
      <c r="AN159">
        <v>0</v>
      </c>
      <c r="AO159">
        <v>1.1113999999999999</v>
      </c>
      <c r="AP159" s="1">
        <v>1298.1400000000001</v>
      </c>
      <c r="AQ159" s="1">
        <v>1653.91</v>
      </c>
      <c r="AR159" s="1">
        <v>6401.45</v>
      </c>
      <c r="AS159">
        <v>529.36</v>
      </c>
      <c r="AT159">
        <v>283.60000000000002</v>
      </c>
      <c r="AU159" s="1">
        <v>10166.459999999999</v>
      </c>
      <c r="AV159" s="1">
        <v>4604.3999999999996</v>
      </c>
      <c r="AW159">
        <v>0.38650000000000001</v>
      </c>
      <c r="AX159" s="1">
        <v>5059.1899999999996</v>
      </c>
      <c r="AY159">
        <v>0.42459999999999998</v>
      </c>
      <c r="AZ159" s="1">
        <v>1464.94</v>
      </c>
      <c r="BA159">
        <v>0.123</v>
      </c>
      <c r="BB159">
        <v>785.52</v>
      </c>
      <c r="BC159">
        <v>6.59E-2</v>
      </c>
      <c r="BD159" s="1">
        <v>11914.05</v>
      </c>
      <c r="BE159" s="1">
        <v>3470.3</v>
      </c>
      <c r="BF159">
        <v>0.8669</v>
      </c>
      <c r="BG159">
        <v>0.56830000000000003</v>
      </c>
      <c r="BH159">
        <v>0.18179999999999999</v>
      </c>
      <c r="BI159">
        <v>0.20599999999999999</v>
      </c>
      <c r="BJ159">
        <v>3.0300000000000001E-2</v>
      </c>
      <c r="BK159">
        <v>1.37E-2</v>
      </c>
    </row>
    <row r="160" spans="1:63" x14ac:dyDescent="0.3">
      <c r="A160" t="s">
        <v>158</v>
      </c>
      <c r="B160">
        <v>47795</v>
      </c>
      <c r="C160">
        <v>208</v>
      </c>
      <c r="D160">
        <v>8.93</v>
      </c>
      <c r="E160" s="1">
        <v>1856.83</v>
      </c>
      <c r="F160" s="1">
        <v>1514</v>
      </c>
      <c r="G160">
        <v>2E-3</v>
      </c>
      <c r="H160">
        <v>2.9999999999999997E-4</v>
      </c>
      <c r="I160">
        <v>1E-3</v>
      </c>
      <c r="J160">
        <v>2.5999999999999999E-3</v>
      </c>
      <c r="K160">
        <v>1.18E-2</v>
      </c>
      <c r="L160">
        <v>0.97</v>
      </c>
      <c r="M160">
        <v>1.23E-2</v>
      </c>
      <c r="N160">
        <v>0.55469999999999997</v>
      </c>
      <c r="O160">
        <v>0</v>
      </c>
      <c r="P160">
        <v>0.15040000000000001</v>
      </c>
      <c r="Q160" s="1">
        <v>48572.72</v>
      </c>
      <c r="R160">
        <v>0.2316</v>
      </c>
      <c r="S160">
        <v>0.16839999999999999</v>
      </c>
      <c r="T160">
        <v>0.6</v>
      </c>
      <c r="U160">
        <v>9.1999999999999993</v>
      </c>
      <c r="V160" s="1">
        <v>72706.490000000005</v>
      </c>
      <c r="W160">
        <v>194.77</v>
      </c>
      <c r="X160" s="1">
        <v>237649.86</v>
      </c>
      <c r="Y160">
        <v>0.47089999999999999</v>
      </c>
      <c r="Z160">
        <v>0.11</v>
      </c>
      <c r="AA160">
        <v>0.41909999999999997</v>
      </c>
      <c r="AB160">
        <v>0.52910000000000001</v>
      </c>
      <c r="AC160">
        <v>237.65</v>
      </c>
      <c r="AD160" s="1">
        <v>7734.11</v>
      </c>
      <c r="AE160">
        <v>413.59</v>
      </c>
      <c r="AF160" s="1">
        <v>184829.92</v>
      </c>
      <c r="AG160">
        <v>489</v>
      </c>
      <c r="AH160" s="1">
        <v>33863</v>
      </c>
      <c r="AI160" s="1">
        <v>51386</v>
      </c>
      <c r="AJ160">
        <v>37.46</v>
      </c>
      <c r="AK160">
        <v>28.52</v>
      </c>
      <c r="AL160">
        <v>31.04</v>
      </c>
      <c r="AM160">
        <v>5.45</v>
      </c>
      <c r="AN160">
        <v>0</v>
      </c>
      <c r="AO160">
        <v>0.84809999999999997</v>
      </c>
      <c r="AP160" s="1">
        <v>1651.79</v>
      </c>
      <c r="AQ160" s="1">
        <v>3424.25</v>
      </c>
      <c r="AR160" s="1">
        <v>6187.21</v>
      </c>
      <c r="AS160">
        <v>479.97</v>
      </c>
      <c r="AT160">
        <v>165.63</v>
      </c>
      <c r="AU160" s="1">
        <v>11908.86</v>
      </c>
      <c r="AV160" s="1">
        <v>6228.6</v>
      </c>
      <c r="AW160">
        <v>0.39539999999999997</v>
      </c>
      <c r="AX160" s="1">
        <v>7614.7</v>
      </c>
      <c r="AY160">
        <v>0.4834</v>
      </c>
      <c r="AZ160">
        <v>792.56</v>
      </c>
      <c r="BA160">
        <v>5.0299999999999997E-2</v>
      </c>
      <c r="BB160" s="1">
        <v>1117.46</v>
      </c>
      <c r="BC160">
        <v>7.0900000000000005E-2</v>
      </c>
      <c r="BD160" s="1">
        <v>15753.32</v>
      </c>
      <c r="BE160" s="1">
        <v>2855.85</v>
      </c>
      <c r="BF160">
        <v>0.79310000000000003</v>
      </c>
      <c r="BG160">
        <v>0.40720000000000001</v>
      </c>
      <c r="BH160">
        <v>0.27879999999999999</v>
      </c>
      <c r="BI160">
        <v>0.25659999999999999</v>
      </c>
      <c r="BJ160">
        <v>3.5200000000000002E-2</v>
      </c>
      <c r="BK160">
        <v>2.2100000000000002E-2</v>
      </c>
    </row>
    <row r="161" spans="1:63" x14ac:dyDescent="0.3">
      <c r="A161" t="s">
        <v>159</v>
      </c>
      <c r="B161">
        <v>50625</v>
      </c>
      <c r="C161">
        <v>79</v>
      </c>
      <c r="D161">
        <v>6.78</v>
      </c>
      <c r="E161">
        <v>535.5</v>
      </c>
      <c r="F161">
        <v>523.88</v>
      </c>
      <c r="G161">
        <v>0</v>
      </c>
      <c r="H161">
        <v>1.9E-3</v>
      </c>
      <c r="I161">
        <v>5.4000000000000003E-3</v>
      </c>
      <c r="J161">
        <v>5.7000000000000002E-3</v>
      </c>
      <c r="K161">
        <v>1.4200000000000001E-2</v>
      </c>
      <c r="L161">
        <v>0.96699999999999997</v>
      </c>
      <c r="M161">
        <v>5.7000000000000002E-3</v>
      </c>
      <c r="N161">
        <v>0.44690000000000002</v>
      </c>
      <c r="O161">
        <v>0</v>
      </c>
      <c r="P161">
        <v>0.15440000000000001</v>
      </c>
      <c r="Q161" s="1">
        <v>52919.07</v>
      </c>
      <c r="R161">
        <v>0.1923</v>
      </c>
      <c r="S161">
        <v>0.1923</v>
      </c>
      <c r="T161">
        <v>0.61539999999999995</v>
      </c>
      <c r="U161">
        <v>9.6</v>
      </c>
      <c r="V161" s="1">
        <v>40594.79</v>
      </c>
      <c r="W161">
        <v>54.23</v>
      </c>
      <c r="X161" s="1">
        <v>160410.12</v>
      </c>
      <c r="Y161">
        <v>0.89080000000000004</v>
      </c>
      <c r="Z161">
        <v>6.8900000000000003E-2</v>
      </c>
      <c r="AA161">
        <v>4.0399999999999998E-2</v>
      </c>
      <c r="AB161">
        <v>0.10920000000000001</v>
      </c>
      <c r="AC161">
        <v>160.41</v>
      </c>
      <c r="AD161" s="1">
        <v>3838.86</v>
      </c>
      <c r="AE161">
        <v>492.01</v>
      </c>
      <c r="AF161" s="1">
        <v>134758.48000000001</v>
      </c>
      <c r="AG161">
        <v>302</v>
      </c>
      <c r="AH161" s="1">
        <v>33542</v>
      </c>
      <c r="AI161" s="1">
        <v>48350</v>
      </c>
      <c r="AJ161">
        <v>40</v>
      </c>
      <c r="AK161">
        <v>23</v>
      </c>
      <c r="AL161">
        <v>26.56</v>
      </c>
      <c r="AM161">
        <v>4.3</v>
      </c>
      <c r="AN161">
        <v>759.27</v>
      </c>
      <c r="AO161">
        <v>1.4342999999999999</v>
      </c>
      <c r="AP161" s="1">
        <v>1931.16</v>
      </c>
      <c r="AQ161" s="1">
        <v>2322.33</v>
      </c>
      <c r="AR161" s="1">
        <v>6975.29</v>
      </c>
      <c r="AS161">
        <v>226.59</v>
      </c>
      <c r="AT161">
        <v>139.77000000000001</v>
      </c>
      <c r="AU161" s="1">
        <v>11595.06</v>
      </c>
      <c r="AV161" s="1">
        <v>8051.76</v>
      </c>
      <c r="AW161">
        <v>0.56710000000000005</v>
      </c>
      <c r="AX161" s="1">
        <v>3753.35</v>
      </c>
      <c r="AY161">
        <v>0.26440000000000002</v>
      </c>
      <c r="AZ161" s="1">
        <v>1396.15</v>
      </c>
      <c r="BA161">
        <v>9.8299999999999998E-2</v>
      </c>
      <c r="BB161">
        <v>996.55</v>
      </c>
      <c r="BC161">
        <v>7.0199999999999999E-2</v>
      </c>
      <c r="BD161" s="1">
        <v>14197.8</v>
      </c>
      <c r="BE161" s="1">
        <v>7060.31</v>
      </c>
      <c r="BF161">
        <v>3.0985</v>
      </c>
      <c r="BG161">
        <v>0.52800000000000002</v>
      </c>
      <c r="BH161">
        <v>0.2198</v>
      </c>
      <c r="BI161">
        <v>0.20119999999999999</v>
      </c>
      <c r="BJ161">
        <v>3.3399999999999999E-2</v>
      </c>
      <c r="BK161">
        <v>1.7600000000000001E-2</v>
      </c>
    </row>
    <row r="162" spans="1:63" x14ac:dyDescent="0.3">
      <c r="A162" t="s">
        <v>160</v>
      </c>
      <c r="B162">
        <v>48413</v>
      </c>
      <c r="C162">
        <v>132</v>
      </c>
      <c r="D162">
        <v>8.08</v>
      </c>
      <c r="E162" s="1">
        <v>1066.69</v>
      </c>
      <c r="F162" s="1">
        <v>1009.78</v>
      </c>
      <c r="G162">
        <v>1E-3</v>
      </c>
      <c r="H162">
        <v>1.1000000000000001E-3</v>
      </c>
      <c r="I162">
        <v>4.0000000000000001E-3</v>
      </c>
      <c r="J162">
        <v>1E-3</v>
      </c>
      <c r="K162">
        <v>3.7199999999999997E-2</v>
      </c>
      <c r="L162">
        <v>0.93310000000000004</v>
      </c>
      <c r="M162">
        <v>2.2700000000000001E-2</v>
      </c>
      <c r="N162">
        <v>0.50980000000000003</v>
      </c>
      <c r="O162">
        <v>4.8999999999999998E-3</v>
      </c>
      <c r="P162">
        <v>0.1363</v>
      </c>
      <c r="Q162" s="1">
        <v>52188.639999999999</v>
      </c>
      <c r="R162">
        <v>0.24049999999999999</v>
      </c>
      <c r="S162">
        <v>0.1772</v>
      </c>
      <c r="T162">
        <v>0.58230000000000004</v>
      </c>
      <c r="U162">
        <v>14.9</v>
      </c>
      <c r="V162" s="1">
        <v>63852.32</v>
      </c>
      <c r="W162">
        <v>69.34</v>
      </c>
      <c r="X162" s="1">
        <v>173692.98</v>
      </c>
      <c r="Y162">
        <v>0.86750000000000005</v>
      </c>
      <c r="Z162">
        <v>5.45E-2</v>
      </c>
      <c r="AA162">
        <v>7.7899999999999997E-2</v>
      </c>
      <c r="AB162">
        <v>0.13250000000000001</v>
      </c>
      <c r="AC162">
        <v>173.69</v>
      </c>
      <c r="AD162" s="1">
        <v>4795.25</v>
      </c>
      <c r="AE162">
        <v>646.03</v>
      </c>
      <c r="AF162" s="1">
        <v>150362.25</v>
      </c>
      <c r="AG162">
        <v>383</v>
      </c>
      <c r="AH162" s="1">
        <v>34323</v>
      </c>
      <c r="AI162" s="1">
        <v>49912</v>
      </c>
      <c r="AJ162">
        <v>40.409999999999997</v>
      </c>
      <c r="AK162">
        <v>26.01</v>
      </c>
      <c r="AL162">
        <v>34.729999999999997</v>
      </c>
      <c r="AM162">
        <v>4.3</v>
      </c>
      <c r="AN162">
        <v>936.25</v>
      </c>
      <c r="AO162">
        <v>1.4891000000000001</v>
      </c>
      <c r="AP162" s="1">
        <v>1810.35</v>
      </c>
      <c r="AQ162" s="1">
        <v>2144.52</v>
      </c>
      <c r="AR162" s="1">
        <v>6212.08</v>
      </c>
      <c r="AS162">
        <v>511.99</v>
      </c>
      <c r="AT162">
        <v>239.62</v>
      </c>
      <c r="AU162" s="1">
        <v>10918.56</v>
      </c>
      <c r="AV162" s="1">
        <v>6917.97</v>
      </c>
      <c r="AW162">
        <v>0.45710000000000001</v>
      </c>
      <c r="AX162" s="1">
        <v>5197.8999999999996</v>
      </c>
      <c r="AY162">
        <v>0.34350000000000003</v>
      </c>
      <c r="AZ162" s="1">
        <v>2215.87</v>
      </c>
      <c r="BA162">
        <v>0.1464</v>
      </c>
      <c r="BB162">
        <v>802.26</v>
      </c>
      <c r="BC162">
        <v>5.2999999999999999E-2</v>
      </c>
      <c r="BD162" s="1">
        <v>15134</v>
      </c>
      <c r="BE162" s="1">
        <v>5376.44</v>
      </c>
      <c r="BF162">
        <v>1.8988</v>
      </c>
      <c r="BG162">
        <v>0.48409999999999997</v>
      </c>
      <c r="BH162">
        <v>0.20180000000000001</v>
      </c>
      <c r="BI162">
        <v>0.25559999999999999</v>
      </c>
      <c r="BJ162">
        <v>4.2000000000000003E-2</v>
      </c>
      <c r="BK162">
        <v>1.6500000000000001E-2</v>
      </c>
    </row>
    <row r="163" spans="1:63" x14ac:dyDescent="0.3">
      <c r="A163" t="s">
        <v>161</v>
      </c>
      <c r="B163">
        <v>45773</v>
      </c>
      <c r="C163">
        <v>68</v>
      </c>
      <c r="D163">
        <v>39.26</v>
      </c>
      <c r="E163" s="1">
        <v>2669.49</v>
      </c>
      <c r="F163" s="1">
        <v>2322.08</v>
      </c>
      <c r="G163">
        <v>8.0000000000000002E-3</v>
      </c>
      <c r="H163">
        <v>0</v>
      </c>
      <c r="I163">
        <v>0.122</v>
      </c>
      <c r="J163">
        <v>4.1000000000000003E-3</v>
      </c>
      <c r="K163">
        <v>6.1499999999999999E-2</v>
      </c>
      <c r="L163">
        <v>0.71309999999999996</v>
      </c>
      <c r="M163">
        <v>9.1300000000000006E-2</v>
      </c>
      <c r="N163">
        <v>0.49309999999999998</v>
      </c>
      <c r="O163">
        <v>8.3999999999999995E-3</v>
      </c>
      <c r="P163">
        <v>8.4699999999999998E-2</v>
      </c>
      <c r="Q163" s="1">
        <v>55967.360000000001</v>
      </c>
      <c r="R163">
        <v>0.26950000000000002</v>
      </c>
      <c r="S163">
        <v>0.1986</v>
      </c>
      <c r="T163">
        <v>0.53190000000000004</v>
      </c>
      <c r="U163">
        <v>19.3</v>
      </c>
      <c r="V163" s="1">
        <v>74528.13</v>
      </c>
      <c r="W163">
        <v>133.71</v>
      </c>
      <c r="X163" s="1">
        <v>142673.43</v>
      </c>
      <c r="Y163">
        <v>0.70630000000000004</v>
      </c>
      <c r="Z163">
        <v>0.25140000000000001</v>
      </c>
      <c r="AA163">
        <v>4.2299999999999997E-2</v>
      </c>
      <c r="AB163">
        <v>0.29370000000000002</v>
      </c>
      <c r="AC163">
        <v>142.66999999999999</v>
      </c>
      <c r="AD163" s="1">
        <v>4273.7700000000004</v>
      </c>
      <c r="AE163">
        <v>570.73</v>
      </c>
      <c r="AF163" s="1">
        <v>136691.41</v>
      </c>
      <c r="AG163">
        <v>310</v>
      </c>
      <c r="AH163" s="1">
        <v>31204</v>
      </c>
      <c r="AI163" s="1">
        <v>48796</v>
      </c>
      <c r="AJ163">
        <v>34.03</v>
      </c>
      <c r="AK163">
        <v>28.53</v>
      </c>
      <c r="AL163">
        <v>33.270000000000003</v>
      </c>
      <c r="AM163">
        <v>5.4</v>
      </c>
      <c r="AN163">
        <v>0</v>
      </c>
      <c r="AO163">
        <v>0.84009999999999996</v>
      </c>
      <c r="AP163" s="1">
        <v>1021.92</v>
      </c>
      <c r="AQ163" s="1">
        <v>2020.79</v>
      </c>
      <c r="AR163" s="1">
        <v>5146.34</v>
      </c>
      <c r="AS163">
        <v>502.37</v>
      </c>
      <c r="AT163">
        <v>305.77999999999997</v>
      </c>
      <c r="AU163" s="1">
        <v>8997.2000000000007</v>
      </c>
      <c r="AV163" s="1">
        <v>4923.4399999999996</v>
      </c>
      <c r="AW163">
        <v>0.44230000000000003</v>
      </c>
      <c r="AX163" s="1">
        <v>4130.83</v>
      </c>
      <c r="AY163">
        <v>0.37109999999999999</v>
      </c>
      <c r="AZ163" s="1">
        <v>1225.57</v>
      </c>
      <c r="BA163">
        <v>0.1101</v>
      </c>
      <c r="BB163">
        <v>852.01</v>
      </c>
      <c r="BC163">
        <v>7.6499999999999999E-2</v>
      </c>
      <c r="BD163" s="1">
        <v>11131.85</v>
      </c>
      <c r="BE163" s="1">
        <v>2801.41</v>
      </c>
      <c r="BF163">
        <v>0.89180000000000004</v>
      </c>
      <c r="BG163">
        <v>0.51259999999999994</v>
      </c>
      <c r="BH163">
        <v>0.18099999999999999</v>
      </c>
      <c r="BI163">
        <v>0.27029999999999998</v>
      </c>
      <c r="BJ163">
        <v>2.69E-2</v>
      </c>
      <c r="BK163">
        <v>9.2999999999999992E-3</v>
      </c>
    </row>
    <row r="164" spans="1:63" x14ac:dyDescent="0.3">
      <c r="A164" t="s">
        <v>162</v>
      </c>
      <c r="B164">
        <v>50682</v>
      </c>
      <c r="C164">
        <v>112</v>
      </c>
      <c r="D164">
        <v>10.35</v>
      </c>
      <c r="E164" s="1">
        <v>1158.8699999999999</v>
      </c>
      <c r="F164" s="1">
        <v>1201.06</v>
      </c>
      <c r="G164">
        <v>8.0000000000000004E-4</v>
      </c>
      <c r="H164">
        <v>8.0000000000000004E-4</v>
      </c>
      <c r="I164">
        <v>4.4999999999999997E-3</v>
      </c>
      <c r="J164">
        <v>0</v>
      </c>
      <c r="K164">
        <v>4.8300000000000003E-2</v>
      </c>
      <c r="L164">
        <v>0.91610000000000003</v>
      </c>
      <c r="M164">
        <v>2.9499999999999998E-2</v>
      </c>
      <c r="N164">
        <v>0.37290000000000001</v>
      </c>
      <c r="O164">
        <v>0</v>
      </c>
      <c r="P164">
        <v>0.15340000000000001</v>
      </c>
      <c r="Q164" s="1">
        <v>55466.44</v>
      </c>
      <c r="R164">
        <v>0.16</v>
      </c>
      <c r="S164">
        <v>0.27</v>
      </c>
      <c r="T164">
        <v>0.56999999999999995</v>
      </c>
      <c r="U164">
        <v>11.1</v>
      </c>
      <c r="V164" s="1">
        <v>63339.360000000001</v>
      </c>
      <c r="W164">
        <v>100.61</v>
      </c>
      <c r="X164" s="1">
        <v>146605.63</v>
      </c>
      <c r="Y164">
        <v>0.91510000000000002</v>
      </c>
      <c r="Z164">
        <v>3.0800000000000001E-2</v>
      </c>
      <c r="AA164">
        <v>5.4100000000000002E-2</v>
      </c>
      <c r="AB164">
        <v>8.4900000000000003E-2</v>
      </c>
      <c r="AC164">
        <v>146.61000000000001</v>
      </c>
      <c r="AD164" s="1">
        <v>3369.85</v>
      </c>
      <c r="AE164">
        <v>384.7</v>
      </c>
      <c r="AF164" s="1">
        <v>127149.41</v>
      </c>
      <c r="AG164">
        <v>252</v>
      </c>
      <c r="AH164" s="1">
        <v>35370</v>
      </c>
      <c r="AI164" s="1">
        <v>52221</v>
      </c>
      <c r="AJ164">
        <v>37</v>
      </c>
      <c r="AK164">
        <v>22.04</v>
      </c>
      <c r="AL164">
        <v>26.43</v>
      </c>
      <c r="AM164">
        <v>4.2</v>
      </c>
      <c r="AN164" s="1">
        <v>1614.69</v>
      </c>
      <c r="AO164">
        <v>1.6898</v>
      </c>
      <c r="AP164" s="1">
        <v>1159.1099999999999</v>
      </c>
      <c r="AQ164" s="1">
        <v>2217.59</v>
      </c>
      <c r="AR164" s="1">
        <v>6531.32</v>
      </c>
      <c r="AS164">
        <v>475.14</v>
      </c>
      <c r="AT164">
        <v>469.56</v>
      </c>
      <c r="AU164" s="1">
        <v>10852.76</v>
      </c>
      <c r="AV164" s="1">
        <v>6466.54</v>
      </c>
      <c r="AW164">
        <v>0.52190000000000003</v>
      </c>
      <c r="AX164" s="1">
        <v>4277.8100000000004</v>
      </c>
      <c r="AY164">
        <v>0.3453</v>
      </c>
      <c r="AZ164" s="1">
        <v>1101.75</v>
      </c>
      <c r="BA164">
        <v>8.8900000000000007E-2</v>
      </c>
      <c r="BB164">
        <v>543.65</v>
      </c>
      <c r="BC164">
        <v>4.3900000000000002E-2</v>
      </c>
      <c r="BD164" s="1">
        <v>12389.74</v>
      </c>
      <c r="BE164" s="1">
        <v>5981.71</v>
      </c>
      <c r="BF164">
        <v>2.2545999999999999</v>
      </c>
      <c r="BG164">
        <v>0.57789999999999997</v>
      </c>
      <c r="BH164">
        <v>0.2402</v>
      </c>
      <c r="BI164">
        <v>0.1338</v>
      </c>
      <c r="BJ164">
        <v>3.6600000000000001E-2</v>
      </c>
      <c r="BK164">
        <v>1.15E-2</v>
      </c>
    </row>
    <row r="165" spans="1:63" x14ac:dyDescent="0.3">
      <c r="A165" t="s">
        <v>163</v>
      </c>
      <c r="B165">
        <v>43943</v>
      </c>
      <c r="C165">
        <v>26</v>
      </c>
      <c r="D165">
        <v>274.94</v>
      </c>
      <c r="E165" s="1">
        <v>7148.41</v>
      </c>
      <c r="F165" s="1">
        <v>6036.57</v>
      </c>
      <c r="G165">
        <v>3.8E-3</v>
      </c>
      <c r="H165">
        <v>2.9999999999999997E-4</v>
      </c>
      <c r="I165">
        <v>0.21920000000000001</v>
      </c>
      <c r="J165">
        <v>1.6000000000000001E-3</v>
      </c>
      <c r="K165">
        <v>0.1043</v>
      </c>
      <c r="L165">
        <v>0.53510000000000002</v>
      </c>
      <c r="M165">
        <v>0.1358</v>
      </c>
      <c r="N165">
        <v>0.73780000000000001</v>
      </c>
      <c r="O165">
        <v>1.5900000000000001E-2</v>
      </c>
      <c r="P165">
        <v>0.16839999999999999</v>
      </c>
      <c r="Q165" s="1">
        <v>57546.77</v>
      </c>
      <c r="R165">
        <v>0.308</v>
      </c>
      <c r="S165">
        <v>0.16270000000000001</v>
      </c>
      <c r="T165">
        <v>0.52929999999999999</v>
      </c>
      <c r="U165">
        <v>43.6</v>
      </c>
      <c r="V165" s="1">
        <v>84578.83</v>
      </c>
      <c r="W165">
        <v>160.99</v>
      </c>
      <c r="X165" s="1">
        <v>112301.55</v>
      </c>
      <c r="Y165">
        <v>0.65239999999999998</v>
      </c>
      <c r="Z165">
        <v>0.30370000000000003</v>
      </c>
      <c r="AA165">
        <v>4.3900000000000002E-2</v>
      </c>
      <c r="AB165">
        <v>0.34760000000000002</v>
      </c>
      <c r="AC165">
        <v>112.3</v>
      </c>
      <c r="AD165" s="1">
        <v>5144.87</v>
      </c>
      <c r="AE165">
        <v>567.04999999999995</v>
      </c>
      <c r="AF165" s="1">
        <v>109264.6</v>
      </c>
      <c r="AG165">
        <v>159</v>
      </c>
      <c r="AH165" s="1">
        <v>28374</v>
      </c>
      <c r="AI165" s="1">
        <v>41223</v>
      </c>
      <c r="AJ165">
        <v>70.78</v>
      </c>
      <c r="AK165">
        <v>42.46</v>
      </c>
      <c r="AL165">
        <v>49.4</v>
      </c>
      <c r="AM165">
        <v>4.2</v>
      </c>
      <c r="AN165">
        <v>0</v>
      </c>
      <c r="AO165">
        <v>1.2343</v>
      </c>
      <c r="AP165" s="1">
        <v>1411.97</v>
      </c>
      <c r="AQ165" s="1">
        <v>1996.51</v>
      </c>
      <c r="AR165" s="1">
        <v>6568.48</v>
      </c>
      <c r="AS165">
        <v>747.81</v>
      </c>
      <c r="AT165">
        <v>353.79</v>
      </c>
      <c r="AU165" s="1">
        <v>11078.56</v>
      </c>
      <c r="AV165" s="1">
        <v>7530.53</v>
      </c>
      <c r="AW165">
        <v>0.5101</v>
      </c>
      <c r="AX165" s="1">
        <v>5262.99</v>
      </c>
      <c r="AY165">
        <v>0.35649999999999998</v>
      </c>
      <c r="AZ165">
        <v>676.26</v>
      </c>
      <c r="BA165">
        <v>4.58E-2</v>
      </c>
      <c r="BB165" s="1">
        <v>1291.67</v>
      </c>
      <c r="BC165">
        <v>8.7499999999999994E-2</v>
      </c>
      <c r="BD165" s="1">
        <v>14761.46</v>
      </c>
      <c r="BE165" s="1">
        <v>4289.78</v>
      </c>
      <c r="BF165">
        <v>1.7623</v>
      </c>
      <c r="BG165">
        <v>0.48759999999999998</v>
      </c>
      <c r="BH165">
        <v>0.17929999999999999</v>
      </c>
      <c r="BI165">
        <v>0.29039999999999999</v>
      </c>
      <c r="BJ165">
        <v>2.98E-2</v>
      </c>
      <c r="BK165">
        <v>1.29E-2</v>
      </c>
    </row>
    <row r="166" spans="1:63" x14ac:dyDescent="0.3">
      <c r="A166" t="s">
        <v>164</v>
      </c>
      <c r="B166">
        <v>43950</v>
      </c>
      <c r="C166">
        <v>11</v>
      </c>
      <c r="D166">
        <v>693.31</v>
      </c>
      <c r="E166" s="1">
        <v>7626.41</v>
      </c>
      <c r="F166" s="1">
        <v>5217.8900000000003</v>
      </c>
      <c r="G166">
        <v>2.3E-3</v>
      </c>
      <c r="H166">
        <v>2.9999999999999997E-4</v>
      </c>
      <c r="I166">
        <v>0.86519999999999997</v>
      </c>
      <c r="J166">
        <v>8.9999999999999998E-4</v>
      </c>
      <c r="K166">
        <v>1.1900000000000001E-2</v>
      </c>
      <c r="L166">
        <v>7.6799999999999993E-2</v>
      </c>
      <c r="M166">
        <v>4.2599999999999999E-2</v>
      </c>
      <c r="N166">
        <v>0.59740000000000004</v>
      </c>
      <c r="O166">
        <v>3.5999999999999999E-3</v>
      </c>
      <c r="P166">
        <v>0.19139999999999999</v>
      </c>
      <c r="Q166" s="1">
        <v>67194.720000000001</v>
      </c>
      <c r="R166">
        <v>0.20200000000000001</v>
      </c>
      <c r="S166">
        <v>0.29549999999999998</v>
      </c>
      <c r="T166">
        <v>0.50249999999999995</v>
      </c>
      <c r="U166">
        <v>70.400000000000006</v>
      </c>
      <c r="V166" s="1">
        <v>55885.96</v>
      </c>
      <c r="W166">
        <v>108.33</v>
      </c>
      <c r="X166" s="1">
        <v>73299.320000000007</v>
      </c>
      <c r="Y166">
        <v>0.68259999999999998</v>
      </c>
      <c r="Z166">
        <v>0.27829999999999999</v>
      </c>
      <c r="AA166">
        <v>3.9100000000000003E-2</v>
      </c>
      <c r="AB166">
        <v>0.31740000000000002</v>
      </c>
      <c r="AC166">
        <v>73.3</v>
      </c>
      <c r="AD166" s="1">
        <v>5572.63</v>
      </c>
      <c r="AE166">
        <v>703.1</v>
      </c>
      <c r="AF166" s="1">
        <v>75110.070000000007</v>
      </c>
      <c r="AG166">
        <v>54</v>
      </c>
      <c r="AH166" s="1">
        <v>28489</v>
      </c>
      <c r="AI166" s="1">
        <v>39258</v>
      </c>
      <c r="AJ166">
        <v>95.92</v>
      </c>
      <c r="AK166">
        <v>71.41</v>
      </c>
      <c r="AL166">
        <v>84.56</v>
      </c>
      <c r="AM166">
        <v>4.62</v>
      </c>
      <c r="AN166">
        <v>0</v>
      </c>
      <c r="AO166">
        <v>1.6772</v>
      </c>
      <c r="AP166" s="1">
        <v>2050.73</v>
      </c>
      <c r="AQ166" s="1">
        <v>2839.27</v>
      </c>
      <c r="AR166" s="1">
        <v>7253.53</v>
      </c>
      <c r="AS166" s="1">
        <v>1235.1500000000001</v>
      </c>
      <c r="AT166">
        <v>744.38</v>
      </c>
      <c r="AU166" s="1">
        <v>14123.07</v>
      </c>
      <c r="AV166" s="1">
        <v>6164.95</v>
      </c>
      <c r="AW166">
        <v>0.38650000000000001</v>
      </c>
      <c r="AX166" s="1">
        <v>8216.86</v>
      </c>
      <c r="AY166">
        <v>0.5151</v>
      </c>
      <c r="AZ166">
        <v>313.18</v>
      </c>
      <c r="BA166">
        <v>1.9599999999999999E-2</v>
      </c>
      <c r="BB166" s="1">
        <v>1256.22</v>
      </c>
      <c r="BC166">
        <v>7.8799999999999995E-2</v>
      </c>
      <c r="BD166" s="1">
        <v>15951.21</v>
      </c>
      <c r="BE166" s="1">
        <v>3275.96</v>
      </c>
      <c r="BF166">
        <v>1.6968000000000001</v>
      </c>
      <c r="BG166">
        <v>0.51259999999999994</v>
      </c>
      <c r="BH166">
        <v>0.2127</v>
      </c>
      <c r="BI166">
        <v>0.2387</v>
      </c>
      <c r="BJ166">
        <v>2.3099999999999999E-2</v>
      </c>
      <c r="BK166">
        <v>1.2800000000000001E-2</v>
      </c>
    </row>
    <row r="167" spans="1:63" x14ac:dyDescent="0.3">
      <c r="A167" t="s">
        <v>165</v>
      </c>
      <c r="B167">
        <v>47050</v>
      </c>
      <c r="C167">
        <v>131</v>
      </c>
      <c r="D167">
        <v>8.9</v>
      </c>
      <c r="E167" s="1">
        <v>1165.96</v>
      </c>
      <c r="F167" s="1">
        <v>1184.4000000000001</v>
      </c>
      <c r="G167">
        <v>1.6999999999999999E-3</v>
      </c>
      <c r="H167">
        <v>0</v>
      </c>
      <c r="I167">
        <v>3.5000000000000001E-3</v>
      </c>
      <c r="J167">
        <v>8.0000000000000004E-4</v>
      </c>
      <c r="K167">
        <v>6.4899999999999999E-2</v>
      </c>
      <c r="L167">
        <v>0.91310000000000002</v>
      </c>
      <c r="M167">
        <v>1.5900000000000001E-2</v>
      </c>
      <c r="N167">
        <v>0.2782</v>
      </c>
      <c r="O167">
        <v>6.7999999999999996E-3</v>
      </c>
      <c r="P167">
        <v>0.1638</v>
      </c>
      <c r="Q167" s="1">
        <v>54647.28</v>
      </c>
      <c r="R167">
        <v>0.18679999999999999</v>
      </c>
      <c r="S167">
        <v>0.18679999999999999</v>
      </c>
      <c r="T167">
        <v>0.62639999999999996</v>
      </c>
      <c r="U167">
        <v>12</v>
      </c>
      <c r="V167" s="1">
        <v>56589.67</v>
      </c>
      <c r="W167">
        <v>94.98</v>
      </c>
      <c r="X167" s="1">
        <v>201028.78</v>
      </c>
      <c r="Y167">
        <v>0.90680000000000005</v>
      </c>
      <c r="Z167">
        <v>2.5899999999999999E-2</v>
      </c>
      <c r="AA167">
        <v>6.7299999999999999E-2</v>
      </c>
      <c r="AB167">
        <v>9.3200000000000005E-2</v>
      </c>
      <c r="AC167">
        <v>201.03</v>
      </c>
      <c r="AD167" s="1">
        <v>4886.24</v>
      </c>
      <c r="AE167">
        <v>629.91999999999996</v>
      </c>
      <c r="AF167" s="1">
        <v>181086.51</v>
      </c>
      <c r="AG167">
        <v>470</v>
      </c>
      <c r="AH167" s="1">
        <v>36610</v>
      </c>
      <c r="AI167" s="1">
        <v>61150</v>
      </c>
      <c r="AJ167">
        <v>41.3</v>
      </c>
      <c r="AK167">
        <v>23</v>
      </c>
      <c r="AL167">
        <v>25.75</v>
      </c>
      <c r="AM167">
        <v>4.7</v>
      </c>
      <c r="AN167" s="1">
        <v>3481.49</v>
      </c>
      <c r="AO167">
        <v>1.8102</v>
      </c>
      <c r="AP167" s="1">
        <v>1613.13</v>
      </c>
      <c r="AQ167" s="1">
        <v>2692.82</v>
      </c>
      <c r="AR167" s="1">
        <v>6953.12</v>
      </c>
      <c r="AS167">
        <v>517.45000000000005</v>
      </c>
      <c r="AT167">
        <v>206.59</v>
      </c>
      <c r="AU167" s="1">
        <v>11983.16</v>
      </c>
      <c r="AV167" s="1">
        <v>4987.91</v>
      </c>
      <c r="AW167">
        <v>0.3574</v>
      </c>
      <c r="AX167" s="1">
        <v>7295.11</v>
      </c>
      <c r="AY167">
        <v>0.52270000000000005</v>
      </c>
      <c r="AZ167" s="1">
        <v>1136.51</v>
      </c>
      <c r="BA167">
        <v>8.14E-2</v>
      </c>
      <c r="BB167">
        <v>537.37</v>
      </c>
      <c r="BC167">
        <v>3.85E-2</v>
      </c>
      <c r="BD167" s="1">
        <v>13956.9</v>
      </c>
      <c r="BE167" s="1">
        <v>3882.71</v>
      </c>
      <c r="BF167">
        <v>1.0147999999999999</v>
      </c>
      <c r="BG167">
        <v>0.53269999999999995</v>
      </c>
      <c r="BH167">
        <v>0.22259999999999999</v>
      </c>
      <c r="BI167">
        <v>0.17910000000000001</v>
      </c>
      <c r="BJ167">
        <v>5.0900000000000001E-2</v>
      </c>
      <c r="BK167">
        <v>1.47E-2</v>
      </c>
    </row>
    <row r="168" spans="1:63" x14ac:dyDescent="0.3">
      <c r="A168" t="s">
        <v>166</v>
      </c>
      <c r="B168">
        <v>50328</v>
      </c>
      <c r="C168">
        <v>133</v>
      </c>
      <c r="D168">
        <v>8.01</v>
      </c>
      <c r="E168" s="1">
        <v>1065.97</v>
      </c>
      <c r="F168" s="1">
        <v>1074.29</v>
      </c>
      <c r="G168">
        <v>1.6799999999999999E-2</v>
      </c>
      <c r="H168">
        <v>8.9999999999999998E-4</v>
      </c>
      <c r="I168">
        <v>2.1999999999999999E-2</v>
      </c>
      <c r="J168">
        <v>0</v>
      </c>
      <c r="K168">
        <v>1.29E-2</v>
      </c>
      <c r="L168">
        <v>0.94410000000000005</v>
      </c>
      <c r="M168">
        <v>3.3999999999999998E-3</v>
      </c>
      <c r="N168">
        <v>0.17660000000000001</v>
      </c>
      <c r="O168">
        <v>4.7000000000000002E-3</v>
      </c>
      <c r="P168">
        <v>9.5399999999999999E-2</v>
      </c>
      <c r="Q168" s="1">
        <v>64740.1</v>
      </c>
      <c r="R168">
        <v>2.4400000000000002E-2</v>
      </c>
      <c r="S168">
        <v>0.3049</v>
      </c>
      <c r="T168">
        <v>0.67069999999999996</v>
      </c>
      <c r="U168">
        <v>11.4</v>
      </c>
      <c r="V168" s="1">
        <v>71136.23</v>
      </c>
      <c r="W168">
        <v>90.7</v>
      </c>
      <c r="X168" s="1">
        <v>248858.42</v>
      </c>
      <c r="Y168">
        <v>0.92349999999999999</v>
      </c>
      <c r="Z168">
        <v>4.6899999999999997E-2</v>
      </c>
      <c r="AA168">
        <v>2.9600000000000001E-2</v>
      </c>
      <c r="AB168">
        <v>7.6499999999999999E-2</v>
      </c>
      <c r="AC168">
        <v>248.86</v>
      </c>
      <c r="AD168" s="1">
        <v>7168.9</v>
      </c>
      <c r="AE168">
        <v>841.97</v>
      </c>
      <c r="AF168" s="1">
        <v>229953.96</v>
      </c>
      <c r="AG168">
        <v>556</v>
      </c>
      <c r="AH168" s="1">
        <v>46545</v>
      </c>
      <c r="AI168" s="1">
        <v>73980</v>
      </c>
      <c r="AJ168">
        <v>40.4</v>
      </c>
      <c r="AK168">
        <v>28.2</v>
      </c>
      <c r="AL168">
        <v>33.44</v>
      </c>
      <c r="AM168">
        <v>4.9000000000000004</v>
      </c>
      <c r="AN168" s="1">
        <v>1465.83</v>
      </c>
      <c r="AO168">
        <v>1.1557999999999999</v>
      </c>
      <c r="AP168" s="1">
        <v>1482.71</v>
      </c>
      <c r="AQ168" s="1">
        <v>2725.79</v>
      </c>
      <c r="AR168" s="1">
        <v>5855.58</v>
      </c>
      <c r="AS168">
        <v>600.51</v>
      </c>
      <c r="AT168">
        <v>322.8</v>
      </c>
      <c r="AU168" s="1">
        <v>10987.35</v>
      </c>
      <c r="AV168" s="1">
        <v>3163.05</v>
      </c>
      <c r="AW168">
        <v>0.25900000000000001</v>
      </c>
      <c r="AX168" s="1">
        <v>7264.81</v>
      </c>
      <c r="AY168">
        <v>0.5948</v>
      </c>
      <c r="AZ168" s="1">
        <v>1402.8</v>
      </c>
      <c r="BA168">
        <v>0.1149</v>
      </c>
      <c r="BB168">
        <v>382.8</v>
      </c>
      <c r="BC168">
        <v>3.1300000000000001E-2</v>
      </c>
      <c r="BD168" s="1">
        <v>12213.45</v>
      </c>
      <c r="BE168" s="1">
        <v>2325.5700000000002</v>
      </c>
      <c r="BF168">
        <v>0.44669999999999999</v>
      </c>
      <c r="BG168">
        <v>0.56130000000000002</v>
      </c>
      <c r="BH168">
        <v>0.22140000000000001</v>
      </c>
      <c r="BI168">
        <v>0.1578</v>
      </c>
      <c r="BJ168">
        <v>4.2000000000000003E-2</v>
      </c>
      <c r="BK168">
        <v>1.7500000000000002E-2</v>
      </c>
    </row>
    <row r="169" spans="1:63" x14ac:dyDescent="0.3">
      <c r="A169" t="s">
        <v>167</v>
      </c>
      <c r="B169">
        <v>43968</v>
      </c>
      <c r="C169">
        <v>38</v>
      </c>
      <c r="D169">
        <v>121.01</v>
      </c>
      <c r="E169" s="1">
        <v>4598.55</v>
      </c>
      <c r="F169" s="1">
        <v>4134.0600000000004</v>
      </c>
      <c r="G169">
        <v>1.3299999999999999E-2</v>
      </c>
      <c r="H169">
        <v>2.0999999999999999E-3</v>
      </c>
      <c r="I169">
        <v>9.5600000000000004E-2</v>
      </c>
      <c r="J169">
        <v>1.1999999999999999E-3</v>
      </c>
      <c r="K169">
        <v>3.9899999999999998E-2</v>
      </c>
      <c r="L169">
        <v>0.75670000000000004</v>
      </c>
      <c r="M169">
        <v>9.11E-2</v>
      </c>
      <c r="N169">
        <v>0.75439999999999996</v>
      </c>
      <c r="O169">
        <v>2.3599999999999999E-2</v>
      </c>
      <c r="P169">
        <v>0.15640000000000001</v>
      </c>
      <c r="Q169" s="1">
        <v>56376.04</v>
      </c>
      <c r="R169">
        <v>0.2465</v>
      </c>
      <c r="S169">
        <v>0.13730000000000001</v>
      </c>
      <c r="T169">
        <v>0.61619999999999997</v>
      </c>
      <c r="U169">
        <v>22</v>
      </c>
      <c r="V169" s="1">
        <v>90868.5</v>
      </c>
      <c r="W169">
        <v>202.92</v>
      </c>
      <c r="X169" s="1">
        <v>130616.95</v>
      </c>
      <c r="Y169">
        <v>0.73570000000000002</v>
      </c>
      <c r="Z169">
        <v>0.2288</v>
      </c>
      <c r="AA169">
        <v>3.5400000000000001E-2</v>
      </c>
      <c r="AB169">
        <v>0.26429999999999998</v>
      </c>
      <c r="AC169">
        <v>130.62</v>
      </c>
      <c r="AD169" s="1">
        <v>4411.04</v>
      </c>
      <c r="AE169">
        <v>510.98</v>
      </c>
      <c r="AF169" s="1">
        <v>130999.56</v>
      </c>
      <c r="AG169">
        <v>275</v>
      </c>
      <c r="AH169" s="1">
        <v>28746</v>
      </c>
      <c r="AI169" s="1">
        <v>47321</v>
      </c>
      <c r="AJ169">
        <v>52.9</v>
      </c>
      <c r="AK169">
        <v>32.86</v>
      </c>
      <c r="AL169">
        <v>33.72</v>
      </c>
      <c r="AM169">
        <v>4.5999999999999996</v>
      </c>
      <c r="AN169">
        <v>834.71</v>
      </c>
      <c r="AO169">
        <v>1.2770999999999999</v>
      </c>
      <c r="AP169" s="1">
        <v>1132.94</v>
      </c>
      <c r="AQ169" s="1">
        <v>1798.78</v>
      </c>
      <c r="AR169" s="1">
        <v>5308.5</v>
      </c>
      <c r="AS169">
        <v>631.62</v>
      </c>
      <c r="AT169">
        <v>201.4</v>
      </c>
      <c r="AU169" s="1">
        <v>9073.25</v>
      </c>
      <c r="AV169" s="1">
        <v>5845.8</v>
      </c>
      <c r="AW169">
        <v>0.47199999999999998</v>
      </c>
      <c r="AX169" s="1">
        <v>5155.5200000000004</v>
      </c>
      <c r="AY169">
        <v>0.4163</v>
      </c>
      <c r="AZ169">
        <v>349.77</v>
      </c>
      <c r="BA169">
        <v>2.8199999999999999E-2</v>
      </c>
      <c r="BB169" s="1">
        <v>1033.45</v>
      </c>
      <c r="BC169">
        <v>8.3400000000000002E-2</v>
      </c>
      <c r="BD169" s="1">
        <v>12384.53</v>
      </c>
      <c r="BE169" s="1">
        <v>3406.48</v>
      </c>
      <c r="BF169">
        <v>1.0719000000000001</v>
      </c>
      <c r="BG169">
        <v>0.52539999999999998</v>
      </c>
      <c r="BH169">
        <v>0.21179999999999999</v>
      </c>
      <c r="BI169">
        <v>0.22239999999999999</v>
      </c>
      <c r="BJ169">
        <v>3.3500000000000002E-2</v>
      </c>
      <c r="BK169">
        <v>7.0000000000000001E-3</v>
      </c>
    </row>
    <row r="170" spans="1:63" x14ac:dyDescent="0.3">
      <c r="A170" t="s">
        <v>168</v>
      </c>
      <c r="B170">
        <v>46102</v>
      </c>
      <c r="C170">
        <v>35</v>
      </c>
      <c r="D170">
        <v>279.77999999999997</v>
      </c>
      <c r="E170" s="1">
        <v>9792.25</v>
      </c>
      <c r="F170" s="1">
        <v>9156.02</v>
      </c>
      <c r="G170">
        <v>3.4599999999999999E-2</v>
      </c>
      <c r="H170">
        <v>1.4E-3</v>
      </c>
      <c r="I170">
        <v>0.1847</v>
      </c>
      <c r="J170">
        <v>1.1000000000000001E-3</v>
      </c>
      <c r="K170">
        <v>0.1016</v>
      </c>
      <c r="L170">
        <v>0.6169</v>
      </c>
      <c r="M170">
        <v>5.9700000000000003E-2</v>
      </c>
      <c r="N170">
        <v>0.3947</v>
      </c>
      <c r="O170">
        <v>9.0999999999999998E-2</v>
      </c>
      <c r="P170">
        <v>0.1416</v>
      </c>
      <c r="Q170" s="1">
        <v>56702.66</v>
      </c>
      <c r="R170">
        <v>0.25729999999999997</v>
      </c>
      <c r="S170">
        <v>0.1588</v>
      </c>
      <c r="T170">
        <v>0.58389999999999997</v>
      </c>
      <c r="U170">
        <v>51</v>
      </c>
      <c r="V170" s="1">
        <v>77924.55</v>
      </c>
      <c r="W170">
        <v>182.86</v>
      </c>
      <c r="X170" s="1">
        <v>139765.44</v>
      </c>
      <c r="Y170">
        <v>0.70009999999999994</v>
      </c>
      <c r="Z170">
        <v>0.26090000000000002</v>
      </c>
      <c r="AA170">
        <v>3.8899999999999997E-2</v>
      </c>
      <c r="AB170">
        <v>0.2999</v>
      </c>
      <c r="AC170">
        <v>139.77000000000001</v>
      </c>
      <c r="AD170" s="1">
        <v>5474.49</v>
      </c>
      <c r="AE170">
        <v>554.63</v>
      </c>
      <c r="AF170" s="1">
        <v>150250.35</v>
      </c>
      <c r="AG170">
        <v>381</v>
      </c>
      <c r="AH170" s="1">
        <v>37579</v>
      </c>
      <c r="AI170" s="1">
        <v>57819</v>
      </c>
      <c r="AJ170">
        <v>62.23</v>
      </c>
      <c r="AK170">
        <v>36.909999999999997</v>
      </c>
      <c r="AL170">
        <v>41.79</v>
      </c>
      <c r="AM170">
        <v>6.79</v>
      </c>
      <c r="AN170">
        <v>0</v>
      </c>
      <c r="AO170">
        <v>0.78249999999999997</v>
      </c>
      <c r="AP170" s="1">
        <v>1147.78</v>
      </c>
      <c r="AQ170" s="1">
        <v>1601.72</v>
      </c>
      <c r="AR170" s="1">
        <v>5405.29</v>
      </c>
      <c r="AS170">
        <v>407.2</v>
      </c>
      <c r="AT170">
        <v>300.04000000000002</v>
      </c>
      <c r="AU170" s="1">
        <v>8862.0300000000007</v>
      </c>
      <c r="AV170" s="1">
        <v>4124.03</v>
      </c>
      <c r="AW170">
        <v>0.38150000000000001</v>
      </c>
      <c r="AX170" s="1">
        <v>5062.8999999999996</v>
      </c>
      <c r="AY170">
        <v>0.46839999999999998</v>
      </c>
      <c r="AZ170" s="1">
        <v>1010.27</v>
      </c>
      <c r="BA170">
        <v>9.35E-2</v>
      </c>
      <c r="BB170">
        <v>612.39</v>
      </c>
      <c r="BC170">
        <v>5.67E-2</v>
      </c>
      <c r="BD170" s="1">
        <v>10809.6</v>
      </c>
      <c r="BE170" s="1">
        <v>3178.86</v>
      </c>
      <c r="BF170">
        <v>0.74019999999999997</v>
      </c>
      <c r="BG170">
        <v>0.58899999999999997</v>
      </c>
      <c r="BH170">
        <v>0.1963</v>
      </c>
      <c r="BI170">
        <v>0.17280000000000001</v>
      </c>
      <c r="BJ170">
        <v>3.4299999999999997E-2</v>
      </c>
      <c r="BK170">
        <v>7.4999999999999997E-3</v>
      </c>
    </row>
    <row r="171" spans="1:63" x14ac:dyDescent="0.3">
      <c r="A171" t="s">
        <v>169</v>
      </c>
      <c r="B171">
        <v>47621</v>
      </c>
      <c r="C171">
        <v>60</v>
      </c>
      <c r="D171">
        <v>15.57</v>
      </c>
      <c r="E171">
        <v>934.37</v>
      </c>
      <c r="F171">
        <v>907.34</v>
      </c>
      <c r="G171">
        <v>3.3E-3</v>
      </c>
      <c r="H171">
        <v>0</v>
      </c>
      <c r="I171">
        <v>3.5999999999999999E-3</v>
      </c>
      <c r="J171">
        <v>4.4000000000000003E-3</v>
      </c>
      <c r="K171">
        <v>7.0000000000000001E-3</v>
      </c>
      <c r="L171">
        <v>0.95530000000000004</v>
      </c>
      <c r="M171">
        <v>2.64E-2</v>
      </c>
      <c r="N171">
        <v>0.32690000000000002</v>
      </c>
      <c r="O171">
        <v>0</v>
      </c>
      <c r="P171">
        <v>0.1193</v>
      </c>
      <c r="Q171" s="1">
        <v>49460.58</v>
      </c>
      <c r="R171">
        <v>0.31669999999999998</v>
      </c>
      <c r="S171">
        <v>0.1333</v>
      </c>
      <c r="T171">
        <v>0.55000000000000004</v>
      </c>
      <c r="U171">
        <v>8.4</v>
      </c>
      <c r="V171" s="1">
        <v>76092.800000000003</v>
      </c>
      <c r="W171">
        <v>107.53</v>
      </c>
      <c r="X171" s="1">
        <v>97497.04</v>
      </c>
      <c r="Y171">
        <v>0.91210000000000002</v>
      </c>
      <c r="Z171">
        <v>5.91E-2</v>
      </c>
      <c r="AA171">
        <v>2.8799999999999999E-2</v>
      </c>
      <c r="AB171">
        <v>8.7900000000000006E-2</v>
      </c>
      <c r="AC171">
        <v>97.5</v>
      </c>
      <c r="AD171" s="1">
        <v>2191.06</v>
      </c>
      <c r="AE171">
        <v>312.12</v>
      </c>
      <c r="AF171" s="1">
        <v>83317.67</v>
      </c>
      <c r="AG171">
        <v>77</v>
      </c>
      <c r="AH171" s="1">
        <v>32485</v>
      </c>
      <c r="AI171" s="1">
        <v>48435</v>
      </c>
      <c r="AJ171">
        <v>29.2</v>
      </c>
      <c r="AK171">
        <v>22.13</v>
      </c>
      <c r="AL171">
        <v>24.47</v>
      </c>
      <c r="AM171">
        <v>4.2</v>
      </c>
      <c r="AN171">
        <v>0</v>
      </c>
      <c r="AO171">
        <v>0.83919999999999995</v>
      </c>
      <c r="AP171" s="1">
        <v>2030.87</v>
      </c>
      <c r="AQ171" s="1">
        <v>2526.94</v>
      </c>
      <c r="AR171" s="1">
        <v>5478.81</v>
      </c>
      <c r="AS171">
        <v>541.91</v>
      </c>
      <c r="AT171">
        <v>174.54</v>
      </c>
      <c r="AU171" s="1">
        <v>10753.05</v>
      </c>
      <c r="AV171" s="1">
        <v>9324.2999999999993</v>
      </c>
      <c r="AW171">
        <v>0.71479999999999999</v>
      </c>
      <c r="AX171" s="1">
        <v>1835.88</v>
      </c>
      <c r="AY171">
        <v>0.14069999999999999</v>
      </c>
      <c r="AZ171" s="1">
        <v>1134.71</v>
      </c>
      <c r="BA171">
        <v>8.6999999999999994E-2</v>
      </c>
      <c r="BB171">
        <v>748.99</v>
      </c>
      <c r="BC171">
        <v>5.74E-2</v>
      </c>
      <c r="BD171" s="1">
        <v>13043.88</v>
      </c>
      <c r="BE171" s="1">
        <v>8825.5499999999993</v>
      </c>
      <c r="BF171">
        <v>4.1467999999999998</v>
      </c>
      <c r="BG171">
        <v>0.48930000000000001</v>
      </c>
      <c r="BH171">
        <v>0.23449999999999999</v>
      </c>
      <c r="BI171">
        <v>0.2198</v>
      </c>
      <c r="BJ171">
        <v>4.2000000000000003E-2</v>
      </c>
      <c r="BK171">
        <v>1.44E-2</v>
      </c>
    </row>
    <row r="172" spans="1:63" x14ac:dyDescent="0.3">
      <c r="A172" t="s">
        <v>170</v>
      </c>
      <c r="B172">
        <v>46870</v>
      </c>
      <c r="C172">
        <v>101</v>
      </c>
      <c r="D172">
        <v>18.32</v>
      </c>
      <c r="E172" s="1">
        <v>1850.04</v>
      </c>
      <c r="F172" s="1">
        <v>1919.14</v>
      </c>
      <c r="G172">
        <v>1.1999999999999999E-3</v>
      </c>
      <c r="H172">
        <v>5.0000000000000001E-4</v>
      </c>
      <c r="I172">
        <v>5.4999999999999997E-3</v>
      </c>
      <c r="J172">
        <v>4.0000000000000002E-4</v>
      </c>
      <c r="K172">
        <v>1.3599999999999999E-2</v>
      </c>
      <c r="L172">
        <v>0.96079999999999999</v>
      </c>
      <c r="M172">
        <v>1.7999999999999999E-2</v>
      </c>
      <c r="N172">
        <v>0.35680000000000001</v>
      </c>
      <c r="O172">
        <v>2.0000000000000001E-4</v>
      </c>
      <c r="P172">
        <v>0.13</v>
      </c>
      <c r="Q172" s="1">
        <v>59985.51</v>
      </c>
      <c r="R172">
        <v>0.17419999999999999</v>
      </c>
      <c r="S172">
        <v>0.21970000000000001</v>
      </c>
      <c r="T172">
        <v>0.60609999999999997</v>
      </c>
      <c r="U172">
        <v>12</v>
      </c>
      <c r="V172" s="1">
        <v>95188.5</v>
      </c>
      <c r="W172">
        <v>150.94999999999999</v>
      </c>
      <c r="X172" s="1">
        <v>136384.57999999999</v>
      </c>
      <c r="Y172">
        <v>0.85029999999999994</v>
      </c>
      <c r="Z172">
        <v>0.04</v>
      </c>
      <c r="AA172">
        <v>0.10970000000000001</v>
      </c>
      <c r="AB172">
        <v>0.1497</v>
      </c>
      <c r="AC172">
        <v>136.38</v>
      </c>
      <c r="AD172" s="1">
        <v>3296.5</v>
      </c>
      <c r="AE172">
        <v>371.86</v>
      </c>
      <c r="AF172" s="1">
        <v>126864.27</v>
      </c>
      <c r="AG172">
        <v>249</v>
      </c>
      <c r="AH172" s="1">
        <v>35571</v>
      </c>
      <c r="AI172" s="1">
        <v>54615</v>
      </c>
      <c r="AJ172">
        <v>41.4</v>
      </c>
      <c r="AK172">
        <v>21.98</v>
      </c>
      <c r="AL172">
        <v>23.52</v>
      </c>
      <c r="AM172">
        <v>4.8</v>
      </c>
      <c r="AN172" s="1">
        <v>1527.91</v>
      </c>
      <c r="AO172">
        <v>1.4175</v>
      </c>
      <c r="AP172" s="1">
        <v>1234.02</v>
      </c>
      <c r="AQ172" s="1">
        <v>2145.21</v>
      </c>
      <c r="AR172" s="1">
        <v>6033.74</v>
      </c>
      <c r="AS172">
        <v>552.48</v>
      </c>
      <c r="AT172">
        <v>519.52</v>
      </c>
      <c r="AU172" s="1">
        <v>10484.959999999999</v>
      </c>
      <c r="AV172" s="1">
        <v>5266.77</v>
      </c>
      <c r="AW172">
        <v>0.42830000000000001</v>
      </c>
      <c r="AX172" s="1">
        <v>4936.91</v>
      </c>
      <c r="AY172">
        <v>0.40150000000000002</v>
      </c>
      <c r="AZ172" s="1">
        <v>1419.56</v>
      </c>
      <c r="BA172">
        <v>0.11550000000000001</v>
      </c>
      <c r="BB172">
        <v>672.26</v>
      </c>
      <c r="BC172">
        <v>5.4699999999999999E-2</v>
      </c>
      <c r="BD172" s="1">
        <v>12295.49</v>
      </c>
      <c r="BE172" s="1">
        <v>5371.48</v>
      </c>
      <c r="BF172">
        <v>2.0670000000000002</v>
      </c>
      <c r="BG172">
        <v>0.54120000000000001</v>
      </c>
      <c r="BH172">
        <v>0.23069999999999999</v>
      </c>
      <c r="BI172">
        <v>0.18529999999999999</v>
      </c>
      <c r="BJ172">
        <v>3.09E-2</v>
      </c>
      <c r="BK172">
        <v>1.18E-2</v>
      </c>
    </row>
    <row r="173" spans="1:63" x14ac:dyDescent="0.3">
      <c r="A173" t="s">
        <v>171</v>
      </c>
      <c r="B173">
        <v>47936</v>
      </c>
      <c r="C173">
        <v>37</v>
      </c>
      <c r="D173">
        <v>44.38</v>
      </c>
      <c r="E173" s="1">
        <v>1642.08</v>
      </c>
      <c r="F173" s="1">
        <v>1587.79</v>
      </c>
      <c r="G173">
        <v>3.5999999999999999E-3</v>
      </c>
      <c r="H173">
        <v>0</v>
      </c>
      <c r="I173">
        <v>7.0000000000000001E-3</v>
      </c>
      <c r="J173">
        <v>0</v>
      </c>
      <c r="K173">
        <v>6.6E-3</v>
      </c>
      <c r="L173">
        <v>0.96299999999999997</v>
      </c>
      <c r="M173">
        <v>1.9900000000000001E-2</v>
      </c>
      <c r="N173">
        <v>0.5292</v>
      </c>
      <c r="O173">
        <v>0</v>
      </c>
      <c r="P173">
        <v>0.12870000000000001</v>
      </c>
      <c r="Q173" s="1">
        <v>52477.51</v>
      </c>
      <c r="R173">
        <v>0.43680000000000002</v>
      </c>
      <c r="S173">
        <v>0.16089999999999999</v>
      </c>
      <c r="T173">
        <v>0.40229999999999999</v>
      </c>
      <c r="U173">
        <v>9.1</v>
      </c>
      <c r="V173" s="1">
        <v>71077.429999999993</v>
      </c>
      <c r="W173">
        <v>172.53</v>
      </c>
      <c r="X173" s="1">
        <v>131889.10999999999</v>
      </c>
      <c r="Y173">
        <v>0.90049999999999997</v>
      </c>
      <c r="Z173">
        <v>6.54E-2</v>
      </c>
      <c r="AA173">
        <v>3.4099999999999998E-2</v>
      </c>
      <c r="AB173">
        <v>9.9500000000000005E-2</v>
      </c>
      <c r="AC173">
        <v>131.88999999999999</v>
      </c>
      <c r="AD173" s="1">
        <v>2903.36</v>
      </c>
      <c r="AE173">
        <v>395.89</v>
      </c>
      <c r="AF173" s="1">
        <v>124287.85</v>
      </c>
      <c r="AG173">
        <v>232</v>
      </c>
      <c r="AH173" s="1">
        <v>34741</v>
      </c>
      <c r="AI173" s="1">
        <v>55702</v>
      </c>
      <c r="AJ173">
        <v>22.4</v>
      </c>
      <c r="AK173">
        <v>22</v>
      </c>
      <c r="AL173">
        <v>22</v>
      </c>
      <c r="AM173">
        <v>4.4000000000000004</v>
      </c>
      <c r="AN173">
        <v>0</v>
      </c>
      <c r="AO173">
        <v>0.70369999999999999</v>
      </c>
      <c r="AP173" s="1">
        <v>1027</v>
      </c>
      <c r="AQ173" s="1">
        <v>2008.98</v>
      </c>
      <c r="AR173" s="1">
        <v>5196.6899999999996</v>
      </c>
      <c r="AS173">
        <v>349.75</v>
      </c>
      <c r="AT173">
        <v>269.08999999999997</v>
      </c>
      <c r="AU173" s="1">
        <v>8851.52</v>
      </c>
      <c r="AV173" s="1">
        <v>5895.22</v>
      </c>
      <c r="AW173">
        <v>0.60509999999999997</v>
      </c>
      <c r="AX173" s="1">
        <v>2346.6799999999998</v>
      </c>
      <c r="AY173">
        <v>0.2409</v>
      </c>
      <c r="AZ173">
        <v>803.41</v>
      </c>
      <c r="BA173">
        <v>8.2500000000000004E-2</v>
      </c>
      <c r="BB173">
        <v>697.54</v>
      </c>
      <c r="BC173">
        <v>7.1599999999999997E-2</v>
      </c>
      <c r="BD173" s="1">
        <v>9742.85</v>
      </c>
      <c r="BE173" s="1">
        <v>5176.3900000000003</v>
      </c>
      <c r="BF173">
        <v>1.5851</v>
      </c>
      <c r="BG173">
        <v>0.54800000000000004</v>
      </c>
      <c r="BH173">
        <v>0.2056</v>
      </c>
      <c r="BI173">
        <v>0.1759</v>
      </c>
      <c r="BJ173">
        <v>4.7699999999999999E-2</v>
      </c>
      <c r="BK173">
        <v>2.2800000000000001E-2</v>
      </c>
    </row>
    <row r="174" spans="1:63" x14ac:dyDescent="0.3">
      <c r="A174" t="s">
        <v>172</v>
      </c>
      <c r="B174">
        <v>49775</v>
      </c>
      <c r="C174">
        <v>56</v>
      </c>
      <c r="D174">
        <v>6.66</v>
      </c>
      <c r="E174">
        <v>372.88</v>
      </c>
      <c r="F174">
        <v>614.15</v>
      </c>
      <c r="G174">
        <v>0</v>
      </c>
      <c r="H174">
        <v>0</v>
      </c>
      <c r="I174">
        <v>0</v>
      </c>
      <c r="J174">
        <v>0</v>
      </c>
      <c r="K174">
        <v>8.0000000000000002E-3</v>
      </c>
      <c r="L174">
        <v>0.97540000000000004</v>
      </c>
      <c r="M174">
        <v>1.66E-2</v>
      </c>
      <c r="N174">
        <v>0.31140000000000001</v>
      </c>
      <c r="O174">
        <v>0</v>
      </c>
      <c r="P174">
        <v>0.125</v>
      </c>
      <c r="Q174" s="1">
        <v>47909.51</v>
      </c>
      <c r="R174">
        <v>0.2286</v>
      </c>
      <c r="S174">
        <v>0.31430000000000002</v>
      </c>
      <c r="T174">
        <v>0.45710000000000001</v>
      </c>
      <c r="U174">
        <v>6.1</v>
      </c>
      <c r="V174" s="1">
        <v>76755.25</v>
      </c>
      <c r="W174">
        <v>55.98</v>
      </c>
      <c r="X174" s="1">
        <v>191004</v>
      </c>
      <c r="Y174">
        <v>0.91010000000000002</v>
      </c>
      <c r="Z174">
        <v>1.01E-2</v>
      </c>
      <c r="AA174">
        <v>7.9799999999999996E-2</v>
      </c>
      <c r="AB174">
        <v>8.9899999999999994E-2</v>
      </c>
      <c r="AC174">
        <v>191</v>
      </c>
      <c r="AD174" s="1">
        <v>4809.1000000000004</v>
      </c>
      <c r="AE174">
        <v>611</v>
      </c>
      <c r="AF174" s="1">
        <v>92415.34</v>
      </c>
      <c r="AG174">
        <v>98</v>
      </c>
      <c r="AH174" s="1">
        <v>33795</v>
      </c>
      <c r="AI174" s="1">
        <v>50277</v>
      </c>
      <c r="AJ174">
        <v>30.88</v>
      </c>
      <c r="AK174">
        <v>24.67</v>
      </c>
      <c r="AL174">
        <v>26.03</v>
      </c>
      <c r="AM174">
        <v>6.6</v>
      </c>
      <c r="AN174">
        <v>889.48</v>
      </c>
      <c r="AO174">
        <v>1.8428</v>
      </c>
      <c r="AP174" s="1">
        <v>1677.61</v>
      </c>
      <c r="AQ174" s="1">
        <v>2333.8000000000002</v>
      </c>
      <c r="AR174" s="1">
        <v>4753.5</v>
      </c>
      <c r="AS174">
        <v>717.93</v>
      </c>
      <c r="AT174">
        <v>226.22</v>
      </c>
      <c r="AU174" s="1">
        <v>9709.1200000000008</v>
      </c>
      <c r="AV174" s="1">
        <v>4624.41</v>
      </c>
      <c r="AW174">
        <v>0.41289999999999999</v>
      </c>
      <c r="AX174" s="1">
        <v>2761.1</v>
      </c>
      <c r="AY174">
        <v>0.24660000000000001</v>
      </c>
      <c r="AZ174" s="1">
        <v>3275.16</v>
      </c>
      <c r="BA174">
        <v>0.29249999999999998</v>
      </c>
      <c r="BB174">
        <v>538.13</v>
      </c>
      <c r="BC174">
        <v>4.8099999999999997E-2</v>
      </c>
      <c r="BD174" s="1">
        <v>11198.8</v>
      </c>
      <c r="BE174" s="1">
        <v>11648.02</v>
      </c>
      <c r="BF174">
        <v>4.4333999999999998</v>
      </c>
      <c r="BG174">
        <v>0.55179999999999996</v>
      </c>
      <c r="BH174">
        <v>0.21640000000000001</v>
      </c>
      <c r="BI174">
        <v>0.17749999999999999</v>
      </c>
      <c r="BJ174">
        <v>3.9899999999999998E-2</v>
      </c>
      <c r="BK174">
        <v>1.43E-2</v>
      </c>
    </row>
    <row r="175" spans="1:63" x14ac:dyDescent="0.3">
      <c r="A175" t="s">
        <v>173</v>
      </c>
      <c r="B175">
        <v>49841</v>
      </c>
      <c r="C175">
        <v>65</v>
      </c>
      <c r="D175">
        <v>24.5</v>
      </c>
      <c r="E175" s="1">
        <v>1592.71</v>
      </c>
      <c r="F175" s="1">
        <v>1472.73</v>
      </c>
      <c r="G175">
        <v>8.0000000000000004E-4</v>
      </c>
      <c r="H175">
        <v>0</v>
      </c>
      <c r="I175">
        <v>6.1999999999999998E-3</v>
      </c>
      <c r="J175">
        <v>0</v>
      </c>
      <c r="K175">
        <v>1.6299999999999999E-2</v>
      </c>
      <c r="L175">
        <v>0.96020000000000005</v>
      </c>
      <c r="M175">
        <v>1.6500000000000001E-2</v>
      </c>
      <c r="N175">
        <v>0.46189999999999998</v>
      </c>
      <c r="O175">
        <v>1.6999999999999999E-3</v>
      </c>
      <c r="P175">
        <v>0.15690000000000001</v>
      </c>
      <c r="Q175" s="1">
        <v>49145.33</v>
      </c>
      <c r="R175">
        <v>0.31369999999999998</v>
      </c>
      <c r="S175">
        <v>0.13730000000000001</v>
      </c>
      <c r="T175">
        <v>0.54900000000000004</v>
      </c>
      <c r="U175">
        <v>11</v>
      </c>
      <c r="V175" s="1">
        <v>79872.820000000007</v>
      </c>
      <c r="W175">
        <v>139.74</v>
      </c>
      <c r="X175" s="1">
        <v>135756.43</v>
      </c>
      <c r="Y175">
        <v>0.75160000000000005</v>
      </c>
      <c r="Z175">
        <v>0.1409</v>
      </c>
      <c r="AA175">
        <v>0.1075</v>
      </c>
      <c r="AB175">
        <v>0.24840000000000001</v>
      </c>
      <c r="AC175">
        <v>135.76</v>
      </c>
      <c r="AD175" s="1">
        <v>4303.49</v>
      </c>
      <c r="AE175">
        <v>552.66999999999996</v>
      </c>
      <c r="AF175" s="1">
        <v>113764.59</v>
      </c>
      <c r="AG175">
        <v>180</v>
      </c>
      <c r="AH175" s="1">
        <v>31503</v>
      </c>
      <c r="AI175" s="1">
        <v>45682</v>
      </c>
      <c r="AJ175">
        <v>45.3</v>
      </c>
      <c r="AK175">
        <v>29.6</v>
      </c>
      <c r="AL175">
        <v>32.53</v>
      </c>
      <c r="AM175">
        <v>4.5999999999999996</v>
      </c>
      <c r="AN175">
        <v>0</v>
      </c>
      <c r="AO175">
        <v>0.88949999999999996</v>
      </c>
      <c r="AP175" s="1">
        <v>1427.97</v>
      </c>
      <c r="AQ175" s="1">
        <v>2056.73</v>
      </c>
      <c r="AR175" s="1">
        <v>5053.87</v>
      </c>
      <c r="AS175">
        <v>824.04</v>
      </c>
      <c r="AT175">
        <v>113.88</v>
      </c>
      <c r="AU175" s="1">
        <v>9476.5</v>
      </c>
      <c r="AV175" s="1">
        <v>6668.76</v>
      </c>
      <c r="AW175">
        <v>0.53200000000000003</v>
      </c>
      <c r="AX175" s="1">
        <v>3980.29</v>
      </c>
      <c r="AY175">
        <v>0.3175</v>
      </c>
      <c r="AZ175" s="1">
        <v>1070.1400000000001</v>
      </c>
      <c r="BA175">
        <v>8.5400000000000004E-2</v>
      </c>
      <c r="BB175">
        <v>815.22</v>
      </c>
      <c r="BC175">
        <v>6.5000000000000002E-2</v>
      </c>
      <c r="BD175" s="1">
        <v>12534.4</v>
      </c>
      <c r="BE175" s="1">
        <v>5312.6</v>
      </c>
      <c r="BF175">
        <v>1.7517</v>
      </c>
      <c r="BG175">
        <v>0.50090000000000001</v>
      </c>
      <c r="BH175">
        <v>0.23530000000000001</v>
      </c>
      <c r="BI175">
        <v>0.1968</v>
      </c>
      <c r="BJ175">
        <v>4.5100000000000001E-2</v>
      </c>
      <c r="BK175">
        <v>2.1899999999999999E-2</v>
      </c>
    </row>
    <row r="176" spans="1:63" x14ac:dyDescent="0.3">
      <c r="A176" t="s">
        <v>174</v>
      </c>
      <c r="B176">
        <v>45369</v>
      </c>
      <c r="C176">
        <v>2</v>
      </c>
      <c r="D176">
        <v>197.85</v>
      </c>
      <c r="E176">
        <v>395.69</v>
      </c>
      <c r="F176">
        <v>671.88</v>
      </c>
      <c r="G176">
        <v>0</v>
      </c>
      <c r="H176">
        <v>0</v>
      </c>
      <c r="I176">
        <v>1.34E-2</v>
      </c>
      <c r="J176">
        <v>4.4999999999999997E-3</v>
      </c>
      <c r="K176">
        <v>0.1065</v>
      </c>
      <c r="L176">
        <v>0.79190000000000005</v>
      </c>
      <c r="M176">
        <v>8.3699999999999997E-2</v>
      </c>
      <c r="N176">
        <v>0</v>
      </c>
      <c r="O176">
        <v>8.8999999999999999E-3</v>
      </c>
      <c r="P176">
        <v>0.11840000000000001</v>
      </c>
      <c r="Q176" s="1">
        <v>55221.43</v>
      </c>
      <c r="R176">
        <v>0.5</v>
      </c>
      <c r="S176">
        <v>0.1522</v>
      </c>
      <c r="T176">
        <v>0.3478</v>
      </c>
      <c r="U176">
        <v>4.2</v>
      </c>
      <c r="V176" s="1">
        <v>79126.67</v>
      </c>
      <c r="W176">
        <v>92.31</v>
      </c>
      <c r="X176" s="1">
        <v>133522.45000000001</v>
      </c>
      <c r="Y176">
        <v>0.7167</v>
      </c>
      <c r="Z176">
        <v>0.20280000000000001</v>
      </c>
      <c r="AA176">
        <v>8.0600000000000005E-2</v>
      </c>
      <c r="AB176">
        <v>0.2833</v>
      </c>
      <c r="AC176">
        <v>133.52000000000001</v>
      </c>
      <c r="AD176" s="1">
        <v>7884.59</v>
      </c>
      <c r="AE176">
        <v>867.75</v>
      </c>
      <c r="AF176" s="1">
        <v>78105.81</v>
      </c>
      <c r="AG176">
        <v>60</v>
      </c>
      <c r="AH176" s="1">
        <v>29050</v>
      </c>
      <c r="AI176" s="1">
        <v>41615</v>
      </c>
      <c r="AJ176">
        <v>90.95</v>
      </c>
      <c r="AK176">
        <v>54.14</v>
      </c>
      <c r="AL176">
        <v>63.75</v>
      </c>
      <c r="AM176">
        <v>5.24</v>
      </c>
      <c r="AN176">
        <v>0</v>
      </c>
      <c r="AO176">
        <v>1.726</v>
      </c>
      <c r="AP176" s="1">
        <v>1743.43</v>
      </c>
      <c r="AQ176" s="1">
        <v>1077.5999999999999</v>
      </c>
      <c r="AR176" s="1">
        <v>7531.22</v>
      </c>
      <c r="AS176">
        <v>343.55</v>
      </c>
      <c r="AT176">
        <v>191.53</v>
      </c>
      <c r="AU176" s="1">
        <v>10887.27</v>
      </c>
      <c r="AV176" s="1">
        <v>4048.74</v>
      </c>
      <c r="AW176">
        <v>0.34960000000000002</v>
      </c>
      <c r="AX176" s="1">
        <v>4053.97</v>
      </c>
      <c r="AY176">
        <v>0.35010000000000002</v>
      </c>
      <c r="AZ176" s="1">
        <v>3116.13</v>
      </c>
      <c r="BA176">
        <v>0.26910000000000001</v>
      </c>
      <c r="BB176">
        <v>361.01</v>
      </c>
      <c r="BC176">
        <v>3.1199999999999999E-2</v>
      </c>
      <c r="BD176" s="1">
        <v>11579.84</v>
      </c>
      <c r="BE176" s="1">
        <v>10204.77</v>
      </c>
      <c r="BF176">
        <v>3.5223</v>
      </c>
      <c r="BG176">
        <v>0.5373</v>
      </c>
      <c r="BH176">
        <v>0.21929999999999999</v>
      </c>
      <c r="BI176">
        <v>0.19400000000000001</v>
      </c>
      <c r="BJ176">
        <v>3.2899999999999999E-2</v>
      </c>
      <c r="BK176">
        <v>1.6500000000000001E-2</v>
      </c>
    </row>
    <row r="177" spans="1:63" x14ac:dyDescent="0.3">
      <c r="A177" t="s">
        <v>175</v>
      </c>
      <c r="B177">
        <v>43976</v>
      </c>
      <c r="C177">
        <v>4</v>
      </c>
      <c r="D177">
        <v>453.25</v>
      </c>
      <c r="E177" s="1">
        <v>1813.01</v>
      </c>
      <c r="F177" s="1">
        <v>1753.58</v>
      </c>
      <c r="G177">
        <v>2.06E-2</v>
      </c>
      <c r="H177">
        <v>0</v>
      </c>
      <c r="I177">
        <v>3.4700000000000002E-2</v>
      </c>
      <c r="J177">
        <v>8.0000000000000004E-4</v>
      </c>
      <c r="K177">
        <v>5.91E-2</v>
      </c>
      <c r="L177">
        <v>0.84799999999999998</v>
      </c>
      <c r="M177">
        <v>3.6799999999999999E-2</v>
      </c>
      <c r="N177">
        <v>0.25419999999999998</v>
      </c>
      <c r="O177">
        <v>1.6400000000000001E-2</v>
      </c>
      <c r="P177">
        <v>0.13850000000000001</v>
      </c>
      <c r="Q177" s="1">
        <v>71714.149999999994</v>
      </c>
      <c r="R177">
        <v>0.20419999999999999</v>
      </c>
      <c r="S177">
        <v>0.28870000000000001</v>
      </c>
      <c r="T177">
        <v>0.50700000000000001</v>
      </c>
      <c r="U177">
        <v>13.1</v>
      </c>
      <c r="V177" s="1">
        <v>92480.38</v>
      </c>
      <c r="W177">
        <v>135.04</v>
      </c>
      <c r="X177" s="1">
        <v>198132.27</v>
      </c>
      <c r="Y177">
        <v>0.87050000000000005</v>
      </c>
      <c r="Z177">
        <v>0.11559999999999999</v>
      </c>
      <c r="AA177">
        <v>1.3899999999999999E-2</v>
      </c>
      <c r="AB177">
        <v>0.1295</v>
      </c>
      <c r="AC177">
        <v>198.13</v>
      </c>
      <c r="AD177" s="1">
        <v>10409.15</v>
      </c>
      <c r="AE177" s="1">
        <v>1475.56</v>
      </c>
      <c r="AF177" s="1">
        <v>206586.84</v>
      </c>
      <c r="AG177">
        <v>526</v>
      </c>
      <c r="AH177" s="1">
        <v>40890</v>
      </c>
      <c r="AI177" s="1">
        <v>63347</v>
      </c>
      <c r="AJ177">
        <v>92.67</v>
      </c>
      <c r="AK177">
        <v>50.91</v>
      </c>
      <c r="AL177">
        <v>59.96</v>
      </c>
      <c r="AM177">
        <v>4.57</v>
      </c>
      <c r="AN177">
        <v>0</v>
      </c>
      <c r="AO177">
        <v>1.0689</v>
      </c>
      <c r="AP177" s="1">
        <v>2260.89</v>
      </c>
      <c r="AQ177" s="1">
        <v>1742.55</v>
      </c>
      <c r="AR177" s="1">
        <v>7919.83</v>
      </c>
      <c r="AS177">
        <v>731.98</v>
      </c>
      <c r="AT177">
        <v>326.99</v>
      </c>
      <c r="AU177" s="1">
        <v>12982.27</v>
      </c>
      <c r="AV177" s="1">
        <v>2888.63</v>
      </c>
      <c r="AW177">
        <v>0.22239999999999999</v>
      </c>
      <c r="AX177" s="1">
        <v>8887.18</v>
      </c>
      <c r="AY177">
        <v>0.68440000000000001</v>
      </c>
      <c r="AZ177">
        <v>683.05</v>
      </c>
      <c r="BA177">
        <v>5.2600000000000001E-2</v>
      </c>
      <c r="BB177">
        <v>526.92999999999995</v>
      </c>
      <c r="BC177">
        <v>4.0599999999999997E-2</v>
      </c>
      <c r="BD177" s="1">
        <v>12985.79</v>
      </c>
      <c r="BE177" s="1">
        <v>1277.8499999999999</v>
      </c>
      <c r="BF177">
        <v>0.1769</v>
      </c>
      <c r="BG177">
        <v>0.61619999999999997</v>
      </c>
      <c r="BH177">
        <v>0.2316</v>
      </c>
      <c r="BI177">
        <v>0.11310000000000001</v>
      </c>
      <c r="BJ177">
        <v>2.4299999999999999E-2</v>
      </c>
      <c r="BK177">
        <v>1.4800000000000001E-2</v>
      </c>
    </row>
    <row r="178" spans="1:63" x14ac:dyDescent="0.3">
      <c r="A178" t="s">
        <v>176</v>
      </c>
      <c r="B178">
        <v>47068</v>
      </c>
      <c r="C178">
        <v>56</v>
      </c>
      <c r="D178">
        <v>7.85</v>
      </c>
      <c r="E178">
        <v>439.76</v>
      </c>
      <c r="F178">
        <v>428.62</v>
      </c>
      <c r="G178">
        <v>1.17E-2</v>
      </c>
      <c r="H178">
        <v>0</v>
      </c>
      <c r="I178">
        <v>5.5999999999999999E-3</v>
      </c>
      <c r="J178">
        <v>2.0000000000000001E-4</v>
      </c>
      <c r="K178">
        <v>0.2034</v>
      </c>
      <c r="L178">
        <v>0.76249999999999996</v>
      </c>
      <c r="M178">
        <v>1.6500000000000001E-2</v>
      </c>
      <c r="N178">
        <v>0.51600000000000001</v>
      </c>
      <c r="O178">
        <v>2.5000000000000001E-2</v>
      </c>
      <c r="P178">
        <v>0.13700000000000001</v>
      </c>
      <c r="Q178" s="1">
        <v>50645.21</v>
      </c>
      <c r="R178">
        <v>0.2</v>
      </c>
      <c r="S178">
        <v>0.14000000000000001</v>
      </c>
      <c r="T178">
        <v>0.66</v>
      </c>
      <c r="U178">
        <v>10.7</v>
      </c>
      <c r="V178" s="1">
        <v>43144.86</v>
      </c>
      <c r="W178">
        <v>39.54</v>
      </c>
      <c r="X178" s="1">
        <v>150846.46</v>
      </c>
      <c r="Y178">
        <v>0.90820000000000001</v>
      </c>
      <c r="Z178">
        <v>4.99E-2</v>
      </c>
      <c r="AA178">
        <v>4.19E-2</v>
      </c>
      <c r="AB178">
        <v>9.1800000000000007E-2</v>
      </c>
      <c r="AC178">
        <v>150.85</v>
      </c>
      <c r="AD178" s="1">
        <v>3776.01</v>
      </c>
      <c r="AE178">
        <v>426.35</v>
      </c>
      <c r="AF178" s="1">
        <v>122238.85</v>
      </c>
      <c r="AG178">
        <v>222</v>
      </c>
      <c r="AH178" s="1">
        <v>30178</v>
      </c>
      <c r="AI178" s="1">
        <v>43106</v>
      </c>
      <c r="AJ178">
        <v>51.7</v>
      </c>
      <c r="AK178">
        <v>23</v>
      </c>
      <c r="AL178">
        <v>39.630000000000003</v>
      </c>
      <c r="AM178">
        <v>4.5</v>
      </c>
      <c r="AN178" s="1">
        <v>1117.77</v>
      </c>
      <c r="AO178">
        <v>1.9981</v>
      </c>
      <c r="AP178" s="1">
        <v>1708.84</v>
      </c>
      <c r="AQ178" s="1">
        <v>2089.19</v>
      </c>
      <c r="AR178" s="1">
        <v>7352.75</v>
      </c>
      <c r="AS178">
        <v>666.06</v>
      </c>
      <c r="AT178">
        <v>374.33</v>
      </c>
      <c r="AU178" s="1">
        <v>12191.07</v>
      </c>
      <c r="AV178" s="1">
        <v>9021.41</v>
      </c>
      <c r="AW178">
        <v>0.58020000000000005</v>
      </c>
      <c r="AX178" s="1">
        <v>4356.33</v>
      </c>
      <c r="AY178">
        <v>0.28010000000000002</v>
      </c>
      <c r="AZ178" s="1">
        <v>1206.83</v>
      </c>
      <c r="BA178">
        <v>7.7600000000000002E-2</v>
      </c>
      <c r="BB178">
        <v>965.47</v>
      </c>
      <c r="BC178">
        <v>6.2100000000000002E-2</v>
      </c>
      <c r="BD178" s="1">
        <v>15550.04</v>
      </c>
      <c r="BE178" s="1">
        <v>7475.18</v>
      </c>
      <c r="BF178">
        <v>3.9477000000000002</v>
      </c>
      <c r="BG178">
        <v>0.52290000000000003</v>
      </c>
      <c r="BH178">
        <v>0.2349</v>
      </c>
      <c r="BI178">
        <v>0.1925</v>
      </c>
      <c r="BJ178">
        <v>3.56E-2</v>
      </c>
      <c r="BK178">
        <v>1.41E-2</v>
      </c>
    </row>
    <row r="179" spans="1:63" x14ac:dyDescent="0.3">
      <c r="A179" t="s">
        <v>177</v>
      </c>
      <c r="B179">
        <v>46045</v>
      </c>
      <c r="C179">
        <v>57</v>
      </c>
      <c r="D179">
        <v>13.51</v>
      </c>
      <c r="E179">
        <v>770.12</v>
      </c>
      <c r="F179">
        <v>856.46</v>
      </c>
      <c r="G179">
        <v>1.1999999999999999E-3</v>
      </c>
      <c r="H179">
        <v>0</v>
      </c>
      <c r="I179">
        <v>2.7000000000000001E-3</v>
      </c>
      <c r="J179">
        <v>0</v>
      </c>
      <c r="K179">
        <v>1.4200000000000001E-2</v>
      </c>
      <c r="L179">
        <v>0.96330000000000005</v>
      </c>
      <c r="M179">
        <v>1.8700000000000001E-2</v>
      </c>
      <c r="N179">
        <v>0.40229999999999999</v>
      </c>
      <c r="O179">
        <v>0</v>
      </c>
      <c r="P179">
        <v>0.12609999999999999</v>
      </c>
      <c r="Q179" s="1">
        <v>46730.83</v>
      </c>
      <c r="R179">
        <v>0.30909999999999999</v>
      </c>
      <c r="S179">
        <v>9.0899999999999995E-2</v>
      </c>
      <c r="T179">
        <v>0.6</v>
      </c>
      <c r="U179">
        <v>11.5</v>
      </c>
      <c r="V179" s="1">
        <v>42599.48</v>
      </c>
      <c r="W179">
        <v>64.709999999999994</v>
      </c>
      <c r="X179" s="1">
        <v>136811.38</v>
      </c>
      <c r="Y179">
        <v>0.95189999999999997</v>
      </c>
      <c r="Z179">
        <v>2.12E-2</v>
      </c>
      <c r="AA179">
        <v>2.69E-2</v>
      </c>
      <c r="AB179">
        <v>4.8099999999999997E-2</v>
      </c>
      <c r="AC179">
        <v>136.81</v>
      </c>
      <c r="AD179" s="1">
        <v>3064.14</v>
      </c>
      <c r="AE179">
        <v>515.70000000000005</v>
      </c>
      <c r="AF179" s="1">
        <v>108887.46</v>
      </c>
      <c r="AG179">
        <v>158</v>
      </c>
      <c r="AH179" s="1">
        <v>35095</v>
      </c>
      <c r="AI179" s="1">
        <v>50420</v>
      </c>
      <c r="AJ179">
        <v>35</v>
      </c>
      <c r="AK179">
        <v>22</v>
      </c>
      <c r="AL179">
        <v>24.06</v>
      </c>
      <c r="AM179">
        <v>3.8</v>
      </c>
      <c r="AN179">
        <v>0</v>
      </c>
      <c r="AO179">
        <v>0.88859999999999995</v>
      </c>
      <c r="AP179" s="1">
        <v>1192.74</v>
      </c>
      <c r="AQ179" s="1">
        <v>1926.63</v>
      </c>
      <c r="AR179" s="1">
        <v>5264.22</v>
      </c>
      <c r="AS179">
        <v>588.80999999999995</v>
      </c>
      <c r="AT179">
        <v>346.22</v>
      </c>
      <c r="AU179" s="1">
        <v>9318.65</v>
      </c>
      <c r="AV179" s="1">
        <v>5980.85</v>
      </c>
      <c r="AW179">
        <v>0.5474</v>
      </c>
      <c r="AX179" s="1">
        <v>2259.87</v>
      </c>
      <c r="AY179">
        <v>0.20680000000000001</v>
      </c>
      <c r="AZ179" s="1">
        <v>2084.16</v>
      </c>
      <c r="BA179">
        <v>0.1908</v>
      </c>
      <c r="BB179">
        <v>600.99</v>
      </c>
      <c r="BC179">
        <v>5.5E-2</v>
      </c>
      <c r="BD179" s="1">
        <v>10925.87</v>
      </c>
      <c r="BE179" s="1">
        <v>6164.3</v>
      </c>
      <c r="BF179">
        <v>2.3563999999999998</v>
      </c>
      <c r="BG179">
        <v>0.495</v>
      </c>
      <c r="BH179">
        <v>0.2324</v>
      </c>
      <c r="BI179">
        <v>0.14649999999999999</v>
      </c>
      <c r="BJ179">
        <v>2.8299999999999999E-2</v>
      </c>
      <c r="BK179">
        <v>9.7699999999999995E-2</v>
      </c>
    </row>
    <row r="180" spans="1:63" x14ac:dyDescent="0.3">
      <c r="A180" t="s">
        <v>178</v>
      </c>
      <c r="B180">
        <v>45914</v>
      </c>
      <c r="C180">
        <v>207</v>
      </c>
      <c r="D180">
        <v>5.68</v>
      </c>
      <c r="E180" s="1">
        <v>1175.79</v>
      </c>
      <c r="F180">
        <v>996.56</v>
      </c>
      <c r="G180">
        <v>2E-3</v>
      </c>
      <c r="H180">
        <v>0</v>
      </c>
      <c r="I180">
        <v>2.0899999999999998E-2</v>
      </c>
      <c r="J180">
        <v>0</v>
      </c>
      <c r="K180">
        <v>8.9999999999999993E-3</v>
      </c>
      <c r="L180">
        <v>0.89259999999999995</v>
      </c>
      <c r="M180">
        <v>7.5399999999999995E-2</v>
      </c>
      <c r="N180">
        <v>0.999</v>
      </c>
      <c r="O180">
        <v>0</v>
      </c>
      <c r="P180">
        <v>0.21990000000000001</v>
      </c>
      <c r="Q180" s="1">
        <v>50923.58</v>
      </c>
      <c r="R180">
        <v>0.2838</v>
      </c>
      <c r="S180">
        <v>0.14860000000000001</v>
      </c>
      <c r="T180">
        <v>0.56759999999999999</v>
      </c>
      <c r="U180">
        <v>13.1</v>
      </c>
      <c r="V180" s="1">
        <v>63680.92</v>
      </c>
      <c r="W180">
        <v>86.83</v>
      </c>
      <c r="X180" s="1">
        <v>145043.68</v>
      </c>
      <c r="Y180">
        <v>0.75490000000000002</v>
      </c>
      <c r="Z180">
        <v>5.5800000000000002E-2</v>
      </c>
      <c r="AA180">
        <v>0.1893</v>
      </c>
      <c r="AB180">
        <v>0.24510000000000001</v>
      </c>
      <c r="AC180">
        <v>145.04</v>
      </c>
      <c r="AD180" s="1">
        <v>3381.15</v>
      </c>
      <c r="AE180">
        <v>398.51</v>
      </c>
      <c r="AF180" s="1">
        <v>124116.81</v>
      </c>
      <c r="AG180">
        <v>230</v>
      </c>
      <c r="AH180" s="1">
        <v>30645</v>
      </c>
      <c r="AI180" s="1">
        <v>47862</v>
      </c>
      <c r="AJ180">
        <v>28.8</v>
      </c>
      <c r="AK180">
        <v>22</v>
      </c>
      <c r="AL180">
        <v>22.43</v>
      </c>
      <c r="AM180">
        <v>0</v>
      </c>
      <c r="AN180">
        <v>0</v>
      </c>
      <c r="AO180">
        <v>0.92069999999999996</v>
      </c>
      <c r="AP180" s="1">
        <v>1667.48</v>
      </c>
      <c r="AQ180" s="1">
        <v>2953.66</v>
      </c>
      <c r="AR180" s="1">
        <v>7751.56</v>
      </c>
      <c r="AS180">
        <v>333.5</v>
      </c>
      <c r="AT180">
        <v>15.41</v>
      </c>
      <c r="AU180" s="1">
        <v>12721.57</v>
      </c>
      <c r="AV180" s="1">
        <v>9303.0300000000007</v>
      </c>
      <c r="AW180">
        <v>0.60050000000000003</v>
      </c>
      <c r="AX180" s="1">
        <v>3181.97</v>
      </c>
      <c r="AY180">
        <v>0.2054</v>
      </c>
      <c r="AZ180" s="1">
        <v>1074.58</v>
      </c>
      <c r="BA180">
        <v>6.9400000000000003E-2</v>
      </c>
      <c r="BB180" s="1">
        <v>1933.26</v>
      </c>
      <c r="BC180">
        <v>0.12479999999999999</v>
      </c>
      <c r="BD180" s="1">
        <v>15492.84</v>
      </c>
      <c r="BE180" s="1">
        <v>6937.86</v>
      </c>
      <c r="BF180">
        <v>2.9083000000000001</v>
      </c>
      <c r="BG180">
        <v>0.54430000000000001</v>
      </c>
      <c r="BH180">
        <v>0.23580000000000001</v>
      </c>
      <c r="BI180">
        <v>0.1847</v>
      </c>
      <c r="BJ180">
        <v>2.47E-2</v>
      </c>
      <c r="BK180">
        <v>1.0500000000000001E-2</v>
      </c>
    </row>
    <row r="181" spans="1:63" x14ac:dyDescent="0.3">
      <c r="A181" t="s">
        <v>179</v>
      </c>
      <c r="B181">
        <v>46334</v>
      </c>
      <c r="C181">
        <v>64</v>
      </c>
      <c r="D181">
        <v>14.55</v>
      </c>
      <c r="E181">
        <v>931.24</v>
      </c>
      <c r="F181">
        <v>840.57</v>
      </c>
      <c r="G181">
        <v>1.1999999999999999E-3</v>
      </c>
      <c r="H181">
        <v>0</v>
      </c>
      <c r="I181">
        <v>8.6999999999999994E-3</v>
      </c>
      <c r="J181">
        <v>0</v>
      </c>
      <c r="K181">
        <v>1.0999999999999999E-2</v>
      </c>
      <c r="L181">
        <v>0.95620000000000005</v>
      </c>
      <c r="M181">
        <v>2.29E-2</v>
      </c>
      <c r="N181">
        <v>0.61839999999999995</v>
      </c>
      <c r="O181">
        <v>0</v>
      </c>
      <c r="P181">
        <v>0.20019999999999999</v>
      </c>
      <c r="Q181" s="1">
        <v>55278.39</v>
      </c>
      <c r="R181">
        <v>0.23749999999999999</v>
      </c>
      <c r="S181">
        <v>0.22500000000000001</v>
      </c>
      <c r="T181">
        <v>0.53749999999999998</v>
      </c>
      <c r="U181">
        <v>10</v>
      </c>
      <c r="V181" s="1">
        <v>67884.7</v>
      </c>
      <c r="W181">
        <v>88.96</v>
      </c>
      <c r="X181" s="1">
        <v>89130.4</v>
      </c>
      <c r="Y181">
        <v>0.87839999999999996</v>
      </c>
      <c r="Z181">
        <v>5.2400000000000002E-2</v>
      </c>
      <c r="AA181">
        <v>6.9199999999999998E-2</v>
      </c>
      <c r="AB181">
        <v>0.1216</v>
      </c>
      <c r="AC181">
        <v>89.13</v>
      </c>
      <c r="AD181" s="1">
        <v>2199.2399999999998</v>
      </c>
      <c r="AE181">
        <v>259.56</v>
      </c>
      <c r="AF181" s="1">
        <v>87812.75</v>
      </c>
      <c r="AG181">
        <v>85</v>
      </c>
      <c r="AH181" s="1">
        <v>31569</v>
      </c>
      <c r="AI181" s="1">
        <v>49013</v>
      </c>
      <c r="AJ181">
        <v>34.15</v>
      </c>
      <c r="AK181">
        <v>23.43</v>
      </c>
      <c r="AL181">
        <v>33</v>
      </c>
      <c r="AM181">
        <v>3.5</v>
      </c>
      <c r="AN181">
        <v>0</v>
      </c>
      <c r="AO181">
        <v>0.84430000000000005</v>
      </c>
      <c r="AP181" s="1">
        <v>1386.09</v>
      </c>
      <c r="AQ181" s="1">
        <v>2373.11</v>
      </c>
      <c r="AR181" s="1">
        <v>6643.85</v>
      </c>
      <c r="AS181">
        <v>287.56</v>
      </c>
      <c r="AT181">
        <v>848.12</v>
      </c>
      <c r="AU181" s="1">
        <v>11538.76</v>
      </c>
      <c r="AV181" s="1">
        <v>10731.93</v>
      </c>
      <c r="AW181">
        <v>0.72540000000000004</v>
      </c>
      <c r="AX181" s="1">
        <v>1913.73</v>
      </c>
      <c r="AY181">
        <v>0.12939999999999999</v>
      </c>
      <c r="AZ181" s="1">
        <v>1029.52</v>
      </c>
      <c r="BA181">
        <v>6.9599999999999995E-2</v>
      </c>
      <c r="BB181" s="1">
        <v>1118.44</v>
      </c>
      <c r="BC181">
        <v>7.5600000000000001E-2</v>
      </c>
      <c r="BD181" s="1">
        <v>14793.63</v>
      </c>
      <c r="BE181" s="1">
        <v>8694.59</v>
      </c>
      <c r="BF181">
        <v>3.9693000000000001</v>
      </c>
      <c r="BG181">
        <v>0.47949999999999998</v>
      </c>
      <c r="BH181">
        <v>0.19789999999999999</v>
      </c>
      <c r="BI181">
        <v>0.26390000000000002</v>
      </c>
      <c r="BJ181">
        <v>4.4299999999999999E-2</v>
      </c>
      <c r="BK181">
        <v>1.43E-2</v>
      </c>
    </row>
    <row r="182" spans="1:63" x14ac:dyDescent="0.3">
      <c r="A182" t="s">
        <v>180</v>
      </c>
      <c r="B182">
        <v>49197</v>
      </c>
      <c r="C182">
        <v>46</v>
      </c>
      <c r="D182">
        <v>47.48</v>
      </c>
      <c r="E182" s="1">
        <v>2184.1799999999998</v>
      </c>
      <c r="F182" s="1">
        <v>2002.15</v>
      </c>
      <c r="G182">
        <v>1.7000000000000001E-2</v>
      </c>
      <c r="H182">
        <v>1.6999999999999999E-3</v>
      </c>
      <c r="I182">
        <v>2.52E-2</v>
      </c>
      <c r="J182">
        <v>2.3999999999999998E-3</v>
      </c>
      <c r="K182">
        <v>1.4999999999999999E-2</v>
      </c>
      <c r="L182">
        <v>0.91600000000000004</v>
      </c>
      <c r="M182">
        <v>2.2700000000000001E-2</v>
      </c>
      <c r="N182">
        <v>0.31900000000000001</v>
      </c>
      <c r="O182">
        <v>1.9800000000000002E-2</v>
      </c>
      <c r="P182">
        <v>0.11849999999999999</v>
      </c>
      <c r="Q182" s="1">
        <v>55854.75</v>
      </c>
      <c r="R182">
        <v>0.28129999999999999</v>
      </c>
      <c r="S182">
        <v>0.1641</v>
      </c>
      <c r="T182">
        <v>0.55469999999999997</v>
      </c>
      <c r="U182">
        <v>16</v>
      </c>
      <c r="V182" s="1">
        <v>78596.19</v>
      </c>
      <c r="W182">
        <v>132.75</v>
      </c>
      <c r="X182" s="1">
        <v>174588.71</v>
      </c>
      <c r="Y182">
        <v>0.80289999999999995</v>
      </c>
      <c r="Z182">
        <v>0.1668</v>
      </c>
      <c r="AA182">
        <v>3.0300000000000001E-2</v>
      </c>
      <c r="AB182">
        <v>0.1971</v>
      </c>
      <c r="AC182">
        <v>174.59</v>
      </c>
      <c r="AD182" s="1">
        <v>5184.33</v>
      </c>
      <c r="AE182">
        <v>628.30999999999995</v>
      </c>
      <c r="AF182" s="1">
        <v>172174.53</v>
      </c>
      <c r="AG182">
        <v>449</v>
      </c>
      <c r="AH182" s="1">
        <v>36881</v>
      </c>
      <c r="AI182" s="1">
        <v>56438</v>
      </c>
      <c r="AJ182">
        <v>54.6</v>
      </c>
      <c r="AK182">
        <v>28.51</v>
      </c>
      <c r="AL182">
        <v>30.88</v>
      </c>
      <c r="AM182">
        <v>6.5</v>
      </c>
      <c r="AN182">
        <v>0</v>
      </c>
      <c r="AO182">
        <v>0.78920000000000001</v>
      </c>
      <c r="AP182" s="1">
        <v>1521</v>
      </c>
      <c r="AQ182" s="1">
        <v>1597.32</v>
      </c>
      <c r="AR182" s="1">
        <v>5234.1899999999996</v>
      </c>
      <c r="AS182">
        <v>459.93</v>
      </c>
      <c r="AT182">
        <v>240.92</v>
      </c>
      <c r="AU182" s="1">
        <v>9053.34</v>
      </c>
      <c r="AV182" s="1">
        <v>4351.2700000000004</v>
      </c>
      <c r="AW182">
        <v>0.40720000000000001</v>
      </c>
      <c r="AX182" s="1">
        <v>4413.84</v>
      </c>
      <c r="AY182">
        <v>0.41310000000000002</v>
      </c>
      <c r="AZ182" s="1">
        <v>1349.8</v>
      </c>
      <c r="BA182">
        <v>0.1263</v>
      </c>
      <c r="BB182">
        <v>570.86</v>
      </c>
      <c r="BC182">
        <v>5.3400000000000003E-2</v>
      </c>
      <c r="BD182" s="1">
        <v>10685.77</v>
      </c>
      <c r="BE182" s="1">
        <v>2777.74</v>
      </c>
      <c r="BF182">
        <v>0.60770000000000002</v>
      </c>
      <c r="BG182">
        <v>0.51759999999999995</v>
      </c>
      <c r="BH182">
        <v>0.1971</v>
      </c>
      <c r="BI182">
        <v>0.23949999999999999</v>
      </c>
      <c r="BJ182">
        <v>2.8000000000000001E-2</v>
      </c>
      <c r="BK182">
        <v>1.77E-2</v>
      </c>
    </row>
    <row r="183" spans="1:63" x14ac:dyDescent="0.3">
      <c r="A183" t="s">
        <v>181</v>
      </c>
      <c r="B183">
        <v>43984</v>
      </c>
      <c r="C183">
        <v>32</v>
      </c>
      <c r="D183">
        <v>176.96</v>
      </c>
      <c r="E183" s="1">
        <v>5662.65</v>
      </c>
      <c r="F183" s="1">
        <v>5542.59</v>
      </c>
      <c r="G183">
        <v>2.7E-2</v>
      </c>
      <c r="H183">
        <v>8.0000000000000004E-4</v>
      </c>
      <c r="I183">
        <v>3.2599999999999997E-2</v>
      </c>
      <c r="J183">
        <v>2E-3</v>
      </c>
      <c r="K183">
        <v>9.0800000000000006E-2</v>
      </c>
      <c r="L183">
        <v>0.78710000000000002</v>
      </c>
      <c r="M183">
        <v>5.9700000000000003E-2</v>
      </c>
      <c r="N183">
        <v>0.40400000000000003</v>
      </c>
      <c r="O183">
        <v>1.47E-2</v>
      </c>
      <c r="P183">
        <v>0.18820000000000001</v>
      </c>
      <c r="Q183" s="1">
        <v>58951.74</v>
      </c>
      <c r="R183">
        <v>0.33810000000000001</v>
      </c>
      <c r="S183">
        <v>0.14899999999999999</v>
      </c>
      <c r="T183">
        <v>0.51290000000000002</v>
      </c>
      <c r="U183">
        <v>41.7</v>
      </c>
      <c r="V183" s="1">
        <v>80148.59</v>
      </c>
      <c r="W183">
        <v>135.77000000000001</v>
      </c>
      <c r="X183" s="1">
        <v>144207.15</v>
      </c>
      <c r="Y183">
        <v>0.73909999999999998</v>
      </c>
      <c r="Z183">
        <v>0.20669999999999999</v>
      </c>
      <c r="AA183">
        <v>5.4199999999999998E-2</v>
      </c>
      <c r="AB183">
        <v>0.26090000000000002</v>
      </c>
      <c r="AC183">
        <v>144.21</v>
      </c>
      <c r="AD183" s="1">
        <v>5143.42</v>
      </c>
      <c r="AE183">
        <v>608.52</v>
      </c>
      <c r="AF183" s="1">
        <v>132499.1</v>
      </c>
      <c r="AG183">
        <v>287</v>
      </c>
      <c r="AH183" s="1">
        <v>32744</v>
      </c>
      <c r="AI183" s="1">
        <v>60885</v>
      </c>
      <c r="AJ183">
        <v>58.25</v>
      </c>
      <c r="AK183">
        <v>30.93</v>
      </c>
      <c r="AL183">
        <v>46.68</v>
      </c>
      <c r="AM183">
        <v>5.3</v>
      </c>
      <c r="AN183">
        <v>0</v>
      </c>
      <c r="AO183">
        <v>0.68120000000000003</v>
      </c>
      <c r="AP183" s="1">
        <v>1110.98</v>
      </c>
      <c r="AQ183" s="1">
        <v>2094.83</v>
      </c>
      <c r="AR183" s="1">
        <v>7329.12</v>
      </c>
      <c r="AS183">
        <v>499.27</v>
      </c>
      <c r="AT183">
        <v>412.57</v>
      </c>
      <c r="AU183" s="1">
        <v>11446.77</v>
      </c>
      <c r="AV183" s="1">
        <v>5654.81</v>
      </c>
      <c r="AW183">
        <v>0.4577</v>
      </c>
      <c r="AX183" s="1">
        <v>4740.16</v>
      </c>
      <c r="AY183">
        <v>0.38369999999999999</v>
      </c>
      <c r="AZ183" s="1">
        <v>1137.19</v>
      </c>
      <c r="BA183">
        <v>9.1999999999999998E-2</v>
      </c>
      <c r="BB183">
        <v>822.23</v>
      </c>
      <c r="BC183">
        <v>6.6600000000000006E-2</v>
      </c>
      <c r="BD183" s="1">
        <v>12354.39</v>
      </c>
      <c r="BE183" s="1">
        <v>3811.46</v>
      </c>
      <c r="BF183">
        <v>0.74019999999999997</v>
      </c>
      <c r="BG183">
        <v>0.55249999999999999</v>
      </c>
      <c r="BH183">
        <v>0.21609999999999999</v>
      </c>
      <c r="BI183">
        <v>0.1875</v>
      </c>
      <c r="BJ183">
        <v>3.1300000000000001E-2</v>
      </c>
      <c r="BK183">
        <v>1.26E-2</v>
      </c>
    </row>
    <row r="184" spans="1:63" x14ac:dyDescent="0.3">
      <c r="A184" t="s">
        <v>182</v>
      </c>
      <c r="B184">
        <v>47332</v>
      </c>
      <c r="C184">
        <v>4</v>
      </c>
      <c r="D184">
        <v>394.17</v>
      </c>
      <c r="E184" s="1">
        <v>1576.66</v>
      </c>
      <c r="F184" s="1">
        <v>1393.67</v>
      </c>
      <c r="G184">
        <v>5.62E-2</v>
      </c>
      <c r="H184">
        <v>2.0999999999999999E-3</v>
      </c>
      <c r="I184">
        <v>0.43969999999999998</v>
      </c>
      <c r="J184">
        <v>0</v>
      </c>
      <c r="K184">
        <v>3.8399999999999997E-2</v>
      </c>
      <c r="L184">
        <v>0.39250000000000002</v>
      </c>
      <c r="M184">
        <v>7.1099999999999997E-2</v>
      </c>
      <c r="N184">
        <v>0.52070000000000005</v>
      </c>
      <c r="O184">
        <v>4.4200000000000003E-2</v>
      </c>
      <c r="P184">
        <v>0.1613</v>
      </c>
      <c r="Q184" s="1">
        <v>63245.95</v>
      </c>
      <c r="R184">
        <v>0.22550000000000001</v>
      </c>
      <c r="S184">
        <v>0.13730000000000001</v>
      </c>
      <c r="T184">
        <v>0.63729999999999998</v>
      </c>
      <c r="U184">
        <v>21</v>
      </c>
      <c r="V184" s="1">
        <v>70843.899999999994</v>
      </c>
      <c r="W184">
        <v>72.69</v>
      </c>
      <c r="X184" s="1">
        <v>118776.93</v>
      </c>
      <c r="Y184">
        <v>0.82210000000000005</v>
      </c>
      <c r="Z184">
        <v>0.12609999999999999</v>
      </c>
      <c r="AA184">
        <v>5.1700000000000003E-2</v>
      </c>
      <c r="AB184">
        <v>0.1779</v>
      </c>
      <c r="AC184">
        <v>118.78</v>
      </c>
      <c r="AD184" s="1">
        <v>7460.11</v>
      </c>
      <c r="AE184" s="1">
        <v>1040.2</v>
      </c>
      <c r="AF184" s="1">
        <v>132594.59</v>
      </c>
      <c r="AG184">
        <v>289</v>
      </c>
      <c r="AH184" s="1">
        <v>38904</v>
      </c>
      <c r="AI184" s="1">
        <v>58989</v>
      </c>
      <c r="AJ184">
        <v>93.48</v>
      </c>
      <c r="AK184">
        <v>59.97</v>
      </c>
      <c r="AL184">
        <v>68.709999999999994</v>
      </c>
      <c r="AM184">
        <v>6.51</v>
      </c>
      <c r="AN184">
        <v>0</v>
      </c>
      <c r="AO184">
        <v>1.1467000000000001</v>
      </c>
      <c r="AP184" s="1">
        <v>1700.83</v>
      </c>
      <c r="AQ184" s="1">
        <v>1628.03</v>
      </c>
      <c r="AR184" s="1">
        <v>7890.65</v>
      </c>
      <c r="AS184" s="1">
        <v>1146.04</v>
      </c>
      <c r="AT184">
        <v>354.51</v>
      </c>
      <c r="AU184" s="1">
        <v>12720.07</v>
      </c>
      <c r="AV184" s="1">
        <v>6220</v>
      </c>
      <c r="AW184">
        <v>0.42580000000000001</v>
      </c>
      <c r="AX184" s="1">
        <v>7038.89</v>
      </c>
      <c r="AY184">
        <v>0.48180000000000001</v>
      </c>
      <c r="AZ184">
        <v>777.83</v>
      </c>
      <c r="BA184">
        <v>5.3199999999999997E-2</v>
      </c>
      <c r="BB184">
        <v>571.91</v>
      </c>
      <c r="BC184">
        <v>3.9100000000000003E-2</v>
      </c>
      <c r="BD184" s="1">
        <v>14608.63</v>
      </c>
      <c r="BE184" s="1">
        <v>3936.36</v>
      </c>
      <c r="BF184">
        <v>0.87070000000000003</v>
      </c>
      <c r="BG184">
        <v>0.52559999999999996</v>
      </c>
      <c r="BH184">
        <v>0.16339999999999999</v>
      </c>
      <c r="BI184">
        <v>0.27389999999999998</v>
      </c>
      <c r="BJ184">
        <v>2.5100000000000001E-2</v>
      </c>
      <c r="BK184">
        <v>1.2E-2</v>
      </c>
    </row>
    <row r="185" spans="1:63" x14ac:dyDescent="0.3">
      <c r="A185" t="s">
        <v>183</v>
      </c>
      <c r="B185">
        <v>48157</v>
      </c>
      <c r="C185">
        <v>89</v>
      </c>
      <c r="D185">
        <v>17.440000000000001</v>
      </c>
      <c r="E185" s="1">
        <v>1551.99</v>
      </c>
      <c r="F185" s="1">
        <v>1599.89</v>
      </c>
      <c r="G185">
        <v>5.9999999999999995E-4</v>
      </c>
      <c r="H185">
        <v>0</v>
      </c>
      <c r="I185">
        <v>5.4000000000000003E-3</v>
      </c>
      <c r="J185">
        <v>1.8E-3</v>
      </c>
      <c r="K185">
        <v>4.0099999999999997E-2</v>
      </c>
      <c r="L185">
        <v>0.92669999999999997</v>
      </c>
      <c r="M185">
        <v>2.5399999999999999E-2</v>
      </c>
      <c r="N185">
        <v>0.33100000000000002</v>
      </c>
      <c r="O185">
        <v>0</v>
      </c>
      <c r="P185">
        <v>0.1193</v>
      </c>
      <c r="Q185" s="1">
        <v>62042.97</v>
      </c>
      <c r="R185">
        <v>0.2321</v>
      </c>
      <c r="S185">
        <v>8.9300000000000004E-2</v>
      </c>
      <c r="T185">
        <v>0.67859999999999998</v>
      </c>
      <c r="U185">
        <v>17.600000000000001</v>
      </c>
      <c r="V185" s="1">
        <v>61950</v>
      </c>
      <c r="W185">
        <v>84.7</v>
      </c>
      <c r="X185" s="1">
        <v>202731.98</v>
      </c>
      <c r="Y185">
        <v>0.89580000000000004</v>
      </c>
      <c r="Z185">
        <v>5.3999999999999999E-2</v>
      </c>
      <c r="AA185">
        <v>5.0200000000000002E-2</v>
      </c>
      <c r="AB185">
        <v>0.1042</v>
      </c>
      <c r="AC185">
        <v>202.73</v>
      </c>
      <c r="AD185" s="1">
        <v>6530.6</v>
      </c>
      <c r="AE185">
        <v>797.82</v>
      </c>
      <c r="AF185" s="1">
        <v>184857.35</v>
      </c>
      <c r="AG185">
        <v>490</v>
      </c>
      <c r="AH185" s="1">
        <v>37867</v>
      </c>
      <c r="AI185" s="1">
        <v>59768</v>
      </c>
      <c r="AJ185">
        <v>52.88</v>
      </c>
      <c r="AK185">
        <v>31.11</v>
      </c>
      <c r="AL185">
        <v>31.23</v>
      </c>
      <c r="AM185">
        <v>2.2999999999999998</v>
      </c>
      <c r="AN185">
        <v>0</v>
      </c>
      <c r="AO185">
        <v>1.0424</v>
      </c>
      <c r="AP185" s="1">
        <v>1531.15</v>
      </c>
      <c r="AQ185" s="1">
        <v>1721.07</v>
      </c>
      <c r="AR185" s="1">
        <v>5991.89</v>
      </c>
      <c r="AS185">
        <v>693.22</v>
      </c>
      <c r="AT185">
        <v>280.81</v>
      </c>
      <c r="AU185" s="1">
        <v>10218.15</v>
      </c>
      <c r="AV185" s="1">
        <v>5213.17</v>
      </c>
      <c r="AW185">
        <v>0.40410000000000001</v>
      </c>
      <c r="AX185" s="1">
        <v>5193.29</v>
      </c>
      <c r="AY185">
        <v>0.40250000000000002</v>
      </c>
      <c r="AZ185" s="1">
        <v>1929.43</v>
      </c>
      <c r="BA185">
        <v>0.14949999999999999</v>
      </c>
      <c r="BB185">
        <v>565.82000000000005</v>
      </c>
      <c r="BC185">
        <v>4.3900000000000002E-2</v>
      </c>
      <c r="BD185" s="1">
        <v>12901.71</v>
      </c>
      <c r="BE185" s="1">
        <v>5058.22</v>
      </c>
      <c r="BF185">
        <v>1.0119</v>
      </c>
      <c r="BG185">
        <v>0.55349999999999999</v>
      </c>
      <c r="BH185">
        <v>0.21659999999999999</v>
      </c>
      <c r="BI185">
        <v>0.1802</v>
      </c>
      <c r="BJ185">
        <v>3.6299999999999999E-2</v>
      </c>
      <c r="BK185">
        <v>1.35E-2</v>
      </c>
    </row>
    <row r="186" spans="1:63" x14ac:dyDescent="0.3">
      <c r="A186" t="s">
        <v>184</v>
      </c>
      <c r="B186">
        <v>47340</v>
      </c>
      <c r="C186">
        <v>33</v>
      </c>
      <c r="D186">
        <v>219.11</v>
      </c>
      <c r="E186" s="1">
        <v>7230.7</v>
      </c>
      <c r="F186" s="1">
        <v>7069.44</v>
      </c>
      <c r="G186">
        <v>2.4299999999999999E-2</v>
      </c>
      <c r="H186">
        <v>1E-4</v>
      </c>
      <c r="I186">
        <v>1.95E-2</v>
      </c>
      <c r="J186">
        <v>1E-4</v>
      </c>
      <c r="K186">
        <v>2.9899999999999999E-2</v>
      </c>
      <c r="L186">
        <v>0.88839999999999997</v>
      </c>
      <c r="M186">
        <v>3.78E-2</v>
      </c>
      <c r="N186">
        <v>0.10440000000000001</v>
      </c>
      <c r="O186">
        <v>1.26E-2</v>
      </c>
      <c r="P186">
        <v>8.7999999999999995E-2</v>
      </c>
      <c r="Q186" s="1">
        <v>68990.66</v>
      </c>
      <c r="R186">
        <v>0.1714</v>
      </c>
      <c r="S186">
        <v>0.1736</v>
      </c>
      <c r="T186">
        <v>0.65490000000000004</v>
      </c>
      <c r="U186">
        <v>51.1</v>
      </c>
      <c r="V186" s="1">
        <v>93190.43</v>
      </c>
      <c r="W186">
        <v>139.93</v>
      </c>
      <c r="X186" s="1">
        <v>176168.35</v>
      </c>
      <c r="Y186">
        <v>0.88580000000000003</v>
      </c>
      <c r="Z186">
        <v>8.8700000000000001E-2</v>
      </c>
      <c r="AA186">
        <v>2.5499999999999998E-2</v>
      </c>
      <c r="AB186">
        <v>0.1142</v>
      </c>
      <c r="AC186">
        <v>176.17</v>
      </c>
      <c r="AD186" s="1">
        <v>6895.78</v>
      </c>
      <c r="AE186">
        <v>801.75</v>
      </c>
      <c r="AF186" s="1">
        <v>193413.65</v>
      </c>
      <c r="AG186">
        <v>506</v>
      </c>
      <c r="AH186" s="1">
        <v>53393</v>
      </c>
      <c r="AI186" s="1">
        <v>117169</v>
      </c>
      <c r="AJ186">
        <v>66.56</v>
      </c>
      <c r="AK186">
        <v>37.31</v>
      </c>
      <c r="AL186">
        <v>49.61</v>
      </c>
      <c r="AM186">
        <v>5.33</v>
      </c>
      <c r="AN186">
        <v>0</v>
      </c>
      <c r="AO186">
        <v>0.48849999999999999</v>
      </c>
      <c r="AP186" s="1">
        <v>1472.57</v>
      </c>
      <c r="AQ186" s="1">
        <v>1580.43</v>
      </c>
      <c r="AR186" s="1">
        <v>6681.47</v>
      </c>
      <c r="AS186">
        <v>719.05</v>
      </c>
      <c r="AT186">
        <v>515.75</v>
      </c>
      <c r="AU186" s="1">
        <v>10969.26</v>
      </c>
      <c r="AV186" s="1">
        <v>3546.65</v>
      </c>
      <c r="AW186">
        <v>0.2989</v>
      </c>
      <c r="AX186" s="1">
        <v>5751.13</v>
      </c>
      <c r="AY186">
        <v>0.48480000000000001</v>
      </c>
      <c r="AZ186" s="1">
        <v>2204.17</v>
      </c>
      <c r="BA186">
        <v>0.18579999999999999</v>
      </c>
      <c r="BB186">
        <v>362.06</v>
      </c>
      <c r="BC186">
        <v>3.0499999999999999E-2</v>
      </c>
      <c r="BD186" s="1">
        <v>11864.02</v>
      </c>
      <c r="BE186" s="1">
        <v>2381</v>
      </c>
      <c r="BF186">
        <v>0.2424</v>
      </c>
      <c r="BG186">
        <v>0.61839999999999995</v>
      </c>
      <c r="BH186">
        <v>0.21079999999999999</v>
      </c>
      <c r="BI186">
        <v>0.12039999999999999</v>
      </c>
      <c r="BJ186">
        <v>3.7499999999999999E-2</v>
      </c>
      <c r="BK186">
        <v>1.29E-2</v>
      </c>
    </row>
    <row r="187" spans="1:63" x14ac:dyDescent="0.3">
      <c r="A187" t="s">
        <v>185</v>
      </c>
      <c r="B187">
        <v>50484</v>
      </c>
      <c r="C187">
        <v>136</v>
      </c>
      <c r="D187">
        <v>7.17</v>
      </c>
      <c r="E187">
        <v>975.05</v>
      </c>
      <c r="F187">
        <v>921.46</v>
      </c>
      <c r="G187">
        <v>0</v>
      </c>
      <c r="H187">
        <v>3.0999999999999999E-3</v>
      </c>
      <c r="I187">
        <v>1.1000000000000001E-3</v>
      </c>
      <c r="J187">
        <v>1.1000000000000001E-3</v>
      </c>
      <c r="K187">
        <v>4.0000000000000001E-3</v>
      </c>
      <c r="L187">
        <v>0.97909999999999997</v>
      </c>
      <c r="M187">
        <v>1.1599999999999999E-2</v>
      </c>
      <c r="N187">
        <v>0.50409999999999999</v>
      </c>
      <c r="O187">
        <v>0</v>
      </c>
      <c r="P187">
        <v>0.17430000000000001</v>
      </c>
      <c r="Q187" s="1">
        <v>49336.35</v>
      </c>
      <c r="R187">
        <v>0.2429</v>
      </c>
      <c r="S187">
        <v>0.15709999999999999</v>
      </c>
      <c r="T187">
        <v>0.6</v>
      </c>
      <c r="U187">
        <v>10</v>
      </c>
      <c r="V187" s="1">
        <v>70567.7</v>
      </c>
      <c r="W187">
        <v>91.44</v>
      </c>
      <c r="X187" s="1">
        <v>282038.42</v>
      </c>
      <c r="Y187">
        <v>0.3306</v>
      </c>
      <c r="Z187">
        <v>9.6100000000000005E-2</v>
      </c>
      <c r="AA187">
        <v>0.57330000000000003</v>
      </c>
      <c r="AB187">
        <v>0.6694</v>
      </c>
      <c r="AC187">
        <v>282.04000000000002</v>
      </c>
      <c r="AD187" s="1">
        <v>10117.93</v>
      </c>
      <c r="AE187">
        <v>263.58999999999997</v>
      </c>
      <c r="AF187" s="1">
        <v>190863.6</v>
      </c>
      <c r="AG187">
        <v>500</v>
      </c>
      <c r="AH187" s="1">
        <v>30417</v>
      </c>
      <c r="AI187" s="1">
        <v>51436</v>
      </c>
      <c r="AJ187">
        <v>44.62</v>
      </c>
      <c r="AK187">
        <v>22.22</v>
      </c>
      <c r="AL187">
        <v>30.68</v>
      </c>
      <c r="AM187">
        <v>3.6</v>
      </c>
      <c r="AN187">
        <v>0</v>
      </c>
      <c r="AO187">
        <v>0.72460000000000002</v>
      </c>
      <c r="AP187" s="1">
        <v>2085.71</v>
      </c>
      <c r="AQ187" s="1">
        <v>2236.48</v>
      </c>
      <c r="AR187" s="1">
        <v>5663.08</v>
      </c>
      <c r="AS187">
        <v>324.42</v>
      </c>
      <c r="AT187">
        <v>350.12</v>
      </c>
      <c r="AU187" s="1">
        <v>10659.85</v>
      </c>
      <c r="AV187" s="1">
        <v>5075.01</v>
      </c>
      <c r="AW187">
        <v>0.33750000000000002</v>
      </c>
      <c r="AX187" s="1">
        <v>7693.41</v>
      </c>
      <c r="AY187">
        <v>0.51160000000000005</v>
      </c>
      <c r="AZ187" s="1">
        <v>1419.54</v>
      </c>
      <c r="BA187">
        <v>9.4399999999999998E-2</v>
      </c>
      <c r="BB187">
        <v>851.23</v>
      </c>
      <c r="BC187">
        <v>5.6599999999999998E-2</v>
      </c>
      <c r="BD187" s="1">
        <v>15039.19</v>
      </c>
      <c r="BE187" s="1">
        <v>4461.08</v>
      </c>
      <c r="BF187">
        <v>1.4570000000000001</v>
      </c>
      <c r="BG187">
        <v>0.50309999999999999</v>
      </c>
      <c r="BH187">
        <v>0.26379999999999998</v>
      </c>
      <c r="BI187">
        <v>0.1714</v>
      </c>
      <c r="BJ187">
        <v>3.7100000000000001E-2</v>
      </c>
      <c r="BK187">
        <v>2.4500000000000001E-2</v>
      </c>
    </row>
    <row r="188" spans="1:63" x14ac:dyDescent="0.3">
      <c r="A188" t="s">
        <v>186</v>
      </c>
      <c r="B188">
        <v>49783</v>
      </c>
      <c r="C188">
        <v>45</v>
      </c>
      <c r="D188">
        <v>18.309999999999999</v>
      </c>
      <c r="E188">
        <v>824.1</v>
      </c>
      <c r="F188">
        <v>737.36</v>
      </c>
      <c r="G188">
        <v>3.8999999999999998E-3</v>
      </c>
      <c r="H188">
        <v>0</v>
      </c>
      <c r="I188">
        <v>0</v>
      </c>
      <c r="J188">
        <v>0</v>
      </c>
      <c r="K188">
        <v>4.3E-3</v>
      </c>
      <c r="L188">
        <v>0.99180000000000001</v>
      </c>
      <c r="M188">
        <v>0</v>
      </c>
      <c r="N188">
        <v>8.6300000000000002E-2</v>
      </c>
      <c r="O188">
        <v>0</v>
      </c>
      <c r="P188">
        <v>0.121</v>
      </c>
      <c r="Q188" s="1">
        <v>58835.47</v>
      </c>
      <c r="R188">
        <v>0.2712</v>
      </c>
      <c r="S188">
        <v>0.16950000000000001</v>
      </c>
      <c r="T188">
        <v>0.55930000000000002</v>
      </c>
      <c r="U188">
        <v>5.0999999999999996</v>
      </c>
      <c r="V188" s="1">
        <v>66498.820000000007</v>
      </c>
      <c r="W188">
        <v>151.44</v>
      </c>
      <c r="X188" s="1">
        <v>141399.37</v>
      </c>
      <c r="Y188">
        <v>0.90449999999999997</v>
      </c>
      <c r="Z188">
        <v>7.3999999999999996E-2</v>
      </c>
      <c r="AA188">
        <v>2.1499999999999998E-2</v>
      </c>
      <c r="AB188">
        <v>9.5500000000000002E-2</v>
      </c>
      <c r="AC188">
        <v>141.4</v>
      </c>
      <c r="AD188" s="1">
        <v>3275.15</v>
      </c>
      <c r="AE188">
        <v>474.3</v>
      </c>
      <c r="AF188" s="1">
        <v>132736.07999999999</v>
      </c>
      <c r="AG188">
        <v>292</v>
      </c>
      <c r="AH188" s="1">
        <v>39987</v>
      </c>
      <c r="AI188" s="1">
        <v>65788</v>
      </c>
      <c r="AJ188">
        <v>41.9</v>
      </c>
      <c r="AK188">
        <v>22.27</v>
      </c>
      <c r="AL188">
        <v>28.67</v>
      </c>
      <c r="AM188">
        <v>5.6</v>
      </c>
      <c r="AN188" s="1">
        <v>2160.14</v>
      </c>
      <c r="AO188">
        <v>1.2844</v>
      </c>
      <c r="AP188" s="1">
        <v>1415.08</v>
      </c>
      <c r="AQ188" s="1">
        <v>1800.77</v>
      </c>
      <c r="AR188" s="1">
        <v>6258.12</v>
      </c>
      <c r="AS188">
        <v>660.71</v>
      </c>
      <c r="AT188">
        <v>321.3</v>
      </c>
      <c r="AU188" s="1">
        <v>10455.959999999999</v>
      </c>
      <c r="AV188" s="1">
        <v>6545.39</v>
      </c>
      <c r="AW188">
        <v>0.4909</v>
      </c>
      <c r="AX188" s="1">
        <v>5398.15</v>
      </c>
      <c r="AY188">
        <v>0.40479999999999999</v>
      </c>
      <c r="AZ188">
        <v>960.32</v>
      </c>
      <c r="BA188">
        <v>7.1999999999999995E-2</v>
      </c>
      <c r="BB188">
        <v>429.93</v>
      </c>
      <c r="BC188">
        <v>3.2199999999999999E-2</v>
      </c>
      <c r="BD188" s="1">
        <v>13333.79</v>
      </c>
      <c r="BE188" s="1">
        <v>5600.48</v>
      </c>
      <c r="BF188">
        <v>1.5296000000000001</v>
      </c>
      <c r="BG188">
        <v>0.57689999999999997</v>
      </c>
      <c r="BH188">
        <v>0.2288</v>
      </c>
      <c r="BI188">
        <v>0.14319999999999999</v>
      </c>
      <c r="BJ188">
        <v>3.27E-2</v>
      </c>
      <c r="BK188">
        <v>1.83E-2</v>
      </c>
    </row>
    <row r="189" spans="1:63" x14ac:dyDescent="0.3">
      <c r="A189" t="s">
        <v>187</v>
      </c>
      <c r="B189">
        <v>48595</v>
      </c>
      <c r="C189">
        <v>61</v>
      </c>
      <c r="D189">
        <v>14.44</v>
      </c>
      <c r="E189">
        <v>880.82</v>
      </c>
      <c r="F189">
        <v>948.09</v>
      </c>
      <c r="G189">
        <v>5.3E-3</v>
      </c>
      <c r="H189">
        <v>5.7999999999999996E-3</v>
      </c>
      <c r="I189">
        <v>1.5E-3</v>
      </c>
      <c r="J189">
        <v>0</v>
      </c>
      <c r="K189">
        <v>1.7999999999999999E-2</v>
      </c>
      <c r="L189">
        <v>0.9657</v>
      </c>
      <c r="M189">
        <v>3.8E-3</v>
      </c>
      <c r="N189">
        <v>8.3400000000000002E-2</v>
      </c>
      <c r="O189">
        <v>4.1999999999999997E-3</v>
      </c>
      <c r="P189">
        <v>9.7100000000000006E-2</v>
      </c>
      <c r="Q189" s="1">
        <v>53831.88</v>
      </c>
      <c r="R189">
        <v>0.31080000000000002</v>
      </c>
      <c r="S189">
        <v>0.1757</v>
      </c>
      <c r="T189">
        <v>0.51349999999999996</v>
      </c>
      <c r="U189">
        <v>6</v>
      </c>
      <c r="V189" s="1">
        <v>73352.83</v>
      </c>
      <c r="W189">
        <v>146.66999999999999</v>
      </c>
      <c r="X189" s="1">
        <v>138439.32</v>
      </c>
      <c r="Y189">
        <v>0.89470000000000005</v>
      </c>
      <c r="Z189">
        <v>7.5700000000000003E-2</v>
      </c>
      <c r="AA189">
        <v>2.9600000000000001E-2</v>
      </c>
      <c r="AB189">
        <v>0.1053</v>
      </c>
      <c r="AC189">
        <v>138.44</v>
      </c>
      <c r="AD189" s="1">
        <v>2801.01</v>
      </c>
      <c r="AE189">
        <v>379.99</v>
      </c>
      <c r="AF189" s="1">
        <v>117068.65</v>
      </c>
      <c r="AG189">
        <v>198</v>
      </c>
      <c r="AH189" s="1">
        <v>36675</v>
      </c>
      <c r="AI189" s="1">
        <v>64015</v>
      </c>
      <c r="AJ189">
        <v>27.78</v>
      </c>
      <c r="AK189">
        <v>19.940000000000001</v>
      </c>
      <c r="AL189">
        <v>20.68</v>
      </c>
      <c r="AM189">
        <v>5.3</v>
      </c>
      <c r="AN189" s="1">
        <v>1105.95</v>
      </c>
      <c r="AO189">
        <v>1.0948</v>
      </c>
      <c r="AP189" s="1">
        <v>1185.1400000000001</v>
      </c>
      <c r="AQ189" s="1">
        <v>1725.67</v>
      </c>
      <c r="AR189" s="1">
        <v>6957.05</v>
      </c>
      <c r="AS189">
        <v>283.69</v>
      </c>
      <c r="AT189">
        <v>213.49</v>
      </c>
      <c r="AU189" s="1">
        <v>10365.06</v>
      </c>
      <c r="AV189" s="1">
        <v>6410.96</v>
      </c>
      <c r="AW189">
        <v>0.53169999999999995</v>
      </c>
      <c r="AX189" s="1">
        <v>3926.96</v>
      </c>
      <c r="AY189">
        <v>0.32569999999999999</v>
      </c>
      <c r="AZ189" s="1">
        <v>1288.53</v>
      </c>
      <c r="BA189">
        <v>0.1069</v>
      </c>
      <c r="BB189">
        <v>430.63</v>
      </c>
      <c r="BC189">
        <v>3.5700000000000003E-2</v>
      </c>
      <c r="BD189" s="1">
        <v>12057.08</v>
      </c>
      <c r="BE189" s="1">
        <v>6028.93</v>
      </c>
      <c r="BF189">
        <v>2.1720999999999999</v>
      </c>
      <c r="BG189">
        <v>0.55120000000000002</v>
      </c>
      <c r="BH189">
        <v>0.2452</v>
      </c>
      <c r="BI189">
        <v>8.0500000000000002E-2</v>
      </c>
      <c r="BJ189">
        <v>4.2599999999999999E-2</v>
      </c>
      <c r="BK189">
        <v>8.0500000000000002E-2</v>
      </c>
    </row>
    <row r="190" spans="1:63" x14ac:dyDescent="0.3">
      <c r="A190" t="s">
        <v>188</v>
      </c>
      <c r="B190">
        <v>43992</v>
      </c>
      <c r="C190">
        <v>22</v>
      </c>
      <c r="D190">
        <v>102.41</v>
      </c>
      <c r="E190" s="1">
        <v>2253.0300000000002</v>
      </c>
      <c r="F190" s="1">
        <v>1804.42</v>
      </c>
      <c r="G190">
        <v>5.1999999999999998E-3</v>
      </c>
      <c r="H190">
        <v>0</v>
      </c>
      <c r="I190">
        <v>4.7699999999999999E-2</v>
      </c>
      <c r="J190">
        <v>0</v>
      </c>
      <c r="K190">
        <v>0.2157</v>
      </c>
      <c r="L190">
        <v>0.56999999999999995</v>
      </c>
      <c r="M190">
        <v>0.1613</v>
      </c>
      <c r="N190">
        <v>0.72189999999999999</v>
      </c>
      <c r="O190">
        <v>1.18E-2</v>
      </c>
      <c r="P190">
        <v>0.1663</v>
      </c>
      <c r="Q190" s="1">
        <v>48985.89</v>
      </c>
      <c r="R190">
        <v>0.28029999999999999</v>
      </c>
      <c r="S190">
        <v>0.17419999999999999</v>
      </c>
      <c r="T190">
        <v>0.54549999999999998</v>
      </c>
      <c r="U190">
        <v>18</v>
      </c>
      <c r="V190" s="1">
        <v>57605.5</v>
      </c>
      <c r="W190">
        <v>122.61</v>
      </c>
      <c r="X190" s="1">
        <v>76592.97</v>
      </c>
      <c r="Y190">
        <v>0.71009999999999995</v>
      </c>
      <c r="Z190">
        <v>0.2273</v>
      </c>
      <c r="AA190">
        <v>6.2600000000000003E-2</v>
      </c>
      <c r="AB190">
        <v>0.28989999999999999</v>
      </c>
      <c r="AC190">
        <v>76.59</v>
      </c>
      <c r="AD190" s="1">
        <v>3335.81</v>
      </c>
      <c r="AE190">
        <v>407.51</v>
      </c>
      <c r="AF190" s="1">
        <v>71563.820000000007</v>
      </c>
      <c r="AG190">
        <v>42</v>
      </c>
      <c r="AH190" s="1">
        <v>27205</v>
      </c>
      <c r="AI190" s="1">
        <v>37445</v>
      </c>
      <c r="AJ190">
        <v>56.14</v>
      </c>
      <c r="AK190">
        <v>39.89</v>
      </c>
      <c r="AL190">
        <v>51.53</v>
      </c>
      <c r="AM190">
        <v>3.3</v>
      </c>
      <c r="AN190">
        <v>0</v>
      </c>
      <c r="AO190">
        <v>1.1586000000000001</v>
      </c>
      <c r="AP190" s="1">
        <v>1352.31</v>
      </c>
      <c r="AQ190" s="1">
        <v>2042.74</v>
      </c>
      <c r="AR190" s="1">
        <v>5849.03</v>
      </c>
      <c r="AS190">
        <v>462.01</v>
      </c>
      <c r="AT190">
        <v>806.73</v>
      </c>
      <c r="AU190" s="1">
        <v>10512.85</v>
      </c>
      <c r="AV190" s="1">
        <v>9069.5</v>
      </c>
      <c r="AW190">
        <v>0.62060000000000004</v>
      </c>
      <c r="AX190" s="1">
        <v>3554.24</v>
      </c>
      <c r="AY190">
        <v>0.2432</v>
      </c>
      <c r="AZ190">
        <v>408.74</v>
      </c>
      <c r="BA190">
        <v>2.8000000000000001E-2</v>
      </c>
      <c r="BB190" s="1">
        <v>1582.71</v>
      </c>
      <c r="BC190">
        <v>0.10829999999999999</v>
      </c>
      <c r="BD190" s="1">
        <v>14615.19</v>
      </c>
      <c r="BE190" s="1">
        <v>4822.0600000000004</v>
      </c>
      <c r="BF190">
        <v>2.8673000000000002</v>
      </c>
      <c r="BG190">
        <v>0.43530000000000002</v>
      </c>
      <c r="BH190">
        <v>0.19370000000000001</v>
      </c>
      <c r="BI190">
        <v>0.31219999999999998</v>
      </c>
      <c r="BJ190">
        <v>4.87E-2</v>
      </c>
      <c r="BK190">
        <v>1.0200000000000001E-2</v>
      </c>
    </row>
    <row r="191" spans="1:63" x14ac:dyDescent="0.3">
      <c r="A191" t="s">
        <v>189</v>
      </c>
      <c r="B191">
        <v>44008</v>
      </c>
      <c r="C191">
        <v>24</v>
      </c>
      <c r="D191">
        <v>127.34</v>
      </c>
      <c r="E191" s="1">
        <v>3056.19</v>
      </c>
      <c r="F191" s="1">
        <v>2869.74</v>
      </c>
      <c r="G191">
        <v>6.1999999999999998E-3</v>
      </c>
      <c r="H191">
        <v>0</v>
      </c>
      <c r="I191">
        <v>1.9699999999999999E-2</v>
      </c>
      <c r="J191">
        <v>6.9999999999999999E-4</v>
      </c>
      <c r="K191">
        <v>1.4800000000000001E-2</v>
      </c>
      <c r="L191">
        <v>0.9365</v>
      </c>
      <c r="M191">
        <v>2.2100000000000002E-2</v>
      </c>
      <c r="N191">
        <v>0.52790000000000004</v>
      </c>
      <c r="O191">
        <v>2.0999999999999999E-3</v>
      </c>
      <c r="P191">
        <v>0.1726</v>
      </c>
      <c r="Q191" s="1">
        <v>59137.64</v>
      </c>
      <c r="R191">
        <v>0.2475</v>
      </c>
      <c r="S191">
        <v>0.2727</v>
      </c>
      <c r="T191">
        <v>0.4798</v>
      </c>
      <c r="U191">
        <v>18</v>
      </c>
      <c r="V191" s="1">
        <v>80151.61</v>
      </c>
      <c r="W191">
        <v>162.86000000000001</v>
      </c>
      <c r="X191" s="1">
        <v>136393.43</v>
      </c>
      <c r="Y191">
        <v>0.62849999999999995</v>
      </c>
      <c r="Z191">
        <v>0.31180000000000002</v>
      </c>
      <c r="AA191">
        <v>5.9799999999999999E-2</v>
      </c>
      <c r="AB191">
        <v>0.3715</v>
      </c>
      <c r="AC191">
        <v>136.38999999999999</v>
      </c>
      <c r="AD191" s="1">
        <v>5862.66</v>
      </c>
      <c r="AE191">
        <v>501.76</v>
      </c>
      <c r="AF191" s="1">
        <v>136141.91</v>
      </c>
      <c r="AG191">
        <v>308</v>
      </c>
      <c r="AH191" s="1">
        <v>32132</v>
      </c>
      <c r="AI191" s="1">
        <v>47338</v>
      </c>
      <c r="AJ191">
        <v>68.849999999999994</v>
      </c>
      <c r="AK191">
        <v>41.35</v>
      </c>
      <c r="AL191">
        <v>41.32</v>
      </c>
      <c r="AM191">
        <v>3</v>
      </c>
      <c r="AN191">
        <v>0</v>
      </c>
      <c r="AO191">
        <v>1.242</v>
      </c>
      <c r="AP191" s="1">
        <v>1297.76</v>
      </c>
      <c r="AQ191" s="1">
        <v>1774.15</v>
      </c>
      <c r="AR191" s="1">
        <v>6763.79</v>
      </c>
      <c r="AS191">
        <v>768.49</v>
      </c>
      <c r="AT191">
        <v>161.88</v>
      </c>
      <c r="AU191" s="1">
        <v>10766.06</v>
      </c>
      <c r="AV191" s="1">
        <v>5864.24</v>
      </c>
      <c r="AW191">
        <v>0.44669999999999999</v>
      </c>
      <c r="AX191" s="1">
        <v>5397.26</v>
      </c>
      <c r="AY191">
        <v>0.41110000000000002</v>
      </c>
      <c r="AZ191" s="1">
        <v>1083.56</v>
      </c>
      <c r="BA191">
        <v>8.2500000000000004E-2</v>
      </c>
      <c r="BB191">
        <v>782.62</v>
      </c>
      <c r="BC191">
        <v>5.96E-2</v>
      </c>
      <c r="BD191" s="1">
        <v>13127.68</v>
      </c>
      <c r="BE191" s="1">
        <v>3917.39</v>
      </c>
      <c r="BF191">
        <v>1.4242999999999999</v>
      </c>
      <c r="BG191">
        <v>0.51970000000000005</v>
      </c>
      <c r="BH191">
        <v>0.20430000000000001</v>
      </c>
      <c r="BI191">
        <v>0.22489999999999999</v>
      </c>
      <c r="BJ191">
        <v>4.07E-2</v>
      </c>
      <c r="BK191">
        <v>1.04E-2</v>
      </c>
    </row>
    <row r="192" spans="1:63" x14ac:dyDescent="0.3">
      <c r="A192" t="s">
        <v>190</v>
      </c>
      <c r="B192">
        <v>48843</v>
      </c>
      <c r="C192">
        <v>191</v>
      </c>
      <c r="D192">
        <v>11.01</v>
      </c>
      <c r="E192" s="1">
        <v>2102.04</v>
      </c>
      <c r="F192" s="1">
        <v>1907.17</v>
      </c>
      <c r="G192">
        <v>1E-3</v>
      </c>
      <c r="H192">
        <v>5.0000000000000001E-4</v>
      </c>
      <c r="I192">
        <v>8.8000000000000005E-3</v>
      </c>
      <c r="J192">
        <v>1E-3</v>
      </c>
      <c r="K192">
        <v>4.1000000000000003E-3</v>
      </c>
      <c r="L192">
        <v>0.95979999999999999</v>
      </c>
      <c r="M192">
        <v>2.47E-2</v>
      </c>
      <c r="N192">
        <v>0.52890000000000004</v>
      </c>
      <c r="O192">
        <v>0</v>
      </c>
      <c r="P192">
        <v>0.1303</v>
      </c>
      <c r="Q192" s="1">
        <v>51858.39</v>
      </c>
      <c r="R192">
        <v>0.16769999999999999</v>
      </c>
      <c r="S192">
        <v>0.20499999999999999</v>
      </c>
      <c r="T192">
        <v>0.62729999999999997</v>
      </c>
      <c r="U192">
        <v>18.7</v>
      </c>
      <c r="V192" s="1">
        <v>62504.03</v>
      </c>
      <c r="W192">
        <v>107.57</v>
      </c>
      <c r="X192" s="1">
        <v>144657.54999999999</v>
      </c>
      <c r="Y192">
        <v>0.5756</v>
      </c>
      <c r="Z192">
        <v>5.16E-2</v>
      </c>
      <c r="AA192">
        <v>0.37280000000000002</v>
      </c>
      <c r="AB192">
        <v>0.4244</v>
      </c>
      <c r="AC192">
        <v>144.66</v>
      </c>
      <c r="AD192" s="1">
        <v>3898.99</v>
      </c>
      <c r="AE192">
        <v>283.97000000000003</v>
      </c>
      <c r="AF192" s="1">
        <v>139993.96</v>
      </c>
      <c r="AG192">
        <v>326</v>
      </c>
      <c r="AH192" s="1">
        <v>31082</v>
      </c>
      <c r="AI192" s="1">
        <v>45373</v>
      </c>
      <c r="AJ192">
        <v>35.090000000000003</v>
      </c>
      <c r="AK192">
        <v>21.98</v>
      </c>
      <c r="AL192">
        <v>23.65</v>
      </c>
      <c r="AM192">
        <v>4.55</v>
      </c>
      <c r="AN192">
        <v>0</v>
      </c>
      <c r="AO192">
        <v>0.7681</v>
      </c>
      <c r="AP192" s="1">
        <v>1302.8800000000001</v>
      </c>
      <c r="AQ192" s="1">
        <v>2355</v>
      </c>
      <c r="AR192" s="1">
        <v>6542.12</v>
      </c>
      <c r="AS192">
        <v>395.79</v>
      </c>
      <c r="AT192">
        <v>297.98</v>
      </c>
      <c r="AU192" s="1">
        <v>10893.76</v>
      </c>
      <c r="AV192" s="1">
        <v>6908.96</v>
      </c>
      <c r="AW192">
        <v>0.5383</v>
      </c>
      <c r="AX192" s="1">
        <v>3664.13</v>
      </c>
      <c r="AY192">
        <v>0.28549999999999998</v>
      </c>
      <c r="AZ192" s="1">
        <v>1164.42</v>
      </c>
      <c r="BA192">
        <v>9.0700000000000003E-2</v>
      </c>
      <c r="BB192" s="1">
        <v>1098.3399999999999</v>
      </c>
      <c r="BC192">
        <v>8.5599999999999996E-2</v>
      </c>
      <c r="BD192" s="1">
        <v>12835.85</v>
      </c>
      <c r="BE192" s="1">
        <v>5274.91</v>
      </c>
      <c r="BF192">
        <v>2.274</v>
      </c>
      <c r="BG192">
        <v>0.52010000000000001</v>
      </c>
      <c r="BH192">
        <v>0.20730000000000001</v>
      </c>
      <c r="BI192">
        <v>0.23649999999999999</v>
      </c>
      <c r="BJ192">
        <v>2.58E-2</v>
      </c>
      <c r="BK192">
        <v>1.03E-2</v>
      </c>
    </row>
    <row r="193" spans="1:63" x14ac:dyDescent="0.3">
      <c r="A193" t="s">
        <v>191</v>
      </c>
      <c r="B193">
        <v>46649</v>
      </c>
      <c r="C193">
        <v>63</v>
      </c>
      <c r="D193">
        <v>9</v>
      </c>
      <c r="E193">
        <v>567.23</v>
      </c>
      <c r="F193">
        <v>620.08000000000004</v>
      </c>
      <c r="G193">
        <v>1.2200000000000001E-2</v>
      </c>
      <c r="H193">
        <v>0</v>
      </c>
      <c r="I193">
        <v>1E-4</v>
      </c>
      <c r="J193">
        <v>0</v>
      </c>
      <c r="K193">
        <v>7.4000000000000003E-3</v>
      </c>
      <c r="L193">
        <v>0.94040000000000001</v>
      </c>
      <c r="M193">
        <v>3.9899999999999998E-2</v>
      </c>
      <c r="N193">
        <v>0.20080000000000001</v>
      </c>
      <c r="O193">
        <v>3.0000000000000001E-3</v>
      </c>
      <c r="P193">
        <v>6.6299999999999998E-2</v>
      </c>
      <c r="Q193" s="1">
        <v>55442.25</v>
      </c>
      <c r="R193">
        <v>0.20930000000000001</v>
      </c>
      <c r="S193">
        <v>0.20930000000000001</v>
      </c>
      <c r="T193">
        <v>0.58140000000000003</v>
      </c>
      <c r="U193">
        <v>5.2</v>
      </c>
      <c r="V193" s="1">
        <v>75074.48</v>
      </c>
      <c r="W193">
        <v>99.63</v>
      </c>
      <c r="X193" s="1">
        <v>174159.63</v>
      </c>
      <c r="Y193">
        <v>0.97040000000000004</v>
      </c>
      <c r="Z193">
        <v>6.0000000000000001E-3</v>
      </c>
      <c r="AA193">
        <v>2.3699999999999999E-2</v>
      </c>
      <c r="AB193">
        <v>2.9600000000000001E-2</v>
      </c>
      <c r="AC193">
        <v>174.16</v>
      </c>
      <c r="AD193" s="1">
        <v>3945.51</v>
      </c>
      <c r="AE193">
        <v>567.34</v>
      </c>
      <c r="AF193" s="1">
        <v>122149.44</v>
      </c>
      <c r="AG193">
        <v>221</v>
      </c>
      <c r="AH193" s="1">
        <v>33084</v>
      </c>
      <c r="AI193" s="1">
        <v>54723</v>
      </c>
      <c r="AJ193">
        <v>33.729999999999997</v>
      </c>
      <c r="AK193">
        <v>22.36</v>
      </c>
      <c r="AL193">
        <v>26.85</v>
      </c>
      <c r="AM193">
        <v>4.9000000000000004</v>
      </c>
      <c r="AN193" s="1">
        <v>1024.28</v>
      </c>
      <c r="AO193">
        <v>1.5398000000000001</v>
      </c>
      <c r="AP193" s="1">
        <v>1580.85</v>
      </c>
      <c r="AQ193" s="1">
        <v>1670.91</v>
      </c>
      <c r="AR193" s="1">
        <v>5503.63</v>
      </c>
      <c r="AS193">
        <v>301.74</v>
      </c>
      <c r="AT193">
        <v>423.73</v>
      </c>
      <c r="AU193" s="1">
        <v>9480.86</v>
      </c>
      <c r="AV193" s="1">
        <v>5891.24</v>
      </c>
      <c r="AW193">
        <v>0.45700000000000002</v>
      </c>
      <c r="AX193" s="1">
        <v>3814.78</v>
      </c>
      <c r="AY193">
        <v>0.2959</v>
      </c>
      <c r="AZ193" s="1">
        <v>2706.46</v>
      </c>
      <c r="BA193">
        <v>0.2099</v>
      </c>
      <c r="BB193">
        <v>479.14</v>
      </c>
      <c r="BC193">
        <v>3.7199999999999997E-2</v>
      </c>
      <c r="BD193" s="1">
        <v>12891.62</v>
      </c>
      <c r="BE193" s="1">
        <v>7721.78</v>
      </c>
      <c r="BF193">
        <v>2.4994999999999998</v>
      </c>
      <c r="BG193">
        <v>0.5454</v>
      </c>
      <c r="BH193">
        <v>0.16980000000000001</v>
      </c>
      <c r="BI193">
        <v>0.23150000000000001</v>
      </c>
      <c r="BJ193">
        <v>3.8100000000000002E-2</v>
      </c>
      <c r="BK193">
        <v>1.5100000000000001E-2</v>
      </c>
    </row>
    <row r="194" spans="1:63" x14ac:dyDescent="0.3">
      <c r="A194" t="s">
        <v>192</v>
      </c>
      <c r="B194">
        <v>47852</v>
      </c>
      <c r="C194">
        <v>83</v>
      </c>
      <c r="D194">
        <v>14.33</v>
      </c>
      <c r="E194" s="1">
        <v>1189.25</v>
      </c>
      <c r="F194" s="1">
        <v>1222.3399999999999</v>
      </c>
      <c r="G194">
        <v>8.0000000000000004E-4</v>
      </c>
      <c r="H194">
        <v>0</v>
      </c>
      <c r="I194">
        <v>0</v>
      </c>
      <c r="J194">
        <v>5.7999999999999996E-3</v>
      </c>
      <c r="K194">
        <v>1.6799999999999999E-2</v>
      </c>
      <c r="L194">
        <v>0.95430000000000004</v>
      </c>
      <c r="M194">
        <v>2.23E-2</v>
      </c>
      <c r="N194">
        <v>0.34699999999999998</v>
      </c>
      <c r="O194">
        <v>0</v>
      </c>
      <c r="P194">
        <v>0.1827</v>
      </c>
      <c r="Q194" s="1">
        <v>49563.56</v>
      </c>
      <c r="R194">
        <v>0.32390000000000002</v>
      </c>
      <c r="S194">
        <v>0.18310000000000001</v>
      </c>
      <c r="T194">
        <v>0.49299999999999999</v>
      </c>
      <c r="U194">
        <v>8</v>
      </c>
      <c r="V194" s="1">
        <v>82677</v>
      </c>
      <c r="W194">
        <v>142.02000000000001</v>
      </c>
      <c r="X194" s="1">
        <v>141556.85999999999</v>
      </c>
      <c r="Y194">
        <v>0.85229999999999995</v>
      </c>
      <c r="Z194">
        <v>9.4600000000000004E-2</v>
      </c>
      <c r="AA194">
        <v>5.3100000000000001E-2</v>
      </c>
      <c r="AB194">
        <v>0.1477</v>
      </c>
      <c r="AC194">
        <v>141.56</v>
      </c>
      <c r="AD194" s="1">
        <v>3931.61</v>
      </c>
      <c r="AE194">
        <v>493.25</v>
      </c>
      <c r="AF194" s="1">
        <v>131541.04999999999</v>
      </c>
      <c r="AG194">
        <v>278</v>
      </c>
      <c r="AH194" s="1">
        <v>33935</v>
      </c>
      <c r="AI194" s="1">
        <v>50587</v>
      </c>
      <c r="AJ194">
        <v>48.08</v>
      </c>
      <c r="AK194">
        <v>26.17</v>
      </c>
      <c r="AL194">
        <v>30.85</v>
      </c>
      <c r="AM194">
        <v>4.0999999999999996</v>
      </c>
      <c r="AN194">
        <v>0</v>
      </c>
      <c r="AO194">
        <v>1.0236000000000001</v>
      </c>
      <c r="AP194" s="1">
        <v>1247.26</v>
      </c>
      <c r="AQ194" s="1">
        <v>1373.55</v>
      </c>
      <c r="AR194" s="1">
        <v>5467.05</v>
      </c>
      <c r="AS194">
        <v>390.74</v>
      </c>
      <c r="AT194">
        <v>260.61</v>
      </c>
      <c r="AU194" s="1">
        <v>8739.2000000000007</v>
      </c>
      <c r="AV194" s="1">
        <v>5376.76</v>
      </c>
      <c r="AW194">
        <v>0.499</v>
      </c>
      <c r="AX194" s="1">
        <v>3093.8</v>
      </c>
      <c r="AY194">
        <v>0.28710000000000002</v>
      </c>
      <c r="AZ194" s="1">
        <v>1446.92</v>
      </c>
      <c r="BA194">
        <v>0.1343</v>
      </c>
      <c r="BB194">
        <v>857.32</v>
      </c>
      <c r="BC194">
        <v>7.9600000000000004E-2</v>
      </c>
      <c r="BD194" s="1">
        <v>10774.8</v>
      </c>
      <c r="BE194" s="1">
        <v>5300.24</v>
      </c>
      <c r="BF194">
        <v>2.0152999999999999</v>
      </c>
      <c r="BG194">
        <v>0.53939999999999999</v>
      </c>
      <c r="BH194">
        <v>0.24540000000000001</v>
      </c>
      <c r="BI194">
        <v>0.16550000000000001</v>
      </c>
      <c r="BJ194">
        <v>3.1600000000000003E-2</v>
      </c>
      <c r="BK194">
        <v>1.7999999999999999E-2</v>
      </c>
    </row>
    <row r="195" spans="1:63" x14ac:dyDescent="0.3">
      <c r="A195" t="s">
        <v>193</v>
      </c>
      <c r="B195">
        <v>44016</v>
      </c>
      <c r="C195">
        <v>143</v>
      </c>
      <c r="D195">
        <v>30.54</v>
      </c>
      <c r="E195" s="1">
        <v>4367.53</v>
      </c>
      <c r="F195" s="1">
        <v>3795.13</v>
      </c>
      <c r="G195">
        <v>3.2000000000000002E-3</v>
      </c>
      <c r="H195">
        <v>0</v>
      </c>
      <c r="I195">
        <v>8.77E-2</v>
      </c>
      <c r="J195">
        <v>1.8E-3</v>
      </c>
      <c r="K195">
        <v>0.24199999999999999</v>
      </c>
      <c r="L195">
        <v>0.5827</v>
      </c>
      <c r="M195">
        <v>8.2600000000000007E-2</v>
      </c>
      <c r="N195">
        <v>0.68500000000000005</v>
      </c>
      <c r="O195">
        <v>2.92E-2</v>
      </c>
      <c r="P195">
        <v>0.12939999999999999</v>
      </c>
      <c r="Q195" s="1">
        <v>56144</v>
      </c>
      <c r="R195">
        <v>0.33090000000000003</v>
      </c>
      <c r="S195">
        <v>0.1636</v>
      </c>
      <c r="T195">
        <v>0.50549999999999995</v>
      </c>
      <c r="U195">
        <v>37</v>
      </c>
      <c r="V195" s="1">
        <v>73760.679999999993</v>
      </c>
      <c r="W195">
        <v>114.68</v>
      </c>
      <c r="X195" s="1">
        <v>141654.1</v>
      </c>
      <c r="Y195">
        <v>0.69779999999999998</v>
      </c>
      <c r="Z195">
        <v>0.2046</v>
      </c>
      <c r="AA195">
        <v>9.7600000000000006E-2</v>
      </c>
      <c r="AB195">
        <v>0.30220000000000002</v>
      </c>
      <c r="AC195">
        <v>141.65</v>
      </c>
      <c r="AD195" s="1">
        <v>3293.25</v>
      </c>
      <c r="AE195">
        <v>367.69</v>
      </c>
      <c r="AF195" s="1">
        <v>131629.82</v>
      </c>
      <c r="AG195">
        <v>279</v>
      </c>
      <c r="AH195" s="1">
        <v>30433</v>
      </c>
      <c r="AI195" s="1">
        <v>47233</v>
      </c>
      <c r="AJ195">
        <v>33.700000000000003</v>
      </c>
      <c r="AK195">
        <v>21.71</v>
      </c>
      <c r="AL195">
        <v>23.5</v>
      </c>
      <c r="AM195">
        <v>4.2</v>
      </c>
      <c r="AN195" s="1">
        <v>1776.78</v>
      </c>
      <c r="AO195">
        <v>1.3838999999999999</v>
      </c>
      <c r="AP195" s="1">
        <v>1733.55</v>
      </c>
      <c r="AQ195" s="1">
        <v>2038.35</v>
      </c>
      <c r="AR195" s="1">
        <v>6161.42</v>
      </c>
      <c r="AS195">
        <v>703.1</v>
      </c>
      <c r="AT195">
        <v>402.83</v>
      </c>
      <c r="AU195" s="1">
        <v>11039.26</v>
      </c>
      <c r="AV195" s="1">
        <v>5296.99</v>
      </c>
      <c r="AW195">
        <v>0.43130000000000002</v>
      </c>
      <c r="AX195" s="1">
        <v>5229.28</v>
      </c>
      <c r="AY195">
        <v>0.42580000000000001</v>
      </c>
      <c r="AZ195">
        <v>681.26</v>
      </c>
      <c r="BA195">
        <v>5.5500000000000001E-2</v>
      </c>
      <c r="BB195" s="1">
        <v>1073.1600000000001</v>
      </c>
      <c r="BC195">
        <v>8.7400000000000005E-2</v>
      </c>
      <c r="BD195" s="1">
        <v>12280.69</v>
      </c>
      <c r="BE195" s="1">
        <v>2815.27</v>
      </c>
      <c r="BF195">
        <v>0.95469999999999999</v>
      </c>
      <c r="BG195">
        <v>0.55720000000000003</v>
      </c>
      <c r="BH195">
        <v>0.19589999999999999</v>
      </c>
      <c r="BI195">
        <v>0.20660000000000001</v>
      </c>
      <c r="BJ195">
        <v>2.53E-2</v>
      </c>
      <c r="BK195">
        <v>1.4999999999999999E-2</v>
      </c>
    </row>
    <row r="196" spans="1:63" x14ac:dyDescent="0.3">
      <c r="A196" t="s">
        <v>194</v>
      </c>
      <c r="B196">
        <v>50492</v>
      </c>
      <c r="C196">
        <v>163</v>
      </c>
      <c r="D196">
        <v>4.0999999999999996</v>
      </c>
      <c r="E196">
        <v>669.11</v>
      </c>
      <c r="F196">
        <v>611.47</v>
      </c>
      <c r="G196">
        <v>0</v>
      </c>
      <c r="H196">
        <v>0</v>
      </c>
      <c r="I196">
        <v>4.0000000000000001E-3</v>
      </c>
      <c r="J196">
        <v>4.0000000000000002E-4</v>
      </c>
      <c r="K196">
        <v>1.47E-2</v>
      </c>
      <c r="L196">
        <v>0.97599999999999998</v>
      </c>
      <c r="M196">
        <v>4.8999999999999998E-3</v>
      </c>
      <c r="N196">
        <v>0.49480000000000002</v>
      </c>
      <c r="O196">
        <v>0</v>
      </c>
      <c r="P196">
        <v>0.14849999999999999</v>
      </c>
      <c r="Q196" s="1">
        <v>44120.9</v>
      </c>
      <c r="R196">
        <v>0.2321</v>
      </c>
      <c r="S196">
        <v>0.21429999999999999</v>
      </c>
      <c r="T196">
        <v>0.55359999999999998</v>
      </c>
      <c r="U196">
        <v>6.1</v>
      </c>
      <c r="V196" s="1">
        <v>67470.820000000007</v>
      </c>
      <c r="W196">
        <v>105.73</v>
      </c>
      <c r="X196" s="1">
        <v>116459.85</v>
      </c>
      <c r="Y196">
        <v>0.86019999999999996</v>
      </c>
      <c r="Z196">
        <v>5.1200000000000002E-2</v>
      </c>
      <c r="AA196">
        <v>8.8599999999999998E-2</v>
      </c>
      <c r="AB196">
        <v>0.13980000000000001</v>
      </c>
      <c r="AC196">
        <v>116.46</v>
      </c>
      <c r="AD196" s="1">
        <v>2822.54</v>
      </c>
      <c r="AE196">
        <v>388.26</v>
      </c>
      <c r="AF196" s="1">
        <v>98144.21</v>
      </c>
      <c r="AG196">
        <v>118</v>
      </c>
      <c r="AH196" s="1">
        <v>30373</v>
      </c>
      <c r="AI196" s="1">
        <v>48027</v>
      </c>
      <c r="AJ196">
        <v>32.799999999999997</v>
      </c>
      <c r="AK196">
        <v>23.4</v>
      </c>
      <c r="AL196">
        <v>23.46</v>
      </c>
      <c r="AM196">
        <v>3.6</v>
      </c>
      <c r="AN196">
        <v>0</v>
      </c>
      <c r="AO196">
        <v>0.6724</v>
      </c>
      <c r="AP196" s="1">
        <v>2084.65</v>
      </c>
      <c r="AQ196" s="1">
        <v>3461.77</v>
      </c>
      <c r="AR196" s="1">
        <v>6392.34</v>
      </c>
      <c r="AS196">
        <v>443.94</v>
      </c>
      <c r="AT196">
        <v>253.43</v>
      </c>
      <c r="AU196" s="1">
        <v>12636.16</v>
      </c>
      <c r="AV196" s="1">
        <v>9838.27</v>
      </c>
      <c r="AW196">
        <v>0.69440000000000002</v>
      </c>
      <c r="AX196" s="1">
        <v>2494.7399999999998</v>
      </c>
      <c r="AY196">
        <v>0.17610000000000001</v>
      </c>
      <c r="AZ196">
        <v>800.18</v>
      </c>
      <c r="BA196">
        <v>5.6500000000000002E-2</v>
      </c>
      <c r="BB196" s="1">
        <v>1035.77</v>
      </c>
      <c r="BC196">
        <v>7.3099999999999998E-2</v>
      </c>
      <c r="BD196" s="1">
        <v>14168.96</v>
      </c>
      <c r="BE196" s="1">
        <v>8221.6299999999992</v>
      </c>
      <c r="BF196">
        <v>2.7004999999999999</v>
      </c>
      <c r="BG196">
        <v>0.47370000000000001</v>
      </c>
      <c r="BH196">
        <v>0.2394</v>
      </c>
      <c r="BI196">
        <v>0.2266</v>
      </c>
      <c r="BJ196">
        <v>4.9799999999999997E-2</v>
      </c>
      <c r="BK196">
        <v>1.06E-2</v>
      </c>
    </row>
    <row r="197" spans="1:63" x14ac:dyDescent="0.3">
      <c r="A197" t="s">
        <v>195</v>
      </c>
      <c r="B197">
        <v>46961</v>
      </c>
      <c r="C197">
        <v>28</v>
      </c>
      <c r="D197">
        <v>274.5</v>
      </c>
      <c r="E197" s="1">
        <v>7685.91</v>
      </c>
      <c r="F197" s="1">
        <v>7516.08</v>
      </c>
      <c r="G197">
        <v>3.7900000000000003E-2</v>
      </c>
      <c r="H197">
        <v>8.9999999999999998E-4</v>
      </c>
      <c r="I197">
        <v>0.2102</v>
      </c>
      <c r="J197">
        <v>1.1999999999999999E-3</v>
      </c>
      <c r="K197">
        <v>6.6699999999999995E-2</v>
      </c>
      <c r="L197">
        <v>0.60899999999999999</v>
      </c>
      <c r="M197">
        <v>7.4200000000000002E-2</v>
      </c>
      <c r="N197">
        <v>1</v>
      </c>
      <c r="O197">
        <v>4.5499999999999999E-2</v>
      </c>
      <c r="P197">
        <v>0.1497</v>
      </c>
      <c r="Q197" s="1">
        <v>66353.440000000002</v>
      </c>
      <c r="R197">
        <v>0.3775</v>
      </c>
      <c r="S197">
        <v>0.2016</v>
      </c>
      <c r="T197">
        <v>0.4209</v>
      </c>
      <c r="U197">
        <v>48.5</v>
      </c>
      <c r="V197" s="1">
        <v>96830.41</v>
      </c>
      <c r="W197">
        <v>156.80000000000001</v>
      </c>
      <c r="X197" s="1">
        <v>189062.54</v>
      </c>
      <c r="Y197">
        <v>0.75819999999999999</v>
      </c>
      <c r="Z197">
        <v>0.20810000000000001</v>
      </c>
      <c r="AA197">
        <v>3.3700000000000001E-2</v>
      </c>
      <c r="AB197">
        <v>0.24179999999999999</v>
      </c>
      <c r="AC197">
        <v>189.06</v>
      </c>
      <c r="AD197" s="1">
        <v>8346.5300000000007</v>
      </c>
      <c r="AE197">
        <v>856.33</v>
      </c>
      <c r="AF197" s="1">
        <v>200054.56</v>
      </c>
      <c r="AG197">
        <v>516</v>
      </c>
      <c r="AH197" s="1">
        <v>48678</v>
      </c>
      <c r="AI197" s="1">
        <v>92148</v>
      </c>
      <c r="AJ197">
        <v>72.099999999999994</v>
      </c>
      <c r="AK197">
        <v>41.68</v>
      </c>
      <c r="AL197">
        <v>48.6</v>
      </c>
      <c r="AM197">
        <v>4.4000000000000004</v>
      </c>
      <c r="AN197">
        <v>0</v>
      </c>
      <c r="AO197">
        <v>0.65949999999999998</v>
      </c>
      <c r="AP197" s="1">
        <v>1510.29</v>
      </c>
      <c r="AQ197" s="1">
        <v>1461.89</v>
      </c>
      <c r="AR197" s="1">
        <v>7524.06</v>
      </c>
      <c r="AS197">
        <v>608.77</v>
      </c>
      <c r="AT197">
        <v>445.37</v>
      </c>
      <c r="AU197" s="1">
        <v>11550.37</v>
      </c>
      <c r="AV197" s="1">
        <v>2867.27</v>
      </c>
      <c r="AW197">
        <v>0.2369</v>
      </c>
      <c r="AX197" s="1">
        <v>7507.09</v>
      </c>
      <c r="AY197">
        <v>0.62029999999999996</v>
      </c>
      <c r="AZ197" s="1">
        <v>1264.31</v>
      </c>
      <c r="BA197">
        <v>0.1045</v>
      </c>
      <c r="BB197">
        <v>463.63</v>
      </c>
      <c r="BC197">
        <v>3.8300000000000001E-2</v>
      </c>
      <c r="BD197" s="1">
        <v>12102.29</v>
      </c>
      <c r="BE197" s="1">
        <v>1580.19</v>
      </c>
      <c r="BF197">
        <v>0.20630000000000001</v>
      </c>
      <c r="BG197">
        <v>0.6351</v>
      </c>
      <c r="BH197">
        <v>0.1898</v>
      </c>
      <c r="BI197">
        <v>0.13389999999999999</v>
      </c>
      <c r="BJ197">
        <v>2.75E-2</v>
      </c>
      <c r="BK197">
        <v>1.38E-2</v>
      </c>
    </row>
    <row r="198" spans="1:63" x14ac:dyDescent="0.3">
      <c r="A198" t="s">
        <v>196</v>
      </c>
      <c r="B198">
        <v>44024</v>
      </c>
      <c r="C198">
        <v>29</v>
      </c>
      <c r="D198">
        <v>69.7</v>
      </c>
      <c r="E198" s="1">
        <v>2021.16</v>
      </c>
      <c r="F198" s="1">
        <v>1715.86</v>
      </c>
      <c r="G198">
        <v>5.9999999999999995E-4</v>
      </c>
      <c r="H198">
        <v>5.9999999999999995E-4</v>
      </c>
      <c r="I198">
        <v>8.6E-3</v>
      </c>
      <c r="J198">
        <v>1.1999999999999999E-3</v>
      </c>
      <c r="K198">
        <v>2.2200000000000001E-2</v>
      </c>
      <c r="L198">
        <v>0.93559999999999999</v>
      </c>
      <c r="M198">
        <v>3.1300000000000001E-2</v>
      </c>
      <c r="N198">
        <v>0.5655</v>
      </c>
      <c r="O198">
        <v>1.4E-3</v>
      </c>
      <c r="P198">
        <v>0.1623</v>
      </c>
      <c r="Q198" s="1">
        <v>50958.42</v>
      </c>
      <c r="R198">
        <v>0.18920000000000001</v>
      </c>
      <c r="S198">
        <v>9.9099999999999994E-2</v>
      </c>
      <c r="T198">
        <v>0.7117</v>
      </c>
      <c r="U198">
        <v>14</v>
      </c>
      <c r="V198" s="1">
        <v>69510.960000000006</v>
      </c>
      <c r="W198">
        <v>134.65</v>
      </c>
      <c r="X198" s="1">
        <v>80373.78</v>
      </c>
      <c r="Y198">
        <v>0.80359999999999998</v>
      </c>
      <c r="Z198">
        <v>0.17519999999999999</v>
      </c>
      <c r="AA198">
        <v>2.1299999999999999E-2</v>
      </c>
      <c r="AB198">
        <v>0.19639999999999999</v>
      </c>
      <c r="AC198">
        <v>80.37</v>
      </c>
      <c r="AD198" s="1">
        <v>2748.89</v>
      </c>
      <c r="AE198">
        <v>442.13</v>
      </c>
      <c r="AF198" s="1">
        <v>78419.360000000001</v>
      </c>
      <c r="AG198">
        <v>61</v>
      </c>
      <c r="AH198" s="1">
        <v>27810</v>
      </c>
      <c r="AI198" s="1">
        <v>40755</v>
      </c>
      <c r="AJ198">
        <v>55.93</v>
      </c>
      <c r="AK198">
        <v>31.28</v>
      </c>
      <c r="AL198">
        <v>44.97</v>
      </c>
      <c r="AM198">
        <v>3.9</v>
      </c>
      <c r="AN198">
        <v>0</v>
      </c>
      <c r="AO198">
        <v>0.89639999999999997</v>
      </c>
      <c r="AP198" s="1">
        <v>1543.74</v>
      </c>
      <c r="AQ198" s="1">
        <v>2171.6999999999998</v>
      </c>
      <c r="AR198" s="1">
        <v>6430.31</v>
      </c>
      <c r="AS198">
        <v>614.41999999999996</v>
      </c>
      <c r="AT198">
        <v>325.55</v>
      </c>
      <c r="AU198" s="1">
        <v>11085.76</v>
      </c>
      <c r="AV198" s="1">
        <v>8633.02</v>
      </c>
      <c r="AW198">
        <v>0.6401</v>
      </c>
      <c r="AX198" s="1">
        <v>2560.36</v>
      </c>
      <c r="AY198">
        <v>0.1898</v>
      </c>
      <c r="AZ198" s="1">
        <v>1012.52</v>
      </c>
      <c r="BA198">
        <v>7.51E-2</v>
      </c>
      <c r="BB198" s="1">
        <v>1281.79</v>
      </c>
      <c r="BC198">
        <v>9.5000000000000001E-2</v>
      </c>
      <c r="BD198" s="1">
        <v>13487.7</v>
      </c>
      <c r="BE198" s="1">
        <v>6355.02</v>
      </c>
      <c r="BF198">
        <v>3.0165000000000002</v>
      </c>
      <c r="BG198">
        <v>0.47349999999999998</v>
      </c>
      <c r="BH198">
        <v>0.22389999999999999</v>
      </c>
      <c r="BI198">
        <v>0.252</v>
      </c>
      <c r="BJ198">
        <v>4.0800000000000003E-2</v>
      </c>
      <c r="BK198">
        <v>9.7999999999999997E-3</v>
      </c>
    </row>
    <row r="199" spans="1:63" x14ac:dyDescent="0.3">
      <c r="A199" t="s">
        <v>197</v>
      </c>
      <c r="B199">
        <v>65680</v>
      </c>
      <c r="C199">
        <v>382</v>
      </c>
      <c r="D199">
        <v>6.38</v>
      </c>
      <c r="E199" s="1">
        <v>2435.58</v>
      </c>
      <c r="F199" s="1">
        <v>2281.83</v>
      </c>
      <c r="G199">
        <v>3.0000000000000001E-3</v>
      </c>
      <c r="H199">
        <v>0</v>
      </c>
      <c r="I199">
        <v>2.7300000000000001E-2</v>
      </c>
      <c r="J199">
        <v>1.2999999999999999E-3</v>
      </c>
      <c r="K199">
        <v>8.5000000000000006E-3</v>
      </c>
      <c r="L199">
        <v>0.93510000000000004</v>
      </c>
      <c r="M199">
        <v>2.4799999999999999E-2</v>
      </c>
      <c r="N199">
        <v>0.9698</v>
      </c>
      <c r="O199">
        <v>0</v>
      </c>
      <c r="P199">
        <v>0.1517</v>
      </c>
      <c r="Q199" s="1">
        <v>50290.32</v>
      </c>
      <c r="R199">
        <v>0.36730000000000002</v>
      </c>
      <c r="S199">
        <v>0.13270000000000001</v>
      </c>
      <c r="T199">
        <v>0.5</v>
      </c>
      <c r="U199">
        <v>17</v>
      </c>
      <c r="V199" s="1">
        <v>79383.47</v>
      </c>
      <c r="W199">
        <v>136.55000000000001</v>
      </c>
      <c r="X199" s="1">
        <v>219843.17</v>
      </c>
      <c r="Y199">
        <v>0.38379999999999997</v>
      </c>
      <c r="Z199">
        <v>0.127</v>
      </c>
      <c r="AA199">
        <v>0.48920000000000002</v>
      </c>
      <c r="AB199">
        <v>0.61619999999999997</v>
      </c>
      <c r="AC199">
        <v>219.84</v>
      </c>
      <c r="AD199" s="1">
        <v>4836.55</v>
      </c>
      <c r="AE199">
        <v>338.07</v>
      </c>
      <c r="AF199" s="1">
        <v>213698.59</v>
      </c>
      <c r="AG199">
        <v>536</v>
      </c>
      <c r="AH199" s="1">
        <v>29198</v>
      </c>
      <c r="AI199" s="1">
        <v>46896</v>
      </c>
      <c r="AJ199">
        <v>22</v>
      </c>
      <c r="AK199">
        <v>22</v>
      </c>
      <c r="AL199">
        <v>22</v>
      </c>
      <c r="AM199">
        <v>2.5499999999999998</v>
      </c>
      <c r="AN199">
        <v>0</v>
      </c>
      <c r="AO199">
        <v>0.86370000000000002</v>
      </c>
      <c r="AP199" s="1">
        <v>1993.46</v>
      </c>
      <c r="AQ199" s="1">
        <v>2727.81</v>
      </c>
      <c r="AR199" s="1">
        <v>6913.89</v>
      </c>
      <c r="AS199">
        <v>349.24</v>
      </c>
      <c r="AT199">
        <v>152.65</v>
      </c>
      <c r="AU199" s="1">
        <v>12137.06</v>
      </c>
      <c r="AV199" s="1">
        <v>8158.1</v>
      </c>
      <c r="AW199">
        <v>0.63780000000000003</v>
      </c>
      <c r="AX199" s="1">
        <v>2105.02</v>
      </c>
      <c r="AY199">
        <v>0.1646</v>
      </c>
      <c r="AZ199" s="1">
        <v>1143.43</v>
      </c>
      <c r="BA199">
        <v>8.9399999999999993E-2</v>
      </c>
      <c r="BB199" s="1">
        <v>1385.28</v>
      </c>
      <c r="BC199">
        <v>0.10829999999999999</v>
      </c>
      <c r="BD199" s="1">
        <v>12791.83</v>
      </c>
      <c r="BE199" s="1">
        <v>4884.12</v>
      </c>
      <c r="BF199">
        <v>2.2174</v>
      </c>
      <c r="BG199">
        <v>0.5363</v>
      </c>
      <c r="BH199">
        <v>0.2399</v>
      </c>
      <c r="BI199">
        <v>0.1694</v>
      </c>
      <c r="BJ199">
        <v>3.6900000000000002E-2</v>
      </c>
      <c r="BK199">
        <v>1.7399999999999999E-2</v>
      </c>
    </row>
    <row r="200" spans="1:63" x14ac:dyDescent="0.3">
      <c r="A200" t="s">
        <v>198</v>
      </c>
      <c r="B200">
        <v>44032</v>
      </c>
      <c r="C200">
        <v>100</v>
      </c>
      <c r="D200">
        <v>20.9</v>
      </c>
      <c r="E200" s="1">
        <v>2089.71</v>
      </c>
      <c r="F200" s="1">
        <v>2028.28</v>
      </c>
      <c r="G200">
        <v>8.0999999999999996E-3</v>
      </c>
      <c r="H200">
        <v>5.0000000000000001E-4</v>
      </c>
      <c r="I200">
        <v>3.9399999999999998E-2</v>
      </c>
      <c r="J200">
        <v>0</v>
      </c>
      <c r="K200">
        <v>1.2800000000000001E-2</v>
      </c>
      <c r="L200">
        <v>0.89470000000000005</v>
      </c>
      <c r="M200">
        <v>4.4400000000000002E-2</v>
      </c>
      <c r="N200">
        <v>0.53110000000000002</v>
      </c>
      <c r="O200">
        <v>1E-3</v>
      </c>
      <c r="P200">
        <v>0.23680000000000001</v>
      </c>
      <c r="Q200" s="1">
        <v>52629.46</v>
      </c>
      <c r="R200">
        <v>0.156</v>
      </c>
      <c r="S200">
        <v>0.17730000000000001</v>
      </c>
      <c r="T200">
        <v>0.66669999999999996</v>
      </c>
      <c r="U200">
        <v>19.899999999999999</v>
      </c>
      <c r="V200" s="1">
        <v>71978.289999999994</v>
      </c>
      <c r="W200">
        <v>100.64</v>
      </c>
      <c r="X200" s="1">
        <v>123840.08</v>
      </c>
      <c r="Y200">
        <v>0.74129999999999996</v>
      </c>
      <c r="Z200">
        <v>0.21260000000000001</v>
      </c>
      <c r="AA200">
        <v>4.6100000000000002E-2</v>
      </c>
      <c r="AB200">
        <v>0.25869999999999999</v>
      </c>
      <c r="AC200">
        <v>123.84</v>
      </c>
      <c r="AD200" s="1">
        <v>2793.38</v>
      </c>
      <c r="AE200">
        <v>429.16</v>
      </c>
      <c r="AF200" s="1">
        <v>120338.98</v>
      </c>
      <c r="AG200">
        <v>212</v>
      </c>
      <c r="AH200" s="1">
        <v>29126</v>
      </c>
      <c r="AI200" s="1">
        <v>50690</v>
      </c>
      <c r="AJ200">
        <v>33</v>
      </c>
      <c r="AK200">
        <v>22.02</v>
      </c>
      <c r="AL200">
        <v>22.15</v>
      </c>
      <c r="AM200">
        <v>3.8</v>
      </c>
      <c r="AN200">
        <v>0</v>
      </c>
      <c r="AO200">
        <v>0.74950000000000006</v>
      </c>
      <c r="AP200" s="1">
        <v>1170.53</v>
      </c>
      <c r="AQ200" s="1">
        <v>2198.6</v>
      </c>
      <c r="AR200" s="1">
        <v>5786.51</v>
      </c>
      <c r="AS200">
        <v>573.34</v>
      </c>
      <c r="AT200">
        <v>403.67</v>
      </c>
      <c r="AU200" s="1">
        <v>10132.65</v>
      </c>
      <c r="AV200" s="1">
        <v>6307.13</v>
      </c>
      <c r="AW200">
        <v>0.56130000000000002</v>
      </c>
      <c r="AX200" s="1">
        <v>2364.35</v>
      </c>
      <c r="AY200">
        <v>0.2104</v>
      </c>
      <c r="AZ200" s="1">
        <v>1426.28</v>
      </c>
      <c r="BA200">
        <v>0.12690000000000001</v>
      </c>
      <c r="BB200" s="1">
        <v>1139.28</v>
      </c>
      <c r="BC200">
        <v>0.1014</v>
      </c>
      <c r="BD200" s="1">
        <v>11237.03</v>
      </c>
      <c r="BE200" s="1">
        <v>5782.02</v>
      </c>
      <c r="BF200">
        <v>2.1204000000000001</v>
      </c>
      <c r="BG200">
        <v>0.50380000000000003</v>
      </c>
      <c r="BH200">
        <v>0.26029999999999998</v>
      </c>
      <c r="BI200">
        <v>0.1946</v>
      </c>
      <c r="BJ200">
        <v>3.15E-2</v>
      </c>
      <c r="BK200">
        <v>9.7999999999999997E-3</v>
      </c>
    </row>
    <row r="201" spans="1:63" x14ac:dyDescent="0.3">
      <c r="A201" t="s">
        <v>199</v>
      </c>
      <c r="B201">
        <v>50278</v>
      </c>
      <c r="C201">
        <v>109</v>
      </c>
      <c r="D201">
        <v>11.02</v>
      </c>
      <c r="E201" s="1">
        <v>1201.6199999999999</v>
      </c>
      <c r="F201" s="1">
        <v>1138.04</v>
      </c>
      <c r="G201">
        <v>3.5000000000000001E-3</v>
      </c>
      <c r="H201">
        <v>0</v>
      </c>
      <c r="I201">
        <v>2.5999999999999999E-3</v>
      </c>
      <c r="J201">
        <v>0</v>
      </c>
      <c r="K201">
        <v>3.2899999999999999E-2</v>
      </c>
      <c r="L201">
        <v>0.9536</v>
      </c>
      <c r="M201">
        <v>7.4000000000000003E-3</v>
      </c>
      <c r="N201">
        <v>0.32640000000000002</v>
      </c>
      <c r="O201">
        <v>8.0999999999999996E-3</v>
      </c>
      <c r="P201">
        <v>0.1368</v>
      </c>
      <c r="Q201" s="1">
        <v>51613.82</v>
      </c>
      <c r="R201">
        <v>0.31080000000000002</v>
      </c>
      <c r="S201">
        <v>0.1757</v>
      </c>
      <c r="T201">
        <v>0.51349999999999996</v>
      </c>
      <c r="U201">
        <v>8.5</v>
      </c>
      <c r="V201" s="1">
        <v>76268.240000000005</v>
      </c>
      <c r="W201">
        <v>135.24</v>
      </c>
      <c r="X201" s="1">
        <v>203414.93</v>
      </c>
      <c r="Y201">
        <v>0.7722</v>
      </c>
      <c r="Z201">
        <v>0.17469999999999999</v>
      </c>
      <c r="AA201">
        <v>5.3100000000000001E-2</v>
      </c>
      <c r="AB201">
        <v>0.2278</v>
      </c>
      <c r="AC201">
        <v>203.41</v>
      </c>
      <c r="AD201" s="1">
        <v>5991.28</v>
      </c>
      <c r="AE201">
        <v>529.20000000000005</v>
      </c>
      <c r="AF201" s="1">
        <v>176450.95</v>
      </c>
      <c r="AG201">
        <v>463</v>
      </c>
      <c r="AH201" s="1">
        <v>31562</v>
      </c>
      <c r="AI201" s="1">
        <v>49101</v>
      </c>
      <c r="AJ201">
        <v>50.2</v>
      </c>
      <c r="AK201">
        <v>27.95</v>
      </c>
      <c r="AL201">
        <v>29.81</v>
      </c>
      <c r="AM201">
        <v>4.9000000000000004</v>
      </c>
      <c r="AN201">
        <v>0</v>
      </c>
      <c r="AO201">
        <v>0.997</v>
      </c>
      <c r="AP201" s="1">
        <v>1451.67</v>
      </c>
      <c r="AQ201" s="1">
        <v>1930.5</v>
      </c>
      <c r="AR201" s="1">
        <v>5961.92</v>
      </c>
      <c r="AS201">
        <v>320.11</v>
      </c>
      <c r="AT201">
        <v>227.12</v>
      </c>
      <c r="AU201" s="1">
        <v>9891.32</v>
      </c>
      <c r="AV201" s="1">
        <v>4650.1899999999996</v>
      </c>
      <c r="AW201">
        <v>0.38719999999999999</v>
      </c>
      <c r="AX201" s="1">
        <v>5165.96</v>
      </c>
      <c r="AY201">
        <v>0.43020000000000003</v>
      </c>
      <c r="AZ201" s="1">
        <v>1128.94</v>
      </c>
      <c r="BA201">
        <v>9.4E-2</v>
      </c>
      <c r="BB201" s="1">
        <v>1064.55</v>
      </c>
      <c r="BC201">
        <v>8.8599999999999998E-2</v>
      </c>
      <c r="BD201" s="1">
        <v>12009.63</v>
      </c>
      <c r="BE201" s="1">
        <v>3316.94</v>
      </c>
      <c r="BF201">
        <v>0.94389999999999996</v>
      </c>
      <c r="BG201">
        <v>0.52649999999999997</v>
      </c>
      <c r="BH201">
        <v>0.20430000000000001</v>
      </c>
      <c r="BI201">
        <v>0.21410000000000001</v>
      </c>
      <c r="BJ201">
        <v>4.0300000000000002E-2</v>
      </c>
      <c r="BK201">
        <v>1.47E-2</v>
      </c>
    </row>
    <row r="202" spans="1:63" x14ac:dyDescent="0.3">
      <c r="A202" t="s">
        <v>200</v>
      </c>
      <c r="B202">
        <v>44040</v>
      </c>
      <c r="C202">
        <v>7</v>
      </c>
      <c r="D202">
        <v>605.16</v>
      </c>
      <c r="E202" s="1">
        <v>4236.1400000000003</v>
      </c>
      <c r="F202" s="1">
        <v>3521.14</v>
      </c>
      <c r="G202">
        <v>9.9000000000000008E-3</v>
      </c>
      <c r="H202">
        <v>8.9999999999999998E-4</v>
      </c>
      <c r="I202">
        <v>0.71450000000000002</v>
      </c>
      <c r="J202">
        <v>1E-3</v>
      </c>
      <c r="K202">
        <v>3.1600000000000003E-2</v>
      </c>
      <c r="L202">
        <v>0.19189999999999999</v>
      </c>
      <c r="M202">
        <v>5.0099999999999999E-2</v>
      </c>
      <c r="N202">
        <v>0.72960000000000003</v>
      </c>
      <c r="O202">
        <v>6.7999999999999996E-3</v>
      </c>
      <c r="P202">
        <v>0.18990000000000001</v>
      </c>
      <c r="Q202" s="1">
        <v>62403.58</v>
      </c>
      <c r="R202">
        <v>0.4466</v>
      </c>
      <c r="S202">
        <v>0.18179999999999999</v>
      </c>
      <c r="T202">
        <v>0.3715</v>
      </c>
      <c r="U202">
        <v>28.1</v>
      </c>
      <c r="V202" s="1">
        <v>85508.27</v>
      </c>
      <c r="W202">
        <v>147.35</v>
      </c>
      <c r="X202" s="1">
        <v>69150.19</v>
      </c>
      <c r="Y202">
        <v>0.71250000000000002</v>
      </c>
      <c r="Z202">
        <v>0.24640000000000001</v>
      </c>
      <c r="AA202">
        <v>4.1200000000000001E-2</v>
      </c>
      <c r="AB202">
        <v>0.28749999999999998</v>
      </c>
      <c r="AC202">
        <v>69.150000000000006</v>
      </c>
      <c r="AD202" s="1">
        <v>4756.37</v>
      </c>
      <c r="AE202">
        <v>753.8</v>
      </c>
      <c r="AF202" s="1">
        <v>81172.539999999994</v>
      </c>
      <c r="AG202">
        <v>69</v>
      </c>
      <c r="AH202" s="1">
        <v>29228</v>
      </c>
      <c r="AI202" s="1">
        <v>38616</v>
      </c>
      <c r="AJ202">
        <v>73.260000000000005</v>
      </c>
      <c r="AK202">
        <v>70.150000000000006</v>
      </c>
      <c r="AL202">
        <v>64.08</v>
      </c>
      <c r="AM202">
        <v>4.8600000000000003</v>
      </c>
      <c r="AN202">
        <v>0</v>
      </c>
      <c r="AO202">
        <v>1.4570000000000001</v>
      </c>
      <c r="AP202" s="1">
        <v>2011.95</v>
      </c>
      <c r="AQ202" s="1">
        <v>1801.87</v>
      </c>
      <c r="AR202" s="1">
        <v>6522.01</v>
      </c>
      <c r="AS202">
        <v>838.86</v>
      </c>
      <c r="AT202">
        <v>491.08</v>
      </c>
      <c r="AU202" s="1">
        <v>11665.76</v>
      </c>
      <c r="AV202" s="1">
        <v>7455.94</v>
      </c>
      <c r="AW202">
        <v>0.55179999999999996</v>
      </c>
      <c r="AX202" s="1">
        <v>4583.07</v>
      </c>
      <c r="AY202">
        <v>0.3392</v>
      </c>
      <c r="AZ202">
        <v>404.96</v>
      </c>
      <c r="BA202">
        <v>0.03</v>
      </c>
      <c r="BB202" s="1">
        <v>1069.24</v>
      </c>
      <c r="BC202">
        <v>7.9100000000000004E-2</v>
      </c>
      <c r="BD202" s="1">
        <v>13513.22</v>
      </c>
      <c r="BE202" s="1">
        <v>4444.21</v>
      </c>
      <c r="BF202">
        <v>2.3536999999999999</v>
      </c>
      <c r="BG202">
        <v>0.54930000000000001</v>
      </c>
      <c r="BH202">
        <v>0.2021</v>
      </c>
      <c r="BI202">
        <v>0.21440000000000001</v>
      </c>
      <c r="BJ202">
        <v>1.95E-2</v>
      </c>
      <c r="BK202">
        <v>1.47E-2</v>
      </c>
    </row>
    <row r="203" spans="1:63" x14ac:dyDescent="0.3">
      <c r="A203" t="s">
        <v>201</v>
      </c>
      <c r="B203">
        <v>44057</v>
      </c>
      <c r="C203">
        <v>93</v>
      </c>
      <c r="D203">
        <v>25.73</v>
      </c>
      <c r="E203" s="1">
        <v>2392.7800000000002</v>
      </c>
      <c r="F203" s="1">
        <v>2374.75</v>
      </c>
      <c r="G203">
        <v>3.0999999999999999E-3</v>
      </c>
      <c r="H203">
        <v>4.0000000000000002E-4</v>
      </c>
      <c r="I203">
        <v>1.12E-2</v>
      </c>
      <c r="J203">
        <v>1.9E-3</v>
      </c>
      <c r="K203">
        <v>6.0600000000000001E-2</v>
      </c>
      <c r="L203">
        <v>0.88700000000000001</v>
      </c>
      <c r="M203">
        <v>3.5799999999999998E-2</v>
      </c>
      <c r="N203">
        <v>0.48130000000000001</v>
      </c>
      <c r="O203">
        <v>1.5299999999999999E-2</v>
      </c>
      <c r="P203">
        <v>0.14499999999999999</v>
      </c>
      <c r="Q203" s="1">
        <v>58898.05</v>
      </c>
      <c r="R203">
        <v>0.17119999999999999</v>
      </c>
      <c r="S203">
        <v>0.18490000000000001</v>
      </c>
      <c r="T203">
        <v>0.64380000000000004</v>
      </c>
      <c r="U203">
        <v>12</v>
      </c>
      <c r="V203" s="1">
        <v>89947.33</v>
      </c>
      <c r="W203">
        <v>193.79</v>
      </c>
      <c r="X203" s="1">
        <v>149000.71</v>
      </c>
      <c r="Y203">
        <v>0.72899999999999998</v>
      </c>
      <c r="Z203">
        <v>0.23899999999999999</v>
      </c>
      <c r="AA203">
        <v>3.2000000000000001E-2</v>
      </c>
      <c r="AB203">
        <v>0.27100000000000002</v>
      </c>
      <c r="AC203">
        <v>149</v>
      </c>
      <c r="AD203" s="1">
        <v>3756.22</v>
      </c>
      <c r="AE203">
        <v>453.16</v>
      </c>
      <c r="AF203" s="1">
        <v>148416.89000000001</v>
      </c>
      <c r="AG203">
        <v>370</v>
      </c>
      <c r="AH203" s="1">
        <v>30812</v>
      </c>
      <c r="AI203" s="1">
        <v>48265</v>
      </c>
      <c r="AJ203">
        <v>49.2</v>
      </c>
      <c r="AK203">
        <v>24.05</v>
      </c>
      <c r="AL203">
        <v>25.54</v>
      </c>
      <c r="AM203">
        <v>3</v>
      </c>
      <c r="AN203">
        <v>0</v>
      </c>
      <c r="AO203">
        <v>0.84089999999999998</v>
      </c>
      <c r="AP203" s="1">
        <v>1076.9000000000001</v>
      </c>
      <c r="AQ203" s="1">
        <v>1942.15</v>
      </c>
      <c r="AR203" s="1">
        <v>5681.14</v>
      </c>
      <c r="AS203">
        <v>565.61</v>
      </c>
      <c r="AT203">
        <v>124.63</v>
      </c>
      <c r="AU203" s="1">
        <v>9390.44</v>
      </c>
      <c r="AV203" s="1">
        <v>5379.4</v>
      </c>
      <c r="AW203">
        <v>0.51880000000000004</v>
      </c>
      <c r="AX203" s="1">
        <v>2911.39</v>
      </c>
      <c r="AY203">
        <v>0.28079999999999999</v>
      </c>
      <c r="AZ203" s="1">
        <v>1127.78</v>
      </c>
      <c r="BA203">
        <v>0.10879999999999999</v>
      </c>
      <c r="BB203">
        <v>950.53</v>
      </c>
      <c r="BC203">
        <v>9.1700000000000004E-2</v>
      </c>
      <c r="BD203" s="1">
        <v>10369.1</v>
      </c>
      <c r="BE203" s="1">
        <v>4991.8100000000004</v>
      </c>
      <c r="BF203">
        <v>1.6534</v>
      </c>
      <c r="BG203">
        <v>0.52180000000000004</v>
      </c>
      <c r="BH203">
        <v>0.24060000000000001</v>
      </c>
      <c r="BI203">
        <v>0.19109999999999999</v>
      </c>
      <c r="BJ203">
        <v>3.4799999999999998E-2</v>
      </c>
      <c r="BK203">
        <v>1.17E-2</v>
      </c>
    </row>
    <row r="204" spans="1:63" x14ac:dyDescent="0.3">
      <c r="A204" t="s">
        <v>202</v>
      </c>
      <c r="B204">
        <v>48942</v>
      </c>
      <c r="C204">
        <v>48</v>
      </c>
      <c r="D204">
        <v>26.57</v>
      </c>
      <c r="E204" s="1">
        <v>1275.32</v>
      </c>
      <c r="F204" s="1">
        <v>1287.31</v>
      </c>
      <c r="G204">
        <v>4.7999999999999996E-3</v>
      </c>
      <c r="H204">
        <v>0</v>
      </c>
      <c r="I204">
        <v>2.5000000000000001E-3</v>
      </c>
      <c r="J204">
        <v>0</v>
      </c>
      <c r="K204">
        <v>8.3299999999999999E-2</v>
      </c>
      <c r="L204">
        <v>0.89680000000000004</v>
      </c>
      <c r="M204">
        <v>1.26E-2</v>
      </c>
      <c r="N204">
        <v>0.2424</v>
      </c>
      <c r="O204">
        <v>0</v>
      </c>
      <c r="P204">
        <v>0.08</v>
      </c>
      <c r="Q204" s="1">
        <v>54611.75</v>
      </c>
      <c r="R204">
        <v>0.24099999999999999</v>
      </c>
      <c r="S204">
        <v>0.1928</v>
      </c>
      <c r="T204">
        <v>0.56630000000000003</v>
      </c>
      <c r="U204">
        <v>14</v>
      </c>
      <c r="V204" s="1">
        <v>56604.71</v>
      </c>
      <c r="W204">
        <v>85.93</v>
      </c>
      <c r="X204" s="1">
        <v>140550.64000000001</v>
      </c>
      <c r="Y204">
        <v>0.88119999999999998</v>
      </c>
      <c r="Z204">
        <v>8.2400000000000001E-2</v>
      </c>
      <c r="AA204">
        <v>3.6499999999999998E-2</v>
      </c>
      <c r="AB204">
        <v>0.1188</v>
      </c>
      <c r="AC204">
        <v>140.55000000000001</v>
      </c>
      <c r="AD204" s="1">
        <v>4603.87</v>
      </c>
      <c r="AE204">
        <v>560.23</v>
      </c>
      <c r="AF204" s="1">
        <v>136966.57</v>
      </c>
      <c r="AG204">
        <v>311</v>
      </c>
      <c r="AH204" s="1">
        <v>38107</v>
      </c>
      <c r="AI204" s="1">
        <v>57906</v>
      </c>
      <c r="AJ204">
        <v>66.05</v>
      </c>
      <c r="AK204">
        <v>30.8</v>
      </c>
      <c r="AL204">
        <v>38.909999999999997</v>
      </c>
      <c r="AM204">
        <v>5.0999999999999996</v>
      </c>
      <c r="AN204">
        <v>0</v>
      </c>
      <c r="AO204">
        <v>0.84</v>
      </c>
      <c r="AP204" s="1">
        <v>1249.9000000000001</v>
      </c>
      <c r="AQ204" s="1">
        <v>1525.9</v>
      </c>
      <c r="AR204" s="1">
        <v>5871.7</v>
      </c>
      <c r="AS204">
        <v>288.70999999999998</v>
      </c>
      <c r="AT204">
        <v>181.32</v>
      </c>
      <c r="AU204" s="1">
        <v>9117.5</v>
      </c>
      <c r="AV204" s="1">
        <v>5116.5600000000004</v>
      </c>
      <c r="AW204">
        <v>0.47110000000000002</v>
      </c>
      <c r="AX204" s="1">
        <v>3869.51</v>
      </c>
      <c r="AY204">
        <v>0.35630000000000001</v>
      </c>
      <c r="AZ204" s="1">
        <v>1377.39</v>
      </c>
      <c r="BA204">
        <v>0.1268</v>
      </c>
      <c r="BB204">
        <v>497.36</v>
      </c>
      <c r="BC204">
        <v>4.58E-2</v>
      </c>
      <c r="BD204" s="1">
        <v>10860.82</v>
      </c>
      <c r="BE204" s="1">
        <v>5128.38</v>
      </c>
      <c r="BF204">
        <v>1.2549999999999999</v>
      </c>
      <c r="BG204">
        <v>0.56640000000000001</v>
      </c>
      <c r="BH204">
        <v>0.2253</v>
      </c>
      <c r="BI204">
        <v>0.1636</v>
      </c>
      <c r="BJ204">
        <v>2.8400000000000002E-2</v>
      </c>
      <c r="BK204">
        <v>1.6299999999999999E-2</v>
      </c>
    </row>
    <row r="205" spans="1:63" x14ac:dyDescent="0.3">
      <c r="A205" t="s">
        <v>203</v>
      </c>
      <c r="B205">
        <v>45377</v>
      </c>
      <c r="C205">
        <v>55</v>
      </c>
      <c r="D205">
        <v>19.39</v>
      </c>
      <c r="E205" s="1">
        <v>1066.3699999999999</v>
      </c>
      <c r="F205" s="1">
        <v>1020.56</v>
      </c>
      <c r="G205">
        <v>2.8999999999999998E-3</v>
      </c>
      <c r="H205">
        <v>1E-3</v>
      </c>
      <c r="I205">
        <v>1.2E-2</v>
      </c>
      <c r="J205">
        <v>0</v>
      </c>
      <c r="K205">
        <v>8.8000000000000005E-3</v>
      </c>
      <c r="L205">
        <v>0.95179999999999998</v>
      </c>
      <c r="M205">
        <v>2.3599999999999999E-2</v>
      </c>
      <c r="N205">
        <v>0.51829999999999998</v>
      </c>
      <c r="O205">
        <v>1E-3</v>
      </c>
      <c r="P205">
        <v>0.1147</v>
      </c>
      <c r="Q205" s="1">
        <v>47280.11</v>
      </c>
      <c r="R205">
        <v>0.37140000000000001</v>
      </c>
      <c r="S205">
        <v>0.1857</v>
      </c>
      <c r="T205">
        <v>0.44290000000000002</v>
      </c>
      <c r="U205">
        <v>9.9</v>
      </c>
      <c r="V205" s="1">
        <v>64270.81</v>
      </c>
      <c r="W205">
        <v>102.42</v>
      </c>
      <c r="X205" s="1">
        <v>110669.61</v>
      </c>
      <c r="Y205">
        <v>0.77390000000000003</v>
      </c>
      <c r="Z205">
        <v>0.17050000000000001</v>
      </c>
      <c r="AA205">
        <v>5.5599999999999997E-2</v>
      </c>
      <c r="AB205">
        <v>0.2261</v>
      </c>
      <c r="AC205">
        <v>110.67</v>
      </c>
      <c r="AD205" s="1">
        <v>2517.9899999999998</v>
      </c>
      <c r="AE205">
        <v>330.98</v>
      </c>
      <c r="AF205" s="1">
        <v>105342.81</v>
      </c>
      <c r="AG205">
        <v>141</v>
      </c>
      <c r="AH205" s="1">
        <v>29798</v>
      </c>
      <c r="AI205" s="1">
        <v>47044</v>
      </c>
      <c r="AJ205">
        <v>30.4</v>
      </c>
      <c r="AK205">
        <v>22</v>
      </c>
      <c r="AL205">
        <v>23.65</v>
      </c>
      <c r="AM205">
        <v>4.7</v>
      </c>
      <c r="AN205">
        <v>0</v>
      </c>
      <c r="AO205">
        <v>0.81520000000000004</v>
      </c>
      <c r="AP205" s="1">
        <v>1365.63</v>
      </c>
      <c r="AQ205" s="1">
        <v>1745.2</v>
      </c>
      <c r="AR205" s="1">
        <v>5663.03</v>
      </c>
      <c r="AS205">
        <v>577.11</v>
      </c>
      <c r="AT205">
        <v>289.31</v>
      </c>
      <c r="AU205" s="1">
        <v>9640.32</v>
      </c>
      <c r="AV205" s="1">
        <v>7286.84</v>
      </c>
      <c r="AW205">
        <v>0.61109999999999998</v>
      </c>
      <c r="AX205" s="1">
        <v>2420.4699999999998</v>
      </c>
      <c r="AY205">
        <v>0.20300000000000001</v>
      </c>
      <c r="AZ205" s="1">
        <v>1181.3599999999999</v>
      </c>
      <c r="BA205">
        <v>9.9099999999999994E-2</v>
      </c>
      <c r="BB205" s="1">
        <v>1036.27</v>
      </c>
      <c r="BC205">
        <v>8.6900000000000005E-2</v>
      </c>
      <c r="BD205" s="1">
        <v>11924.93</v>
      </c>
      <c r="BE205" s="1">
        <v>6241.77</v>
      </c>
      <c r="BF205">
        <v>2.7553000000000001</v>
      </c>
      <c r="BG205">
        <v>0.4914</v>
      </c>
      <c r="BH205">
        <v>0.2258</v>
      </c>
      <c r="BI205">
        <v>0.2344</v>
      </c>
      <c r="BJ205">
        <v>2.93E-2</v>
      </c>
      <c r="BK205">
        <v>1.9099999999999999E-2</v>
      </c>
    </row>
    <row r="206" spans="1:63" x14ac:dyDescent="0.3">
      <c r="A206" t="s">
        <v>204</v>
      </c>
      <c r="B206">
        <v>45385</v>
      </c>
      <c r="C206">
        <v>59</v>
      </c>
      <c r="D206">
        <v>14.87</v>
      </c>
      <c r="E206">
        <v>877.53</v>
      </c>
      <c r="F206">
        <v>916.47</v>
      </c>
      <c r="G206">
        <v>1.1000000000000001E-3</v>
      </c>
      <c r="H206">
        <v>0</v>
      </c>
      <c r="I206">
        <v>0</v>
      </c>
      <c r="J206">
        <v>0</v>
      </c>
      <c r="K206">
        <v>0.1246</v>
      </c>
      <c r="L206">
        <v>0.84650000000000003</v>
      </c>
      <c r="M206">
        <v>2.7799999999999998E-2</v>
      </c>
      <c r="N206">
        <v>0.36299999999999999</v>
      </c>
      <c r="O206">
        <v>0</v>
      </c>
      <c r="P206">
        <v>0.1298</v>
      </c>
      <c r="Q206" s="1">
        <v>56400.95</v>
      </c>
      <c r="R206">
        <v>0.22409999999999999</v>
      </c>
      <c r="S206">
        <v>8.6199999999999999E-2</v>
      </c>
      <c r="T206">
        <v>0.68969999999999998</v>
      </c>
      <c r="U206">
        <v>10.1</v>
      </c>
      <c r="V206" s="1">
        <v>61375.03</v>
      </c>
      <c r="W206">
        <v>83.18</v>
      </c>
      <c r="X206" s="1">
        <v>133665.68</v>
      </c>
      <c r="Y206">
        <v>0.89039999999999997</v>
      </c>
      <c r="Z206">
        <v>5.6399999999999999E-2</v>
      </c>
      <c r="AA206">
        <v>5.33E-2</v>
      </c>
      <c r="AB206">
        <v>0.1096</v>
      </c>
      <c r="AC206">
        <v>133.66999999999999</v>
      </c>
      <c r="AD206" s="1">
        <v>3147.22</v>
      </c>
      <c r="AE206">
        <v>403.09</v>
      </c>
      <c r="AF206" s="1">
        <v>116118.12</v>
      </c>
      <c r="AG206">
        <v>192</v>
      </c>
      <c r="AH206" s="1">
        <v>35753</v>
      </c>
      <c r="AI206" s="1">
        <v>49548</v>
      </c>
      <c r="AJ206">
        <v>46.8</v>
      </c>
      <c r="AK206">
        <v>21.6</v>
      </c>
      <c r="AL206">
        <v>32.299999999999997</v>
      </c>
      <c r="AM206">
        <v>3.6</v>
      </c>
      <c r="AN206">
        <v>939.89</v>
      </c>
      <c r="AO206">
        <v>1.1124000000000001</v>
      </c>
      <c r="AP206" s="1">
        <v>1370.88</v>
      </c>
      <c r="AQ206" s="1">
        <v>1979.29</v>
      </c>
      <c r="AR206" s="1">
        <v>6109.82</v>
      </c>
      <c r="AS206">
        <v>435.11</v>
      </c>
      <c r="AT206">
        <v>43.74</v>
      </c>
      <c r="AU206" s="1">
        <v>9938.8700000000008</v>
      </c>
      <c r="AV206" s="1">
        <v>6615.53</v>
      </c>
      <c r="AW206">
        <v>0.54690000000000005</v>
      </c>
      <c r="AX206" s="1">
        <v>3396.85</v>
      </c>
      <c r="AY206">
        <v>0.28079999999999999</v>
      </c>
      <c r="AZ206" s="1">
        <v>1462.26</v>
      </c>
      <c r="BA206">
        <v>0.12089999999999999</v>
      </c>
      <c r="BB206">
        <v>622.15</v>
      </c>
      <c r="BC206">
        <v>5.1400000000000001E-2</v>
      </c>
      <c r="BD206" s="1">
        <v>12096.79</v>
      </c>
      <c r="BE206" s="1">
        <v>6666.33</v>
      </c>
      <c r="BF206">
        <v>2.2816000000000001</v>
      </c>
      <c r="BG206">
        <v>0.57520000000000004</v>
      </c>
      <c r="BH206">
        <v>0.20200000000000001</v>
      </c>
      <c r="BI206">
        <v>0.17430000000000001</v>
      </c>
      <c r="BJ206">
        <v>2.8199999999999999E-2</v>
      </c>
      <c r="BK206">
        <v>2.0400000000000001E-2</v>
      </c>
    </row>
    <row r="207" spans="1:63" x14ac:dyDescent="0.3">
      <c r="A207" t="s">
        <v>205</v>
      </c>
      <c r="B207">
        <v>44065</v>
      </c>
      <c r="C207">
        <v>7</v>
      </c>
      <c r="D207">
        <v>230.94</v>
      </c>
      <c r="E207" s="1">
        <v>1616.57</v>
      </c>
      <c r="F207" s="1">
        <v>1673.05</v>
      </c>
      <c r="G207">
        <v>2.5999999999999999E-3</v>
      </c>
      <c r="H207">
        <v>0</v>
      </c>
      <c r="I207">
        <v>6.4500000000000002E-2</v>
      </c>
      <c r="J207">
        <v>1.1999999999999999E-3</v>
      </c>
      <c r="K207">
        <v>3.7199999999999997E-2</v>
      </c>
      <c r="L207">
        <v>0.83609999999999995</v>
      </c>
      <c r="M207">
        <v>5.8400000000000001E-2</v>
      </c>
      <c r="N207">
        <v>0.59540000000000004</v>
      </c>
      <c r="O207">
        <v>1.1999999999999999E-3</v>
      </c>
      <c r="P207">
        <v>0.13009999999999999</v>
      </c>
      <c r="Q207" s="1">
        <v>53681.63</v>
      </c>
      <c r="R207">
        <v>0.2283</v>
      </c>
      <c r="S207">
        <v>0.24410000000000001</v>
      </c>
      <c r="T207">
        <v>0.52759999999999996</v>
      </c>
      <c r="U207">
        <v>10.5</v>
      </c>
      <c r="V207" s="1">
        <v>72145.05</v>
      </c>
      <c r="W207">
        <v>150.88</v>
      </c>
      <c r="X207" s="1">
        <v>82792.38</v>
      </c>
      <c r="Y207">
        <v>0.69779999999999998</v>
      </c>
      <c r="Z207">
        <v>0.18679999999999999</v>
      </c>
      <c r="AA207">
        <v>0.1153</v>
      </c>
      <c r="AB207">
        <v>0.30220000000000002</v>
      </c>
      <c r="AC207">
        <v>82.79</v>
      </c>
      <c r="AD207" s="1">
        <v>2955.17</v>
      </c>
      <c r="AE207">
        <v>476.82</v>
      </c>
      <c r="AF207" s="1">
        <v>76033.929999999993</v>
      </c>
      <c r="AG207">
        <v>57</v>
      </c>
      <c r="AH207" s="1">
        <v>26984</v>
      </c>
      <c r="AI207" s="1">
        <v>41039</v>
      </c>
      <c r="AJ207">
        <v>48.3</v>
      </c>
      <c r="AK207">
        <v>34.340000000000003</v>
      </c>
      <c r="AL207">
        <v>32.979999999999997</v>
      </c>
      <c r="AM207">
        <v>4.0999999999999996</v>
      </c>
      <c r="AN207">
        <v>0</v>
      </c>
      <c r="AO207">
        <v>0.80210000000000004</v>
      </c>
      <c r="AP207" s="1">
        <v>1396.29</v>
      </c>
      <c r="AQ207" s="1">
        <v>1765.19</v>
      </c>
      <c r="AR207" s="1">
        <v>6142.4</v>
      </c>
      <c r="AS207">
        <v>524.04999999999995</v>
      </c>
      <c r="AT207">
        <v>52.35</v>
      </c>
      <c r="AU207" s="1">
        <v>9880.27</v>
      </c>
      <c r="AV207" s="1">
        <v>7500.35</v>
      </c>
      <c r="AW207">
        <v>0.5897</v>
      </c>
      <c r="AX207" s="1">
        <v>2256.39</v>
      </c>
      <c r="AY207">
        <v>0.1774</v>
      </c>
      <c r="AZ207" s="1">
        <v>2043.41</v>
      </c>
      <c r="BA207">
        <v>0.16070000000000001</v>
      </c>
      <c r="BB207">
        <v>918.47</v>
      </c>
      <c r="BC207">
        <v>7.22E-2</v>
      </c>
      <c r="BD207" s="1">
        <v>12718.63</v>
      </c>
      <c r="BE207" s="1">
        <v>7323.1</v>
      </c>
      <c r="BF207">
        <v>3.2273000000000001</v>
      </c>
      <c r="BG207">
        <v>0.56299999999999994</v>
      </c>
      <c r="BH207">
        <v>0.21240000000000001</v>
      </c>
      <c r="BI207">
        <v>0.1542</v>
      </c>
      <c r="BJ207">
        <v>3.9899999999999998E-2</v>
      </c>
      <c r="BK207">
        <v>3.0499999999999999E-2</v>
      </c>
    </row>
    <row r="208" spans="1:63" x14ac:dyDescent="0.3">
      <c r="A208" t="s">
        <v>206</v>
      </c>
      <c r="B208">
        <v>46342</v>
      </c>
      <c r="C208">
        <v>41</v>
      </c>
      <c r="D208">
        <v>65.66</v>
      </c>
      <c r="E208" s="1">
        <v>2691.94</v>
      </c>
      <c r="F208" s="1">
        <v>2731.54</v>
      </c>
      <c r="G208">
        <v>6.9999999999999999E-4</v>
      </c>
      <c r="H208">
        <v>0</v>
      </c>
      <c r="I208">
        <v>1.2200000000000001E-2</v>
      </c>
      <c r="J208">
        <v>4.0000000000000002E-4</v>
      </c>
      <c r="K208">
        <v>2.6700000000000002E-2</v>
      </c>
      <c r="L208">
        <v>0.92569999999999997</v>
      </c>
      <c r="M208">
        <v>3.4299999999999997E-2</v>
      </c>
      <c r="N208">
        <v>0.51590000000000003</v>
      </c>
      <c r="O208">
        <v>5.4999999999999997E-3</v>
      </c>
      <c r="P208">
        <v>0.17030000000000001</v>
      </c>
      <c r="Q208" s="1">
        <v>56639.42</v>
      </c>
      <c r="R208">
        <v>0.26129999999999998</v>
      </c>
      <c r="S208">
        <v>0.18590000000000001</v>
      </c>
      <c r="T208">
        <v>0.55279999999999996</v>
      </c>
      <c r="U208">
        <v>15</v>
      </c>
      <c r="V208" s="1">
        <v>88800.13</v>
      </c>
      <c r="W208">
        <v>173.7</v>
      </c>
      <c r="X208" s="1">
        <v>95187.11</v>
      </c>
      <c r="Y208">
        <v>0.85629999999999995</v>
      </c>
      <c r="Z208">
        <v>8.9399999999999993E-2</v>
      </c>
      <c r="AA208">
        <v>5.4300000000000001E-2</v>
      </c>
      <c r="AB208">
        <v>0.14369999999999999</v>
      </c>
      <c r="AC208">
        <v>95.19</v>
      </c>
      <c r="AD208" s="1">
        <v>2198.14</v>
      </c>
      <c r="AE208">
        <v>343.22</v>
      </c>
      <c r="AF208" s="1">
        <v>96617.25</v>
      </c>
      <c r="AG208">
        <v>114</v>
      </c>
      <c r="AH208" s="1">
        <v>34103</v>
      </c>
      <c r="AI208" s="1">
        <v>50090</v>
      </c>
      <c r="AJ208">
        <v>24.5</v>
      </c>
      <c r="AK208">
        <v>22.87</v>
      </c>
      <c r="AL208">
        <v>24.32</v>
      </c>
      <c r="AM208">
        <v>0</v>
      </c>
      <c r="AN208" s="1">
        <v>1242.4100000000001</v>
      </c>
      <c r="AO208">
        <v>1.1657</v>
      </c>
      <c r="AP208" s="1">
        <v>1363.4</v>
      </c>
      <c r="AQ208" s="1">
        <v>2207.88</v>
      </c>
      <c r="AR208" s="1">
        <v>5976.97</v>
      </c>
      <c r="AS208">
        <v>755.59</v>
      </c>
      <c r="AT208">
        <v>364.13</v>
      </c>
      <c r="AU208" s="1">
        <v>10667.95</v>
      </c>
      <c r="AV208" s="1">
        <v>6526.08</v>
      </c>
      <c r="AW208">
        <v>0.5585</v>
      </c>
      <c r="AX208" s="1">
        <v>3016.51</v>
      </c>
      <c r="AY208">
        <v>0.2581</v>
      </c>
      <c r="AZ208" s="1">
        <v>1231.8499999999999</v>
      </c>
      <c r="BA208">
        <v>0.10539999999999999</v>
      </c>
      <c r="BB208">
        <v>911.1</v>
      </c>
      <c r="BC208">
        <v>7.8E-2</v>
      </c>
      <c r="BD208" s="1">
        <v>11685.54</v>
      </c>
      <c r="BE208" s="1">
        <v>6587.3</v>
      </c>
      <c r="BF208">
        <v>2.5674000000000001</v>
      </c>
      <c r="BG208">
        <v>0.4824</v>
      </c>
      <c r="BH208">
        <v>0.1744</v>
      </c>
      <c r="BI208">
        <v>0.29299999999999998</v>
      </c>
      <c r="BJ208">
        <v>4.3099999999999999E-2</v>
      </c>
      <c r="BK208">
        <v>7.0000000000000001E-3</v>
      </c>
    </row>
    <row r="209" spans="1:63" x14ac:dyDescent="0.3">
      <c r="A209" t="s">
        <v>207</v>
      </c>
      <c r="B209">
        <v>46193</v>
      </c>
      <c r="C209">
        <v>182</v>
      </c>
      <c r="D209">
        <v>10.51</v>
      </c>
      <c r="E209" s="1">
        <v>1913.23</v>
      </c>
      <c r="F209" s="1">
        <v>1783.05</v>
      </c>
      <c r="G209">
        <v>5.1999999999999998E-3</v>
      </c>
      <c r="H209">
        <v>1.4E-3</v>
      </c>
      <c r="I209">
        <v>6.1000000000000004E-3</v>
      </c>
      <c r="J209">
        <v>1.6999999999999999E-3</v>
      </c>
      <c r="K209">
        <v>1.8499999999999999E-2</v>
      </c>
      <c r="L209">
        <v>0.94420000000000004</v>
      </c>
      <c r="M209">
        <v>2.29E-2</v>
      </c>
      <c r="N209">
        <v>0.3543</v>
      </c>
      <c r="O209">
        <v>0</v>
      </c>
      <c r="P209">
        <v>0.16339999999999999</v>
      </c>
      <c r="Q209" s="1">
        <v>48037.13</v>
      </c>
      <c r="R209">
        <v>0.27479999999999999</v>
      </c>
      <c r="S209">
        <v>0.16789999999999999</v>
      </c>
      <c r="T209">
        <v>0.55730000000000002</v>
      </c>
      <c r="U209">
        <v>12</v>
      </c>
      <c r="V209" s="1">
        <v>84028</v>
      </c>
      <c r="W209">
        <v>150.97999999999999</v>
      </c>
      <c r="X209" s="1">
        <v>151737.71</v>
      </c>
      <c r="Y209">
        <v>0.92100000000000004</v>
      </c>
      <c r="Z209">
        <v>5.3699999999999998E-2</v>
      </c>
      <c r="AA209">
        <v>2.5399999999999999E-2</v>
      </c>
      <c r="AB209">
        <v>7.9000000000000001E-2</v>
      </c>
      <c r="AC209">
        <v>151.74</v>
      </c>
      <c r="AD209" s="1">
        <v>3376.94</v>
      </c>
      <c r="AE209">
        <v>497.07</v>
      </c>
      <c r="AF209" s="1">
        <v>140429.21</v>
      </c>
      <c r="AG209">
        <v>332</v>
      </c>
      <c r="AH209" s="1">
        <v>36592</v>
      </c>
      <c r="AI209" s="1">
        <v>52060</v>
      </c>
      <c r="AJ209">
        <v>28.1</v>
      </c>
      <c r="AK209">
        <v>22</v>
      </c>
      <c r="AL209">
        <v>23.87</v>
      </c>
      <c r="AM209">
        <v>5</v>
      </c>
      <c r="AN209">
        <v>0</v>
      </c>
      <c r="AO209">
        <v>0.83809999999999996</v>
      </c>
      <c r="AP209" s="1">
        <v>1384.15</v>
      </c>
      <c r="AQ209" s="1">
        <v>2095.98</v>
      </c>
      <c r="AR209" s="1">
        <v>5279.38</v>
      </c>
      <c r="AS209">
        <v>506.73</v>
      </c>
      <c r="AT209">
        <v>422.97</v>
      </c>
      <c r="AU209" s="1">
        <v>9689.2000000000007</v>
      </c>
      <c r="AV209" s="1">
        <v>6385.26</v>
      </c>
      <c r="AW209">
        <v>0.56920000000000004</v>
      </c>
      <c r="AX209" s="1">
        <v>2904.1</v>
      </c>
      <c r="AY209">
        <v>0.25890000000000002</v>
      </c>
      <c r="AZ209" s="1">
        <v>1184.8900000000001</v>
      </c>
      <c r="BA209">
        <v>0.1056</v>
      </c>
      <c r="BB209">
        <v>743.03</v>
      </c>
      <c r="BC209">
        <v>6.6199999999999995E-2</v>
      </c>
      <c r="BD209" s="1">
        <v>11217.27</v>
      </c>
      <c r="BE209" s="1">
        <v>5047.55</v>
      </c>
      <c r="BF209">
        <v>1.7654000000000001</v>
      </c>
      <c r="BG209">
        <v>0.55530000000000002</v>
      </c>
      <c r="BH209">
        <v>0.19370000000000001</v>
      </c>
      <c r="BI209">
        <v>0.20519999999999999</v>
      </c>
      <c r="BJ209">
        <v>3.5099999999999999E-2</v>
      </c>
      <c r="BK209">
        <v>1.0699999999999999E-2</v>
      </c>
    </row>
    <row r="210" spans="1:63" x14ac:dyDescent="0.3">
      <c r="A210" t="s">
        <v>208</v>
      </c>
      <c r="B210">
        <v>45864</v>
      </c>
      <c r="C210">
        <v>122</v>
      </c>
      <c r="D210">
        <v>9.68</v>
      </c>
      <c r="E210" s="1">
        <v>1180.3699999999999</v>
      </c>
      <c r="F210" s="1">
        <v>1112.75</v>
      </c>
      <c r="G210">
        <v>8.9999999999999998E-4</v>
      </c>
      <c r="H210">
        <v>0</v>
      </c>
      <c r="I210">
        <v>6.7999999999999996E-3</v>
      </c>
      <c r="J210">
        <v>2E-3</v>
      </c>
      <c r="K210">
        <v>1.8100000000000002E-2</v>
      </c>
      <c r="L210">
        <v>0.94299999999999995</v>
      </c>
      <c r="M210">
        <v>2.93E-2</v>
      </c>
      <c r="N210">
        <v>0.46700000000000003</v>
      </c>
      <c r="O210">
        <v>1E-4</v>
      </c>
      <c r="P210">
        <v>0.1598</v>
      </c>
      <c r="Q210" s="1">
        <v>53985.95</v>
      </c>
      <c r="R210">
        <v>0.29070000000000001</v>
      </c>
      <c r="S210">
        <v>9.2999999999999999E-2</v>
      </c>
      <c r="T210">
        <v>0.61629999999999996</v>
      </c>
      <c r="U210">
        <v>8.1999999999999993</v>
      </c>
      <c r="V210" s="1">
        <v>66890</v>
      </c>
      <c r="W210">
        <v>137.49</v>
      </c>
      <c r="X210" s="1">
        <v>154095.29999999999</v>
      </c>
      <c r="Y210">
        <v>0.89829999999999999</v>
      </c>
      <c r="Z210">
        <v>6.3E-2</v>
      </c>
      <c r="AA210">
        <v>3.8699999999999998E-2</v>
      </c>
      <c r="AB210">
        <v>0.1017</v>
      </c>
      <c r="AC210">
        <v>154.1</v>
      </c>
      <c r="AD210" s="1">
        <v>3583.97</v>
      </c>
      <c r="AE210">
        <v>502.12</v>
      </c>
      <c r="AF210" s="1">
        <v>139103.39000000001</v>
      </c>
      <c r="AG210">
        <v>321</v>
      </c>
      <c r="AH210" s="1">
        <v>28807</v>
      </c>
      <c r="AI210" s="1">
        <v>45706</v>
      </c>
      <c r="AJ210">
        <v>44.47</v>
      </c>
      <c r="AK210">
        <v>22.22</v>
      </c>
      <c r="AL210">
        <v>25.02</v>
      </c>
      <c r="AM210">
        <v>4</v>
      </c>
      <c r="AN210">
        <v>0</v>
      </c>
      <c r="AO210">
        <v>1.0710999999999999</v>
      </c>
      <c r="AP210" s="1">
        <v>1760.61</v>
      </c>
      <c r="AQ210" s="1">
        <v>2546.71</v>
      </c>
      <c r="AR210" s="1">
        <v>5858.26</v>
      </c>
      <c r="AS210">
        <v>559.63</v>
      </c>
      <c r="AT210">
        <v>115.12</v>
      </c>
      <c r="AU210" s="1">
        <v>10840.35</v>
      </c>
      <c r="AV210" s="1">
        <v>6298.46</v>
      </c>
      <c r="AW210">
        <v>0.54790000000000005</v>
      </c>
      <c r="AX210" s="1">
        <v>3119.11</v>
      </c>
      <c r="AY210">
        <v>0.27129999999999999</v>
      </c>
      <c r="AZ210" s="1">
        <v>1192.01</v>
      </c>
      <c r="BA210">
        <v>0.1037</v>
      </c>
      <c r="BB210">
        <v>886.25</v>
      </c>
      <c r="BC210">
        <v>7.7100000000000002E-2</v>
      </c>
      <c r="BD210" s="1">
        <v>11495.82</v>
      </c>
      <c r="BE210" s="1">
        <v>5312.2</v>
      </c>
      <c r="BF210">
        <v>2.0143</v>
      </c>
      <c r="BG210">
        <v>0.51849999999999996</v>
      </c>
      <c r="BH210">
        <v>0.2359</v>
      </c>
      <c r="BI210">
        <v>0.2</v>
      </c>
      <c r="BJ210">
        <v>2.5700000000000001E-2</v>
      </c>
      <c r="BK210">
        <v>1.9800000000000002E-2</v>
      </c>
    </row>
    <row r="211" spans="1:63" x14ac:dyDescent="0.3">
      <c r="A211" t="s">
        <v>209</v>
      </c>
      <c r="B211">
        <v>44073</v>
      </c>
      <c r="C211">
        <v>2</v>
      </c>
      <c r="D211">
        <v>550.59</v>
      </c>
      <c r="E211" s="1">
        <v>1101.18</v>
      </c>
      <c r="F211" s="1">
        <v>1064.3699999999999</v>
      </c>
      <c r="G211">
        <v>7.4999999999999997E-3</v>
      </c>
      <c r="H211">
        <v>8.9999999999999998E-4</v>
      </c>
      <c r="I211">
        <v>1.2699999999999999E-2</v>
      </c>
      <c r="J211">
        <v>1.4E-3</v>
      </c>
      <c r="K211">
        <v>2.4E-2</v>
      </c>
      <c r="L211">
        <v>0.91279999999999994</v>
      </c>
      <c r="M211">
        <v>4.0599999999999997E-2</v>
      </c>
      <c r="N211">
        <v>8.9399999999999993E-2</v>
      </c>
      <c r="O211">
        <v>8.8999999999999999E-3</v>
      </c>
      <c r="P211">
        <v>0.10299999999999999</v>
      </c>
      <c r="Q211" s="1">
        <v>76208.899999999994</v>
      </c>
      <c r="R211">
        <v>0.1477</v>
      </c>
      <c r="S211">
        <v>0.18179999999999999</v>
      </c>
      <c r="T211">
        <v>0.67049999999999998</v>
      </c>
      <c r="U211">
        <v>12.3</v>
      </c>
      <c r="V211" s="1">
        <v>96736.51</v>
      </c>
      <c r="W211">
        <v>89.49</v>
      </c>
      <c r="X211" s="1">
        <v>284686.36</v>
      </c>
      <c r="Y211">
        <v>0.80020000000000002</v>
      </c>
      <c r="Z211">
        <v>0.1643</v>
      </c>
      <c r="AA211">
        <v>3.56E-2</v>
      </c>
      <c r="AB211">
        <v>0.19980000000000001</v>
      </c>
      <c r="AC211">
        <v>284.69</v>
      </c>
      <c r="AD211" s="1">
        <v>13532.4</v>
      </c>
      <c r="AE211" s="1">
        <v>1228.02</v>
      </c>
      <c r="AF211" s="1">
        <v>283576.78999999998</v>
      </c>
      <c r="AG211">
        <v>590</v>
      </c>
      <c r="AH211" s="1">
        <v>54451</v>
      </c>
      <c r="AI211" s="1">
        <v>105644</v>
      </c>
      <c r="AJ211">
        <v>105.15</v>
      </c>
      <c r="AK211">
        <v>41.23</v>
      </c>
      <c r="AL211">
        <v>65.790000000000006</v>
      </c>
      <c r="AM211">
        <v>5</v>
      </c>
      <c r="AN211">
        <v>0</v>
      </c>
      <c r="AO211">
        <v>0.64249999999999996</v>
      </c>
      <c r="AP211" s="1">
        <v>2399.9499999999998</v>
      </c>
      <c r="AQ211" s="1">
        <v>1680.66</v>
      </c>
      <c r="AR211" s="1">
        <v>9496.9699999999993</v>
      </c>
      <c r="AS211" s="1">
        <v>1120.45</v>
      </c>
      <c r="AT211" s="1">
        <v>1315.03</v>
      </c>
      <c r="AU211" s="1">
        <v>16012.99</v>
      </c>
      <c r="AV211" s="1">
        <v>3359.34</v>
      </c>
      <c r="AW211">
        <v>0.1825</v>
      </c>
      <c r="AX211" s="1">
        <v>12836.34</v>
      </c>
      <c r="AY211">
        <v>0.69730000000000003</v>
      </c>
      <c r="AZ211" s="1">
        <v>1712.24</v>
      </c>
      <c r="BA211">
        <v>9.2999999999999999E-2</v>
      </c>
      <c r="BB211">
        <v>501.9</v>
      </c>
      <c r="BC211">
        <v>2.7300000000000001E-2</v>
      </c>
      <c r="BD211" s="1">
        <v>18409.82</v>
      </c>
      <c r="BE211" s="1">
        <v>1112.6099999999999</v>
      </c>
      <c r="BF211">
        <v>9.8000000000000004E-2</v>
      </c>
      <c r="BG211">
        <v>0.60629999999999995</v>
      </c>
      <c r="BH211">
        <v>0.21490000000000001</v>
      </c>
      <c r="BI211">
        <v>0.14330000000000001</v>
      </c>
      <c r="BJ211">
        <v>1.9099999999999999E-2</v>
      </c>
      <c r="BK211">
        <v>1.6299999999999999E-2</v>
      </c>
    </row>
    <row r="212" spans="1:63" x14ac:dyDescent="0.3">
      <c r="A212" t="s">
        <v>210</v>
      </c>
      <c r="B212">
        <v>45393</v>
      </c>
      <c r="C212">
        <v>40</v>
      </c>
      <c r="D212">
        <v>62.06</v>
      </c>
      <c r="E212" s="1">
        <v>2482.36</v>
      </c>
      <c r="F212" s="1">
        <v>2398.89</v>
      </c>
      <c r="G212">
        <v>1.7500000000000002E-2</v>
      </c>
      <c r="H212">
        <v>4.0000000000000002E-4</v>
      </c>
      <c r="I212">
        <v>5.3E-3</v>
      </c>
      <c r="J212">
        <v>4.0000000000000002E-4</v>
      </c>
      <c r="K212">
        <v>2.0799999999999999E-2</v>
      </c>
      <c r="L212">
        <v>0.92430000000000001</v>
      </c>
      <c r="M212">
        <v>3.1300000000000001E-2</v>
      </c>
      <c r="N212">
        <v>5.2200000000000003E-2</v>
      </c>
      <c r="O212">
        <v>9.7000000000000003E-3</v>
      </c>
      <c r="P212">
        <v>0.1153</v>
      </c>
      <c r="Q212" s="1">
        <v>66410.3</v>
      </c>
      <c r="R212">
        <v>0.1346</v>
      </c>
      <c r="S212">
        <v>0.32050000000000001</v>
      </c>
      <c r="T212">
        <v>0.54490000000000005</v>
      </c>
      <c r="U212">
        <v>13.5</v>
      </c>
      <c r="V212" s="1">
        <v>98753.85</v>
      </c>
      <c r="W212">
        <v>181.89</v>
      </c>
      <c r="X212" s="1">
        <v>182658.29</v>
      </c>
      <c r="Y212">
        <v>0.86780000000000002</v>
      </c>
      <c r="Z212">
        <v>0.1019</v>
      </c>
      <c r="AA212">
        <v>3.0300000000000001E-2</v>
      </c>
      <c r="AB212">
        <v>0.13220000000000001</v>
      </c>
      <c r="AC212">
        <v>182.66</v>
      </c>
      <c r="AD212" s="1">
        <v>8914.48</v>
      </c>
      <c r="AE212" s="1">
        <v>1002.6</v>
      </c>
      <c r="AF212" s="1">
        <v>204110.98</v>
      </c>
      <c r="AG212">
        <v>522</v>
      </c>
      <c r="AH212" s="1">
        <v>64513</v>
      </c>
      <c r="AI212" s="1">
        <v>125951</v>
      </c>
      <c r="AJ212">
        <v>86.4</v>
      </c>
      <c r="AK212">
        <v>46.12</v>
      </c>
      <c r="AL212">
        <v>60.45</v>
      </c>
      <c r="AM212">
        <v>5.2</v>
      </c>
      <c r="AN212">
        <v>0</v>
      </c>
      <c r="AO212">
        <v>0.63360000000000005</v>
      </c>
      <c r="AP212" s="1">
        <v>1692.49</v>
      </c>
      <c r="AQ212" s="1">
        <v>2560.35</v>
      </c>
      <c r="AR212" s="1">
        <v>7311.78</v>
      </c>
      <c r="AS212">
        <v>798.53</v>
      </c>
      <c r="AT212">
        <v>421.94</v>
      </c>
      <c r="AU212" s="1">
        <v>12785.07</v>
      </c>
      <c r="AV212" s="1">
        <v>3569.14</v>
      </c>
      <c r="AW212">
        <v>0.2893</v>
      </c>
      <c r="AX212" s="1">
        <v>7781.63</v>
      </c>
      <c r="AY212">
        <v>0.63070000000000004</v>
      </c>
      <c r="AZ212">
        <v>760.77</v>
      </c>
      <c r="BA212">
        <v>6.1699999999999998E-2</v>
      </c>
      <c r="BB212">
        <v>227.2</v>
      </c>
      <c r="BC212">
        <v>1.84E-2</v>
      </c>
      <c r="BD212" s="1">
        <v>12338.73</v>
      </c>
      <c r="BE212" s="1">
        <v>2063.38</v>
      </c>
      <c r="BF212">
        <v>0.26719999999999999</v>
      </c>
      <c r="BG212">
        <v>0.54710000000000003</v>
      </c>
      <c r="BH212">
        <v>0.25979999999999998</v>
      </c>
      <c r="BI212">
        <v>0.14419999999999999</v>
      </c>
      <c r="BJ212">
        <v>3.5299999999999998E-2</v>
      </c>
      <c r="BK212">
        <v>1.3599999999999999E-2</v>
      </c>
    </row>
    <row r="213" spans="1:63" x14ac:dyDescent="0.3">
      <c r="A213" t="s">
        <v>211</v>
      </c>
      <c r="B213">
        <v>49619</v>
      </c>
      <c r="C213">
        <v>39</v>
      </c>
      <c r="D213">
        <v>16.95</v>
      </c>
      <c r="E213">
        <v>661.16</v>
      </c>
      <c r="F213">
        <v>569.66999999999996</v>
      </c>
      <c r="G213">
        <v>0</v>
      </c>
      <c r="H213">
        <v>0</v>
      </c>
      <c r="I213">
        <v>8.9999999999999998E-4</v>
      </c>
      <c r="J213">
        <v>0</v>
      </c>
      <c r="K213">
        <v>8.5000000000000006E-3</v>
      </c>
      <c r="L213">
        <v>0.97389999999999999</v>
      </c>
      <c r="M213">
        <v>1.67E-2</v>
      </c>
      <c r="N213">
        <v>0.52239999999999998</v>
      </c>
      <c r="O213">
        <v>0</v>
      </c>
      <c r="P213">
        <v>0.1754</v>
      </c>
      <c r="Q213" s="1">
        <v>41172.879999999997</v>
      </c>
      <c r="R213">
        <v>0.59619999999999995</v>
      </c>
      <c r="S213">
        <v>0.15379999999999999</v>
      </c>
      <c r="T213">
        <v>0.25</v>
      </c>
      <c r="U213">
        <v>8.1999999999999993</v>
      </c>
      <c r="V213" s="1">
        <v>50002.82</v>
      </c>
      <c r="W213">
        <v>76.34</v>
      </c>
      <c r="X213" s="1">
        <v>124773.23</v>
      </c>
      <c r="Y213">
        <v>0.68379999999999996</v>
      </c>
      <c r="Z213">
        <v>0.13650000000000001</v>
      </c>
      <c r="AA213">
        <v>0.1797</v>
      </c>
      <c r="AB213">
        <v>0.31619999999999998</v>
      </c>
      <c r="AC213">
        <v>124.77</v>
      </c>
      <c r="AD213" s="1">
        <v>3684.35</v>
      </c>
      <c r="AE213">
        <v>371.47</v>
      </c>
      <c r="AF213" s="1">
        <v>112064.22</v>
      </c>
      <c r="AG213">
        <v>174</v>
      </c>
      <c r="AH213" s="1">
        <v>33200</v>
      </c>
      <c r="AI213" s="1">
        <v>55440</v>
      </c>
      <c r="AJ213">
        <v>35.19</v>
      </c>
      <c r="AK213">
        <v>27.75</v>
      </c>
      <c r="AL213">
        <v>30.98</v>
      </c>
      <c r="AM213">
        <v>4.87</v>
      </c>
      <c r="AN213">
        <v>0</v>
      </c>
      <c r="AO213">
        <v>0.86260000000000003</v>
      </c>
      <c r="AP213" s="1">
        <v>1545.44</v>
      </c>
      <c r="AQ213" s="1">
        <v>2507.66</v>
      </c>
      <c r="AR213" s="1">
        <v>6414.81</v>
      </c>
      <c r="AS213">
        <v>435.18</v>
      </c>
      <c r="AT213">
        <v>288.19</v>
      </c>
      <c r="AU213" s="1">
        <v>11191.26</v>
      </c>
      <c r="AV213" s="1">
        <v>9168.2999999999993</v>
      </c>
      <c r="AW213">
        <v>0.58099999999999996</v>
      </c>
      <c r="AX213" s="1">
        <v>3377.72</v>
      </c>
      <c r="AY213">
        <v>0.21410000000000001</v>
      </c>
      <c r="AZ213" s="1">
        <v>1622.37</v>
      </c>
      <c r="BA213">
        <v>0.1028</v>
      </c>
      <c r="BB213" s="1">
        <v>1611.36</v>
      </c>
      <c r="BC213">
        <v>0.1021</v>
      </c>
      <c r="BD213" s="1">
        <v>15779.74</v>
      </c>
      <c r="BE213" s="1">
        <v>6345.96</v>
      </c>
      <c r="BF213">
        <v>2.3403</v>
      </c>
      <c r="BG213">
        <v>0.4108</v>
      </c>
      <c r="BH213">
        <v>0.2021</v>
      </c>
      <c r="BI213">
        <v>0.32819999999999999</v>
      </c>
      <c r="BJ213">
        <v>4.02E-2</v>
      </c>
      <c r="BK213">
        <v>1.8800000000000001E-2</v>
      </c>
    </row>
    <row r="214" spans="1:63" x14ac:dyDescent="0.3">
      <c r="A214" t="s">
        <v>212</v>
      </c>
      <c r="B214">
        <v>50013</v>
      </c>
      <c r="C214">
        <v>33</v>
      </c>
      <c r="D214">
        <v>126.27</v>
      </c>
      <c r="E214" s="1">
        <v>4166.7700000000004</v>
      </c>
      <c r="F214" s="1">
        <v>3968.36</v>
      </c>
      <c r="G214">
        <v>2.23E-2</v>
      </c>
      <c r="H214">
        <v>5.0000000000000001E-4</v>
      </c>
      <c r="I214">
        <v>2.2499999999999999E-2</v>
      </c>
      <c r="J214">
        <v>1E-3</v>
      </c>
      <c r="K214">
        <v>1.0800000000000001E-2</v>
      </c>
      <c r="L214">
        <v>0.92179999999999995</v>
      </c>
      <c r="M214">
        <v>2.1100000000000001E-2</v>
      </c>
      <c r="N214">
        <v>0.182</v>
      </c>
      <c r="O214">
        <v>7.7999999999999996E-3</v>
      </c>
      <c r="P214">
        <v>0.12130000000000001</v>
      </c>
      <c r="Q214" s="1">
        <v>62374.9</v>
      </c>
      <c r="R214">
        <v>0.35289999999999999</v>
      </c>
      <c r="S214">
        <v>0.19</v>
      </c>
      <c r="T214">
        <v>0.45700000000000002</v>
      </c>
      <c r="U214">
        <v>23.4</v>
      </c>
      <c r="V214" s="1">
        <v>80199.03</v>
      </c>
      <c r="W214">
        <v>174.05</v>
      </c>
      <c r="X214" s="1">
        <v>169734.85</v>
      </c>
      <c r="Y214">
        <v>0.76280000000000003</v>
      </c>
      <c r="Z214">
        <v>0.2054</v>
      </c>
      <c r="AA214">
        <v>3.1800000000000002E-2</v>
      </c>
      <c r="AB214">
        <v>0.23719999999999999</v>
      </c>
      <c r="AC214">
        <v>169.73</v>
      </c>
      <c r="AD214" s="1">
        <v>6264.13</v>
      </c>
      <c r="AE214">
        <v>803.91</v>
      </c>
      <c r="AF214" s="1">
        <v>171271.08</v>
      </c>
      <c r="AG214">
        <v>447</v>
      </c>
      <c r="AH214" s="1">
        <v>41607</v>
      </c>
      <c r="AI214" s="1">
        <v>72096</v>
      </c>
      <c r="AJ214">
        <v>42.66</v>
      </c>
      <c r="AK214">
        <v>36.869999999999997</v>
      </c>
      <c r="AL214">
        <v>36.130000000000003</v>
      </c>
      <c r="AM214">
        <v>0.6</v>
      </c>
      <c r="AN214">
        <v>0</v>
      </c>
      <c r="AO214">
        <v>0.78749999999999998</v>
      </c>
      <c r="AP214" s="1">
        <v>1099.03</v>
      </c>
      <c r="AQ214" s="1">
        <v>1452.92</v>
      </c>
      <c r="AR214" s="1">
        <v>5832.14</v>
      </c>
      <c r="AS214">
        <v>757.97</v>
      </c>
      <c r="AT214">
        <v>356.35</v>
      </c>
      <c r="AU214" s="1">
        <v>9498.41</v>
      </c>
      <c r="AV214" s="1">
        <v>4515.47</v>
      </c>
      <c r="AW214">
        <v>0.41420000000000001</v>
      </c>
      <c r="AX214" s="1">
        <v>5422.6</v>
      </c>
      <c r="AY214">
        <v>0.4975</v>
      </c>
      <c r="AZ214">
        <v>534.04</v>
      </c>
      <c r="BA214">
        <v>4.9000000000000002E-2</v>
      </c>
      <c r="BB214">
        <v>428.34</v>
      </c>
      <c r="BC214">
        <v>3.9300000000000002E-2</v>
      </c>
      <c r="BD214" s="1">
        <v>10900.44</v>
      </c>
      <c r="BE214" s="1">
        <v>2814.29</v>
      </c>
      <c r="BF214">
        <v>0.53620000000000001</v>
      </c>
      <c r="BG214">
        <v>0.59509999999999996</v>
      </c>
      <c r="BH214">
        <v>0.2455</v>
      </c>
      <c r="BI214">
        <v>0.1179</v>
      </c>
      <c r="BJ214">
        <v>2.9899999999999999E-2</v>
      </c>
      <c r="BK214">
        <v>1.1599999999999999E-2</v>
      </c>
    </row>
    <row r="215" spans="1:63" x14ac:dyDescent="0.3">
      <c r="A215" t="s">
        <v>213</v>
      </c>
      <c r="B215">
        <v>50559</v>
      </c>
      <c r="C215">
        <v>53</v>
      </c>
      <c r="D215">
        <v>20.07</v>
      </c>
      <c r="E215" s="1">
        <v>1063.75</v>
      </c>
      <c r="F215" s="1">
        <v>1042.67</v>
      </c>
      <c r="G215">
        <v>3.8E-3</v>
      </c>
      <c r="H215">
        <v>1E-3</v>
      </c>
      <c r="I215">
        <v>7.7000000000000002E-3</v>
      </c>
      <c r="J215">
        <v>3.8E-3</v>
      </c>
      <c r="K215">
        <v>1.7600000000000001E-2</v>
      </c>
      <c r="L215">
        <v>0.95209999999999995</v>
      </c>
      <c r="M215">
        <v>1.4E-2</v>
      </c>
      <c r="N215">
        <v>0.312</v>
      </c>
      <c r="O215">
        <v>1.1000000000000001E-3</v>
      </c>
      <c r="P215">
        <v>9.06E-2</v>
      </c>
      <c r="Q215" s="1">
        <v>53720.12</v>
      </c>
      <c r="R215">
        <v>0.60670000000000002</v>
      </c>
      <c r="S215">
        <v>0.2135</v>
      </c>
      <c r="T215">
        <v>0.17979999999999999</v>
      </c>
      <c r="U215">
        <v>6.8</v>
      </c>
      <c r="V215" s="1">
        <v>66830.12</v>
      </c>
      <c r="W215">
        <v>150.44</v>
      </c>
      <c r="X215" s="1">
        <v>143072.37</v>
      </c>
      <c r="Y215">
        <v>0.88439999999999996</v>
      </c>
      <c r="Z215">
        <v>8.3900000000000002E-2</v>
      </c>
      <c r="AA215">
        <v>3.1699999999999999E-2</v>
      </c>
      <c r="AB215">
        <v>0.11559999999999999</v>
      </c>
      <c r="AC215">
        <v>143.07</v>
      </c>
      <c r="AD215" s="1">
        <v>4619.45</v>
      </c>
      <c r="AE215">
        <v>662.24</v>
      </c>
      <c r="AF215" s="1">
        <v>140413.25</v>
      </c>
      <c r="AG215">
        <v>330</v>
      </c>
      <c r="AH215" s="1">
        <v>34415</v>
      </c>
      <c r="AI215" s="1">
        <v>64133</v>
      </c>
      <c r="AJ215">
        <v>55.9</v>
      </c>
      <c r="AK215">
        <v>31.25</v>
      </c>
      <c r="AL215">
        <v>34.31</v>
      </c>
      <c r="AM215">
        <v>4.9000000000000004</v>
      </c>
      <c r="AN215">
        <v>0</v>
      </c>
      <c r="AO215">
        <v>0.87129999999999996</v>
      </c>
      <c r="AP215" s="1">
        <v>1495.22</v>
      </c>
      <c r="AQ215" s="1">
        <v>1862.33</v>
      </c>
      <c r="AR215" s="1">
        <v>6187.92</v>
      </c>
      <c r="AS215">
        <v>424.08</v>
      </c>
      <c r="AT215">
        <v>254.13</v>
      </c>
      <c r="AU215" s="1">
        <v>10223.66</v>
      </c>
      <c r="AV215" s="1">
        <v>5567.98</v>
      </c>
      <c r="AW215">
        <v>0.48089999999999999</v>
      </c>
      <c r="AX215" s="1">
        <v>3826.37</v>
      </c>
      <c r="AY215">
        <v>0.33050000000000002</v>
      </c>
      <c r="AZ215" s="1">
        <v>1551.5</v>
      </c>
      <c r="BA215">
        <v>0.13400000000000001</v>
      </c>
      <c r="BB215">
        <v>632.74</v>
      </c>
      <c r="BC215">
        <v>5.4600000000000003E-2</v>
      </c>
      <c r="BD215" s="1">
        <v>11578.58</v>
      </c>
      <c r="BE215" s="1">
        <v>5118.55</v>
      </c>
      <c r="BF215">
        <v>1.2355</v>
      </c>
      <c r="BG215">
        <v>0.56520000000000004</v>
      </c>
      <c r="BH215">
        <v>0.2026</v>
      </c>
      <c r="BI215">
        <v>0.19270000000000001</v>
      </c>
      <c r="BJ215">
        <v>2.9499999999999998E-2</v>
      </c>
      <c r="BK215">
        <v>0.01</v>
      </c>
    </row>
    <row r="216" spans="1:63" x14ac:dyDescent="0.3">
      <c r="A216" t="s">
        <v>214</v>
      </c>
      <c r="B216">
        <v>47266</v>
      </c>
      <c r="C216">
        <v>112</v>
      </c>
      <c r="D216">
        <v>11.58</v>
      </c>
      <c r="E216" s="1">
        <v>1296.8399999999999</v>
      </c>
      <c r="F216" s="1">
        <v>1247.01</v>
      </c>
      <c r="G216">
        <v>8.0000000000000004E-4</v>
      </c>
      <c r="H216">
        <v>0</v>
      </c>
      <c r="I216">
        <v>6.1999999999999998E-3</v>
      </c>
      <c r="J216">
        <v>0</v>
      </c>
      <c r="K216">
        <v>1.7899999999999999E-2</v>
      </c>
      <c r="L216">
        <v>0.95069999999999999</v>
      </c>
      <c r="M216">
        <v>2.4400000000000002E-2</v>
      </c>
      <c r="N216">
        <v>0.28710000000000002</v>
      </c>
      <c r="O216">
        <v>2.3999999999999998E-3</v>
      </c>
      <c r="P216">
        <v>0.12839999999999999</v>
      </c>
      <c r="Q216" s="1">
        <v>51845.66</v>
      </c>
      <c r="R216">
        <v>0.18679999999999999</v>
      </c>
      <c r="S216">
        <v>0.23080000000000001</v>
      </c>
      <c r="T216">
        <v>0.58240000000000003</v>
      </c>
      <c r="U216">
        <v>12</v>
      </c>
      <c r="V216" s="1">
        <v>74164.5</v>
      </c>
      <c r="W216">
        <v>103.12</v>
      </c>
      <c r="X216" s="1">
        <v>186355.8</v>
      </c>
      <c r="Y216">
        <v>0.90649999999999997</v>
      </c>
      <c r="Z216">
        <v>3.6499999999999998E-2</v>
      </c>
      <c r="AA216">
        <v>5.7000000000000002E-2</v>
      </c>
      <c r="AB216">
        <v>9.35E-2</v>
      </c>
      <c r="AC216">
        <v>186.36</v>
      </c>
      <c r="AD216" s="1">
        <v>4215.34</v>
      </c>
      <c r="AE216">
        <v>560.38</v>
      </c>
      <c r="AF216" s="1">
        <v>178930.87</v>
      </c>
      <c r="AG216">
        <v>467</v>
      </c>
      <c r="AH216" s="1">
        <v>36737</v>
      </c>
      <c r="AI216" s="1">
        <v>55725</v>
      </c>
      <c r="AJ216">
        <v>30.45</v>
      </c>
      <c r="AK216">
        <v>22.1</v>
      </c>
      <c r="AL216">
        <v>23.25</v>
      </c>
      <c r="AM216">
        <v>3.95</v>
      </c>
      <c r="AN216" s="1">
        <v>1424.04</v>
      </c>
      <c r="AO216">
        <v>1.4454</v>
      </c>
      <c r="AP216" s="1">
        <v>1546.23</v>
      </c>
      <c r="AQ216" s="1">
        <v>2303.91</v>
      </c>
      <c r="AR216" s="1">
        <v>5667.36</v>
      </c>
      <c r="AS216">
        <v>383.68</v>
      </c>
      <c r="AT216">
        <v>326.83999999999997</v>
      </c>
      <c r="AU216" s="1">
        <v>10228.049999999999</v>
      </c>
      <c r="AV216" s="1">
        <v>4992.2299999999996</v>
      </c>
      <c r="AW216">
        <v>0.41539999999999999</v>
      </c>
      <c r="AX216" s="1">
        <v>5091.12</v>
      </c>
      <c r="AY216">
        <v>0.42370000000000002</v>
      </c>
      <c r="AZ216" s="1">
        <v>1316.02</v>
      </c>
      <c r="BA216">
        <v>0.1095</v>
      </c>
      <c r="BB216">
        <v>617.51</v>
      </c>
      <c r="BC216">
        <v>5.1400000000000001E-2</v>
      </c>
      <c r="BD216" s="1">
        <v>12016.88</v>
      </c>
      <c r="BE216" s="1">
        <v>3806.13</v>
      </c>
      <c r="BF216">
        <v>1.1579999999999999</v>
      </c>
      <c r="BG216">
        <v>0.51229999999999998</v>
      </c>
      <c r="BH216">
        <v>0.23119999999999999</v>
      </c>
      <c r="BI216">
        <v>0.2036</v>
      </c>
      <c r="BJ216">
        <v>4.36E-2</v>
      </c>
      <c r="BK216">
        <v>9.2999999999999992E-3</v>
      </c>
    </row>
    <row r="217" spans="1:63" x14ac:dyDescent="0.3">
      <c r="A217" t="s">
        <v>215</v>
      </c>
      <c r="B217">
        <v>45401</v>
      </c>
      <c r="C217">
        <v>164</v>
      </c>
      <c r="D217">
        <v>12.32</v>
      </c>
      <c r="E217" s="1">
        <v>2020.8</v>
      </c>
      <c r="F217" s="1">
        <v>1966.37</v>
      </c>
      <c r="G217">
        <v>1.5E-3</v>
      </c>
      <c r="H217">
        <v>1E-3</v>
      </c>
      <c r="I217">
        <v>1.0800000000000001E-2</v>
      </c>
      <c r="J217">
        <v>5.0000000000000001E-4</v>
      </c>
      <c r="K217">
        <v>1.0699999999999999E-2</v>
      </c>
      <c r="L217">
        <v>0.94059999999999999</v>
      </c>
      <c r="M217">
        <v>3.4799999999999998E-2</v>
      </c>
      <c r="N217">
        <v>0.56710000000000005</v>
      </c>
      <c r="O217">
        <v>0</v>
      </c>
      <c r="P217">
        <v>0.12859999999999999</v>
      </c>
      <c r="Q217" s="1">
        <v>51531.48</v>
      </c>
      <c r="R217">
        <v>0.20930000000000001</v>
      </c>
      <c r="S217">
        <v>0.186</v>
      </c>
      <c r="T217">
        <v>0.60470000000000002</v>
      </c>
      <c r="U217">
        <v>15</v>
      </c>
      <c r="V217" s="1">
        <v>78469.8</v>
      </c>
      <c r="W217">
        <v>132.18</v>
      </c>
      <c r="X217" s="1">
        <v>98037.73</v>
      </c>
      <c r="Y217">
        <v>0.85509999999999997</v>
      </c>
      <c r="Z217">
        <v>7.5800000000000006E-2</v>
      </c>
      <c r="AA217">
        <v>6.9199999999999998E-2</v>
      </c>
      <c r="AB217">
        <v>0.1449</v>
      </c>
      <c r="AC217">
        <v>98.04</v>
      </c>
      <c r="AD217" s="1">
        <v>2213.46</v>
      </c>
      <c r="AE217">
        <v>274.48</v>
      </c>
      <c r="AF217" s="1">
        <v>80185.77</v>
      </c>
      <c r="AG217">
        <v>65</v>
      </c>
      <c r="AH217" s="1">
        <v>26977</v>
      </c>
      <c r="AI217" s="1">
        <v>40179</v>
      </c>
      <c r="AJ217">
        <v>25.4</v>
      </c>
      <c r="AK217">
        <v>22.13</v>
      </c>
      <c r="AL217">
        <v>25.07</v>
      </c>
      <c r="AM217">
        <v>4</v>
      </c>
      <c r="AN217">
        <v>993.23</v>
      </c>
      <c r="AO217">
        <v>1.8533999999999999</v>
      </c>
      <c r="AP217" s="1">
        <v>1540.27</v>
      </c>
      <c r="AQ217" s="1">
        <v>2619.5</v>
      </c>
      <c r="AR217" s="1">
        <v>7117.32</v>
      </c>
      <c r="AS217">
        <v>324.82</v>
      </c>
      <c r="AT217">
        <v>39.94</v>
      </c>
      <c r="AU217" s="1">
        <v>11641.87</v>
      </c>
      <c r="AV217" s="1">
        <v>8539.15</v>
      </c>
      <c r="AW217">
        <v>0.63560000000000005</v>
      </c>
      <c r="AX217" s="1">
        <v>2818.44</v>
      </c>
      <c r="AY217">
        <v>0.20979999999999999</v>
      </c>
      <c r="AZ217">
        <v>839.39</v>
      </c>
      <c r="BA217">
        <v>6.25E-2</v>
      </c>
      <c r="BB217" s="1">
        <v>1238.74</v>
      </c>
      <c r="BC217">
        <v>9.2200000000000004E-2</v>
      </c>
      <c r="BD217" s="1">
        <v>13435.72</v>
      </c>
      <c r="BE217" s="1">
        <v>7519.66</v>
      </c>
      <c r="BF217">
        <v>4.8448000000000002</v>
      </c>
      <c r="BG217">
        <v>0.48620000000000002</v>
      </c>
      <c r="BH217">
        <v>0.2611</v>
      </c>
      <c r="BI217">
        <v>0.16880000000000001</v>
      </c>
      <c r="BJ217">
        <v>7.7499999999999999E-2</v>
      </c>
      <c r="BK217">
        <v>6.4000000000000003E-3</v>
      </c>
    </row>
    <row r="218" spans="1:63" x14ac:dyDescent="0.3">
      <c r="A218" t="s">
        <v>216</v>
      </c>
      <c r="B218">
        <v>46235</v>
      </c>
      <c r="C218">
        <v>45</v>
      </c>
      <c r="D218">
        <v>38.22</v>
      </c>
      <c r="E218" s="1">
        <v>1719.85</v>
      </c>
      <c r="F218" s="1">
        <v>1550.68</v>
      </c>
      <c r="G218">
        <v>8.3999999999999995E-3</v>
      </c>
      <c r="H218">
        <v>5.9999999999999995E-4</v>
      </c>
      <c r="I218">
        <v>9.4999999999999998E-3</v>
      </c>
      <c r="J218">
        <v>5.9999999999999995E-4</v>
      </c>
      <c r="K218">
        <v>2.7300000000000001E-2</v>
      </c>
      <c r="L218">
        <v>0.91590000000000005</v>
      </c>
      <c r="M218">
        <v>3.7600000000000001E-2</v>
      </c>
      <c r="N218">
        <v>0.3402</v>
      </c>
      <c r="O218">
        <v>2.8999999999999998E-3</v>
      </c>
      <c r="P218">
        <v>0.14810000000000001</v>
      </c>
      <c r="Q218" s="1">
        <v>56704.12</v>
      </c>
      <c r="R218">
        <v>0.31680000000000003</v>
      </c>
      <c r="S218">
        <v>0.21779999999999999</v>
      </c>
      <c r="T218">
        <v>0.46529999999999999</v>
      </c>
      <c r="U218">
        <v>11.5</v>
      </c>
      <c r="V218" s="1">
        <v>76519.22</v>
      </c>
      <c r="W218">
        <v>146.74</v>
      </c>
      <c r="X218" s="1">
        <v>157779.64000000001</v>
      </c>
      <c r="Y218">
        <v>0.8427</v>
      </c>
      <c r="Z218">
        <v>0.11700000000000001</v>
      </c>
      <c r="AA218">
        <v>4.02E-2</v>
      </c>
      <c r="AB218">
        <v>0.1573</v>
      </c>
      <c r="AC218">
        <v>157.78</v>
      </c>
      <c r="AD218" s="1">
        <v>5696.77</v>
      </c>
      <c r="AE218">
        <v>706.02</v>
      </c>
      <c r="AF218" s="1">
        <v>153503.38</v>
      </c>
      <c r="AG218">
        <v>399</v>
      </c>
      <c r="AH218" s="1">
        <v>37684</v>
      </c>
      <c r="AI218" s="1">
        <v>58723</v>
      </c>
      <c r="AJ218">
        <v>42.39</v>
      </c>
      <c r="AK218">
        <v>35.549999999999997</v>
      </c>
      <c r="AL218">
        <v>37.909999999999997</v>
      </c>
      <c r="AM218">
        <v>6.2</v>
      </c>
      <c r="AN218">
        <v>0</v>
      </c>
      <c r="AO218">
        <v>0.92159999999999997</v>
      </c>
      <c r="AP218" s="1">
        <v>1298.6600000000001</v>
      </c>
      <c r="AQ218" s="1">
        <v>1887.23</v>
      </c>
      <c r="AR218" s="1">
        <v>5758.91</v>
      </c>
      <c r="AS218">
        <v>366.35</v>
      </c>
      <c r="AT218">
        <v>190.52</v>
      </c>
      <c r="AU218" s="1">
        <v>9501.69</v>
      </c>
      <c r="AV218" s="1">
        <v>4898.8900000000003</v>
      </c>
      <c r="AW218">
        <v>0.4264</v>
      </c>
      <c r="AX218" s="1">
        <v>5049.53</v>
      </c>
      <c r="AY218">
        <v>0.4395</v>
      </c>
      <c r="AZ218">
        <v>896.55</v>
      </c>
      <c r="BA218">
        <v>7.8E-2</v>
      </c>
      <c r="BB218">
        <v>643.15</v>
      </c>
      <c r="BC218">
        <v>5.6000000000000001E-2</v>
      </c>
      <c r="BD218" s="1">
        <v>11488.11</v>
      </c>
      <c r="BE218" s="1">
        <v>3181.33</v>
      </c>
      <c r="BF218">
        <v>0.79800000000000004</v>
      </c>
      <c r="BG218">
        <v>0.55530000000000002</v>
      </c>
      <c r="BH218">
        <v>0.2036</v>
      </c>
      <c r="BI218">
        <v>0.19850000000000001</v>
      </c>
      <c r="BJ218">
        <v>2.69E-2</v>
      </c>
      <c r="BK218">
        <v>1.5800000000000002E-2</v>
      </c>
    </row>
    <row r="219" spans="1:63" x14ac:dyDescent="0.3">
      <c r="A219" t="s">
        <v>217</v>
      </c>
      <c r="B219">
        <v>44099</v>
      </c>
      <c r="C219">
        <v>127</v>
      </c>
      <c r="D219">
        <v>23.39</v>
      </c>
      <c r="E219" s="1">
        <v>2970.71</v>
      </c>
      <c r="F219" s="1">
        <v>2484.16</v>
      </c>
      <c r="G219">
        <v>1.0800000000000001E-2</v>
      </c>
      <c r="H219">
        <v>1.5E-3</v>
      </c>
      <c r="I219">
        <v>8.5000000000000006E-3</v>
      </c>
      <c r="J219">
        <v>1.1999999999999999E-3</v>
      </c>
      <c r="K219">
        <v>2.1000000000000001E-2</v>
      </c>
      <c r="L219">
        <v>0.92449999999999999</v>
      </c>
      <c r="M219">
        <v>3.2599999999999997E-2</v>
      </c>
      <c r="N219">
        <v>0.52880000000000005</v>
      </c>
      <c r="O219">
        <v>0.01</v>
      </c>
      <c r="P219">
        <v>0.13830000000000001</v>
      </c>
      <c r="Q219" s="1">
        <v>53263.34</v>
      </c>
      <c r="R219">
        <v>0.24279999999999999</v>
      </c>
      <c r="S219">
        <v>0.19650000000000001</v>
      </c>
      <c r="T219">
        <v>0.56069999999999998</v>
      </c>
      <c r="U219">
        <v>18.8</v>
      </c>
      <c r="V219" s="1">
        <v>71417.25</v>
      </c>
      <c r="W219">
        <v>156.80000000000001</v>
      </c>
      <c r="X219" s="1">
        <v>157711.95000000001</v>
      </c>
      <c r="Y219">
        <v>0.74990000000000001</v>
      </c>
      <c r="Z219">
        <v>0.2009</v>
      </c>
      <c r="AA219">
        <v>4.9299999999999997E-2</v>
      </c>
      <c r="AB219">
        <v>0.25009999999999999</v>
      </c>
      <c r="AC219">
        <v>157.71</v>
      </c>
      <c r="AD219" s="1">
        <v>3982.37</v>
      </c>
      <c r="AE219">
        <v>600.69000000000005</v>
      </c>
      <c r="AF219" s="1">
        <v>137482.29999999999</v>
      </c>
      <c r="AG219">
        <v>316</v>
      </c>
      <c r="AH219" s="1">
        <v>28799</v>
      </c>
      <c r="AI219" s="1">
        <v>45619</v>
      </c>
      <c r="AJ219">
        <v>34.97</v>
      </c>
      <c r="AK219">
        <v>23.57</v>
      </c>
      <c r="AL219">
        <v>29.14</v>
      </c>
      <c r="AM219">
        <v>3.7</v>
      </c>
      <c r="AN219">
        <v>709.76</v>
      </c>
      <c r="AO219">
        <v>1.1477999999999999</v>
      </c>
      <c r="AP219" s="1">
        <v>1636.13</v>
      </c>
      <c r="AQ219" s="1">
        <v>1370.44</v>
      </c>
      <c r="AR219" s="1">
        <v>6532.41</v>
      </c>
      <c r="AS219">
        <v>366.78</v>
      </c>
      <c r="AT219">
        <v>297.5</v>
      </c>
      <c r="AU219" s="1">
        <v>10203.26</v>
      </c>
      <c r="AV219" s="1">
        <v>6069.54</v>
      </c>
      <c r="AW219">
        <v>0.46239999999999998</v>
      </c>
      <c r="AX219" s="1">
        <v>5120.01</v>
      </c>
      <c r="AY219">
        <v>0.3901</v>
      </c>
      <c r="AZ219">
        <v>796.07</v>
      </c>
      <c r="BA219">
        <v>6.0600000000000001E-2</v>
      </c>
      <c r="BB219" s="1">
        <v>1140.9000000000001</v>
      </c>
      <c r="BC219">
        <v>8.6900000000000005E-2</v>
      </c>
      <c r="BD219" s="1">
        <v>13126.52</v>
      </c>
      <c r="BE219" s="1">
        <v>3433.37</v>
      </c>
      <c r="BF219">
        <v>1.2313000000000001</v>
      </c>
      <c r="BG219">
        <v>0.50649999999999995</v>
      </c>
      <c r="BH219">
        <v>0.21859999999999999</v>
      </c>
      <c r="BI219">
        <v>0.2369</v>
      </c>
      <c r="BJ219">
        <v>1.9599999999999999E-2</v>
      </c>
      <c r="BK219">
        <v>1.84E-2</v>
      </c>
    </row>
    <row r="220" spans="1:63" x14ac:dyDescent="0.3">
      <c r="A220" t="s">
        <v>218</v>
      </c>
      <c r="B220">
        <v>46979</v>
      </c>
      <c r="C220">
        <v>40</v>
      </c>
      <c r="D220">
        <v>184.44</v>
      </c>
      <c r="E220" s="1">
        <v>7377.53</v>
      </c>
      <c r="F220" s="1">
        <v>5679.02</v>
      </c>
      <c r="G220">
        <v>1.8700000000000001E-2</v>
      </c>
      <c r="H220">
        <v>1.6000000000000001E-3</v>
      </c>
      <c r="I220">
        <v>0.40570000000000001</v>
      </c>
      <c r="J220">
        <v>1E-3</v>
      </c>
      <c r="K220">
        <v>7.0900000000000005E-2</v>
      </c>
      <c r="L220">
        <v>0.44919999999999999</v>
      </c>
      <c r="M220">
        <v>5.2900000000000003E-2</v>
      </c>
      <c r="N220">
        <v>0.69789999999999996</v>
      </c>
      <c r="O220">
        <v>4.2299999999999997E-2</v>
      </c>
      <c r="P220">
        <v>0.1661</v>
      </c>
      <c r="Q220" s="1">
        <v>57640.13</v>
      </c>
      <c r="R220">
        <v>0.39839999999999998</v>
      </c>
      <c r="S220">
        <v>0.20580000000000001</v>
      </c>
      <c r="T220">
        <v>0.39579999999999999</v>
      </c>
      <c r="U220">
        <v>57.5</v>
      </c>
      <c r="V220" s="1">
        <v>84857.18</v>
      </c>
      <c r="W220">
        <v>126.08</v>
      </c>
      <c r="X220" s="1">
        <v>113856.37</v>
      </c>
      <c r="Y220">
        <v>0.53600000000000003</v>
      </c>
      <c r="Z220">
        <v>0.38950000000000001</v>
      </c>
      <c r="AA220">
        <v>7.4499999999999997E-2</v>
      </c>
      <c r="AB220">
        <v>0.46400000000000002</v>
      </c>
      <c r="AC220">
        <v>113.86</v>
      </c>
      <c r="AD220" s="1">
        <v>5210.49</v>
      </c>
      <c r="AE220">
        <v>363.24</v>
      </c>
      <c r="AF220" s="1">
        <v>105322.66</v>
      </c>
      <c r="AG220">
        <v>140</v>
      </c>
      <c r="AH220" s="1">
        <v>31480</v>
      </c>
      <c r="AI220" s="1">
        <v>41948</v>
      </c>
      <c r="AJ220">
        <v>64.02</v>
      </c>
      <c r="AK220">
        <v>42.71</v>
      </c>
      <c r="AL220">
        <v>46.47</v>
      </c>
      <c r="AM220">
        <v>4.2</v>
      </c>
      <c r="AN220">
        <v>0</v>
      </c>
      <c r="AO220">
        <v>1.1462000000000001</v>
      </c>
      <c r="AP220" s="1">
        <v>1724.43</v>
      </c>
      <c r="AQ220" s="1">
        <v>2542.06</v>
      </c>
      <c r="AR220" s="1">
        <v>6465.56</v>
      </c>
      <c r="AS220">
        <v>822.5</v>
      </c>
      <c r="AT220">
        <v>164.92</v>
      </c>
      <c r="AU220" s="1">
        <v>11719.46</v>
      </c>
      <c r="AV220" s="1">
        <v>7556.9</v>
      </c>
      <c r="AW220">
        <v>0.46960000000000002</v>
      </c>
      <c r="AX220" s="1">
        <v>5950.84</v>
      </c>
      <c r="AY220">
        <v>0.36980000000000002</v>
      </c>
      <c r="AZ220" s="1">
        <v>1381.01</v>
      </c>
      <c r="BA220">
        <v>8.5800000000000001E-2</v>
      </c>
      <c r="BB220" s="1">
        <v>1202.19</v>
      </c>
      <c r="BC220">
        <v>7.4700000000000003E-2</v>
      </c>
      <c r="BD220" s="1">
        <v>16090.94</v>
      </c>
      <c r="BE220" s="1">
        <v>3793.2</v>
      </c>
      <c r="BF220">
        <v>1.7870999999999999</v>
      </c>
      <c r="BG220">
        <v>0.42430000000000001</v>
      </c>
      <c r="BH220">
        <v>0.2044</v>
      </c>
      <c r="BI220">
        <v>0.3306</v>
      </c>
      <c r="BJ220">
        <v>2.5999999999999999E-2</v>
      </c>
      <c r="BK220">
        <v>1.46E-2</v>
      </c>
    </row>
    <row r="221" spans="1:63" x14ac:dyDescent="0.3">
      <c r="A221" t="s">
        <v>219</v>
      </c>
      <c r="B221">
        <v>44107</v>
      </c>
      <c r="C221">
        <v>22</v>
      </c>
      <c r="D221">
        <v>468.07</v>
      </c>
      <c r="E221" s="1">
        <v>10297.52</v>
      </c>
      <c r="F221" s="1">
        <v>9945.01</v>
      </c>
      <c r="G221">
        <v>4.4000000000000003E-3</v>
      </c>
      <c r="H221">
        <v>3.5000000000000001E-3</v>
      </c>
      <c r="I221">
        <v>0.12559999999999999</v>
      </c>
      <c r="J221">
        <v>1.4E-3</v>
      </c>
      <c r="K221">
        <v>0.14649999999999999</v>
      </c>
      <c r="L221">
        <v>0.67689999999999995</v>
      </c>
      <c r="M221">
        <v>4.1799999999999997E-2</v>
      </c>
      <c r="N221">
        <v>0.69889999999999997</v>
      </c>
      <c r="O221">
        <v>6.25E-2</v>
      </c>
      <c r="P221">
        <v>0.154</v>
      </c>
      <c r="Q221" s="1">
        <v>56082.2</v>
      </c>
      <c r="R221">
        <v>0.4879</v>
      </c>
      <c r="S221">
        <v>8.7900000000000006E-2</v>
      </c>
      <c r="T221">
        <v>0.42409999999999998</v>
      </c>
      <c r="U221">
        <v>59</v>
      </c>
      <c r="V221" s="1">
        <v>88341.15</v>
      </c>
      <c r="W221">
        <v>173.93</v>
      </c>
      <c r="X221" s="1">
        <v>72492.490000000005</v>
      </c>
      <c r="Y221">
        <v>0.75949999999999995</v>
      </c>
      <c r="Z221">
        <v>0.2351</v>
      </c>
      <c r="AA221">
        <v>5.4999999999999997E-3</v>
      </c>
      <c r="AB221">
        <v>0.24049999999999999</v>
      </c>
      <c r="AC221">
        <v>72.489999999999995</v>
      </c>
      <c r="AD221" s="1">
        <v>1931.46</v>
      </c>
      <c r="AE221">
        <v>374.91</v>
      </c>
      <c r="AF221" s="1">
        <v>71624.929999999993</v>
      </c>
      <c r="AG221">
        <v>44</v>
      </c>
      <c r="AH221" s="1">
        <v>28246</v>
      </c>
      <c r="AI221" s="1">
        <v>41287</v>
      </c>
      <c r="AJ221">
        <v>40.81</v>
      </c>
      <c r="AK221">
        <v>24.93</v>
      </c>
      <c r="AL221">
        <v>31.84</v>
      </c>
      <c r="AM221">
        <v>1.27</v>
      </c>
      <c r="AN221">
        <v>0</v>
      </c>
      <c r="AO221">
        <v>0.63039999999999996</v>
      </c>
      <c r="AP221" s="1">
        <v>1131.94</v>
      </c>
      <c r="AQ221" s="1">
        <v>1872.87</v>
      </c>
      <c r="AR221" s="1">
        <v>6249.67</v>
      </c>
      <c r="AS221">
        <v>747.96</v>
      </c>
      <c r="AT221">
        <v>377.72</v>
      </c>
      <c r="AU221" s="1">
        <v>10380.16</v>
      </c>
      <c r="AV221" s="1">
        <v>7826.8</v>
      </c>
      <c r="AW221">
        <v>0.68200000000000005</v>
      </c>
      <c r="AX221" s="1">
        <v>1867.82</v>
      </c>
      <c r="AY221">
        <v>0.16270000000000001</v>
      </c>
      <c r="AZ221">
        <v>370.98</v>
      </c>
      <c r="BA221">
        <v>3.2300000000000002E-2</v>
      </c>
      <c r="BB221" s="1">
        <v>1411.13</v>
      </c>
      <c r="BC221">
        <v>0.123</v>
      </c>
      <c r="BD221" s="1">
        <v>11476.73</v>
      </c>
      <c r="BE221" s="1">
        <v>6685.85</v>
      </c>
      <c r="BF221">
        <v>3.6343000000000001</v>
      </c>
      <c r="BG221">
        <v>0.57779999999999998</v>
      </c>
      <c r="BH221">
        <v>0.193</v>
      </c>
      <c r="BI221">
        <v>0.1827</v>
      </c>
      <c r="BJ221">
        <v>3.7999999999999999E-2</v>
      </c>
      <c r="BK221">
        <v>8.3999999999999995E-3</v>
      </c>
    </row>
    <row r="222" spans="1:63" x14ac:dyDescent="0.3">
      <c r="A222" t="s">
        <v>220</v>
      </c>
      <c r="B222">
        <v>46953</v>
      </c>
      <c r="C222">
        <v>19</v>
      </c>
      <c r="D222">
        <v>171.33</v>
      </c>
      <c r="E222" s="1">
        <v>3255.29</v>
      </c>
      <c r="F222" s="1">
        <v>3117.41</v>
      </c>
      <c r="G222">
        <v>1.0999999999999999E-2</v>
      </c>
      <c r="H222">
        <v>2.0000000000000001E-4</v>
      </c>
      <c r="I222">
        <v>0.1067</v>
      </c>
      <c r="J222">
        <v>1E-3</v>
      </c>
      <c r="K222">
        <v>4.8000000000000001E-2</v>
      </c>
      <c r="L222">
        <v>0.76519999999999999</v>
      </c>
      <c r="M222">
        <v>6.8000000000000005E-2</v>
      </c>
      <c r="N222">
        <v>0.68479999999999996</v>
      </c>
      <c r="O222">
        <v>1.0200000000000001E-2</v>
      </c>
      <c r="P222">
        <v>0.1066</v>
      </c>
      <c r="Q222" s="1">
        <v>64834.53</v>
      </c>
      <c r="R222">
        <v>0.2515</v>
      </c>
      <c r="S222">
        <v>0.33129999999999998</v>
      </c>
      <c r="T222">
        <v>0.41720000000000002</v>
      </c>
      <c r="U222">
        <v>19</v>
      </c>
      <c r="V222" s="1">
        <v>87450.42</v>
      </c>
      <c r="W222">
        <v>167.78</v>
      </c>
      <c r="X222" s="1">
        <v>69961.88</v>
      </c>
      <c r="Y222">
        <v>0.53790000000000004</v>
      </c>
      <c r="Z222">
        <v>0.41549999999999998</v>
      </c>
      <c r="AA222">
        <v>4.6600000000000003E-2</v>
      </c>
      <c r="AB222">
        <v>0.46210000000000001</v>
      </c>
      <c r="AC222">
        <v>69.959999999999994</v>
      </c>
      <c r="AD222" s="1">
        <v>1841.06</v>
      </c>
      <c r="AE222">
        <v>208.9</v>
      </c>
      <c r="AF222" s="1">
        <v>63409.91</v>
      </c>
      <c r="AG222">
        <v>27</v>
      </c>
      <c r="AH222" s="1">
        <v>30951</v>
      </c>
      <c r="AI222" s="1">
        <v>41222</v>
      </c>
      <c r="AJ222">
        <v>48.4</v>
      </c>
      <c r="AK222">
        <v>25.29</v>
      </c>
      <c r="AL222">
        <v>25.16</v>
      </c>
      <c r="AM222">
        <v>4.2</v>
      </c>
      <c r="AN222">
        <v>0</v>
      </c>
      <c r="AO222">
        <v>0.54290000000000005</v>
      </c>
      <c r="AP222" s="1">
        <v>1195.25</v>
      </c>
      <c r="AQ222" s="1">
        <v>1947.39</v>
      </c>
      <c r="AR222" s="1">
        <v>5394.43</v>
      </c>
      <c r="AS222">
        <v>462.15</v>
      </c>
      <c r="AT222">
        <v>232.38</v>
      </c>
      <c r="AU222" s="1">
        <v>9231.61</v>
      </c>
      <c r="AV222" s="1">
        <v>7271.52</v>
      </c>
      <c r="AW222">
        <v>0.69359999999999999</v>
      </c>
      <c r="AX222" s="1">
        <v>1855.29</v>
      </c>
      <c r="AY222">
        <v>0.17699999999999999</v>
      </c>
      <c r="AZ222">
        <v>461.93</v>
      </c>
      <c r="BA222">
        <v>4.41E-2</v>
      </c>
      <c r="BB222">
        <v>895.31</v>
      </c>
      <c r="BC222">
        <v>8.5400000000000004E-2</v>
      </c>
      <c r="BD222" s="1">
        <v>10484.040000000001</v>
      </c>
      <c r="BE222" s="1">
        <v>6161.01</v>
      </c>
      <c r="BF222">
        <v>4.2826000000000004</v>
      </c>
      <c r="BG222" t="s">
        <v>142</v>
      </c>
      <c r="BH222" t="s">
        <v>142</v>
      </c>
      <c r="BI222" t="s">
        <v>142</v>
      </c>
      <c r="BJ222" t="s">
        <v>142</v>
      </c>
      <c r="BK222" t="s">
        <v>142</v>
      </c>
    </row>
    <row r="223" spans="1:63" x14ac:dyDescent="0.3">
      <c r="A223" t="s">
        <v>221</v>
      </c>
      <c r="B223">
        <v>47498</v>
      </c>
      <c r="C223">
        <v>89</v>
      </c>
      <c r="D223">
        <v>5.09</v>
      </c>
      <c r="E223">
        <v>452.91</v>
      </c>
      <c r="F223">
        <v>420.4</v>
      </c>
      <c r="G223">
        <v>4.7999999999999996E-3</v>
      </c>
      <c r="H223">
        <v>0</v>
      </c>
      <c r="I223">
        <v>2.3999999999999998E-3</v>
      </c>
      <c r="J223">
        <v>0</v>
      </c>
      <c r="K223">
        <v>1.04E-2</v>
      </c>
      <c r="L223">
        <v>0.97789999999999999</v>
      </c>
      <c r="M223">
        <v>4.5999999999999999E-3</v>
      </c>
      <c r="N223">
        <v>0.3614</v>
      </c>
      <c r="O223">
        <v>0</v>
      </c>
      <c r="P223">
        <v>0.13550000000000001</v>
      </c>
      <c r="Q223" s="1">
        <v>44594.54</v>
      </c>
      <c r="R223">
        <v>0.41460000000000002</v>
      </c>
      <c r="S223">
        <v>9.7600000000000006E-2</v>
      </c>
      <c r="T223">
        <v>0.48780000000000001</v>
      </c>
      <c r="U223">
        <v>8.1999999999999993</v>
      </c>
      <c r="V223" s="1">
        <v>47186.71</v>
      </c>
      <c r="W223">
        <v>54.57</v>
      </c>
      <c r="X223" s="1">
        <v>217139.17</v>
      </c>
      <c r="Y223">
        <v>0.94289999999999996</v>
      </c>
      <c r="Z223">
        <v>1.61E-2</v>
      </c>
      <c r="AA223">
        <v>4.1000000000000002E-2</v>
      </c>
      <c r="AB223">
        <v>5.7099999999999998E-2</v>
      </c>
      <c r="AC223">
        <v>217.14</v>
      </c>
      <c r="AD223" s="1">
        <v>4854.8900000000003</v>
      </c>
      <c r="AE223">
        <v>625.07000000000005</v>
      </c>
      <c r="AF223" s="1">
        <v>165920.93</v>
      </c>
      <c r="AG223">
        <v>433</v>
      </c>
      <c r="AH223" s="1">
        <v>32494</v>
      </c>
      <c r="AI223" s="1">
        <v>47623</v>
      </c>
      <c r="AJ223">
        <v>36.700000000000003</v>
      </c>
      <c r="AK223">
        <v>21.7</v>
      </c>
      <c r="AL223">
        <v>24.39</v>
      </c>
      <c r="AM223">
        <v>4.8</v>
      </c>
      <c r="AN223" s="1">
        <v>2008.29</v>
      </c>
      <c r="AO223">
        <v>2.4403000000000001</v>
      </c>
      <c r="AP223" s="1">
        <v>1756.96</v>
      </c>
      <c r="AQ223" s="1">
        <v>2412.44</v>
      </c>
      <c r="AR223" s="1">
        <v>7032.53</v>
      </c>
      <c r="AS223">
        <v>504.25</v>
      </c>
      <c r="AT223">
        <v>485.15</v>
      </c>
      <c r="AU223" s="1">
        <v>12191.27</v>
      </c>
      <c r="AV223" s="1">
        <v>7522.28</v>
      </c>
      <c r="AW223">
        <v>0.45629999999999998</v>
      </c>
      <c r="AX223" s="1">
        <v>6524.55</v>
      </c>
      <c r="AY223">
        <v>0.39579999999999999</v>
      </c>
      <c r="AZ223" s="1">
        <v>1686.01</v>
      </c>
      <c r="BA223">
        <v>0.1023</v>
      </c>
      <c r="BB223">
        <v>752.24</v>
      </c>
      <c r="BC223">
        <v>4.5600000000000002E-2</v>
      </c>
      <c r="BD223" s="1">
        <v>16485.080000000002</v>
      </c>
      <c r="BE223" s="1">
        <v>5917.12</v>
      </c>
      <c r="BF223">
        <v>2.4674999999999998</v>
      </c>
      <c r="BG223">
        <v>0.48609999999999998</v>
      </c>
      <c r="BH223">
        <v>0.19120000000000001</v>
      </c>
      <c r="BI223">
        <v>0.26929999999999998</v>
      </c>
      <c r="BJ223">
        <v>3.09E-2</v>
      </c>
      <c r="BK223">
        <v>2.2499999999999999E-2</v>
      </c>
    </row>
    <row r="224" spans="1:63" x14ac:dyDescent="0.3">
      <c r="A224" t="s">
        <v>222</v>
      </c>
      <c r="B224">
        <v>49791</v>
      </c>
      <c r="C224">
        <v>76</v>
      </c>
      <c r="D224">
        <v>11.65</v>
      </c>
      <c r="E224">
        <v>885.3</v>
      </c>
      <c r="F224">
        <v>801.29</v>
      </c>
      <c r="G224">
        <v>5.0000000000000001E-3</v>
      </c>
      <c r="H224">
        <v>0</v>
      </c>
      <c r="I224">
        <v>1.2999999999999999E-3</v>
      </c>
      <c r="J224">
        <v>0</v>
      </c>
      <c r="K224">
        <v>7.4999999999999997E-3</v>
      </c>
      <c r="L224">
        <v>0.95399999999999996</v>
      </c>
      <c r="M224">
        <v>3.2199999999999999E-2</v>
      </c>
      <c r="N224">
        <v>0.34129999999999999</v>
      </c>
      <c r="O224">
        <v>1.1999999999999999E-3</v>
      </c>
      <c r="P224">
        <v>0.1477</v>
      </c>
      <c r="Q224" s="1">
        <v>45451.33</v>
      </c>
      <c r="R224">
        <v>0.26190000000000002</v>
      </c>
      <c r="S224">
        <v>0.17860000000000001</v>
      </c>
      <c r="T224">
        <v>0.5595</v>
      </c>
      <c r="U224">
        <v>10.1</v>
      </c>
      <c r="V224" s="1">
        <v>47505.15</v>
      </c>
      <c r="W224">
        <v>82.34</v>
      </c>
      <c r="X224" s="1">
        <v>138281.92000000001</v>
      </c>
      <c r="Y224">
        <v>0.89500000000000002</v>
      </c>
      <c r="Z224">
        <v>7.3400000000000007E-2</v>
      </c>
      <c r="AA224">
        <v>3.1600000000000003E-2</v>
      </c>
      <c r="AB224">
        <v>0.105</v>
      </c>
      <c r="AC224">
        <v>138.28</v>
      </c>
      <c r="AD224" s="1">
        <v>3141.25</v>
      </c>
      <c r="AE224">
        <v>451.51</v>
      </c>
      <c r="AF224" s="1">
        <v>128111.08</v>
      </c>
      <c r="AG224">
        <v>257</v>
      </c>
      <c r="AH224" s="1">
        <v>36094</v>
      </c>
      <c r="AI224" s="1">
        <v>50627</v>
      </c>
      <c r="AJ224">
        <v>32.4</v>
      </c>
      <c r="AK224">
        <v>22.27</v>
      </c>
      <c r="AL224">
        <v>23.97</v>
      </c>
      <c r="AM224">
        <v>5.7</v>
      </c>
      <c r="AN224">
        <v>576.86</v>
      </c>
      <c r="AO224">
        <v>1.1445000000000001</v>
      </c>
      <c r="AP224" s="1">
        <v>1489.15</v>
      </c>
      <c r="AQ224" s="1">
        <v>2271.67</v>
      </c>
      <c r="AR224" s="1">
        <v>5075.07</v>
      </c>
      <c r="AS224">
        <v>829.3</v>
      </c>
      <c r="AT224">
        <v>96.24</v>
      </c>
      <c r="AU224" s="1">
        <v>9761.4500000000007</v>
      </c>
      <c r="AV224" s="1">
        <v>7515.18</v>
      </c>
      <c r="AW224">
        <v>0.56789999999999996</v>
      </c>
      <c r="AX224" s="1">
        <v>3426.14</v>
      </c>
      <c r="AY224">
        <v>0.25890000000000002</v>
      </c>
      <c r="AZ224" s="1">
        <v>1635.42</v>
      </c>
      <c r="BA224">
        <v>0.1236</v>
      </c>
      <c r="BB224">
        <v>655.69</v>
      </c>
      <c r="BC224">
        <v>4.9599999999999998E-2</v>
      </c>
      <c r="BD224" s="1">
        <v>13232.44</v>
      </c>
      <c r="BE224" s="1">
        <v>6214.74</v>
      </c>
      <c r="BF224">
        <v>2.3572000000000002</v>
      </c>
      <c r="BG224">
        <v>0.47399999999999998</v>
      </c>
      <c r="BH224">
        <v>0.2099</v>
      </c>
      <c r="BI224">
        <v>0.27739999999999998</v>
      </c>
      <c r="BJ224">
        <v>2.3199999999999998E-2</v>
      </c>
      <c r="BK224">
        <v>1.54E-2</v>
      </c>
    </row>
    <row r="225" spans="1:63" x14ac:dyDescent="0.3">
      <c r="A225" t="s">
        <v>223</v>
      </c>
      <c r="B225">
        <v>45245</v>
      </c>
      <c r="C225">
        <v>383</v>
      </c>
      <c r="D225">
        <v>4.75</v>
      </c>
      <c r="E225" s="1">
        <v>1817.87</v>
      </c>
      <c r="F225" s="1">
        <v>1551.74</v>
      </c>
      <c r="G225">
        <v>1.9E-3</v>
      </c>
      <c r="H225">
        <v>0</v>
      </c>
      <c r="I225">
        <v>1.52E-2</v>
      </c>
      <c r="J225">
        <v>1.2999999999999999E-3</v>
      </c>
      <c r="K225">
        <v>4.1000000000000003E-3</v>
      </c>
      <c r="L225">
        <v>0.94</v>
      </c>
      <c r="M225">
        <v>3.7499999999999999E-2</v>
      </c>
      <c r="N225">
        <v>0.56410000000000005</v>
      </c>
      <c r="O225">
        <v>0</v>
      </c>
      <c r="P225">
        <v>0.153</v>
      </c>
      <c r="Q225" s="1">
        <v>46380.79</v>
      </c>
      <c r="R225">
        <v>0.25509999999999999</v>
      </c>
      <c r="S225">
        <v>0.15310000000000001</v>
      </c>
      <c r="T225">
        <v>0.59179999999999999</v>
      </c>
      <c r="U225">
        <v>11.2</v>
      </c>
      <c r="V225" s="1">
        <v>93070.86</v>
      </c>
      <c r="W225">
        <v>154.19999999999999</v>
      </c>
      <c r="X225" s="1">
        <v>297774.51</v>
      </c>
      <c r="Y225">
        <v>0.38019999999999998</v>
      </c>
      <c r="Z225">
        <v>0.47449999999999998</v>
      </c>
      <c r="AA225">
        <v>0.14530000000000001</v>
      </c>
      <c r="AB225">
        <v>0.61980000000000002</v>
      </c>
      <c r="AC225">
        <v>297.77</v>
      </c>
      <c r="AD225" s="1">
        <v>8489.3700000000008</v>
      </c>
      <c r="AE225">
        <v>400.33</v>
      </c>
      <c r="AF225" s="1">
        <v>166097.54</v>
      </c>
      <c r="AG225">
        <v>434</v>
      </c>
      <c r="AH225" s="1">
        <v>32074</v>
      </c>
      <c r="AI225" s="1">
        <v>54996</v>
      </c>
      <c r="AJ225">
        <v>36.200000000000003</v>
      </c>
      <c r="AK225">
        <v>21.54</v>
      </c>
      <c r="AL225">
        <v>31.74</v>
      </c>
      <c r="AM225">
        <v>3.4</v>
      </c>
      <c r="AN225">
        <v>0</v>
      </c>
      <c r="AO225">
        <v>0.66479999999999995</v>
      </c>
      <c r="AP225" s="1">
        <v>1924.11</v>
      </c>
      <c r="AQ225" s="1">
        <v>1945.12</v>
      </c>
      <c r="AR225" s="1">
        <v>5722.75</v>
      </c>
      <c r="AS225">
        <v>775.99</v>
      </c>
      <c r="AT225">
        <v>220.01</v>
      </c>
      <c r="AU225" s="1">
        <v>10587.95</v>
      </c>
      <c r="AV225" s="1">
        <v>7393.25</v>
      </c>
      <c r="AW225">
        <v>0.41539999999999999</v>
      </c>
      <c r="AX225" s="1">
        <v>8032.87</v>
      </c>
      <c r="AY225">
        <v>0.45140000000000002</v>
      </c>
      <c r="AZ225">
        <v>741.58</v>
      </c>
      <c r="BA225">
        <v>4.1700000000000001E-2</v>
      </c>
      <c r="BB225" s="1">
        <v>1629.47</v>
      </c>
      <c r="BC225">
        <v>9.1600000000000001E-2</v>
      </c>
      <c r="BD225" s="1">
        <v>17797.169999999998</v>
      </c>
      <c r="BE225" s="1">
        <v>4804.0200000000004</v>
      </c>
      <c r="BF225">
        <v>1.4027000000000001</v>
      </c>
      <c r="BG225">
        <v>0.41210000000000002</v>
      </c>
      <c r="BH225">
        <v>0.26129999999999998</v>
      </c>
      <c r="BI225">
        <v>0.23849999999999999</v>
      </c>
      <c r="BJ225">
        <v>5.5800000000000002E-2</v>
      </c>
      <c r="BK225">
        <v>3.2399999999999998E-2</v>
      </c>
    </row>
    <row r="226" spans="1:63" x14ac:dyDescent="0.3">
      <c r="A226" t="s">
        <v>224</v>
      </c>
      <c r="B226">
        <v>44115</v>
      </c>
      <c r="C226">
        <v>10</v>
      </c>
      <c r="D226">
        <v>167.32</v>
      </c>
      <c r="E226" s="1">
        <v>1673.2</v>
      </c>
      <c r="F226" s="1">
        <v>1617.75</v>
      </c>
      <c r="G226">
        <v>9.7999999999999997E-3</v>
      </c>
      <c r="H226">
        <v>0</v>
      </c>
      <c r="I226">
        <v>1.9599999999999999E-2</v>
      </c>
      <c r="J226">
        <v>1.1999999999999999E-3</v>
      </c>
      <c r="K226">
        <v>2.3099999999999999E-2</v>
      </c>
      <c r="L226">
        <v>0.86240000000000006</v>
      </c>
      <c r="M226">
        <v>8.3799999999999999E-2</v>
      </c>
      <c r="N226">
        <v>0.40029999999999999</v>
      </c>
      <c r="O226">
        <v>5.1999999999999998E-3</v>
      </c>
      <c r="P226">
        <v>0.1202</v>
      </c>
      <c r="Q226" s="1">
        <v>52534.83</v>
      </c>
      <c r="R226">
        <v>0.32500000000000001</v>
      </c>
      <c r="S226">
        <v>0.22500000000000001</v>
      </c>
      <c r="T226">
        <v>0.45</v>
      </c>
      <c r="U226">
        <v>16.5</v>
      </c>
      <c r="V226" s="1">
        <v>62863.48</v>
      </c>
      <c r="W226">
        <v>97.58</v>
      </c>
      <c r="X226" s="1">
        <v>148376.09</v>
      </c>
      <c r="Y226">
        <v>0.52400000000000002</v>
      </c>
      <c r="Z226">
        <v>0.42870000000000003</v>
      </c>
      <c r="AA226">
        <v>4.7399999999999998E-2</v>
      </c>
      <c r="AB226">
        <v>0.47599999999999998</v>
      </c>
      <c r="AC226">
        <v>148.38</v>
      </c>
      <c r="AD226" s="1">
        <v>6284.86</v>
      </c>
      <c r="AE226">
        <v>525.01</v>
      </c>
      <c r="AF226" s="1">
        <v>146907.16</v>
      </c>
      <c r="AG226">
        <v>362</v>
      </c>
      <c r="AH226" s="1">
        <v>32986</v>
      </c>
      <c r="AI226" s="1">
        <v>48727</v>
      </c>
      <c r="AJ226">
        <v>59.2</v>
      </c>
      <c r="AK226">
        <v>41.18</v>
      </c>
      <c r="AL226">
        <v>41.94</v>
      </c>
      <c r="AM226">
        <v>4.9000000000000004</v>
      </c>
      <c r="AN226">
        <v>0</v>
      </c>
      <c r="AO226">
        <v>1.0737000000000001</v>
      </c>
      <c r="AP226" s="1">
        <v>1920.02</v>
      </c>
      <c r="AQ226" s="1">
        <v>1787.47</v>
      </c>
      <c r="AR226" s="1">
        <v>6133</v>
      </c>
      <c r="AS226">
        <v>386.49</v>
      </c>
      <c r="AT226">
        <v>204.98</v>
      </c>
      <c r="AU226" s="1">
        <v>10431.959999999999</v>
      </c>
      <c r="AV226" s="1">
        <v>4579.4399999999996</v>
      </c>
      <c r="AW226">
        <v>0.3609</v>
      </c>
      <c r="AX226" s="1">
        <v>5810.24</v>
      </c>
      <c r="AY226">
        <v>0.45789999999999997</v>
      </c>
      <c r="AZ226" s="1">
        <v>1634.75</v>
      </c>
      <c r="BA226">
        <v>0.1288</v>
      </c>
      <c r="BB226">
        <v>665.08</v>
      </c>
      <c r="BC226">
        <v>5.2400000000000002E-2</v>
      </c>
      <c r="BD226" s="1">
        <v>12689.5</v>
      </c>
      <c r="BE226" s="1">
        <v>2956.24</v>
      </c>
      <c r="BF226">
        <v>1.0562</v>
      </c>
      <c r="BG226">
        <v>0.48359999999999997</v>
      </c>
      <c r="BH226">
        <v>0.22850000000000001</v>
      </c>
      <c r="BI226">
        <v>0.23100000000000001</v>
      </c>
      <c r="BJ226">
        <v>2.8400000000000002E-2</v>
      </c>
      <c r="BK226">
        <v>2.86E-2</v>
      </c>
    </row>
    <row r="227" spans="1:63" x14ac:dyDescent="0.3">
      <c r="A227" t="s">
        <v>225</v>
      </c>
      <c r="B227">
        <v>45419</v>
      </c>
      <c r="C227">
        <v>44</v>
      </c>
      <c r="D227">
        <v>20.87</v>
      </c>
      <c r="E227">
        <v>918.39</v>
      </c>
      <c r="F227">
        <v>909.86</v>
      </c>
      <c r="G227">
        <v>9.9000000000000008E-3</v>
      </c>
      <c r="H227">
        <v>1.1000000000000001E-3</v>
      </c>
      <c r="I227">
        <v>2.9999999999999997E-4</v>
      </c>
      <c r="J227">
        <v>0</v>
      </c>
      <c r="K227">
        <v>7.6700000000000004E-2</v>
      </c>
      <c r="L227">
        <v>0.89839999999999998</v>
      </c>
      <c r="M227">
        <v>1.37E-2</v>
      </c>
      <c r="N227">
        <v>0.39610000000000001</v>
      </c>
      <c r="O227">
        <v>1.1000000000000001E-3</v>
      </c>
      <c r="P227">
        <v>0.16689999999999999</v>
      </c>
      <c r="Q227" s="1">
        <v>56582.32</v>
      </c>
      <c r="R227">
        <v>0.1807</v>
      </c>
      <c r="S227">
        <v>0.1928</v>
      </c>
      <c r="T227">
        <v>0.62649999999999995</v>
      </c>
      <c r="U227">
        <v>22.6</v>
      </c>
      <c r="V227" s="1">
        <v>57778</v>
      </c>
      <c r="W227">
        <v>39.06</v>
      </c>
      <c r="X227" s="1">
        <v>112481.19</v>
      </c>
      <c r="Y227">
        <v>0.84499999999999997</v>
      </c>
      <c r="Z227">
        <v>0.1042</v>
      </c>
      <c r="AA227">
        <v>5.0799999999999998E-2</v>
      </c>
      <c r="AB227">
        <v>0.155</v>
      </c>
      <c r="AC227">
        <v>112.48</v>
      </c>
      <c r="AD227" s="1">
        <v>2691.13</v>
      </c>
      <c r="AE227">
        <v>407.48</v>
      </c>
      <c r="AF227" s="1">
        <v>100509.82</v>
      </c>
      <c r="AG227">
        <v>128</v>
      </c>
      <c r="AH227" s="1">
        <v>32239</v>
      </c>
      <c r="AI227" s="1">
        <v>47194</v>
      </c>
      <c r="AJ227">
        <v>34.700000000000003</v>
      </c>
      <c r="AK227">
        <v>23</v>
      </c>
      <c r="AL227">
        <v>26.18</v>
      </c>
      <c r="AM227">
        <v>4.3</v>
      </c>
      <c r="AN227">
        <v>773.49</v>
      </c>
      <c r="AO227">
        <v>1.0884</v>
      </c>
      <c r="AP227" s="1">
        <v>1352.84</v>
      </c>
      <c r="AQ227" s="1">
        <v>1764.07</v>
      </c>
      <c r="AR227" s="1">
        <v>6970.6</v>
      </c>
      <c r="AS227">
        <v>634.12</v>
      </c>
      <c r="AT227">
        <v>503.61</v>
      </c>
      <c r="AU227" s="1">
        <v>11225.26</v>
      </c>
      <c r="AV227" s="1">
        <v>7662.61</v>
      </c>
      <c r="AW227">
        <v>0.62190000000000001</v>
      </c>
      <c r="AX227" s="1">
        <v>2897.26</v>
      </c>
      <c r="AY227">
        <v>0.2351</v>
      </c>
      <c r="AZ227" s="1">
        <v>1063.45</v>
      </c>
      <c r="BA227">
        <v>8.6300000000000002E-2</v>
      </c>
      <c r="BB227">
        <v>698.03</v>
      </c>
      <c r="BC227">
        <v>5.67E-2</v>
      </c>
      <c r="BD227" s="1">
        <v>12321.36</v>
      </c>
      <c r="BE227" s="1">
        <v>7099.21</v>
      </c>
      <c r="BF227">
        <v>2.8302</v>
      </c>
      <c r="BG227">
        <v>0.59750000000000003</v>
      </c>
      <c r="BH227">
        <v>0.21959999999999999</v>
      </c>
      <c r="BI227">
        <v>0.14330000000000001</v>
      </c>
      <c r="BJ227">
        <v>3.1399999999999997E-2</v>
      </c>
      <c r="BK227">
        <v>8.2000000000000007E-3</v>
      </c>
    </row>
    <row r="228" spans="1:63" x14ac:dyDescent="0.3">
      <c r="A228" t="s">
        <v>226</v>
      </c>
      <c r="B228">
        <v>48496</v>
      </c>
      <c r="C228">
        <v>78</v>
      </c>
      <c r="D228">
        <v>41.02</v>
      </c>
      <c r="E228" s="1">
        <v>3199.46</v>
      </c>
      <c r="F228" s="1">
        <v>3131.97</v>
      </c>
      <c r="G228">
        <v>1.9E-2</v>
      </c>
      <c r="H228">
        <v>1.2999999999999999E-3</v>
      </c>
      <c r="I228">
        <v>4.7000000000000002E-3</v>
      </c>
      <c r="J228">
        <v>1E-3</v>
      </c>
      <c r="K228">
        <v>8.3000000000000001E-3</v>
      </c>
      <c r="L228">
        <v>0.94359999999999999</v>
      </c>
      <c r="M228">
        <v>2.2200000000000001E-2</v>
      </c>
      <c r="N228">
        <v>7.3599999999999999E-2</v>
      </c>
      <c r="O228">
        <v>4.1999999999999997E-3</v>
      </c>
      <c r="P228">
        <v>0.1115</v>
      </c>
      <c r="Q228" s="1">
        <v>65672.3</v>
      </c>
      <c r="R228">
        <v>0.2228</v>
      </c>
      <c r="S228">
        <v>0.15540000000000001</v>
      </c>
      <c r="T228">
        <v>0.62180000000000002</v>
      </c>
      <c r="U228">
        <v>14</v>
      </c>
      <c r="V228" s="1">
        <v>88974.93</v>
      </c>
      <c r="W228">
        <v>225.56</v>
      </c>
      <c r="X228" s="1">
        <v>252011.86</v>
      </c>
      <c r="Y228">
        <v>0.90839999999999999</v>
      </c>
      <c r="Z228">
        <v>7.3700000000000002E-2</v>
      </c>
      <c r="AA228">
        <v>1.7899999999999999E-2</v>
      </c>
      <c r="AB228">
        <v>9.1600000000000001E-2</v>
      </c>
      <c r="AC228">
        <v>252.01</v>
      </c>
      <c r="AD228" s="1">
        <v>8468.77</v>
      </c>
      <c r="AE228" s="1">
        <v>1035.01</v>
      </c>
      <c r="AF228" s="1">
        <v>243580.17</v>
      </c>
      <c r="AG228">
        <v>574</v>
      </c>
      <c r="AH228" s="1">
        <v>53521</v>
      </c>
      <c r="AI228" s="1">
        <v>109180</v>
      </c>
      <c r="AJ228">
        <v>75.349999999999994</v>
      </c>
      <c r="AK228">
        <v>33</v>
      </c>
      <c r="AL228">
        <v>30.88</v>
      </c>
      <c r="AM228">
        <v>4.9000000000000004</v>
      </c>
      <c r="AN228">
        <v>0</v>
      </c>
      <c r="AO228">
        <v>0.66220000000000001</v>
      </c>
      <c r="AP228" s="1">
        <v>1102.6099999999999</v>
      </c>
      <c r="AQ228" s="1">
        <v>1779.83</v>
      </c>
      <c r="AR228" s="1">
        <v>5765.8</v>
      </c>
      <c r="AS228">
        <v>597.84</v>
      </c>
      <c r="AT228">
        <v>234.03</v>
      </c>
      <c r="AU228" s="1">
        <v>9480.1200000000008</v>
      </c>
      <c r="AV228" s="1">
        <v>2709.62</v>
      </c>
      <c r="AW228">
        <v>0.2487</v>
      </c>
      <c r="AX228" s="1">
        <v>7041.64</v>
      </c>
      <c r="AY228">
        <v>0.64639999999999997</v>
      </c>
      <c r="AZ228">
        <v>828.29</v>
      </c>
      <c r="BA228">
        <v>7.5999999999999998E-2</v>
      </c>
      <c r="BB228">
        <v>313.8</v>
      </c>
      <c r="BC228">
        <v>2.8799999999999999E-2</v>
      </c>
      <c r="BD228" s="1">
        <v>10893.35</v>
      </c>
      <c r="BE228" s="1">
        <v>1419.89</v>
      </c>
      <c r="BF228">
        <v>0.1658</v>
      </c>
      <c r="BG228">
        <v>0.59530000000000005</v>
      </c>
      <c r="BH228">
        <v>0.20469999999999999</v>
      </c>
      <c r="BI228">
        <v>0.15029999999999999</v>
      </c>
      <c r="BJ228">
        <v>2.9100000000000001E-2</v>
      </c>
      <c r="BK228">
        <v>2.07E-2</v>
      </c>
    </row>
    <row r="229" spans="1:63" x14ac:dyDescent="0.3">
      <c r="A229" t="s">
        <v>227</v>
      </c>
      <c r="B229">
        <v>48801</v>
      </c>
      <c r="C229">
        <v>120</v>
      </c>
      <c r="D229">
        <v>14.98</v>
      </c>
      <c r="E229" s="1">
        <v>1797.46</v>
      </c>
      <c r="F229" s="1">
        <v>1845.82</v>
      </c>
      <c r="G229">
        <v>2.3999999999999998E-3</v>
      </c>
      <c r="H229">
        <v>1.1000000000000001E-3</v>
      </c>
      <c r="I229">
        <v>5.3E-3</v>
      </c>
      <c r="J229">
        <v>1.1999999999999999E-3</v>
      </c>
      <c r="K229">
        <v>2.3699999999999999E-2</v>
      </c>
      <c r="L229">
        <v>0.94940000000000002</v>
      </c>
      <c r="M229">
        <v>1.7000000000000001E-2</v>
      </c>
      <c r="N229">
        <v>0.34970000000000001</v>
      </c>
      <c r="O229">
        <v>5.0000000000000001E-4</v>
      </c>
      <c r="P229">
        <v>0.1178</v>
      </c>
      <c r="Q229" s="1">
        <v>50671.85</v>
      </c>
      <c r="R229">
        <v>0.26229999999999998</v>
      </c>
      <c r="S229">
        <v>0.18029999999999999</v>
      </c>
      <c r="T229">
        <v>0.55740000000000001</v>
      </c>
      <c r="U229">
        <v>16.3</v>
      </c>
      <c r="V229" s="1">
        <v>58499.71</v>
      </c>
      <c r="W229">
        <v>109.05</v>
      </c>
      <c r="X229" s="1">
        <v>131294.48000000001</v>
      </c>
      <c r="Y229">
        <v>0.9002</v>
      </c>
      <c r="Z229">
        <v>7.2800000000000004E-2</v>
      </c>
      <c r="AA229">
        <v>2.69E-2</v>
      </c>
      <c r="AB229">
        <v>9.98E-2</v>
      </c>
      <c r="AC229">
        <v>131.29</v>
      </c>
      <c r="AD229" s="1">
        <v>2781.38</v>
      </c>
      <c r="AE229">
        <v>386.51</v>
      </c>
      <c r="AF229" s="1">
        <v>120354.84</v>
      </c>
      <c r="AG229">
        <v>213</v>
      </c>
      <c r="AH229" s="1">
        <v>34389</v>
      </c>
      <c r="AI229" s="1">
        <v>51520</v>
      </c>
      <c r="AJ229">
        <v>23.4</v>
      </c>
      <c r="AK229">
        <v>21</v>
      </c>
      <c r="AL229">
        <v>22.64</v>
      </c>
      <c r="AM229">
        <v>1</v>
      </c>
      <c r="AN229">
        <v>602.9</v>
      </c>
      <c r="AO229">
        <v>1.139</v>
      </c>
      <c r="AP229" s="1">
        <v>1048.7</v>
      </c>
      <c r="AQ229" s="1">
        <v>2662.76</v>
      </c>
      <c r="AR229" s="1">
        <v>5576.81</v>
      </c>
      <c r="AS229">
        <v>501.9</v>
      </c>
      <c r="AT229">
        <v>107.76</v>
      </c>
      <c r="AU229" s="1">
        <v>9897.92</v>
      </c>
      <c r="AV229" s="1">
        <v>5575.02</v>
      </c>
      <c r="AW229">
        <v>0.58350000000000002</v>
      </c>
      <c r="AX229" s="1">
        <v>2846.2</v>
      </c>
      <c r="AY229">
        <v>0.2979</v>
      </c>
      <c r="AZ229">
        <v>477.79</v>
      </c>
      <c r="BA229">
        <v>0.05</v>
      </c>
      <c r="BB229">
        <v>655.20000000000005</v>
      </c>
      <c r="BC229">
        <v>6.8599999999999994E-2</v>
      </c>
      <c r="BD229" s="1">
        <v>9554.2099999999991</v>
      </c>
      <c r="BE229" s="1">
        <v>5216.21</v>
      </c>
      <c r="BF229">
        <v>2.1107</v>
      </c>
      <c r="BG229">
        <v>0.60040000000000004</v>
      </c>
      <c r="BH229">
        <v>0.2165</v>
      </c>
      <c r="BI229">
        <v>8.7400000000000005E-2</v>
      </c>
      <c r="BJ229">
        <v>5.1400000000000001E-2</v>
      </c>
      <c r="BK229">
        <v>4.4200000000000003E-2</v>
      </c>
    </row>
    <row r="230" spans="1:63" x14ac:dyDescent="0.3">
      <c r="A230" t="s">
        <v>228</v>
      </c>
      <c r="B230">
        <v>47019</v>
      </c>
      <c r="C230">
        <v>59</v>
      </c>
      <c r="D230">
        <v>272.23</v>
      </c>
      <c r="E230" s="1">
        <v>16061.79</v>
      </c>
      <c r="F230" s="1">
        <v>15632.06</v>
      </c>
      <c r="G230">
        <v>7.0499999999999993E-2</v>
      </c>
      <c r="H230">
        <v>1.5E-3</v>
      </c>
      <c r="I230">
        <v>7.1800000000000003E-2</v>
      </c>
      <c r="J230">
        <v>2E-3</v>
      </c>
      <c r="K230">
        <v>7.7700000000000005E-2</v>
      </c>
      <c r="L230">
        <v>0.73529999999999995</v>
      </c>
      <c r="M230">
        <v>4.1099999999999998E-2</v>
      </c>
      <c r="N230">
        <v>0.24229999999999999</v>
      </c>
      <c r="O230">
        <v>6.3700000000000007E-2</v>
      </c>
      <c r="P230">
        <v>0.1232</v>
      </c>
      <c r="Q230" s="1">
        <v>75842.48</v>
      </c>
      <c r="R230">
        <v>0.22919999999999999</v>
      </c>
      <c r="S230">
        <v>0.1028</v>
      </c>
      <c r="T230">
        <v>0.66800000000000004</v>
      </c>
      <c r="U230">
        <v>77</v>
      </c>
      <c r="V230" s="1">
        <v>98533.91</v>
      </c>
      <c r="W230">
        <v>205.56</v>
      </c>
      <c r="X230" s="1">
        <v>156989.4</v>
      </c>
      <c r="Y230">
        <v>0.73209999999999997</v>
      </c>
      <c r="Z230">
        <v>0.23469999999999999</v>
      </c>
      <c r="AA230">
        <v>3.32E-2</v>
      </c>
      <c r="AB230">
        <v>0.26790000000000003</v>
      </c>
      <c r="AC230">
        <v>156.99</v>
      </c>
      <c r="AD230" s="1">
        <v>8878.41</v>
      </c>
      <c r="AE230">
        <v>873.36</v>
      </c>
      <c r="AF230" s="1">
        <v>166743.21</v>
      </c>
      <c r="AG230">
        <v>438</v>
      </c>
      <c r="AH230" s="1">
        <v>51552</v>
      </c>
      <c r="AI230" s="1">
        <v>78802</v>
      </c>
      <c r="AJ230">
        <v>86.55</v>
      </c>
      <c r="AK230">
        <v>53.29</v>
      </c>
      <c r="AL230">
        <v>62.5</v>
      </c>
      <c r="AM230">
        <v>4.45</v>
      </c>
      <c r="AN230">
        <v>0</v>
      </c>
      <c r="AO230">
        <v>0.78500000000000003</v>
      </c>
      <c r="AP230" s="1">
        <v>1185.42</v>
      </c>
      <c r="AQ230" s="1">
        <v>1840.07</v>
      </c>
      <c r="AR230" s="1">
        <v>7200.81</v>
      </c>
      <c r="AS230">
        <v>866.59</v>
      </c>
      <c r="AT230">
        <v>676.18</v>
      </c>
      <c r="AU230" s="1">
        <v>11769.07</v>
      </c>
      <c r="AV230" s="1">
        <v>4003.55</v>
      </c>
      <c r="AW230">
        <v>0.31040000000000001</v>
      </c>
      <c r="AX230" s="1">
        <v>7681.64</v>
      </c>
      <c r="AY230">
        <v>0.59560000000000002</v>
      </c>
      <c r="AZ230">
        <v>709.5</v>
      </c>
      <c r="BA230">
        <v>5.5E-2</v>
      </c>
      <c r="BB230">
        <v>503.36</v>
      </c>
      <c r="BC230">
        <v>3.9E-2</v>
      </c>
      <c r="BD230" s="1">
        <v>12898.05</v>
      </c>
      <c r="BE230" s="1">
        <v>2622.68</v>
      </c>
      <c r="BF230">
        <v>0.48749999999999999</v>
      </c>
      <c r="BG230">
        <v>0.62150000000000005</v>
      </c>
      <c r="BH230">
        <v>0.2349</v>
      </c>
      <c r="BI230">
        <v>9.8799999999999999E-2</v>
      </c>
      <c r="BJ230">
        <v>2.3300000000000001E-2</v>
      </c>
      <c r="BK230">
        <v>2.1499999999999998E-2</v>
      </c>
    </row>
    <row r="231" spans="1:63" x14ac:dyDescent="0.3">
      <c r="A231" t="s">
        <v>229</v>
      </c>
      <c r="B231">
        <v>44123</v>
      </c>
      <c r="C231">
        <v>152</v>
      </c>
      <c r="D231">
        <v>16.170000000000002</v>
      </c>
      <c r="E231" s="1">
        <v>2457.9699999999998</v>
      </c>
      <c r="F231" s="1">
        <v>2379.9699999999998</v>
      </c>
      <c r="G231">
        <v>2.8999999999999998E-3</v>
      </c>
      <c r="H231">
        <v>8.0000000000000004E-4</v>
      </c>
      <c r="I231">
        <v>2.1000000000000001E-2</v>
      </c>
      <c r="J231">
        <v>2.3E-3</v>
      </c>
      <c r="K231">
        <v>1.8700000000000001E-2</v>
      </c>
      <c r="L231">
        <v>0.8962</v>
      </c>
      <c r="M231">
        <v>5.8099999999999999E-2</v>
      </c>
      <c r="N231">
        <v>0.61350000000000005</v>
      </c>
      <c r="O231">
        <v>8.0000000000000004E-4</v>
      </c>
      <c r="P231">
        <v>0.1525</v>
      </c>
      <c r="Q231" s="1">
        <v>47531.7</v>
      </c>
      <c r="R231">
        <v>0.27910000000000001</v>
      </c>
      <c r="S231">
        <v>0.186</v>
      </c>
      <c r="T231">
        <v>0.53490000000000004</v>
      </c>
      <c r="U231">
        <v>16</v>
      </c>
      <c r="V231" s="1">
        <v>75322.06</v>
      </c>
      <c r="W231">
        <v>150.13</v>
      </c>
      <c r="X231" s="1">
        <v>129021.99</v>
      </c>
      <c r="Y231">
        <v>0.75980000000000003</v>
      </c>
      <c r="Z231">
        <v>0.16170000000000001</v>
      </c>
      <c r="AA231">
        <v>7.8600000000000003E-2</v>
      </c>
      <c r="AB231">
        <v>0.2402</v>
      </c>
      <c r="AC231">
        <v>129.02000000000001</v>
      </c>
      <c r="AD231" s="1">
        <v>2993.16</v>
      </c>
      <c r="AE231">
        <v>353.6</v>
      </c>
      <c r="AF231" s="1">
        <v>106978.23</v>
      </c>
      <c r="AG231">
        <v>147</v>
      </c>
      <c r="AH231" s="1">
        <v>26796</v>
      </c>
      <c r="AI231" s="1">
        <v>42663</v>
      </c>
      <c r="AJ231">
        <v>29.2</v>
      </c>
      <c r="AK231">
        <v>22.13</v>
      </c>
      <c r="AL231">
        <v>25.31</v>
      </c>
      <c r="AM231">
        <v>3.9</v>
      </c>
      <c r="AN231" s="1">
        <v>1076.4000000000001</v>
      </c>
      <c r="AO231">
        <v>1.7124999999999999</v>
      </c>
      <c r="AP231" s="1">
        <v>1161.07</v>
      </c>
      <c r="AQ231" s="1">
        <v>2192.2800000000002</v>
      </c>
      <c r="AR231" s="1">
        <v>6430.43</v>
      </c>
      <c r="AS231">
        <v>568.46</v>
      </c>
      <c r="AT231">
        <v>405.44</v>
      </c>
      <c r="AU231" s="1">
        <v>10757.66</v>
      </c>
      <c r="AV231" s="1">
        <v>6964.21</v>
      </c>
      <c r="AW231">
        <v>0.54800000000000004</v>
      </c>
      <c r="AX231" s="1">
        <v>3591.77</v>
      </c>
      <c r="AY231">
        <v>0.28260000000000002</v>
      </c>
      <c r="AZ231">
        <v>998.44</v>
      </c>
      <c r="BA231">
        <v>7.8600000000000003E-2</v>
      </c>
      <c r="BB231" s="1">
        <v>1154.44</v>
      </c>
      <c r="BC231">
        <v>9.0800000000000006E-2</v>
      </c>
      <c r="BD231" s="1">
        <v>12708.85</v>
      </c>
      <c r="BE231" s="1">
        <v>6142.76</v>
      </c>
      <c r="BF231">
        <v>3.0264000000000002</v>
      </c>
      <c r="BG231">
        <v>0.55230000000000001</v>
      </c>
      <c r="BH231">
        <v>0.22059999999999999</v>
      </c>
      <c r="BI231">
        <v>0.17050000000000001</v>
      </c>
      <c r="BJ231">
        <v>4.4299999999999999E-2</v>
      </c>
      <c r="BK231">
        <v>1.23E-2</v>
      </c>
    </row>
    <row r="232" spans="1:63" x14ac:dyDescent="0.3">
      <c r="A232" t="s">
        <v>230</v>
      </c>
      <c r="B232">
        <v>45823</v>
      </c>
      <c r="C232">
        <v>96</v>
      </c>
      <c r="D232">
        <v>9.35</v>
      </c>
      <c r="E232">
        <v>897.46</v>
      </c>
      <c r="F232">
        <v>803.35</v>
      </c>
      <c r="G232">
        <v>0</v>
      </c>
      <c r="H232">
        <v>0</v>
      </c>
      <c r="I232">
        <v>0</v>
      </c>
      <c r="J232">
        <v>1.1999999999999999E-3</v>
      </c>
      <c r="K232">
        <v>1.23E-2</v>
      </c>
      <c r="L232">
        <v>0.96579999999999999</v>
      </c>
      <c r="M232">
        <v>2.07E-2</v>
      </c>
      <c r="N232">
        <v>0.33910000000000001</v>
      </c>
      <c r="O232">
        <v>0</v>
      </c>
      <c r="P232">
        <v>0.1036</v>
      </c>
      <c r="Q232" s="1">
        <v>58222.080000000002</v>
      </c>
      <c r="R232">
        <v>0.23080000000000001</v>
      </c>
      <c r="S232">
        <v>0.15379999999999999</v>
      </c>
      <c r="T232">
        <v>0.61539999999999995</v>
      </c>
      <c r="U232">
        <v>5</v>
      </c>
      <c r="V232" s="1">
        <v>83696.2</v>
      </c>
      <c r="W232">
        <v>172.01</v>
      </c>
      <c r="X232" s="1">
        <v>187663.15</v>
      </c>
      <c r="Y232">
        <v>0.84050000000000002</v>
      </c>
      <c r="Z232">
        <v>3.6700000000000003E-2</v>
      </c>
      <c r="AA232">
        <v>0.12280000000000001</v>
      </c>
      <c r="AB232">
        <v>0.1595</v>
      </c>
      <c r="AC232">
        <v>187.66</v>
      </c>
      <c r="AD232" s="1">
        <v>5860.49</v>
      </c>
      <c r="AE232">
        <v>614.32000000000005</v>
      </c>
      <c r="AF232" s="1">
        <v>178906.3</v>
      </c>
      <c r="AG232">
        <v>466</v>
      </c>
      <c r="AH232" s="1">
        <v>35125</v>
      </c>
      <c r="AI232" s="1">
        <v>53109</v>
      </c>
      <c r="AJ232">
        <v>50.6</v>
      </c>
      <c r="AK232">
        <v>28.18</v>
      </c>
      <c r="AL232">
        <v>36.119999999999997</v>
      </c>
      <c r="AM232">
        <v>4.7</v>
      </c>
      <c r="AN232" s="1">
        <v>1953.85</v>
      </c>
      <c r="AO232">
        <v>1.5745</v>
      </c>
      <c r="AP232" s="1">
        <v>1572.31</v>
      </c>
      <c r="AQ232" s="1">
        <v>2856.69</v>
      </c>
      <c r="AR232" s="1">
        <v>6575.51</v>
      </c>
      <c r="AS232">
        <v>820.8</v>
      </c>
      <c r="AT232">
        <v>221.81</v>
      </c>
      <c r="AU232" s="1">
        <v>12047.16</v>
      </c>
      <c r="AV232" s="1">
        <v>5466.83</v>
      </c>
      <c r="AW232">
        <v>0.3629</v>
      </c>
      <c r="AX232" s="1">
        <v>7758.55</v>
      </c>
      <c r="AY232">
        <v>0.51500000000000001</v>
      </c>
      <c r="AZ232" s="1">
        <v>1160.81</v>
      </c>
      <c r="BA232">
        <v>7.7100000000000002E-2</v>
      </c>
      <c r="BB232">
        <v>678.23</v>
      </c>
      <c r="BC232">
        <v>4.4999999999999998E-2</v>
      </c>
      <c r="BD232" s="1">
        <v>15064.42</v>
      </c>
      <c r="BE232" s="1">
        <v>3855.78</v>
      </c>
      <c r="BF232">
        <v>0.96160000000000001</v>
      </c>
      <c r="BG232">
        <v>0.51849999999999996</v>
      </c>
      <c r="BH232">
        <v>0.22409999999999999</v>
      </c>
      <c r="BI232">
        <v>0.15279999999999999</v>
      </c>
      <c r="BJ232">
        <v>5.0099999999999999E-2</v>
      </c>
      <c r="BK232">
        <v>5.45E-2</v>
      </c>
    </row>
    <row r="233" spans="1:63" x14ac:dyDescent="0.3">
      <c r="A233" t="s">
        <v>231</v>
      </c>
      <c r="B233">
        <v>47571</v>
      </c>
      <c r="C233">
        <v>54</v>
      </c>
      <c r="D233">
        <v>8.14</v>
      </c>
      <c r="E233">
        <v>439.57</v>
      </c>
      <c r="F233">
        <v>427.9</v>
      </c>
      <c r="G233">
        <v>0</v>
      </c>
      <c r="H233">
        <v>0</v>
      </c>
      <c r="I233">
        <v>7.3000000000000001E-3</v>
      </c>
      <c r="J233">
        <v>0</v>
      </c>
      <c r="K233">
        <v>0.14030000000000001</v>
      </c>
      <c r="L233">
        <v>0.83830000000000005</v>
      </c>
      <c r="M233">
        <v>1.4E-2</v>
      </c>
      <c r="N233">
        <v>0.29260000000000003</v>
      </c>
      <c r="O233">
        <v>4.7000000000000002E-3</v>
      </c>
      <c r="P233">
        <v>0.1047</v>
      </c>
      <c r="Q233" s="1">
        <v>53140.32</v>
      </c>
      <c r="R233">
        <v>0.34150000000000003</v>
      </c>
      <c r="S233">
        <v>0.17069999999999999</v>
      </c>
      <c r="T233">
        <v>0.48780000000000001</v>
      </c>
      <c r="U233">
        <v>6.1</v>
      </c>
      <c r="V233" s="1">
        <v>69102.429999999993</v>
      </c>
      <c r="W233">
        <v>69.62</v>
      </c>
      <c r="X233" s="1">
        <v>173735.17</v>
      </c>
      <c r="Y233">
        <v>0.9345</v>
      </c>
      <c r="Z233">
        <v>3.1699999999999999E-2</v>
      </c>
      <c r="AA233">
        <v>3.39E-2</v>
      </c>
      <c r="AB233">
        <v>6.5500000000000003E-2</v>
      </c>
      <c r="AC233">
        <v>173.74</v>
      </c>
      <c r="AD233" s="1">
        <v>4271.45</v>
      </c>
      <c r="AE233">
        <v>562.25</v>
      </c>
      <c r="AF233" s="1">
        <v>143928.25</v>
      </c>
      <c r="AG233">
        <v>348</v>
      </c>
      <c r="AH233" s="1">
        <v>34950</v>
      </c>
      <c r="AI233" s="1">
        <v>49399</v>
      </c>
      <c r="AJ233">
        <v>34.15</v>
      </c>
      <c r="AK233">
        <v>24.2</v>
      </c>
      <c r="AL233">
        <v>25.77</v>
      </c>
      <c r="AM233">
        <v>3.5</v>
      </c>
      <c r="AN233" s="1">
        <v>1767.58</v>
      </c>
      <c r="AO233">
        <v>1.9826999999999999</v>
      </c>
      <c r="AP233" s="1">
        <v>2262.33</v>
      </c>
      <c r="AQ233" s="1">
        <v>1846.95</v>
      </c>
      <c r="AR233" s="1">
        <v>7536.54</v>
      </c>
      <c r="AS233">
        <v>633.87</v>
      </c>
      <c r="AT233">
        <v>127.53</v>
      </c>
      <c r="AU233" s="1">
        <v>12407.17</v>
      </c>
      <c r="AV233" s="1">
        <v>7760.89</v>
      </c>
      <c r="AW233">
        <v>0.49380000000000002</v>
      </c>
      <c r="AX233" s="1">
        <v>5270</v>
      </c>
      <c r="AY233">
        <v>0.33529999999999999</v>
      </c>
      <c r="AZ233" s="1">
        <v>1853.05</v>
      </c>
      <c r="BA233">
        <v>0.1179</v>
      </c>
      <c r="BB233">
        <v>832.89</v>
      </c>
      <c r="BC233">
        <v>5.2999999999999999E-2</v>
      </c>
      <c r="BD233" s="1">
        <v>15716.83</v>
      </c>
      <c r="BE233" s="1">
        <v>6786.62</v>
      </c>
      <c r="BF233">
        <v>2.8372999999999999</v>
      </c>
      <c r="BG233">
        <v>0.51429999999999998</v>
      </c>
      <c r="BH233">
        <v>0.19620000000000001</v>
      </c>
      <c r="BI233">
        <v>0.23449999999999999</v>
      </c>
      <c r="BJ233">
        <v>3.9800000000000002E-2</v>
      </c>
      <c r="BK233">
        <v>1.5100000000000001E-2</v>
      </c>
    </row>
    <row r="234" spans="1:63" x14ac:dyDescent="0.3">
      <c r="A234" t="s">
        <v>232</v>
      </c>
      <c r="B234">
        <v>49700</v>
      </c>
      <c r="C234">
        <v>66</v>
      </c>
      <c r="D234">
        <v>10.64</v>
      </c>
      <c r="E234">
        <v>702.43</v>
      </c>
      <c r="F234">
        <v>808.62</v>
      </c>
      <c r="G234">
        <v>2.5000000000000001E-3</v>
      </c>
      <c r="H234">
        <v>0</v>
      </c>
      <c r="I234">
        <v>4.7000000000000002E-3</v>
      </c>
      <c r="J234">
        <v>2.3999999999999998E-3</v>
      </c>
      <c r="K234">
        <v>5.2600000000000001E-2</v>
      </c>
      <c r="L234">
        <v>0.90949999999999998</v>
      </c>
      <c r="M234">
        <v>2.8400000000000002E-2</v>
      </c>
      <c r="N234">
        <v>0.25040000000000001</v>
      </c>
      <c r="O234">
        <v>0</v>
      </c>
      <c r="P234">
        <v>0.13100000000000001</v>
      </c>
      <c r="Q234" s="1">
        <v>61157.53</v>
      </c>
      <c r="R234">
        <v>8.6199999999999999E-2</v>
      </c>
      <c r="S234">
        <v>6.9000000000000006E-2</v>
      </c>
      <c r="T234">
        <v>0.8448</v>
      </c>
      <c r="U234">
        <v>11</v>
      </c>
      <c r="V234" s="1">
        <v>53015.91</v>
      </c>
      <c r="W234">
        <v>62.08</v>
      </c>
      <c r="X234" s="1">
        <v>192073.69</v>
      </c>
      <c r="Y234">
        <v>0.80269999999999997</v>
      </c>
      <c r="Z234">
        <v>0.1565</v>
      </c>
      <c r="AA234">
        <v>4.0800000000000003E-2</v>
      </c>
      <c r="AB234">
        <v>0.1973</v>
      </c>
      <c r="AC234">
        <v>192.07</v>
      </c>
      <c r="AD234" s="1">
        <v>5104.2299999999996</v>
      </c>
      <c r="AE234">
        <v>607.11</v>
      </c>
      <c r="AF234" s="1">
        <v>137071.47</v>
      </c>
      <c r="AG234">
        <v>312</v>
      </c>
      <c r="AH234" s="1">
        <v>33795</v>
      </c>
      <c r="AI234" s="1">
        <v>52475</v>
      </c>
      <c r="AJ234">
        <v>40.72</v>
      </c>
      <c r="AK234">
        <v>25.82</v>
      </c>
      <c r="AL234">
        <v>26.76</v>
      </c>
      <c r="AM234">
        <v>4.5999999999999996</v>
      </c>
      <c r="AN234">
        <v>476.9</v>
      </c>
      <c r="AO234">
        <v>1.3536999999999999</v>
      </c>
      <c r="AP234" s="1">
        <v>1088.55</v>
      </c>
      <c r="AQ234" s="1">
        <v>1645.51</v>
      </c>
      <c r="AR234" s="1">
        <v>6032.75</v>
      </c>
      <c r="AS234">
        <v>335.41</v>
      </c>
      <c r="AT234">
        <v>252.72</v>
      </c>
      <c r="AU234" s="1">
        <v>9354.9699999999993</v>
      </c>
      <c r="AV234" s="1">
        <v>4517.5600000000004</v>
      </c>
      <c r="AW234">
        <v>0.37190000000000001</v>
      </c>
      <c r="AX234" s="1">
        <v>4233.1899999999996</v>
      </c>
      <c r="AY234">
        <v>0.34849999999999998</v>
      </c>
      <c r="AZ234" s="1">
        <v>2946.79</v>
      </c>
      <c r="BA234">
        <v>0.24260000000000001</v>
      </c>
      <c r="BB234">
        <v>450.63</v>
      </c>
      <c r="BC234">
        <v>3.7100000000000001E-2</v>
      </c>
      <c r="BD234" s="1">
        <v>12148.17</v>
      </c>
      <c r="BE234" s="1">
        <v>5069.04</v>
      </c>
      <c r="BF234">
        <v>1.7242999999999999</v>
      </c>
      <c r="BG234">
        <v>0.55520000000000003</v>
      </c>
      <c r="BH234">
        <v>0.1938</v>
      </c>
      <c r="BI234">
        <v>0.21859999999999999</v>
      </c>
      <c r="BJ234">
        <v>2.01E-2</v>
      </c>
      <c r="BK234">
        <v>1.23E-2</v>
      </c>
    </row>
    <row r="235" spans="1:63" x14ac:dyDescent="0.3">
      <c r="A235" t="s">
        <v>233</v>
      </c>
      <c r="B235">
        <v>50161</v>
      </c>
      <c r="C235">
        <v>19</v>
      </c>
      <c r="D235">
        <v>147.47999999999999</v>
      </c>
      <c r="E235" s="1">
        <v>2802.21</v>
      </c>
      <c r="F235" s="1">
        <v>2658.8</v>
      </c>
      <c r="G235">
        <v>1.49E-2</v>
      </c>
      <c r="H235">
        <v>8.0000000000000004E-4</v>
      </c>
      <c r="I235">
        <v>3.9699999999999999E-2</v>
      </c>
      <c r="J235">
        <v>1.1000000000000001E-3</v>
      </c>
      <c r="K235">
        <v>2.4400000000000002E-2</v>
      </c>
      <c r="L235">
        <v>0.86599999999999999</v>
      </c>
      <c r="M235">
        <v>5.2999999999999999E-2</v>
      </c>
      <c r="N235">
        <v>0.41449999999999998</v>
      </c>
      <c r="O235">
        <v>9.7999999999999997E-3</v>
      </c>
      <c r="P235">
        <v>0.1193</v>
      </c>
      <c r="Q235" s="1">
        <v>60176.55</v>
      </c>
      <c r="R235">
        <v>0.1731</v>
      </c>
      <c r="S235">
        <v>0.2404</v>
      </c>
      <c r="T235">
        <v>0.58650000000000002</v>
      </c>
      <c r="U235">
        <v>15.4</v>
      </c>
      <c r="V235" s="1">
        <v>86524.95</v>
      </c>
      <c r="W235">
        <v>177.7</v>
      </c>
      <c r="X235" s="1">
        <v>187687.96</v>
      </c>
      <c r="Y235">
        <v>0.67589999999999995</v>
      </c>
      <c r="Z235">
        <v>0.3039</v>
      </c>
      <c r="AA235">
        <v>2.0199999999999999E-2</v>
      </c>
      <c r="AB235">
        <v>0.3241</v>
      </c>
      <c r="AC235">
        <v>187.69</v>
      </c>
      <c r="AD235" s="1">
        <v>7051.31</v>
      </c>
      <c r="AE235">
        <v>793.59</v>
      </c>
      <c r="AF235" s="1">
        <v>190460.36</v>
      </c>
      <c r="AG235">
        <v>499</v>
      </c>
      <c r="AH235" s="1">
        <v>33140</v>
      </c>
      <c r="AI235" s="1">
        <v>59957</v>
      </c>
      <c r="AJ235">
        <v>45.25</v>
      </c>
      <c r="AK235">
        <v>37.06</v>
      </c>
      <c r="AL235">
        <v>38.200000000000003</v>
      </c>
      <c r="AM235">
        <v>4.7</v>
      </c>
      <c r="AN235">
        <v>0</v>
      </c>
      <c r="AO235">
        <v>0.90969999999999995</v>
      </c>
      <c r="AP235" s="1">
        <v>1256.22</v>
      </c>
      <c r="AQ235" s="1">
        <v>1984.04</v>
      </c>
      <c r="AR235" s="1">
        <v>6565.53</v>
      </c>
      <c r="AS235">
        <v>601.5</v>
      </c>
      <c r="AT235">
        <v>317.48</v>
      </c>
      <c r="AU235" s="1">
        <v>10724.76</v>
      </c>
      <c r="AV235" s="1">
        <v>4103.63</v>
      </c>
      <c r="AW235">
        <v>0.34</v>
      </c>
      <c r="AX235" s="1">
        <v>6100.76</v>
      </c>
      <c r="AY235">
        <v>0.50539999999999996</v>
      </c>
      <c r="AZ235" s="1">
        <v>1128.57</v>
      </c>
      <c r="BA235">
        <v>9.35E-2</v>
      </c>
      <c r="BB235">
        <v>737.94</v>
      </c>
      <c r="BC235">
        <v>6.1100000000000002E-2</v>
      </c>
      <c r="BD235" s="1">
        <v>12070.9</v>
      </c>
      <c r="BE235" s="1">
        <v>1513.22</v>
      </c>
      <c r="BF235">
        <v>0.30740000000000001</v>
      </c>
      <c r="BG235">
        <v>0.54359999999999997</v>
      </c>
      <c r="BH235">
        <v>0.2414</v>
      </c>
      <c r="BI235">
        <v>0.17519999999999999</v>
      </c>
      <c r="BJ235">
        <v>2.53E-2</v>
      </c>
      <c r="BK235">
        <v>1.44E-2</v>
      </c>
    </row>
    <row r="236" spans="1:63" x14ac:dyDescent="0.3">
      <c r="A236" t="s">
        <v>234</v>
      </c>
      <c r="B236">
        <v>45427</v>
      </c>
      <c r="C236">
        <v>25</v>
      </c>
      <c r="D236">
        <v>71.36</v>
      </c>
      <c r="E236" s="1">
        <v>1783.94</v>
      </c>
      <c r="F236" s="1">
        <v>1920.14</v>
      </c>
      <c r="G236">
        <v>3.0999999999999999E-3</v>
      </c>
      <c r="H236">
        <v>0</v>
      </c>
      <c r="I236">
        <v>3.8800000000000001E-2</v>
      </c>
      <c r="J236">
        <v>1.1999999999999999E-3</v>
      </c>
      <c r="K236">
        <v>2.0400000000000001E-2</v>
      </c>
      <c r="L236">
        <v>0.90900000000000003</v>
      </c>
      <c r="M236">
        <v>2.75E-2</v>
      </c>
      <c r="N236">
        <v>0.4</v>
      </c>
      <c r="O236">
        <v>2.5999999999999999E-3</v>
      </c>
      <c r="P236">
        <v>7.6700000000000004E-2</v>
      </c>
      <c r="Q236" s="1">
        <v>54326.32</v>
      </c>
      <c r="R236">
        <v>0.1376</v>
      </c>
      <c r="S236">
        <v>0.19270000000000001</v>
      </c>
      <c r="T236">
        <v>0.66969999999999996</v>
      </c>
      <c r="U236">
        <v>16</v>
      </c>
      <c r="V236" s="1">
        <v>56447.63</v>
      </c>
      <c r="W236">
        <v>108.99</v>
      </c>
      <c r="X236" s="1">
        <v>115181.78</v>
      </c>
      <c r="Y236">
        <v>0.79390000000000005</v>
      </c>
      <c r="Z236">
        <v>0.16950000000000001</v>
      </c>
      <c r="AA236">
        <v>3.6600000000000001E-2</v>
      </c>
      <c r="AB236">
        <v>0.20610000000000001</v>
      </c>
      <c r="AC236">
        <v>115.18</v>
      </c>
      <c r="AD236" s="1">
        <v>4142.79</v>
      </c>
      <c r="AE236">
        <v>656.92</v>
      </c>
      <c r="AF236" s="1">
        <v>99626.6</v>
      </c>
      <c r="AG236">
        <v>124</v>
      </c>
      <c r="AH236" s="1">
        <v>31117</v>
      </c>
      <c r="AI236" s="1">
        <v>45931</v>
      </c>
      <c r="AJ236">
        <v>55.1</v>
      </c>
      <c r="AK236">
        <v>34.35</v>
      </c>
      <c r="AL236">
        <v>39.42</v>
      </c>
      <c r="AM236">
        <v>5.0999999999999996</v>
      </c>
      <c r="AN236">
        <v>0</v>
      </c>
      <c r="AO236">
        <v>0.84450000000000003</v>
      </c>
      <c r="AP236" s="1">
        <v>1207.5899999999999</v>
      </c>
      <c r="AQ236" s="1">
        <v>1830.77</v>
      </c>
      <c r="AR236" s="1">
        <v>5545.21</v>
      </c>
      <c r="AS236">
        <v>441.01</v>
      </c>
      <c r="AT236">
        <v>156.43</v>
      </c>
      <c r="AU236" s="1">
        <v>9181.0300000000007</v>
      </c>
      <c r="AV236" s="1">
        <v>5252.52</v>
      </c>
      <c r="AW236">
        <v>0.49320000000000003</v>
      </c>
      <c r="AX236" s="1">
        <v>3150.8</v>
      </c>
      <c r="AY236">
        <v>0.29580000000000001</v>
      </c>
      <c r="AZ236" s="1">
        <v>1480.65</v>
      </c>
      <c r="BA236">
        <v>0.13900000000000001</v>
      </c>
      <c r="BB236">
        <v>766.6</v>
      </c>
      <c r="BC236">
        <v>7.1999999999999995E-2</v>
      </c>
      <c r="BD236" s="1">
        <v>10650.57</v>
      </c>
      <c r="BE236" s="1">
        <v>5242.5600000000004</v>
      </c>
      <c r="BF236">
        <v>1.6378999999999999</v>
      </c>
      <c r="BG236">
        <v>0.55320000000000003</v>
      </c>
      <c r="BH236">
        <v>0.25290000000000001</v>
      </c>
      <c r="BI236">
        <v>0.1482</v>
      </c>
      <c r="BJ236">
        <v>2.86E-2</v>
      </c>
      <c r="BK236">
        <v>1.7100000000000001E-2</v>
      </c>
    </row>
    <row r="237" spans="1:63" x14ac:dyDescent="0.3">
      <c r="A237" t="s">
        <v>235</v>
      </c>
      <c r="B237">
        <v>48751</v>
      </c>
      <c r="C237">
        <v>23</v>
      </c>
      <c r="D237">
        <v>281.20999999999998</v>
      </c>
      <c r="E237" s="1">
        <v>6467.85</v>
      </c>
      <c r="F237" s="1">
        <v>5648.95</v>
      </c>
      <c r="G237">
        <v>2.0199999999999999E-2</v>
      </c>
      <c r="H237">
        <v>2.5000000000000001E-3</v>
      </c>
      <c r="I237">
        <v>0.2114</v>
      </c>
      <c r="J237">
        <v>1.2999999999999999E-3</v>
      </c>
      <c r="K237">
        <v>5.7099999999999998E-2</v>
      </c>
      <c r="L237">
        <v>0.61299999999999999</v>
      </c>
      <c r="M237">
        <v>9.4600000000000004E-2</v>
      </c>
      <c r="N237">
        <v>0.53069999999999995</v>
      </c>
      <c r="O237">
        <v>2.3900000000000001E-2</v>
      </c>
      <c r="P237">
        <v>0.1527</v>
      </c>
      <c r="Q237" s="1">
        <v>68465.48</v>
      </c>
      <c r="R237">
        <v>0.1895</v>
      </c>
      <c r="S237">
        <v>0.13159999999999999</v>
      </c>
      <c r="T237">
        <v>0.67889999999999995</v>
      </c>
      <c r="U237">
        <v>25</v>
      </c>
      <c r="V237" s="1">
        <v>84421.88</v>
      </c>
      <c r="W237">
        <v>252.88</v>
      </c>
      <c r="X237" s="1">
        <v>104775.6</v>
      </c>
      <c r="Y237">
        <v>0.79169999999999996</v>
      </c>
      <c r="Z237">
        <v>0.18729999999999999</v>
      </c>
      <c r="AA237">
        <v>2.1000000000000001E-2</v>
      </c>
      <c r="AB237">
        <v>0.20830000000000001</v>
      </c>
      <c r="AC237">
        <v>104.78</v>
      </c>
      <c r="AD237" s="1">
        <v>4882.24</v>
      </c>
      <c r="AE237">
        <v>738.26</v>
      </c>
      <c r="AF237" s="1">
        <v>107992.62</v>
      </c>
      <c r="AG237">
        <v>152</v>
      </c>
      <c r="AH237" s="1">
        <v>33831</v>
      </c>
      <c r="AI237" s="1">
        <v>49877</v>
      </c>
      <c r="AJ237">
        <v>60.83</v>
      </c>
      <c r="AK237">
        <v>46.81</v>
      </c>
      <c r="AL237">
        <v>44.08</v>
      </c>
      <c r="AM237">
        <v>6.8</v>
      </c>
      <c r="AN237">
        <v>0</v>
      </c>
      <c r="AO237">
        <v>1.1489</v>
      </c>
      <c r="AP237" s="1">
        <v>1061.6500000000001</v>
      </c>
      <c r="AQ237" s="1">
        <v>1790.73</v>
      </c>
      <c r="AR237" s="1">
        <v>6813.87</v>
      </c>
      <c r="AS237">
        <v>691.32</v>
      </c>
      <c r="AT237">
        <v>237.9</v>
      </c>
      <c r="AU237" s="1">
        <v>10595.46</v>
      </c>
      <c r="AV237" s="1">
        <v>6899.79</v>
      </c>
      <c r="AW237">
        <v>0.52059999999999995</v>
      </c>
      <c r="AX237" s="1">
        <v>4646.29</v>
      </c>
      <c r="AY237">
        <v>0.35060000000000002</v>
      </c>
      <c r="AZ237">
        <v>817.66</v>
      </c>
      <c r="BA237">
        <v>6.1699999999999998E-2</v>
      </c>
      <c r="BB237">
        <v>889.4</v>
      </c>
      <c r="BC237">
        <v>6.7100000000000007E-2</v>
      </c>
      <c r="BD237" s="1">
        <v>13253.13</v>
      </c>
      <c r="BE237" s="1">
        <v>4283.93</v>
      </c>
      <c r="BF237">
        <v>1.5217000000000001</v>
      </c>
      <c r="BG237">
        <v>0.53849999999999998</v>
      </c>
      <c r="BH237">
        <v>0.19869999999999999</v>
      </c>
      <c r="BI237">
        <v>0.18010000000000001</v>
      </c>
      <c r="BJ237">
        <v>3.9800000000000002E-2</v>
      </c>
      <c r="BK237">
        <v>4.2900000000000001E-2</v>
      </c>
    </row>
    <row r="238" spans="1:63" x14ac:dyDescent="0.3">
      <c r="A238" t="s">
        <v>236</v>
      </c>
      <c r="B238">
        <v>50021</v>
      </c>
      <c r="C238">
        <v>30</v>
      </c>
      <c r="D238">
        <v>151.08000000000001</v>
      </c>
      <c r="E238" s="1">
        <v>4532.5</v>
      </c>
      <c r="F238" s="1">
        <v>4509.1000000000004</v>
      </c>
      <c r="G238">
        <v>4.9000000000000002E-2</v>
      </c>
      <c r="H238">
        <v>6.9999999999999999E-4</v>
      </c>
      <c r="I238">
        <v>1.09E-2</v>
      </c>
      <c r="J238">
        <v>8.0000000000000004E-4</v>
      </c>
      <c r="K238">
        <v>2.5100000000000001E-2</v>
      </c>
      <c r="L238">
        <v>0.87739999999999996</v>
      </c>
      <c r="M238">
        <v>3.6200000000000003E-2</v>
      </c>
      <c r="N238">
        <v>5.1400000000000001E-2</v>
      </c>
      <c r="O238">
        <v>1.15E-2</v>
      </c>
      <c r="P238">
        <v>0.13730000000000001</v>
      </c>
      <c r="Q238" s="1">
        <v>75399.12</v>
      </c>
      <c r="R238">
        <v>0.1719</v>
      </c>
      <c r="S238">
        <v>0.1406</v>
      </c>
      <c r="T238">
        <v>0.6875</v>
      </c>
      <c r="U238">
        <v>25.4</v>
      </c>
      <c r="V238" s="1">
        <v>95554.72</v>
      </c>
      <c r="W238">
        <v>178.44</v>
      </c>
      <c r="X238" s="1">
        <v>211190.33</v>
      </c>
      <c r="Y238">
        <v>0.85340000000000005</v>
      </c>
      <c r="Z238">
        <v>0.13780000000000001</v>
      </c>
      <c r="AA238">
        <v>8.8000000000000005E-3</v>
      </c>
      <c r="AB238">
        <v>0.14660000000000001</v>
      </c>
      <c r="AC238">
        <v>211.19</v>
      </c>
      <c r="AD238" s="1">
        <v>10480.120000000001</v>
      </c>
      <c r="AE238" s="1">
        <v>1154.22</v>
      </c>
      <c r="AF238" s="1">
        <v>236764.25</v>
      </c>
      <c r="AG238">
        <v>567</v>
      </c>
      <c r="AH238" s="1">
        <v>68484</v>
      </c>
      <c r="AI238" s="1">
        <v>151662</v>
      </c>
      <c r="AJ238">
        <v>86.93</v>
      </c>
      <c r="AK238">
        <v>46.97</v>
      </c>
      <c r="AL238">
        <v>63.68</v>
      </c>
      <c r="AM238">
        <v>4.2300000000000004</v>
      </c>
      <c r="AN238">
        <v>0</v>
      </c>
      <c r="AO238">
        <v>0.49120000000000003</v>
      </c>
      <c r="AP238" s="1">
        <v>1598.26</v>
      </c>
      <c r="AQ238" s="1">
        <v>2258.3000000000002</v>
      </c>
      <c r="AR238" s="1">
        <v>7887.43</v>
      </c>
      <c r="AS238" s="1">
        <v>1040.52</v>
      </c>
      <c r="AT238">
        <v>347.24</v>
      </c>
      <c r="AU238" s="1">
        <v>13131.77</v>
      </c>
      <c r="AV238" s="1">
        <v>3958.88</v>
      </c>
      <c r="AW238">
        <v>0.27160000000000001</v>
      </c>
      <c r="AX238" s="1">
        <v>9221.6200000000008</v>
      </c>
      <c r="AY238">
        <v>0.63260000000000005</v>
      </c>
      <c r="AZ238">
        <v>966.04</v>
      </c>
      <c r="BA238">
        <v>6.6299999999999998E-2</v>
      </c>
      <c r="BB238">
        <v>430.06</v>
      </c>
      <c r="BC238">
        <v>2.9499999999999998E-2</v>
      </c>
      <c r="BD238" s="1">
        <v>14576.61</v>
      </c>
      <c r="BE238" s="1">
        <v>2316.9</v>
      </c>
      <c r="BF238">
        <v>0.19739999999999999</v>
      </c>
      <c r="BG238">
        <v>0.59509999999999996</v>
      </c>
      <c r="BH238">
        <v>0.21870000000000001</v>
      </c>
      <c r="BI238">
        <v>0.1389</v>
      </c>
      <c r="BJ238">
        <v>3.1300000000000001E-2</v>
      </c>
      <c r="BK238">
        <v>1.6E-2</v>
      </c>
    </row>
    <row r="239" spans="1:63" x14ac:dyDescent="0.3">
      <c r="A239" t="s">
        <v>237</v>
      </c>
      <c r="B239">
        <v>49502</v>
      </c>
      <c r="C239">
        <v>60</v>
      </c>
      <c r="D239">
        <v>19.61</v>
      </c>
      <c r="E239" s="1">
        <v>1176.6600000000001</v>
      </c>
      <c r="F239" s="1">
        <v>1120.06</v>
      </c>
      <c r="G239">
        <v>8.9999999999999998E-4</v>
      </c>
      <c r="H239">
        <v>0</v>
      </c>
      <c r="I239">
        <v>5.4000000000000003E-3</v>
      </c>
      <c r="J239">
        <v>8.0000000000000004E-4</v>
      </c>
      <c r="K239">
        <v>8.5000000000000006E-3</v>
      </c>
      <c r="L239">
        <v>0.96150000000000002</v>
      </c>
      <c r="M239">
        <v>2.29E-2</v>
      </c>
      <c r="N239">
        <v>0.99680000000000002</v>
      </c>
      <c r="O239">
        <v>0</v>
      </c>
      <c r="P239">
        <v>0.16839999999999999</v>
      </c>
      <c r="Q239" s="1">
        <v>60946.11</v>
      </c>
      <c r="R239">
        <v>0.16830000000000001</v>
      </c>
      <c r="S239">
        <v>0.2079</v>
      </c>
      <c r="T239">
        <v>0.62380000000000002</v>
      </c>
      <c r="U239">
        <v>14.1</v>
      </c>
      <c r="V239" s="1">
        <v>62919.51</v>
      </c>
      <c r="W239">
        <v>78.91</v>
      </c>
      <c r="X239" s="1">
        <v>57987.519999999997</v>
      </c>
      <c r="Y239">
        <v>0.92659999999999998</v>
      </c>
      <c r="Z239">
        <v>1.11E-2</v>
      </c>
      <c r="AA239">
        <v>6.2300000000000001E-2</v>
      </c>
      <c r="AB239">
        <v>7.3400000000000007E-2</v>
      </c>
      <c r="AC239">
        <v>57.99</v>
      </c>
      <c r="AD239" s="1">
        <v>1348.57</v>
      </c>
      <c r="AE239">
        <v>188.01</v>
      </c>
      <c r="AF239" s="1">
        <v>52867.56</v>
      </c>
      <c r="AG239">
        <v>14</v>
      </c>
      <c r="AH239" s="1">
        <v>28315</v>
      </c>
      <c r="AI239" s="1">
        <v>42807</v>
      </c>
      <c r="AJ239">
        <v>32.700000000000003</v>
      </c>
      <c r="AK239">
        <v>22.6</v>
      </c>
      <c r="AL239">
        <v>24.85</v>
      </c>
      <c r="AM239">
        <v>3.9</v>
      </c>
      <c r="AN239">
        <v>0</v>
      </c>
      <c r="AO239">
        <v>0.72519999999999996</v>
      </c>
      <c r="AP239" s="1">
        <v>1263.9000000000001</v>
      </c>
      <c r="AQ239" s="1">
        <v>2328.88</v>
      </c>
      <c r="AR239" s="1">
        <v>7696.22</v>
      </c>
      <c r="AS239">
        <v>551.35</v>
      </c>
      <c r="AT239">
        <v>293.86</v>
      </c>
      <c r="AU239" s="1">
        <v>12134.17</v>
      </c>
      <c r="AV239" s="1">
        <v>12303.47</v>
      </c>
      <c r="AW239">
        <v>0.76529999999999998</v>
      </c>
      <c r="AX239" s="1">
        <v>1112.06</v>
      </c>
      <c r="AY239">
        <v>6.9199999999999998E-2</v>
      </c>
      <c r="AZ239" s="1">
        <v>1350.35</v>
      </c>
      <c r="BA239">
        <v>8.4000000000000005E-2</v>
      </c>
      <c r="BB239" s="1">
        <v>1310.83</v>
      </c>
      <c r="BC239">
        <v>8.1500000000000003E-2</v>
      </c>
      <c r="BD239" s="1">
        <v>16076.71</v>
      </c>
      <c r="BE239" s="1">
        <v>11482.94</v>
      </c>
      <c r="BF239">
        <v>6.2018000000000004</v>
      </c>
      <c r="BG239">
        <v>0.54249999999999998</v>
      </c>
      <c r="BH239">
        <v>0.22570000000000001</v>
      </c>
      <c r="BI239">
        <v>0.19600000000000001</v>
      </c>
      <c r="BJ239">
        <v>2.9700000000000001E-2</v>
      </c>
      <c r="BK239">
        <v>6.1000000000000004E-3</v>
      </c>
    </row>
    <row r="240" spans="1:63" x14ac:dyDescent="0.3">
      <c r="A240" t="s">
        <v>238</v>
      </c>
      <c r="B240">
        <v>44131</v>
      </c>
      <c r="C240">
        <v>22</v>
      </c>
      <c r="D240">
        <v>62.48</v>
      </c>
      <c r="E240" s="1">
        <v>1374.55</v>
      </c>
      <c r="F240" s="1">
        <v>1364.37</v>
      </c>
      <c r="G240">
        <v>1.0999999999999999E-2</v>
      </c>
      <c r="H240">
        <v>6.9999999999999999E-4</v>
      </c>
      <c r="I240">
        <v>1.21E-2</v>
      </c>
      <c r="J240">
        <v>2.8999999999999998E-3</v>
      </c>
      <c r="K240">
        <v>4.1599999999999998E-2</v>
      </c>
      <c r="L240">
        <v>0.90969999999999995</v>
      </c>
      <c r="M240">
        <v>2.1899999999999999E-2</v>
      </c>
      <c r="N240">
        <v>0.29720000000000002</v>
      </c>
      <c r="O240">
        <v>4.4000000000000003E-3</v>
      </c>
      <c r="P240">
        <v>0.1099</v>
      </c>
      <c r="Q240" s="1">
        <v>64623.94</v>
      </c>
      <c r="R240">
        <v>0.18479999999999999</v>
      </c>
      <c r="S240">
        <v>0.18479999999999999</v>
      </c>
      <c r="T240">
        <v>0.63039999999999996</v>
      </c>
      <c r="U240">
        <v>10.8</v>
      </c>
      <c r="V240" s="1">
        <v>77763.33</v>
      </c>
      <c r="W240">
        <v>124.44</v>
      </c>
      <c r="X240" s="1">
        <v>244250.34</v>
      </c>
      <c r="Y240">
        <v>0.85399999999999998</v>
      </c>
      <c r="Z240">
        <v>0.1211</v>
      </c>
      <c r="AA240">
        <v>2.4899999999999999E-2</v>
      </c>
      <c r="AB240">
        <v>0.14599999999999999</v>
      </c>
      <c r="AC240">
        <v>244.25</v>
      </c>
      <c r="AD240" s="1">
        <v>8672.64</v>
      </c>
      <c r="AE240" s="1">
        <v>1009.95</v>
      </c>
      <c r="AF240" s="1">
        <v>242192.87</v>
      </c>
      <c r="AG240">
        <v>571</v>
      </c>
      <c r="AH240" s="1">
        <v>38479</v>
      </c>
      <c r="AI240" s="1">
        <v>71713</v>
      </c>
      <c r="AJ240">
        <v>74.260000000000005</v>
      </c>
      <c r="AK240">
        <v>33.03</v>
      </c>
      <c r="AL240">
        <v>45.01</v>
      </c>
      <c r="AM240">
        <v>5.3</v>
      </c>
      <c r="AN240">
        <v>0</v>
      </c>
      <c r="AO240">
        <v>0.97309999999999997</v>
      </c>
      <c r="AP240" s="1">
        <v>1520.21</v>
      </c>
      <c r="AQ240" s="1">
        <v>1911.18</v>
      </c>
      <c r="AR240" s="1">
        <v>6035.25</v>
      </c>
      <c r="AS240">
        <v>837.74</v>
      </c>
      <c r="AT240">
        <v>188.12</v>
      </c>
      <c r="AU240" s="1">
        <v>10492.46</v>
      </c>
      <c r="AV240" s="1">
        <v>3138.7</v>
      </c>
      <c r="AW240">
        <v>0.26069999999999999</v>
      </c>
      <c r="AX240" s="1">
        <v>7076.18</v>
      </c>
      <c r="AY240">
        <v>0.58760000000000001</v>
      </c>
      <c r="AZ240" s="1">
        <v>1193.4100000000001</v>
      </c>
      <c r="BA240">
        <v>9.9099999999999994E-2</v>
      </c>
      <c r="BB240">
        <v>633.4</v>
      </c>
      <c r="BC240">
        <v>5.2600000000000001E-2</v>
      </c>
      <c r="BD240" s="1">
        <v>12041.69</v>
      </c>
      <c r="BE240" s="1">
        <v>1427.07</v>
      </c>
      <c r="BF240">
        <v>0.21920000000000001</v>
      </c>
      <c r="BG240">
        <v>0.53639999999999999</v>
      </c>
      <c r="BH240">
        <v>0.19919999999999999</v>
      </c>
      <c r="BI240">
        <v>0.2137</v>
      </c>
      <c r="BJ240">
        <v>3.4200000000000001E-2</v>
      </c>
      <c r="BK240">
        <v>1.6400000000000001E-2</v>
      </c>
    </row>
    <row r="241" spans="1:63" x14ac:dyDescent="0.3">
      <c r="A241" t="s">
        <v>239</v>
      </c>
      <c r="B241">
        <v>46565</v>
      </c>
      <c r="C241">
        <v>10</v>
      </c>
      <c r="D241">
        <v>103.23</v>
      </c>
      <c r="E241" s="1">
        <v>1032.33</v>
      </c>
      <c r="F241" s="1">
        <v>1033</v>
      </c>
      <c r="G241">
        <v>1.1599999999999999E-2</v>
      </c>
      <c r="H241">
        <v>1E-3</v>
      </c>
      <c r="I241">
        <v>1.06E-2</v>
      </c>
      <c r="J241">
        <v>0</v>
      </c>
      <c r="K241">
        <v>1.06E-2</v>
      </c>
      <c r="L241">
        <v>0.93310000000000004</v>
      </c>
      <c r="M241">
        <v>3.3099999999999997E-2</v>
      </c>
      <c r="N241">
        <v>7.2300000000000003E-2</v>
      </c>
      <c r="O241">
        <v>6.7999999999999996E-3</v>
      </c>
      <c r="P241">
        <v>9.9599999999999994E-2</v>
      </c>
      <c r="Q241" s="1">
        <v>73194.62</v>
      </c>
      <c r="R241">
        <v>0.1236</v>
      </c>
      <c r="S241">
        <v>0.20219999999999999</v>
      </c>
      <c r="T241">
        <v>0.67420000000000002</v>
      </c>
      <c r="U241">
        <v>10.3</v>
      </c>
      <c r="V241" s="1">
        <v>97359.96</v>
      </c>
      <c r="W241">
        <v>98.32</v>
      </c>
      <c r="X241" s="1">
        <v>434737.74</v>
      </c>
      <c r="Y241">
        <v>0.56340000000000001</v>
      </c>
      <c r="Z241">
        <v>0.38640000000000002</v>
      </c>
      <c r="AA241">
        <v>5.0200000000000002E-2</v>
      </c>
      <c r="AB241">
        <v>0.43659999999999999</v>
      </c>
      <c r="AC241">
        <v>434.74</v>
      </c>
      <c r="AD241" s="1">
        <v>14576.06</v>
      </c>
      <c r="AE241" s="1">
        <v>1218.1300000000001</v>
      </c>
      <c r="AF241" s="1">
        <v>472932.87</v>
      </c>
      <c r="AG241">
        <v>604</v>
      </c>
      <c r="AH241" s="1">
        <v>47025</v>
      </c>
      <c r="AI241" s="1">
        <v>90337</v>
      </c>
      <c r="AJ241">
        <v>34.65</v>
      </c>
      <c r="AK241">
        <v>32.729999999999997</v>
      </c>
      <c r="AL241">
        <v>34.549999999999997</v>
      </c>
      <c r="AM241">
        <v>6.1</v>
      </c>
      <c r="AN241">
        <v>0</v>
      </c>
      <c r="AO241">
        <v>0.74680000000000002</v>
      </c>
      <c r="AP241" s="1">
        <v>2185.9699999999998</v>
      </c>
      <c r="AQ241" s="1">
        <v>2818.19</v>
      </c>
      <c r="AR241" s="1">
        <v>9113.2199999999993</v>
      </c>
      <c r="AS241">
        <v>818.38</v>
      </c>
      <c r="AT241">
        <v>743</v>
      </c>
      <c r="AU241" s="1">
        <v>15678.69</v>
      </c>
      <c r="AV241" s="1">
        <v>2364.38</v>
      </c>
      <c r="AW241">
        <v>0.1336</v>
      </c>
      <c r="AX241" s="1">
        <v>13687.08</v>
      </c>
      <c r="AY241">
        <v>0.7732</v>
      </c>
      <c r="AZ241" s="1">
        <v>1508.76</v>
      </c>
      <c r="BA241">
        <v>8.5199999999999998E-2</v>
      </c>
      <c r="BB241">
        <v>142.02000000000001</v>
      </c>
      <c r="BC241">
        <v>8.0000000000000002E-3</v>
      </c>
      <c r="BD241" s="1">
        <v>17702.23</v>
      </c>
      <c r="BE241">
        <v>582.51</v>
      </c>
      <c r="BF241">
        <v>6.8400000000000002E-2</v>
      </c>
      <c r="BG241">
        <v>0.54930000000000001</v>
      </c>
      <c r="BH241">
        <v>0.20399999999999999</v>
      </c>
      <c r="BI241">
        <v>0.19370000000000001</v>
      </c>
      <c r="BJ241">
        <v>3.5400000000000001E-2</v>
      </c>
      <c r="BK241">
        <v>1.77E-2</v>
      </c>
    </row>
    <row r="242" spans="1:63" x14ac:dyDescent="0.3">
      <c r="A242" t="s">
        <v>240</v>
      </c>
      <c r="B242">
        <v>47803</v>
      </c>
      <c r="C242">
        <v>74</v>
      </c>
      <c r="D242">
        <v>31.66</v>
      </c>
      <c r="E242" s="1">
        <v>2343.12</v>
      </c>
      <c r="F242" s="1">
        <v>2157.71</v>
      </c>
      <c r="G242">
        <v>1.4E-3</v>
      </c>
      <c r="H242">
        <v>1.4E-3</v>
      </c>
      <c r="I242">
        <v>3.8100000000000002E-2</v>
      </c>
      <c r="J242">
        <v>8.9999999999999998E-4</v>
      </c>
      <c r="K242">
        <v>1.2500000000000001E-2</v>
      </c>
      <c r="L242">
        <v>0.90210000000000001</v>
      </c>
      <c r="M242">
        <v>4.3700000000000003E-2</v>
      </c>
      <c r="N242">
        <v>0.56020000000000003</v>
      </c>
      <c r="O242">
        <v>0</v>
      </c>
      <c r="P242">
        <v>0.1234</v>
      </c>
      <c r="Q242" s="1">
        <v>40701.910000000003</v>
      </c>
      <c r="R242">
        <v>0.2331</v>
      </c>
      <c r="S242">
        <v>0.1288</v>
      </c>
      <c r="T242">
        <v>0.63800000000000001</v>
      </c>
      <c r="U242">
        <v>16.7</v>
      </c>
      <c r="V242" s="1">
        <v>57186.93</v>
      </c>
      <c r="W242">
        <v>136.01</v>
      </c>
      <c r="X242" s="1">
        <v>155151.28</v>
      </c>
      <c r="Y242">
        <v>0.69840000000000002</v>
      </c>
      <c r="Z242">
        <v>0.20960000000000001</v>
      </c>
      <c r="AA242">
        <v>9.1999999999999998E-2</v>
      </c>
      <c r="AB242">
        <v>0.30159999999999998</v>
      </c>
      <c r="AC242">
        <v>155.15</v>
      </c>
      <c r="AD242" s="1">
        <v>3955.31</v>
      </c>
      <c r="AE242">
        <v>472.24</v>
      </c>
      <c r="AF242" s="1">
        <v>143732.76999999999</v>
      </c>
      <c r="AG242">
        <v>346</v>
      </c>
      <c r="AH242" s="1">
        <v>31667</v>
      </c>
      <c r="AI242" s="1">
        <v>52244</v>
      </c>
      <c r="AJ242">
        <v>40.83</v>
      </c>
      <c r="AK242">
        <v>22.48</v>
      </c>
      <c r="AL242">
        <v>28.81</v>
      </c>
      <c r="AM242">
        <v>4.8600000000000003</v>
      </c>
      <c r="AN242">
        <v>0</v>
      </c>
      <c r="AO242">
        <v>0.60260000000000002</v>
      </c>
      <c r="AP242" s="1">
        <v>1337.69</v>
      </c>
      <c r="AQ242" s="1">
        <v>1654.71</v>
      </c>
      <c r="AR242" s="1">
        <v>4641.82</v>
      </c>
      <c r="AS242">
        <v>390.05</v>
      </c>
      <c r="AT242">
        <v>214.32</v>
      </c>
      <c r="AU242" s="1">
        <v>8238.61</v>
      </c>
      <c r="AV242" s="1">
        <v>4916.43</v>
      </c>
      <c r="AW242">
        <v>0.45960000000000001</v>
      </c>
      <c r="AX242" s="1">
        <v>3515.01</v>
      </c>
      <c r="AY242">
        <v>0.3286</v>
      </c>
      <c r="AZ242" s="1">
        <v>1328.12</v>
      </c>
      <c r="BA242">
        <v>0.1242</v>
      </c>
      <c r="BB242">
        <v>937.16</v>
      </c>
      <c r="BC242">
        <v>8.7599999999999997E-2</v>
      </c>
      <c r="BD242" s="1">
        <v>10696.71</v>
      </c>
      <c r="BE242" s="1">
        <v>3130.77</v>
      </c>
      <c r="BF242">
        <v>0.81859999999999999</v>
      </c>
      <c r="BG242">
        <v>0.42509999999999998</v>
      </c>
      <c r="BH242">
        <v>0.20780000000000001</v>
      </c>
      <c r="BI242">
        <v>0.32</v>
      </c>
      <c r="BJ242">
        <v>2.9600000000000001E-2</v>
      </c>
      <c r="BK242">
        <v>1.7500000000000002E-2</v>
      </c>
    </row>
    <row r="243" spans="1:63" x14ac:dyDescent="0.3">
      <c r="A243" t="s">
        <v>241</v>
      </c>
      <c r="B243">
        <v>45435</v>
      </c>
      <c r="C243">
        <v>23</v>
      </c>
      <c r="D243">
        <v>87.67</v>
      </c>
      <c r="E243" s="1">
        <v>2016.33</v>
      </c>
      <c r="F243" s="1">
        <v>1929.26</v>
      </c>
      <c r="G243">
        <v>9.2200000000000004E-2</v>
      </c>
      <c r="H243">
        <v>5.0000000000000001E-4</v>
      </c>
      <c r="I243">
        <v>3.1099999999999999E-2</v>
      </c>
      <c r="J243">
        <v>0</v>
      </c>
      <c r="K243">
        <v>3.8300000000000001E-2</v>
      </c>
      <c r="L243">
        <v>0.79039999999999999</v>
      </c>
      <c r="M243">
        <v>4.7500000000000001E-2</v>
      </c>
      <c r="N243">
        <v>5.6599999999999998E-2</v>
      </c>
      <c r="O243">
        <v>1.3599999999999999E-2</v>
      </c>
      <c r="P243">
        <v>6.9000000000000006E-2</v>
      </c>
      <c r="Q243" s="1">
        <v>77110.259999999995</v>
      </c>
      <c r="R243">
        <v>0.38550000000000001</v>
      </c>
      <c r="S243">
        <v>0.1173</v>
      </c>
      <c r="T243">
        <v>0.49719999999999998</v>
      </c>
      <c r="U243">
        <v>14.1</v>
      </c>
      <c r="V243" s="1">
        <v>85291.839999999997</v>
      </c>
      <c r="W243">
        <v>139.38999999999999</v>
      </c>
      <c r="X243" s="1">
        <v>599883.82999999996</v>
      </c>
      <c r="Y243">
        <v>0.89419999999999999</v>
      </c>
      <c r="Z243">
        <v>9.6699999999999994E-2</v>
      </c>
      <c r="AA243">
        <v>9.1000000000000004E-3</v>
      </c>
      <c r="AB243">
        <v>0.10580000000000001</v>
      </c>
      <c r="AC243">
        <v>599.88</v>
      </c>
      <c r="AD243" s="1">
        <v>14999.15</v>
      </c>
      <c r="AE243" s="1">
        <v>1691.83</v>
      </c>
      <c r="AF243" s="1">
        <v>648801.17000000004</v>
      </c>
      <c r="AG243">
        <v>607</v>
      </c>
      <c r="AH243" s="1">
        <v>70864</v>
      </c>
      <c r="AI243" s="1">
        <v>386671</v>
      </c>
      <c r="AJ243">
        <v>45.62</v>
      </c>
      <c r="AK243">
        <v>24.94</v>
      </c>
      <c r="AL243">
        <v>23.64</v>
      </c>
      <c r="AM243">
        <v>6.41</v>
      </c>
      <c r="AN243">
        <v>0</v>
      </c>
      <c r="AO243">
        <v>0.2432</v>
      </c>
      <c r="AP243" s="1">
        <v>2244.1</v>
      </c>
      <c r="AQ243" s="1">
        <v>3023.32</v>
      </c>
      <c r="AR243" s="1">
        <v>9881.0300000000007</v>
      </c>
      <c r="AS243" s="1">
        <v>1402.66</v>
      </c>
      <c r="AT243">
        <v>996.06</v>
      </c>
      <c r="AU243" s="1">
        <v>17547.189999999999</v>
      </c>
      <c r="AV243" s="1">
        <v>2375.8200000000002</v>
      </c>
      <c r="AW243">
        <v>0.13070000000000001</v>
      </c>
      <c r="AX243" s="1">
        <v>12520.89</v>
      </c>
      <c r="AY243">
        <v>0.68910000000000005</v>
      </c>
      <c r="AZ243" s="1">
        <v>2833.4</v>
      </c>
      <c r="BA243">
        <v>0.15590000000000001</v>
      </c>
      <c r="BB243">
        <v>440.71</v>
      </c>
      <c r="BC243">
        <v>2.4299999999999999E-2</v>
      </c>
      <c r="BD243" s="1">
        <v>18170.830000000002</v>
      </c>
      <c r="BE243">
        <v>523.95000000000005</v>
      </c>
      <c r="BF243">
        <v>1.1599999999999999E-2</v>
      </c>
      <c r="BG243">
        <v>0.60670000000000002</v>
      </c>
      <c r="BH243">
        <v>0.21310000000000001</v>
      </c>
      <c r="BI243">
        <v>0.12479999999999999</v>
      </c>
      <c r="BJ243">
        <v>3.9399999999999998E-2</v>
      </c>
      <c r="BK243">
        <v>1.6E-2</v>
      </c>
    </row>
    <row r="244" spans="1:63" x14ac:dyDescent="0.3">
      <c r="A244" t="s">
        <v>242</v>
      </c>
      <c r="B244">
        <v>48082</v>
      </c>
      <c r="C244">
        <v>126</v>
      </c>
      <c r="D244">
        <v>12.77</v>
      </c>
      <c r="E244" s="1">
        <v>1609.47</v>
      </c>
      <c r="F244" s="1">
        <v>1544.95</v>
      </c>
      <c r="G244">
        <v>1.9E-3</v>
      </c>
      <c r="H244">
        <v>2.9999999999999997E-4</v>
      </c>
      <c r="I244">
        <v>5.1000000000000004E-3</v>
      </c>
      <c r="J244">
        <v>2.5999999999999999E-3</v>
      </c>
      <c r="K244">
        <v>2.5399999999999999E-2</v>
      </c>
      <c r="L244">
        <v>0.91930000000000001</v>
      </c>
      <c r="M244">
        <v>4.53E-2</v>
      </c>
      <c r="N244">
        <v>0.48080000000000001</v>
      </c>
      <c r="O244">
        <v>5.9999999999999995E-4</v>
      </c>
      <c r="P244">
        <v>0.14050000000000001</v>
      </c>
      <c r="Q244" s="1">
        <v>52025.9</v>
      </c>
      <c r="R244">
        <v>0.2432</v>
      </c>
      <c r="S244">
        <v>0.16220000000000001</v>
      </c>
      <c r="T244">
        <v>0.59460000000000002</v>
      </c>
      <c r="U244">
        <v>10.1</v>
      </c>
      <c r="V244" s="1">
        <v>76423.37</v>
      </c>
      <c r="W244">
        <v>152.55000000000001</v>
      </c>
      <c r="X244" s="1">
        <v>259660.82</v>
      </c>
      <c r="Y244">
        <v>0.86819999999999997</v>
      </c>
      <c r="Z244">
        <v>9.98E-2</v>
      </c>
      <c r="AA244">
        <v>3.2000000000000001E-2</v>
      </c>
      <c r="AB244">
        <v>0.1318</v>
      </c>
      <c r="AC244">
        <v>259.66000000000003</v>
      </c>
      <c r="AD244" s="1">
        <v>7687.71</v>
      </c>
      <c r="AE244">
        <v>903.01</v>
      </c>
      <c r="AF244" s="1">
        <v>243600.34</v>
      </c>
      <c r="AG244">
        <v>575</v>
      </c>
      <c r="AH244" s="1">
        <v>31314</v>
      </c>
      <c r="AI244" s="1">
        <v>50486</v>
      </c>
      <c r="AJ244">
        <v>47.95</v>
      </c>
      <c r="AK244">
        <v>29</v>
      </c>
      <c r="AL244">
        <v>29</v>
      </c>
      <c r="AM244">
        <v>4.4000000000000004</v>
      </c>
      <c r="AN244">
        <v>0</v>
      </c>
      <c r="AO244">
        <v>1.8484</v>
      </c>
      <c r="AP244" s="1">
        <v>1307.3699999999999</v>
      </c>
      <c r="AQ244" s="1">
        <v>2010.62</v>
      </c>
      <c r="AR244" s="1">
        <v>6200.61</v>
      </c>
      <c r="AS244">
        <v>811.59</v>
      </c>
      <c r="AT244">
        <v>298.25</v>
      </c>
      <c r="AU244" s="1">
        <v>10628.46</v>
      </c>
      <c r="AV244" s="1">
        <v>4005.08</v>
      </c>
      <c r="AW244">
        <v>0.30580000000000002</v>
      </c>
      <c r="AX244" s="1">
        <v>6749.6</v>
      </c>
      <c r="AY244">
        <v>0.51529999999999998</v>
      </c>
      <c r="AZ244" s="1">
        <v>1317.92</v>
      </c>
      <c r="BA244">
        <v>0.10059999999999999</v>
      </c>
      <c r="BB244" s="1">
        <v>1026.1600000000001</v>
      </c>
      <c r="BC244">
        <v>7.8299999999999995E-2</v>
      </c>
      <c r="BD244" s="1">
        <v>13098.76</v>
      </c>
      <c r="BE244" s="1">
        <v>2959.82</v>
      </c>
      <c r="BF244">
        <v>0.88300000000000001</v>
      </c>
      <c r="BG244">
        <v>0.51439999999999997</v>
      </c>
      <c r="BH244">
        <v>0.217</v>
      </c>
      <c r="BI244">
        <v>0.2215</v>
      </c>
      <c r="BJ244">
        <v>2.53E-2</v>
      </c>
      <c r="BK244">
        <v>2.18E-2</v>
      </c>
    </row>
    <row r="245" spans="1:63" x14ac:dyDescent="0.3">
      <c r="A245" t="s">
        <v>243</v>
      </c>
      <c r="B245">
        <v>50286</v>
      </c>
      <c r="C245">
        <v>125</v>
      </c>
      <c r="D245">
        <v>13.74</v>
      </c>
      <c r="E245" s="1">
        <v>1716.9</v>
      </c>
      <c r="F245" s="1">
        <v>1736.31</v>
      </c>
      <c r="G245">
        <v>0</v>
      </c>
      <c r="H245">
        <v>5.9999999999999995E-4</v>
      </c>
      <c r="I245">
        <v>2.3E-3</v>
      </c>
      <c r="J245">
        <v>1.1999999999999999E-3</v>
      </c>
      <c r="K245">
        <v>8.3000000000000001E-3</v>
      </c>
      <c r="L245">
        <v>0.97960000000000003</v>
      </c>
      <c r="M245">
        <v>8.0000000000000002E-3</v>
      </c>
      <c r="N245">
        <v>0.45150000000000001</v>
      </c>
      <c r="O245">
        <v>1E-4</v>
      </c>
      <c r="P245">
        <v>0.108</v>
      </c>
      <c r="Q245" s="1">
        <v>53227.65</v>
      </c>
      <c r="R245">
        <v>0.2432</v>
      </c>
      <c r="S245">
        <v>0.1532</v>
      </c>
      <c r="T245">
        <v>0.60360000000000003</v>
      </c>
      <c r="U245">
        <v>9</v>
      </c>
      <c r="V245" s="1">
        <v>80743.89</v>
      </c>
      <c r="W245">
        <v>183.24</v>
      </c>
      <c r="X245" s="1">
        <v>113535.06</v>
      </c>
      <c r="Y245">
        <v>0.74729999999999996</v>
      </c>
      <c r="Z245">
        <v>9.5799999999999996E-2</v>
      </c>
      <c r="AA245">
        <v>0.15690000000000001</v>
      </c>
      <c r="AB245">
        <v>0.25269999999999998</v>
      </c>
      <c r="AC245">
        <v>113.54</v>
      </c>
      <c r="AD245" s="1">
        <v>3183.61</v>
      </c>
      <c r="AE245">
        <v>377</v>
      </c>
      <c r="AF245" s="1">
        <v>97683.71</v>
      </c>
      <c r="AG245">
        <v>117</v>
      </c>
      <c r="AH245" s="1">
        <v>33173</v>
      </c>
      <c r="AI245" s="1">
        <v>45675</v>
      </c>
      <c r="AJ245">
        <v>38.799999999999997</v>
      </c>
      <c r="AK245">
        <v>25.26</v>
      </c>
      <c r="AL245">
        <v>32.15</v>
      </c>
      <c r="AM245">
        <v>5</v>
      </c>
      <c r="AN245">
        <v>0</v>
      </c>
      <c r="AO245">
        <v>0.81230000000000002</v>
      </c>
      <c r="AP245" s="1">
        <v>1188.76</v>
      </c>
      <c r="AQ245" s="1">
        <v>2318.64</v>
      </c>
      <c r="AR245" s="1">
        <v>5701.9</v>
      </c>
      <c r="AS245">
        <v>356.61</v>
      </c>
      <c r="AT245">
        <v>388.12</v>
      </c>
      <c r="AU245" s="1">
        <v>9954.0400000000009</v>
      </c>
      <c r="AV245" s="1">
        <v>6924.74</v>
      </c>
      <c r="AW245">
        <v>0.56850000000000001</v>
      </c>
      <c r="AX245" s="1">
        <v>2599.23</v>
      </c>
      <c r="AY245">
        <v>0.21340000000000001</v>
      </c>
      <c r="AZ245" s="1">
        <v>1820.9</v>
      </c>
      <c r="BA245">
        <v>0.14949999999999999</v>
      </c>
      <c r="BB245">
        <v>835.57</v>
      </c>
      <c r="BC245">
        <v>6.8599999999999994E-2</v>
      </c>
      <c r="BD245" s="1">
        <v>12180.44</v>
      </c>
      <c r="BE245" s="1">
        <v>7013.88</v>
      </c>
      <c r="BF245">
        <v>3.3536999999999999</v>
      </c>
      <c r="BG245">
        <v>0.51170000000000004</v>
      </c>
      <c r="BH245">
        <v>0.247</v>
      </c>
      <c r="BI245">
        <v>0.1895</v>
      </c>
      <c r="BJ245">
        <v>4.0300000000000002E-2</v>
      </c>
      <c r="BK245">
        <v>1.14E-2</v>
      </c>
    </row>
    <row r="246" spans="1:63" x14ac:dyDescent="0.3">
      <c r="A246" t="s">
        <v>244</v>
      </c>
      <c r="B246">
        <v>44149</v>
      </c>
      <c r="C246">
        <v>4</v>
      </c>
      <c r="D246">
        <v>356.63</v>
      </c>
      <c r="E246" s="1">
        <v>1426.51</v>
      </c>
      <c r="F246" s="1">
        <v>1365.6</v>
      </c>
      <c r="G246">
        <v>2.7000000000000001E-3</v>
      </c>
      <c r="H246">
        <v>0</v>
      </c>
      <c r="I246">
        <v>3.8899999999999997E-2</v>
      </c>
      <c r="J246">
        <v>6.9999999999999999E-4</v>
      </c>
      <c r="K246">
        <v>1.17E-2</v>
      </c>
      <c r="L246">
        <v>0.88380000000000003</v>
      </c>
      <c r="M246">
        <v>6.2199999999999998E-2</v>
      </c>
      <c r="N246">
        <v>0.98509999999999998</v>
      </c>
      <c r="O246">
        <v>5.9999999999999995E-4</v>
      </c>
      <c r="P246">
        <v>0.1188</v>
      </c>
      <c r="Q246" s="1">
        <v>49051.8</v>
      </c>
      <c r="R246">
        <v>0.16159999999999999</v>
      </c>
      <c r="S246">
        <v>0.1313</v>
      </c>
      <c r="T246">
        <v>0.70709999999999995</v>
      </c>
      <c r="U246">
        <v>10</v>
      </c>
      <c r="V246" s="1">
        <v>74407.56</v>
      </c>
      <c r="W246">
        <v>137.80000000000001</v>
      </c>
      <c r="X246" s="1">
        <v>110664.6</v>
      </c>
      <c r="Y246">
        <v>0.73899999999999999</v>
      </c>
      <c r="Z246">
        <v>0.20730000000000001</v>
      </c>
      <c r="AA246">
        <v>5.3800000000000001E-2</v>
      </c>
      <c r="AB246">
        <v>0.26100000000000001</v>
      </c>
      <c r="AC246">
        <v>110.66</v>
      </c>
      <c r="AD246" s="1">
        <v>2466.87</v>
      </c>
      <c r="AE246">
        <v>438.38</v>
      </c>
      <c r="AF246" s="1">
        <v>96280.69</v>
      </c>
      <c r="AG246">
        <v>110</v>
      </c>
      <c r="AH246" s="1">
        <v>26278</v>
      </c>
      <c r="AI246" s="1">
        <v>42567</v>
      </c>
      <c r="AJ246">
        <v>27.4</v>
      </c>
      <c r="AK246">
        <v>22</v>
      </c>
      <c r="AL246">
        <v>22.01</v>
      </c>
      <c r="AM246">
        <v>4</v>
      </c>
      <c r="AN246">
        <v>0</v>
      </c>
      <c r="AO246">
        <v>0.6754</v>
      </c>
      <c r="AP246" s="1">
        <v>1781.82</v>
      </c>
      <c r="AQ246" s="1">
        <v>2519.44</v>
      </c>
      <c r="AR246" s="1">
        <v>5853.02</v>
      </c>
      <c r="AS246">
        <v>488.3</v>
      </c>
      <c r="AT246">
        <v>77.78</v>
      </c>
      <c r="AU246" s="1">
        <v>10720.35</v>
      </c>
      <c r="AV246" s="1">
        <v>7485.04</v>
      </c>
      <c r="AW246">
        <v>0.59230000000000005</v>
      </c>
      <c r="AX246" s="1">
        <v>2027.53</v>
      </c>
      <c r="AY246">
        <v>0.16039999999999999</v>
      </c>
      <c r="AZ246" s="1">
        <v>1859.44</v>
      </c>
      <c r="BA246">
        <v>0.14710000000000001</v>
      </c>
      <c r="BB246" s="1">
        <v>1266.04</v>
      </c>
      <c r="BC246">
        <v>0.1002</v>
      </c>
      <c r="BD246" s="1">
        <v>12638.05</v>
      </c>
      <c r="BE246" s="1">
        <v>6566.2</v>
      </c>
      <c r="BF246">
        <v>2.9102999999999999</v>
      </c>
      <c r="BG246">
        <v>0.52939999999999998</v>
      </c>
      <c r="BH246">
        <v>0.18529999999999999</v>
      </c>
      <c r="BI246">
        <v>0.19689999999999999</v>
      </c>
      <c r="BJ246">
        <v>5.7099999999999998E-2</v>
      </c>
      <c r="BK246">
        <v>3.1199999999999999E-2</v>
      </c>
    </row>
    <row r="247" spans="1:63" x14ac:dyDescent="0.3">
      <c r="A247" t="s">
        <v>245</v>
      </c>
      <c r="B247">
        <v>49809</v>
      </c>
      <c r="C247">
        <v>47</v>
      </c>
      <c r="D247">
        <v>10.210000000000001</v>
      </c>
      <c r="E247">
        <v>479.77</v>
      </c>
      <c r="F247">
        <v>484.51</v>
      </c>
      <c r="G247">
        <v>2.0999999999999999E-3</v>
      </c>
      <c r="H247">
        <v>0</v>
      </c>
      <c r="I247">
        <v>1.4E-3</v>
      </c>
      <c r="J247">
        <v>0</v>
      </c>
      <c r="K247">
        <v>1.2999999999999999E-2</v>
      </c>
      <c r="L247">
        <v>0.97289999999999999</v>
      </c>
      <c r="M247">
        <v>1.06E-2</v>
      </c>
      <c r="N247">
        <v>0.29430000000000001</v>
      </c>
      <c r="O247">
        <v>0</v>
      </c>
      <c r="P247">
        <v>0.16520000000000001</v>
      </c>
      <c r="Q247" s="1">
        <v>46640.29</v>
      </c>
      <c r="R247">
        <v>0.24390000000000001</v>
      </c>
      <c r="S247">
        <v>0.122</v>
      </c>
      <c r="T247">
        <v>0.6341</v>
      </c>
      <c r="U247">
        <v>6.7</v>
      </c>
      <c r="V247" s="1">
        <v>51221.79</v>
      </c>
      <c r="W247">
        <v>68.55</v>
      </c>
      <c r="X247" s="1">
        <v>168710.88</v>
      </c>
      <c r="Y247">
        <v>0.82850000000000001</v>
      </c>
      <c r="Z247">
        <v>0.1356</v>
      </c>
      <c r="AA247">
        <v>3.5900000000000001E-2</v>
      </c>
      <c r="AB247">
        <v>0.17150000000000001</v>
      </c>
      <c r="AC247">
        <v>168.71</v>
      </c>
      <c r="AD247" s="1">
        <v>4141.6499999999996</v>
      </c>
      <c r="AE247">
        <v>497.32</v>
      </c>
      <c r="AF247" s="1">
        <v>149332.82999999999</v>
      </c>
      <c r="AG247">
        <v>376</v>
      </c>
      <c r="AH247" s="1">
        <v>39642</v>
      </c>
      <c r="AI247" s="1">
        <v>55114</v>
      </c>
      <c r="AJ247">
        <v>44.09</v>
      </c>
      <c r="AK247">
        <v>22.26</v>
      </c>
      <c r="AL247">
        <v>33.35</v>
      </c>
      <c r="AM247">
        <v>5.4</v>
      </c>
      <c r="AN247" s="1">
        <v>1789.59</v>
      </c>
      <c r="AO247">
        <v>1.5229999999999999</v>
      </c>
      <c r="AP247" s="1">
        <v>1545.66</v>
      </c>
      <c r="AQ247" s="1">
        <v>2156.14</v>
      </c>
      <c r="AR247" s="1">
        <v>6421.99</v>
      </c>
      <c r="AS247">
        <v>371.95</v>
      </c>
      <c r="AT247">
        <v>25</v>
      </c>
      <c r="AU247" s="1">
        <v>10520.66</v>
      </c>
      <c r="AV247" s="1">
        <v>7131.22</v>
      </c>
      <c r="AW247">
        <v>0.47060000000000002</v>
      </c>
      <c r="AX247" s="1">
        <v>5163.54</v>
      </c>
      <c r="AY247">
        <v>0.3407</v>
      </c>
      <c r="AZ247" s="1">
        <v>2228.39</v>
      </c>
      <c r="BA247">
        <v>0.14699999999999999</v>
      </c>
      <c r="BB247">
        <v>631.61</v>
      </c>
      <c r="BC247">
        <v>4.1700000000000001E-2</v>
      </c>
      <c r="BD247" s="1">
        <v>15154.76</v>
      </c>
      <c r="BE247" s="1">
        <v>6641.32</v>
      </c>
      <c r="BF247">
        <v>2.2825000000000002</v>
      </c>
      <c r="BG247">
        <v>0.49409999999999998</v>
      </c>
      <c r="BH247">
        <v>0.24349999999999999</v>
      </c>
      <c r="BI247">
        <v>0.22309999999999999</v>
      </c>
      <c r="BJ247">
        <v>2.2100000000000002E-2</v>
      </c>
      <c r="BK247">
        <v>1.72E-2</v>
      </c>
    </row>
    <row r="248" spans="1:63" x14ac:dyDescent="0.3">
      <c r="A248" t="s">
        <v>246</v>
      </c>
      <c r="B248">
        <v>44156</v>
      </c>
      <c r="C248">
        <v>181</v>
      </c>
      <c r="D248">
        <v>13.24</v>
      </c>
      <c r="E248" s="1">
        <v>2396.84</v>
      </c>
      <c r="F248" s="1">
        <v>2373.5</v>
      </c>
      <c r="G248">
        <v>3.8E-3</v>
      </c>
      <c r="H248">
        <v>8.0000000000000004E-4</v>
      </c>
      <c r="I248">
        <v>9.9000000000000008E-3</v>
      </c>
      <c r="J248">
        <v>4.0000000000000002E-4</v>
      </c>
      <c r="K248">
        <v>9.5999999999999992E-3</v>
      </c>
      <c r="L248">
        <v>0.96109999999999995</v>
      </c>
      <c r="M248">
        <v>1.43E-2</v>
      </c>
      <c r="N248">
        <v>0.50970000000000004</v>
      </c>
      <c r="O248">
        <v>0</v>
      </c>
      <c r="P248">
        <v>0.13880000000000001</v>
      </c>
      <c r="Q248" s="1">
        <v>53218.62</v>
      </c>
      <c r="R248">
        <v>0.36990000000000001</v>
      </c>
      <c r="S248">
        <v>9.8299999999999998E-2</v>
      </c>
      <c r="T248">
        <v>0.53180000000000005</v>
      </c>
      <c r="U248">
        <v>15</v>
      </c>
      <c r="V248" s="1">
        <v>78620.600000000006</v>
      </c>
      <c r="W248">
        <v>153.04</v>
      </c>
      <c r="X248" s="1">
        <v>119808.8</v>
      </c>
      <c r="Y248">
        <v>0.73109999999999997</v>
      </c>
      <c r="Z248">
        <v>0.21290000000000001</v>
      </c>
      <c r="AA248">
        <v>5.6000000000000001E-2</v>
      </c>
      <c r="AB248">
        <v>0.26889999999999997</v>
      </c>
      <c r="AC248">
        <v>119.81</v>
      </c>
      <c r="AD248" s="1">
        <v>2673.93</v>
      </c>
      <c r="AE248">
        <v>358.91</v>
      </c>
      <c r="AF248" s="1">
        <v>110617.04</v>
      </c>
      <c r="AG248">
        <v>168</v>
      </c>
      <c r="AH248" s="1">
        <v>31367</v>
      </c>
      <c r="AI248" s="1">
        <v>47565</v>
      </c>
      <c r="AJ248">
        <v>24.5</v>
      </c>
      <c r="AK248">
        <v>22.04</v>
      </c>
      <c r="AL248">
        <v>22.72</v>
      </c>
      <c r="AM248">
        <v>3.6</v>
      </c>
      <c r="AN248">
        <v>0</v>
      </c>
      <c r="AO248">
        <v>0.71160000000000001</v>
      </c>
      <c r="AP248" s="1">
        <v>1120.18</v>
      </c>
      <c r="AQ248" s="1">
        <v>2358.42</v>
      </c>
      <c r="AR248" s="1">
        <v>6249.65</v>
      </c>
      <c r="AS248">
        <v>472.68</v>
      </c>
      <c r="AT248">
        <v>169.25</v>
      </c>
      <c r="AU248" s="1">
        <v>10370.16</v>
      </c>
      <c r="AV248" s="1">
        <v>6428.38</v>
      </c>
      <c r="AW248">
        <v>0.57279999999999998</v>
      </c>
      <c r="AX248" s="1">
        <v>2220.9499999999998</v>
      </c>
      <c r="AY248">
        <v>0.19789999999999999</v>
      </c>
      <c r="AZ248" s="1">
        <v>1501.38</v>
      </c>
      <c r="BA248">
        <v>0.1338</v>
      </c>
      <c r="BB248" s="1">
        <v>1072.22</v>
      </c>
      <c r="BC248">
        <v>9.5500000000000002E-2</v>
      </c>
      <c r="BD248" s="1">
        <v>11222.94</v>
      </c>
      <c r="BE248" s="1">
        <v>6260.03</v>
      </c>
      <c r="BF248">
        <v>2.5312999999999999</v>
      </c>
      <c r="BG248">
        <v>0.56230000000000002</v>
      </c>
      <c r="BH248">
        <v>0.2319</v>
      </c>
      <c r="BI248">
        <v>0.15529999999999999</v>
      </c>
      <c r="BJ248">
        <v>3.3500000000000002E-2</v>
      </c>
      <c r="BK248">
        <v>1.7100000000000001E-2</v>
      </c>
    </row>
    <row r="249" spans="1:63" x14ac:dyDescent="0.3">
      <c r="A249" t="s">
        <v>247</v>
      </c>
      <c r="B249">
        <v>49858</v>
      </c>
      <c r="C249">
        <v>36</v>
      </c>
      <c r="D249">
        <v>170.09</v>
      </c>
      <c r="E249" s="1">
        <v>6123.2</v>
      </c>
      <c r="F249" s="1">
        <v>5903.2</v>
      </c>
      <c r="G249">
        <v>4.3200000000000002E-2</v>
      </c>
      <c r="H249">
        <v>2.0000000000000001E-4</v>
      </c>
      <c r="I249">
        <v>2.0500000000000001E-2</v>
      </c>
      <c r="J249">
        <v>5.0000000000000001E-4</v>
      </c>
      <c r="K249">
        <v>1.8700000000000001E-2</v>
      </c>
      <c r="L249">
        <v>0.87629999999999997</v>
      </c>
      <c r="M249">
        <v>4.0599999999999997E-2</v>
      </c>
      <c r="N249">
        <v>0.16650000000000001</v>
      </c>
      <c r="O249">
        <v>9.5999999999999992E-3</v>
      </c>
      <c r="P249">
        <v>0.1019</v>
      </c>
      <c r="Q249" s="1">
        <v>55278.27</v>
      </c>
      <c r="R249">
        <v>0.3614</v>
      </c>
      <c r="S249">
        <v>0.15579999999999999</v>
      </c>
      <c r="T249">
        <v>0.4829</v>
      </c>
      <c r="U249">
        <v>17</v>
      </c>
      <c r="V249" s="1">
        <v>98304.06</v>
      </c>
      <c r="W249">
        <v>359.94</v>
      </c>
      <c r="X249" s="1">
        <v>225919.5</v>
      </c>
      <c r="Y249">
        <v>0.68810000000000004</v>
      </c>
      <c r="Z249">
        <v>0.27139999999999997</v>
      </c>
      <c r="AA249">
        <v>4.0599999999999997E-2</v>
      </c>
      <c r="AB249">
        <v>0.31190000000000001</v>
      </c>
      <c r="AC249">
        <v>225.92</v>
      </c>
      <c r="AD249" s="1">
        <v>7194.04</v>
      </c>
      <c r="AE249">
        <v>826.09</v>
      </c>
      <c r="AF249" s="1">
        <v>206188.71</v>
      </c>
      <c r="AG249">
        <v>525</v>
      </c>
      <c r="AH249" s="1">
        <v>42371</v>
      </c>
      <c r="AI249" s="1">
        <v>93285</v>
      </c>
      <c r="AJ249">
        <v>46.3</v>
      </c>
      <c r="AK249">
        <v>30.94</v>
      </c>
      <c r="AL249">
        <v>31.97</v>
      </c>
      <c r="AM249">
        <v>4.8</v>
      </c>
      <c r="AN249">
        <v>0</v>
      </c>
      <c r="AO249">
        <v>0.56379999999999997</v>
      </c>
      <c r="AP249">
        <v>897.86</v>
      </c>
      <c r="AQ249" s="1">
        <v>1701.18</v>
      </c>
      <c r="AR249" s="1">
        <v>5092.93</v>
      </c>
      <c r="AS249">
        <v>529.25</v>
      </c>
      <c r="AT249">
        <v>619</v>
      </c>
      <c r="AU249" s="1">
        <v>8840.23</v>
      </c>
      <c r="AV249" s="1">
        <v>2187.84</v>
      </c>
      <c r="AW249">
        <v>0.2165</v>
      </c>
      <c r="AX249" s="1">
        <v>6818.38</v>
      </c>
      <c r="AY249">
        <v>0.67469999999999997</v>
      </c>
      <c r="AZ249">
        <v>727.65</v>
      </c>
      <c r="BA249">
        <v>7.1999999999999995E-2</v>
      </c>
      <c r="BB249">
        <v>371.22</v>
      </c>
      <c r="BC249">
        <v>3.6700000000000003E-2</v>
      </c>
      <c r="BD249" s="1">
        <v>10105.1</v>
      </c>
      <c r="BE249">
        <v>931.47</v>
      </c>
      <c r="BF249">
        <v>0.1205</v>
      </c>
      <c r="BG249">
        <v>0.57089999999999996</v>
      </c>
      <c r="BH249">
        <v>0.2379</v>
      </c>
      <c r="BI249">
        <v>0.1386</v>
      </c>
      <c r="BJ249">
        <v>3.3799999999999997E-2</v>
      </c>
      <c r="BK249">
        <v>1.8700000000000001E-2</v>
      </c>
    </row>
    <row r="250" spans="1:63" x14ac:dyDescent="0.3">
      <c r="A250" t="s">
        <v>248</v>
      </c>
      <c r="B250">
        <v>48322</v>
      </c>
      <c r="C250">
        <v>52</v>
      </c>
      <c r="D250">
        <v>14.74</v>
      </c>
      <c r="E250">
        <v>766.47</v>
      </c>
      <c r="F250">
        <v>702.18</v>
      </c>
      <c r="G250">
        <v>0</v>
      </c>
      <c r="H250">
        <v>0</v>
      </c>
      <c r="I250">
        <v>4.3E-3</v>
      </c>
      <c r="J250">
        <v>0</v>
      </c>
      <c r="K250">
        <v>7.4000000000000003E-3</v>
      </c>
      <c r="L250">
        <v>0.95989999999999998</v>
      </c>
      <c r="M250">
        <v>2.8400000000000002E-2</v>
      </c>
      <c r="N250">
        <v>0.40100000000000002</v>
      </c>
      <c r="O250">
        <v>7.1000000000000004E-3</v>
      </c>
      <c r="P250">
        <v>0.13250000000000001</v>
      </c>
      <c r="Q250" s="1">
        <v>48573.43</v>
      </c>
      <c r="R250">
        <v>0.33329999999999999</v>
      </c>
      <c r="S250">
        <v>0.26090000000000002</v>
      </c>
      <c r="T250">
        <v>0.40579999999999999</v>
      </c>
      <c r="U250">
        <v>4</v>
      </c>
      <c r="V250" s="1">
        <v>91515.25</v>
      </c>
      <c r="W250">
        <v>181.43</v>
      </c>
      <c r="X250" s="1">
        <v>265358.55</v>
      </c>
      <c r="Y250">
        <v>0.71640000000000004</v>
      </c>
      <c r="Z250">
        <v>0.20449999999999999</v>
      </c>
      <c r="AA250">
        <v>7.9000000000000001E-2</v>
      </c>
      <c r="AB250">
        <v>0.28360000000000002</v>
      </c>
      <c r="AC250">
        <v>265.36</v>
      </c>
      <c r="AD250" s="1">
        <v>8062.7</v>
      </c>
      <c r="AE250">
        <v>931.75</v>
      </c>
      <c r="AF250" s="1">
        <v>256869.61</v>
      </c>
      <c r="AG250">
        <v>577</v>
      </c>
      <c r="AH250" s="1">
        <v>33000</v>
      </c>
      <c r="AI250" s="1">
        <v>56393</v>
      </c>
      <c r="AJ250">
        <v>40.799999999999997</v>
      </c>
      <c r="AK250">
        <v>29.2</v>
      </c>
      <c r="AL250">
        <v>30.52</v>
      </c>
      <c r="AM250">
        <v>0.35</v>
      </c>
      <c r="AN250">
        <v>0</v>
      </c>
      <c r="AO250">
        <v>1.1724000000000001</v>
      </c>
      <c r="AP250" s="1">
        <v>1801.35</v>
      </c>
      <c r="AQ250" s="1">
        <v>2664.85</v>
      </c>
      <c r="AR250" s="1">
        <v>7454.44</v>
      </c>
      <c r="AS250">
        <v>421.13</v>
      </c>
      <c r="AT250">
        <v>212.78</v>
      </c>
      <c r="AU250" s="1">
        <v>12554.47</v>
      </c>
      <c r="AV250" s="1">
        <v>4416.4799999999996</v>
      </c>
      <c r="AW250">
        <v>0.30180000000000001</v>
      </c>
      <c r="AX250" s="1">
        <v>7174.41</v>
      </c>
      <c r="AY250">
        <v>0.49020000000000002</v>
      </c>
      <c r="AZ250" s="1">
        <v>1934.56</v>
      </c>
      <c r="BA250">
        <v>0.13220000000000001</v>
      </c>
      <c r="BB250" s="1">
        <v>1108.77</v>
      </c>
      <c r="BC250">
        <v>7.5800000000000006E-2</v>
      </c>
      <c r="BD250" s="1">
        <v>14634.21</v>
      </c>
      <c r="BE250" s="1">
        <v>1760.88</v>
      </c>
      <c r="BF250">
        <v>0.38190000000000002</v>
      </c>
      <c r="BG250">
        <v>0.48770000000000002</v>
      </c>
      <c r="BH250">
        <v>0.2155</v>
      </c>
      <c r="BI250">
        <v>0.253</v>
      </c>
      <c r="BJ250">
        <v>2.3800000000000002E-2</v>
      </c>
      <c r="BK250">
        <v>0.02</v>
      </c>
    </row>
    <row r="251" spans="1:63" x14ac:dyDescent="0.3">
      <c r="A251" t="s">
        <v>249</v>
      </c>
      <c r="B251">
        <v>49205</v>
      </c>
      <c r="C251">
        <v>54</v>
      </c>
      <c r="D251">
        <v>24.08</v>
      </c>
      <c r="E251" s="1">
        <v>1300.27</v>
      </c>
      <c r="F251" s="1">
        <v>1420.54</v>
      </c>
      <c r="G251">
        <v>1.4E-3</v>
      </c>
      <c r="H251">
        <v>1.5E-3</v>
      </c>
      <c r="I251">
        <v>3.3999999999999998E-3</v>
      </c>
      <c r="J251">
        <v>0</v>
      </c>
      <c r="K251">
        <v>2.8E-3</v>
      </c>
      <c r="L251">
        <v>0.98150000000000004</v>
      </c>
      <c r="M251">
        <v>9.4000000000000004E-3</v>
      </c>
      <c r="N251">
        <v>0.34710000000000002</v>
      </c>
      <c r="O251">
        <v>0</v>
      </c>
      <c r="P251">
        <v>0.1242</v>
      </c>
      <c r="Q251" s="1">
        <v>57196.480000000003</v>
      </c>
      <c r="R251">
        <v>0.18099999999999999</v>
      </c>
      <c r="S251">
        <v>0.12379999999999999</v>
      </c>
      <c r="T251">
        <v>0.69520000000000004</v>
      </c>
      <c r="U251">
        <v>13.6</v>
      </c>
      <c r="V251" s="1">
        <v>58146.239999999998</v>
      </c>
      <c r="W251">
        <v>92.4</v>
      </c>
      <c r="X251" s="1">
        <v>131220.72</v>
      </c>
      <c r="Y251">
        <v>0.85819999999999996</v>
      </c>
      <c r="Z251">
        <v>9.6199999999999994E-2</v>
      </c>
      <c r="AA251">
        <v>4.5699999999999998E-2</v>
      </c>
      <c r="AB251">
        <v>0.14180000000000001</v>
      </c>
      <c r="AC251">
        <v>131.22</v>
      </c>
      <c r="AD251" s="1">
        <v>4059.56</v>
      </c>
      <c r="AE251">
        <v>486.17</v>
      </c>
      <c r="AF251" s="1">
        <v>111804.73</v>
      </c>
      <c r="AG251">
        <v>172</v>
      </c>
      <c r="AH251" s="1">
        <v>34193</v>
      </c>
      <c r="AI251" s="1">
        <v>48485</v>
      </c>
      <c r="AJ251">
        <v>66.569999999999993</v>
      </c>
      <c r="AK251">
        <v>28.75</v>
      </c>
      <c r="AL251">
        <v>33.56</v>
      </c>
      <c r="AM251">
        <v>5.4</v>
      </c>
      <c r="AN251">
        <v>0</v>
      </c>
      <c r="AO251">
        <v>0.95040000000000002</v>
      </c>
      <c r="AP251" s="1">
        <v>1230.8499999999999</v>
      </c>
      <c r="AQ251" s="1">
        <v>2192.4</v>
      </c>
      <c r="AR251" s="1">
        <v>5759.46</v>
      </c>
      <c r="AS251">
        <v>565.38</v>
      </c>
      <c r="AT251">
        <v>139.13999999999999</v>
      </c>
      <c r="AU251" s="1">
        <v>9887.24</v>
      </c>
      <c r="AV251" s="1">
        <v>4976.58</v>
      </c>
      <c r="AW251">
        <v>0.48110000000000003</v>
      </c>
      <c r="AX251" s="1">
        <v>2983.19</v>
      </c>
      <c r="AY251">
        <v>0.28839999999999999</v>
      </c>
      <c r="AZ251" s="1">
        <v>1564.87</v>
      </c>
      <c r="BA251">
        <v>0.15129999999999999</v>
      </c>
      <c r="BB251">
        <v>818.78</v>
      </c>
      <c r="BC251">
        <v>7.9200000000000007E-2</v>
      </c>
      <c r="BD251" s="1">
        <v>10343.43</v>
      </c>
      <c r="BE251" s="1">
        <v>5652.64</v>
      </c>
      <c r="BF251">
        <v>1.9212</v>
      </c>
      <c r="BG251">
        <v>0.54549999999999998</v>
      </c>
      <c r="BH251">
        <v>0.23930000000000001</v>
      </c>
      <c r="BI251">
        <v>0.16900000000000001</v>
      </c>
      <c r="BJ251">
        <v>3.1199999999999999E-2</v>
      </c>
      <c r="BK251">
        <v>1.4999999999999999E-2</v>
      </c>
    </row>
    <row r="252" spans="1:63" x14ac:dyDescent="0.3">
      <c r="A252" t="s">
        <v>250</v>
      </c>
      <c r="B252">
        <v>45872</v>
      </c>
      <c r="C252">
        <v>128</v>
      </c>
      <c r="D252">
        <v>13.88</v>
      </c>
      <c r="E252" s="1">
        <v>1777.05</v>
      </c>
      <c r="F252" s="1">
        <v>1695.5</v>
      </c>
      <c r="G252">
        <v>2.5000000000000001E-3</v>
      </c>
      <c r="H252">
        <v>0</v>
      </c>
      <c r="I252">
        <v>4.5999999999999999E-3</v>
      </c>
      <c r="J252">
        <v>1.1000000000000001E-3</v>
      </c>
      <c r="K252">
        <v>2.3099999999999999E-2</v>
      </c>
      <c r="L252">
        <v>0.93930000000000002</v>
      </c>
      <c r="M252">
        <v>2.9499999999999998E-2</v>
      </c>
      <c r="N252">
        <v>0.45689999999999997</v>
      </c>
      <c r="O252">
        <v>1.9E-3</v>
      </c>
      <c r="P252">
        <v>0.1424</v>
      </c>
      <c r="Q252" s="1">
        <v>51090.59</v>
      </c>
      <c r="R252">
        <v>0.33929999999999999</v>
      </c>
      <c r="S252">
        <v>0.1429</v>
      </c>
      <c r="T252">
        <v>0.51790000000000003</v>
      </c>
      <c r="U252">
        <v>10.5</v>
      </c>
      <c r="V252" s="1">
        <v>67158.48</v>
      </c>
      <c r="W252">
        <v>163.05000000000001</v>
      </c>
      <c r="X252" s="1">
        <v>138877.68</v>
      </c>
      <c r="Y252">
        <v>0.8377</v>
      </c>
      <c r="Z252">
        <v>0.11269999999999999</v>
      </c>
      <c r="AA252">
        <v>4.9700000000000001E-2</v>
      </c>
      <c r="AB252">
        <v>0.1623</v>
      </c>
      <c r="AC252">
        <v>138.88</v>
      </c>
      <c r="AD252" s="1">
        <v>3440.17</v>
      </c>
      <c r="AE252">
        <v>502.02</v>
      </c>
      <c r="AF252" s="1">
        <v>143058.66</v>
      </c>
      <c r="AG252">
        <v>344</v>
      </c>
      <c r="AH252" s="1">
        <v>33066</v>
      </c>
      <c r="AI252" s="1">
        <v>49679</v>
      </c>
      <c r="AJ252">
        <v>47.28</v>
      </c>
      <c r="AK252">
        <v>23.04</v>
      </c>
      <c r="AL252">
        <v>27.7</v>
      </c>
      <c r="AM252">
        <v>3.5</v>
      </c>
      <c r="AN252">
        <v>0</v>
      </c>
      <c r="AO252">
        <v>0.83760000000000001</v>
      </c>
      <c r="AP252" s="1">
        <v>1175.21</v>
      </c>
      <c r="AQ252" s="1">
        <v>1758.29</v>
      </c>
      <c r="AR252" s="1">
        <v>4575.58</v>
      </c>
      <c r="AS252">
        <v>419.85</v>
      </c>
      <c r="AT252">
        <v>258.7</v>
      </c>
      <c r="AU252" s="1">
        <v>8187.61</v>
      </c>
      <c r="AV252" s="1">
        <v>5464.88</v>
      </c>
      <c r="AW252">
        <v>0.55000000000000004</v>
      </c>
      <c r="AX252" s="1">
        <v>2952.89</v>
      </c>
      <c r="AY252">
        <v>0.29720000000000002</v>
      </c>
      <c r="AZ252" s="1">
        <v>1008.31</v>
      </c>
      <c r="BA252">
        <v>0.10150000000000001</v>
      </c>
      <c r="BB252">
        <v>510.48</v>
      </c>
      <c r="BC252">
        <v>5.1400000000000001E-2</v>
      </c>
      <c r="BD252" s="1">
        <v>9936.56</v>
      </c>
      <c r="BE252" s="1">
        <v>4489.6499999999996</v>
      </c>
      <c r="BF252">
        <v>1.5737000000000001</v>
      </c>
      <c r="BG252">
        <v>0.51729999999999998</v>
      </c>
      <c r="BH252">
        <v>0.21249999999999999</v>
      </c>
      <c r="BI252">
        <v>0.22600000000000001</v>
      </c>
      <c r="BJ252">
        <v>3.0800000000000001E-2</v>
      </c>
      <c r="BK252">
        <v>1.3299999999999999E-2</v>
      </c>
    </row>
    <row r="253" spans="1:63" x14ac:dyDescent="0.3">
      <c r="A253" t="s">
        <v>251</v>
      </c>
      <c r="B253">
        <v>48256</v>
      </c>
      <c r="C253">
        <v>40</v>
      </c>
      <c r="D253">
        <v>29.65</v>
      </c>
      <c r="E253" s="1">
        <v>1185.82</v>
      </c>
      <c r="F253" s="1">
        <v>1176.23</v>
      </c>
      <c r="G253">
        <v>2.5999999999999999E-3</v>
      </c>
      <c r="H253">
        <v>0</v>
      </c>
      <c r="I253">
        <v>8.0000000000000002E-3</v>
      </c>
      <c r="J253">
        <v>0</v>
      </c>
      <c r="K253">
        <v>1.6899999999999998E-2</v>
      </c>
      <c r="L253">
        <v>0.94920000000000004</v>
      </c>
      <c r="M253">
        <v>2.3199999999999998E-2</v>
      </c>
      <c r="N253">
        <v>0.42549999999999999</v>
      </c>
      <c r="O253">
        <v>7.0000000000000001E-3</v>
      </c>
      <c r="P253">
        <v>0.15509999999999999</v>
      </c>
      <c r="Q253" s="1">
        <v>60258.400000000001</v>
      </c>
      <c r="R253">
        <v>0.26579999999999998</v>
      </c>
      <c r="S253">
        <v>0.20250000000000001</v>
      </c>
      <c r="T253">
        <v>0.53159999999999996</v>
      </c>
      <c r="U253">
        <v>10.5</v>
      </c>
      <c r="V253" s="1">
        <v>79808.710000000006</v>
      </c>
      <c r="W253">
        <v>108.42</v>
      </c>
      <c r="X253" s="1">
        <v>166821.19</v>
      </c>
      <c r="Y253">
        <v>0.69259999999999999</v>
      </c>
      <c r="Z253">
        <v>0.22900000000000001</v>
      </c>
      <c r="AA253">
        <v>7.8399999999999997E-2</v>
      </c>
      <c r="AB253">
        <v>0.30740000000000001</v>
      </c>
      <c r="AC253">
        <v>166.82</v>
      </c>
      <c r="AD253" s="1">
        <v>4973.2299999999996</v>
      </c>
      <c r="AE253">
        <v>542.08000000000004</v>
      </c>
      <c r="AF253" s="1">
        <v>165021.19</v>
      </c>
      <c r="AG253">
        <v>431</v>
      </c>
      <c r="AH253" s="1">
        <v>36188</v>
      </c>
      <c r="AI253" s="1">
        <v>59463</v>
      </c>
      <c r="AJ253">
        <v>31.75</v>
      </c>
      <c r="AK253">
        <v>28.95</v>
      </c>
      <c r="AL253">
        <v>31.75</v>
      </c>
      <c r="AM253">
        <v>5</v>
      </c>
      <c r="AN253" s="1">
        <v>1271.23</v>
      </c>
      <c r="AO253">
        <v>1.2277</v>
      </c>
      <c r="AP253" s="1">
        <v>1864.57</v>
      </c>
      <c r="AQ253" s="1">
        <v>2120.7399999999998</v>
      </c>
      <c r="AR253" s="1">
        <v>6719.04</v>
      </c>
      <c r="AS253">
        <v>353.51</v>
      </c>
      <c r="AT253">
        <v>351.09</v>
      </c>
      <c r="AU253" s="1">
        <v>11408.96</v>
      </c>
      <c r="AV253" s="1">
        <v>4476.47</v>
      </c>
      <c r="AW253">
        <v>0.35799999999999998</v>
      </c>
      <c r="AX253" s="1">
        <v>5160.37</v>
      </c>
      <c r="AY253">
        <v>0.41260000000000002</v>
      </c>
      <c r="AZ253" s="1">
        <v>2136.59</v>
      </c>
      <c r="BA253">
        <v>0.17080000000000001</v>
      </c>
      <c r="BB253">
        <v>732.37</v>
      </c>
      <c r="BC253">
        <v>5.8599999999999999E-2</v>
      </c>
      <c r="BD253" s="1">
        <v>12505.79</v>
      </c>
      <c r="BE253" s="1">
        <v>3738.54</v>
      </c>
      <c r="BF253">
        <v>1.006</v>
      </c>
      <c r="BG253">
        <v>0.55879999999999996</v>
      </c>
      <c r="BH253">
        <v>0.24099999999999999</v>
      </c>
      <c r="BI253">
        <v>0.15129999999999999</v>
      </c>
      <c r="BJ253">
        <v>3.5900000000000001E-2</v>
      </c>
      <c r="BK253">
        <v>1.3100000000000001E-2</v>
      </c>
    </row>
    <row r="254" spans="1:63" x14ac:dyDescent="0.3">
      <c r="A254" t="s">
        <v>252</v>
      </c>
      <c r="B254">
        <v>48686</v>
      </c>
      <c r="C254">
        <v>30</v>
      </c>
      <c r="D254">
        <v>18.920000000000002</v>
      </c>
      <c r="E254">
        <v>567.59</v>
      </c>
      <c r="F254">
        <v>421.07</v>
      </c>
      <c r="G254">
        <v>0</v>
      </c>
      <c r="H254">
        <v>4.1000000000000003E-3</v>
      </c>
      <c r="I254">
        <v>0.72650000000000003</v>
      </c>
      <c r="J254">
        <v>4.7000000000000002E-3</v>
      </c>
      <c r="K254">
        <v>3.9600000000000003E-2</v>
      </c>
      <c r="L254">
        <v>0.1663</v>
      </c>
      <c r="M254">
        <v>5.8799999999999998E-2</v>
      </c>
      <c r="N254">
        <v>0.98850000000000005</v>
      </c>
      <c r="O254">
        <v>3.0000000000000001E-3</v>
      </c>
      <c r="P254">
        <v>0.21890000000000001</v>
      </c>
      <c r="Q254" s="1">
        <v>40980.870000000003</v>
      </c>
      <c r="R254">
        <v>0.34379999999999999</v>
      </c>
      <c r="S254">
        <v>0.25</v>
      </c>
      <c r="T254">
        <v>0.40629999999999999</v>
      </c>
      <c r="U254">
        <v>12</v>
      </c>
      <c r="V254" s="1">
        <v>57094.42</v>
      </c>
      <c r="W254">
        <v>46.47</v>
      </c>
      <c r="X254" s="1">
        <v>170294.56</v>
      </c>
      <c r="Y254">
        <v>0.87009999999999998</v>
      </c>
      <c r="Z254">
        <v>7.22E-2</v>
      </c>
      <c r="AA254">
        <v>5.7700000000000001E-2</v>
      </c>
      <c r="AB254">
        <v>0.12989999999999999</v>
      </c>
      <c r="AC254">
        <v>170.29</v>
      </c>
      <c r="AD254" s="1">
        <v>5886.9</v>
      </c>
      <c r="AE254">
        <v>857.95</v>
      </c>
      <c r="AF254" s="1">
        <v>167047.07999999999</v>
      </c>
      <c r="AG254">
        <v>440</v>
      </c>
      <c r="AH254" s="1">
        <v>28972</v>
      </c>
      <c r="AI254" s="1">
        <v>41203</v>
      </c>
      <c r="AJ254">
        <v>61.98</v>
      </c>
      <c r="AK254">
        <v>31.91</v>
      </c>
      <c r="AL254">
        <v>44.73</v>
      </c>
      <c r="AM254">
        <v>6.6</v>
      </c>
      <c r="AN254">
        <v>0</v>
      </c>
      <c r="AO254">
        <v>1.3821000000000001</v>
      </c>
      <c r="AP254" s="1">
        <v>2507.67</v>
      </c>
      <c r="AQ254" s="1">
        <v>3509.33</v>
      </c>
      <c r="AR254" s="1">
        <v>6228.05</v>
      </c>
      <c r="AS254" s="1">
        <v>1135.49</v>
      </c>
      <c r="AT254">
        <v>380.58</v>
      </c>
      <c r="AU254" s="1">
        <v>13761.16</v>
      </c>
      <c r="AV254" s="1">
        <v>9861.34</v>
      </c>
      <c r="AW254">
        <v>0.51529999999999998</v>
      </c>
      <c r="AX254" s="1">
        <v>6233.9</v>
      </c>
      <c r="AY254">
        <v>0.32569999999999999</v>
      </c>
      <c r="AZ254">
        <v>886.61</v>
      </c>
      <c r="BA254">
        <v>4.6300000000000001E-2</v>
      </c>
      <c r="BB254" s="1">
        <v>2156.77</v>
      </c>
      <c r="BC254">
        <v>0.11269999999999999</v>
      </c>
      <c r="BD254" s="1">
        <v>19138.61</v>
      </c>
      <c r="BE254" s="1">
        <v>2991.71</v>
      </c>
      <c r="BF254">
        <v>0.99550000000000005</v>
      </c>
      <c r="BG254">
        <v>0.28710000000000002</v>
      </c>
      <c r="BH254">
        <v>9.7799999999999998E-2</v>
      </c>
      <c r="BI254">
        <v>0.56850000000000001</v>
      </c>
      <c r="BJ254">
        <v>3.1300000000000001E-2</v>
      </c>
      <c r="BK254">
        <v>1.54E-2</v>
      </c>
    </row>
    <row r="255" spans="1:63" x14ac:dyDescent="0.3">
      <c r="A255" t="s">
        <v>253</v>
      </c>
      <c r="B255">
        <v>49338</v>
      </c>
      <c r="C255">
        <v>27</v>
      </c>
      <c r="D255">
        <v>12.97</v>
      </c>
      <c r="E255">
        <v>350.23</v>
      </c>
      <c r="F255">
        <v>372.91</v>
      </c>
      <c r="G255">
        <v>2.7000000000000001E-3</v>
      </c>
      <c r="H255">
        <v>0</v>
      </c>
      <c r="I255">
        <v>0</v>
      </c>
      <c r="J255">
        <v>0</v>
      </c>
      <c r="K255">
        <v>8.0000000000000002E-3</v>
      </c>
      <c r="L255">
        <v>0.97850000000000004</v>
      </c>
      <c r="M255">
        <v>1.0699999999999999E-2</v>
      </c>
      <c r="N255">
        <v>0.17299999999999999</v>
      </c>
      <c r="O255">
        <v>0</v>
      </c>
      <c r="P255">
        <v>0.12039999999999999</v>
      </c>
      <c r="Q255" s="1">
        <v>47938.06</v>
      </c>
      <c r="R255">
        <v>0.15909999999999999</v>
      </c>
      <c r="S255">
        <v>6.8199999999999997E-2</v>
      </c>
      <c r="T255">
        <v>0.77270000000000005</v>
      </c>
      <c r="U255">
        <v>3.7</v>
      </c>
      <c r="V255" s="1">
        <v>77571.98</v>
      </c>
      <c r="W255">
        <v>92.25</v>
      </c>
      <c r="X255" s="1">
        <v>157741.48000000001</v>
      </c>
      <c r="Y255">
        <v>0.93620000000000003</v>
      </c>
      <c r="Z255">
        <v>2.4899999999999999E-2</v>
      </c>
      <c r="AA255">
        <v>3.8899999999999997E-2</v>
      </c>
      <c r="AB255">
        <v>6.3799999999999996E-2</v>
      </c>
      <c r="AC255">
        <v>157.74</v>
      </c>
      <c r="AD255" s="1">
        <v>3626.89</v>
      </c>
      <c r="AE255">
        <v>406.96</v>
      </c>
      <c r="AF255" s="1">
        <v>129450.34</v>
      </c>
      <c r="AG255">
        <v>267</v>
      </c>
      <c r="AH255" s="1">
        <v>40370</v>
      </c>
      <c r="AI255" s="1">
        <v>60428</v>
      </c>
      <c r="AJ255">
        <v>41.3</v>
      </c>
      <c r="AK255">
        <v>22.01</v>
      </c>
      <c r="AL255">
        <v>31.31</v>
      </c>
      <c r="AM255">
        <v>4.9000000000000004</v>
      </c>
      <c r="AN255" s="1">
        <v>1159.27</v>
      </c>
      <c r="AO255">
        <v>1.0898000000000001</v>
      </c>
      <c r="AP255" s="1">
        <v>1727.75</v>
      </c>
      <c r="AQ255" s="1">
        <v>2111.0500000000002</v>
      </c>
      <c r="AR255" s="1">
        <v>5575.53</v>
      </c>
      <c r="AS255">
        <v>260.81</v>
      </c>
      <c r="AT255">
        <v>393.87</v>
      </c>
      <c r="AU255" s="1">
        <v>10069.049999999999</v>
      </c>
      <c r="AV255" s="1">
        <v>6490.96</v>
      </c>
      <c r="AW255">
        <v>0.4768</v>
      </c>
      <c r="AX255" s="1">
        <v>3916.08</v>
      </c>
      <c r="AY255">
        <v>0.28770000000000001</v>
      </c>
      <c r="AZ255" s="1">
        <v>2627.98</v>
      </c>
      <c r="BA255">
        <v>0.19309999999999999</v>
      </c>
      <c r="BB255">
        <v>577.79</v>
      </c>
      <c r="BC255">
        <v>4.24E-2</v>
      </c>
      <c r="BD255" s="1">
        <v>13612.81</v>
      </c>
      <c r="BE255" s="1">
        <v>7072.35</v>
      </c>
      <c r="BF255">
        <v>2.0644999999999998</v>
      </c>
      <c r="BG255">
        <v>0.53139999999999998</v>
      </c>
      <c r="BH255">
        <v>0.2316</v>
      </c>
      <c r="BI255">
        <v>0.1817</v>
      </c>
      <c r="BJ255">
        <v>3.6299999999999999E-2</v>
      </c>
      <c r="BK255">
        <v>1.9E-2</v>
      </c>
    </row>
    <row r="256" spans="1:63" x14ac:dyDescent="0.3">
      <c r="A256" t="s">
        <v>254</v>
      </c>
      <c r="B256">
        <v>47985</v>
      </c>
      <c r="C256">
        <v>52</v>
      </c>
      <c r="D256">
        <v>30.81</v>
      </c>
      <c r="E256" s="1">
        <v>1602.15</v>
      </c>
      <c r="F256" s="1">
        <v>1504.06</v>
      </c>
      <c r="G256">
        <v>9.2999999999999992E-3</v>
      </c>
      <c r="H256">
        <v>0</v>
      </c>
      <c r="I256">
        <v>1.4E-3</v>
      </c>
      <c r="J256">
        <v>3.2000000000000002E-3</v>
      </c>
      <c r="K256">
        <v>3.09E-2</v>
      </c>
      <c r="L256">
        <v>0.92549999999999999</v>
      </c>
      <c r="M256">
        <v>2.9700000000000001E-2</v>
      </c>
      <c r="N256">
        <v>0.21260000000000001</v>
      </c>
      <c r="O256">
        <v>1.1900000000000001E-2</v>
      </c>
      <c r="P256">
        <v>9.1999999999999998E-2</v>
      </c>
      <c r="Q256" s="1">
        <v>51103.66</v>
      </c>
      <c r="R256">
        <v>0.36940000000000001</v>
      </c>
      <c r="S256">
        <v>0.1532</v>
      </c>
      <c r="T256">
        <v>0.47749999999999998</v>
      </c>
      <c r="U256">
        <v>15.3</v>
      </c>
      <c r="V256" s="1">
        <v>78755.03</v>
      </c>
      <c r="W256">
        <v>102.47</v>
      </c>
      <c r="X256" s="1">
        <v>176118.33</v>
      </c>
      <c r="Y256">
        <v>0.79500000000000004</v>
      </c>
      <c r="Z256">
        <v>0.1449</v>
      </c>
      <c r="AA256">
        <v>0.06</v>
      </c>
      <c r="AB256">
        <v>0.20499999999999999</v>
      </c>
      <c r="AC256">
        <v>176.12</v>
      </c>
      <c r="AD256" s="1">
        <v>5299.87</v>
      </c>
      <c r="AE256">
        <v>568.27</v>
      </c>
      <c r="AF256" s="1">
        <v>172947.57</v>
      </c>
      <c r="AG256">
        <v>454</v>
      </c>
      <c r="AH256" s="1">
        <v>41220</v>
      </c>
      <c r="AI256" s="1">
        <v>64612</v>
      </c>
      <c r="AJ256">
        <v>40.1</v>
      </c>
      <c r="AK256">
        <v>29.41</v>
      </c>
      <c r="AL256">
        <v>29.7</v>
      </c>
      <c r="AM256">
        <v>4.5999999999999996</v>
      </c>
      <c r="AN256" s="1">
        <v>1784.28</v>
      </c>
      <c r="AO256">
        <v>1.2529999999999999</v>
      </c>
      <c r="AP256" s="1">
        <v>1423.82</v>
      </c>
      <c r="AQ256" s="1">
        <v>1731.08</v>
      </c>
      <c r="AR256" s="1">
        <v>5729.72</v>
      </c>
      <c r="AS256">
        <v>338.53</v>
      </c>
      <c r="AT256">
        <v>266.77999999999997</v>
      </c>
      <c r="AU256" s="1">
        <v>9489.92</v>
      </c>
      <c r="AV256" s="1">
        <v>3894.47</v>
      </c>
      <c r="AW256">
        <v>0.31159999999999999</v>
      </c>
      <c r="AX256" s="1">
        <v>6721.96</v>
      </c>
      <c r="AY256">
        <v>0.53779999999999994</v>
      </c>
      <c r="AZ256" s="1">
        <v>1412.72</v>
      </c>
      <c r="BA256">
        <v>0.113</v>
      </c>
      <c r="BB256">
        <v>468.97</v>
      </c>
      <c r="BC256">
        <v>3.7499999999999999E-2</v>
      </c>
      <c r="BD256" s="1">
        <v>12498.11</v>
      </c>
      <c r="BE256" s="1">
        <v>2403.96</v>
      </c>
      <c r="BF256">
        <v>0.54879999999999995</v>
      </c>
      <c r="BG256">
        <v>0.4924</v>
      </c>
      <c r="BH256">
        <v>0.2014</v>
      </c>
      <c r="BI256">
        <v>0.26939999999999997</v>
      </c>
      <c r="BJ256">
        <v>2.29E-2</v>
      </c>
      <c r="BK256">
        <v>1.3899999999999999E-2</v>
      </c>
    </row>
    <row r="257" spans="1:63" x14ac:dyDescent="0.3">
      <c r="A257" t="s">
        <v>255</v>
      </c>
      <c r="B257">
        <v>48264</v>
      </c>
      <c r="C257">
        <v>109</v>
      </c>
      <c r="D257">
        <v>19.48</v>
      </c>
      <c r="E257" s="1">
        <v>2123.23</v>
      </c>
      <c r="F257" s="1">
        <v>2105.5500000000002</v>
      </c>
      <c r="G257">
        <v>3.2000000000000002E-3</v>
      </c>
      <c r="H257">
        <v>0</v>
      </c>
      <c r="I257">
        <v>4.5999999999999999E-3</v>
      </c>
      <c r="J257">
        <v>8.9999999999999998E-4</v>
      </c>
      <c r="K257">
        <v>3.7100000000000001E-2</v>
      </c>
      <c r="L257">
        <v>0.93410000000000004</v>
      </c>
      <c r="M257">
        <v>2.01E-2</v>
      </c>
      <c r="N257">
        <v>0.24249999999999999</v>
      </c>
      <c r="O257">
        <v>1.2E-2</v>
      </c>
      <c r="P257">
        <v>0.1129</v>
      </c>
      <c r="Q257" s="1">
        <v>58484.39</v>
      </c>
      <c r="R257">
        <v>0.1729</v>
      </c>
      <c r="S257">
        <v>0.20300000000000001</v>
      </c>
      <c r="T257">
        <v>0.62409999999999999</v>
      </c>
      <c r="U257">
        <v>11.1</v>
      </c>
      <c r="V257" s="1">
        <v>79967.14</v>
      </c>
      <c r="W257">
        <v>183.54</v>
      </c>
      <c r="X257" s="1">
        <v>174345.08</v>
      </c>
      <c r="Y257">
        <v>0.85060000000000002</v>
      </c>
      <c r="Z257">
        <v>0.1207</v>
      </c>
      <c r="AA257">
        <v>2.87E-2</v>
      </c>
      <c r="AB257">
        <v>0.14940000000000001</v>
      </c>
      <c r="AC257">
        <v>174.35</v>
      </c>
      <c r="AD257" s="1">
        <v>3867.63</v>
      </c>
      <c r="AE257">
        <v>490.43</v>
      </c>
      <c r="AF257" s="1">
        <v>163003.85</v>
      </c>
      <c r="AG257">
        <v>423</v>
      </c>
      <c r="AH257" s="1">
        <v>39094</v>
      </c>
      <c r="AI257" s="1">
        <v>71309</v>
      </c>
      <c r="AJ257">
        <v>30.8</v>
      </c>
      <c r="AK257">
        <v>21.6</v>
      </c>
      <c r="AL257">
        <v>24.25</v>
      </c>
      <c r="AM257">
        <v>5</v>
      </c>
      <c r="AN257" s="1">
        <v>1812.09</v>
      </c>
      <c r="AO257">
        <v>1.1621999999999999</v>
      </c>
      <c r="AP257" s="1">
        <v>1134.1400000000001</v>
      </c>
      <c r="AQ257" s="1">
        <v>2101.15</v>
      </c>
      <c r="AR257" s="1">
        <v>5447.19</v>
      </c>
      <c r="AS257">
        <v>627.11</v>
      </c>
      <c r="AT257">
        <v>483.81</v>
      </c>
      <c r="AU257" s="1">
        <v>9793.3799999999992</v>
      </c>
      <c r="AV257" s="1">
        <v>4271.42</v>
      </c>
      <c r="AW257">
        <v>0.37669999999999998</v>
      </c>
      <c r="AX257" s="1">
        <v>5072.84</v>
      </c>
      <c r="AY257">
        <v>0.44740000000000002</v>
      </c>
      <c r="AZ257" s="1">
        <v>1213.95</v>
      </c>
      <c r="BA257">
        <v>0.1071</v>
      </c>
      <c r="BB257">
        <v>780.18</v>
      </c>
      <c r="BC257">
        <v>6.88E-2</v>
      </c>
      <c r="BD257" s="1">
        <v>11338.4</v>
      </c>
      <c r="BE257" s="1">
        <v>3842.73</v>
      </c>
      <c r="BF257">
        <v>0.92290000000000005</v>
      </c>
      <c r="BG257">
        <v>0.5786</v>
      </c>
      <c r="BH257">
        <v>0.2303</v>
      </c>
      <c r="BI257">
        <v>0.14399999999999999</v>
      </c>
      <c r="BJ257">
        <v>3.2000000000000001E-2</v>
      </c>
      <c r="BK257">
        <v>1.4999999999999999E-2</v>
      </c>
    </row>
    <row r="258" spans="1:63" x14ac:dyDescent="0.3">
      <c r="A258" t="s">
        <v>256</v>
      </c>
      <c r="B258">
        <v>50179</v>
      </c>
      <c r="C258">
        <v>106</v>
      </c>
      <c r="D258">
        <v>7.85</v>
      </c>
      <c r="E258">
        <v>831.89</v>
      </c>
      <c r="F258">
        <v>746.47</v>
      </c>
      <c r="G258">
        <v>4.0000000000000001E-3</v>
      </c>
      <c r="H258">
        <v>0</v>
      </c>
      <c r="I258">
        <v>2.7000000000000001E-3</v>
      </c>
      <c r="J258">
        <v>0</v>
      </c>
      <c r="K258">
        <v>6.8999999999999999E-3</v>
      </c>
      <c r="L258">
        <v>0.96550000000000002</v>
      </c>
      <c r="M258">
        <v>2.0799999999999999E-2</v>
      </c>
      <c r="N258">
        <v>0.434</v>
      </c>
      <c r="O258">
        <v>1.2999999999999999E-3</v>
      </c>
      <c r="P258">
        <v>0.14349999999999999</v>
      </c>
      <c r="Q258" s="1">
        <v>54995.83</v>
      </c>
      <c r="R258">
        <v>0.25</v>
      </c>
      <c r="S258">
        <v>0.21879999999999999</v>
      </c>
      <c r="T258">
        <v>0.53129999999999999</v>
      </c>
      <c r="U258">
        <v>5</v>
      </c>
      <c r="V258" s="1">
        <v>85768.2</v>
      </c>
      <c r="W258">
        <v>160.66999999999999</v>
      </c>
      <c r="X258" s="1">
        <v>156888.10999999999</v>
      </c>
      <c r="Y258">
        <v>0.89100000000000001</v>
      </c>
      <c r="Z258">
        <v>4.9099999999999998E-2</v>
      </c>
      <c r="AA258">
        <v>5.9900000000000002E-2</v>
      </c>
      <c r="AB258">
        <v>0.109</v>
      </c>
      <c r="AC258">
        <v>156.88999999999999</v>
      </c>
      <c r="AD258" s="1">
        <v>4725.8999999999996</v>
      </c>
      <c r="AE258">
        <v>698.38</v>
      </c>
      <c r="AF258" s="1">
        <v>140708.31</v>
      </c>
      <c r="AG258">
        <v>335</v>
      </c>
      <c r="AH258" s="1">
        <v>32010</v>
      </c>
      <c r="AI258" s="1">
        <v>48962</v>
      </c>
      <c r="AJ258">
        <v>35.85</v>
      </c>
      <c r="AK258">
        <v>29.69</v>
      </c>
      <c r="AL258">
        <v>31.03</v>
      </c>
      <c r="AM258">
        <v>5</v>
      </c>
      <c r="AN258">
        <v>0</v>
      </c>
      <c r="AO258">
        <v>1.1254</v>
      </c>
      <c r="AP258" s="1">
        <v>1771.09</v>
      </c>
      <c r="AQ258" s="1">
        <v>2435.42</v>
      </c>
      <c r="AR258" s="1">
        <v>5835.3</v>
      </c>
      <c r="AS258">
        <v>511.27</v>
      </c>
      <c r="AT258">
        <v>72.2</v>
      </c>
      <c r="AU258" s="1">
        <v>10625.25</v>
      </c>
      <c r="AV258" s="1">
        <v>7089.38</v>
      </c>
      <c r="AW258">
        <v>0.54479999999999995</v>
      </c>
      <c r="AX258" s="1">
        <v>4282.6499999999996</v>
      </c>
      <c r="AY258">
        <v>0.3291</v>
      </c>
      <c r="AZ258">
        <v>623.9</v>
      </c>
      <c r="BA258">
        <v>4.7899999999999998E-2</v>
      </c>
      <c r="BB258" s="1">
        <v>1017.46</v>
      </c>
      <c r="BC258">
        <v>7.8200000000000006E-2</v>
      </c>
      <c r="BD258" s="1">
        <v>13013.39</v>
      </c>
      <c r="BE258" s="1">
        <v>4609.54</v>
      </c>
      <c r="BF258">
        <v>1.4558</v>
      </c>
      <c r="BG258">
        <v>0.51800000000000002</v>
      </c>
      <c r="BH258">
        <v>0.20830000000000001</v>
      </c>
      <c r="BI258">
        <v>0.2155</v>
      </c>
      <c r="BJ258">
        <v>3.8300000000000001E-2</v>
      </c>
      <c r="BK258">
        <v>1.9900000000000001E-2</v>
      </c>
    </row>
    <row r="259" spans="1:63" x14ac:dyDescent="0.3">
      <c r="A259" t="s">
        <v>257</v>
      </c>
      <c r="B259">
        <v>49346</v>
      </c>
      <c r="C259">
        <v>39</v>
      </c>
      <c r="D259">
        <v>14.96</v>
      </c>
      <c r="E259">
        <v>583.35</v>
      </c>
      <c r="F259">
        <v>583.66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0.1113</v>
      </c>
      <c r="O259">
        <v>0</v>
      </c>
      <c r="P259">
        <v>0.11210000000000001</v>
      </c>
      <c r="Q259" s="1">
        <v>53086.27</v>
      </c>
      <c r="R259">
        <v>0.2429</v>
      </c>
      <c r="S259">
        <v>0.2</v>
      </c>
      <c r="T259">
        <v>0.55710000000000004</v>
      </c>
      <c r="U259">
        <v>4.0999999999999996</v>
      </c>
      <c r="V259" s="1">
        <v>81623.5</v>
      </c>
      <c r="W259">
        <v>139.63999999999999</v>
      </c>
      <c r="X259" s="1">
        <v>173595.77</v>
      </c>
      <c r="Y259">
        <v>0.81220000000000003</v>
      </c>
      <c r="Z259">
        <v>9.6600000000000005E-2</v>
      </c>
      <c r="AA259">
        <v>9.1300000000000006E-2</v>
      </c>
      <c r="AB259">
        <v>0.18779999999999999</v>
      </c>
      <c r="AC259">
        <v>173.6</v>
      </c>
      <c r="AD259" s="1">
        <v>3997.25</v>
      </c>
      <c r="AE259">
        <v>386.75</v>
      </c>
      <c r="AF259" s="1">
        <v>153650.79999999999</v>
      </c>
      <c r="AG259">
        <v>400</v>
      </c>
      <c r="AH259" s="1">
        <v>42829</v>
      </c>
      <c r="AI259" s="1">
        <v>95566</v>
      </c>
      <c r="AJ259">
        <v>31.7</v>
      </c>
      <c r="AK259">
        <v>22</v>
      </c>
      <c r="AL259">
        <v>23.46</v>
      </c>
      <c r="AM259">
        <v>4.7</v>
      </c>
      <c r="AN259" s="1">
        <v>2248.0300000000002</v>
      </c>
      <c r="AO259">
        <v>0.76</v>
      </c>
      <c r="AP259" s="1">
        <v>1631.6</v>
      </c>
      <c r="AQ259" s="1">
        <v>1644.42</v>
      </c>
      <c r="AR259" s="1">
        <v>6188.42</v>
      </c>
      <c r="AS259">
        <v>340.04</v>
      </c>
      <c r="AT259">
        <v>389.33</v>
      </c>
      <c r="AU259" s="1">
        <v>10193.86</v>
      </c>
      <c r="AV259" s="1">
        <v>5629.44</v>
      </c>
      <c r="AW259">
        <v>0.43459999999999999</v>
      </c>
      <c r="AX259" s="1">
        <v>5385.46</v>
      </c>
      <c r="AY259">
        <v>0.41570000000000001</v>
      </c>
      <c r="AZ259" s="1">
        <v>1487.05</v>
      </c>
      <c r="BA259">
        <v>0.1148</v>
      </c>
      <c r="BB259">
        <v>452.62</v>
      </c>
      <c r="BC259">
        <v>3.49E-2</v>
      </c>
      <c r="BD259" s="1">
        <v>12954.57</v>
      </c>
      <c r="BE259" s="1">
        <v>5088.1499999999996</v>
      </c>
      <c r="BF259">
        <v>0.84109999999999996</v>
      </c>
      <c r="BG259">
        <v>0.57310000000000005</v>
      </c>
      <c r="BH259">
        <v>0.23449999999999999</v>
      </c>
      <c r="BI259">
        <v>0.1469</v>
      </c>
      <c r="BJ259">
        <v>2.9000000000000001E-2</v>
      </c>
      <c r="BK259">
        <v>1.6500000000000001E-2</v>
      </c>
    </row>
    <row r="260" spans="1:63" x14ac:dyDescent="0.3">
      <c r="A260" t="s">
        <v>258</v>
      </c>
      <c r="B260">
        <v>47191</v>
      </c>
      <c r="C260">
        <v>55</v>
      </c>
      <c r="D260">
        <v>50.38</v>
      </c>
      <c r="E260" s="1">
        <v>2770.89</v>
      </c>
      <c r="F260" s="1">
        <v>2700.26</v>
      </c>
      <c r="G260">
        <v>1.47E-2</v>
      </c>
      <c r="H260">
        <v>0</v>
      </c>
      <c r="I260">
        <v>4.02E-2</v>
      </c>
      <c r="J260">
        <v>0</v>
      </c>
      <c r="K260">
        <v>2.3400000000000001E-2</v>
      </c>
      <c r="L260">
        <v>0.88449999999999995</v>
      </c>
      <c r="M260">
        <v>3.7199999999999997E-2</v>
      </c>
      <c r="N260">
        <v>9.98E-2</v>
      </c>
      <c r="O260">
        <v>4.0000000000000001E-3</v>
      </c>
      <c r="P260">
        <v>8.2600000000000007E-2</v>
      </c>
      <c r="Q260" s="1">
        <v>69201.37</v>
      </c>
      <c r="R260">
        <v>0.17</v>
      </c>
      <c r="S260">
        <v>0.185</v>
      </c>
      <c r="T260">
        <v>0.64500000000000002</v>
      </c>
      <c r="U260">
        <v>20.3</v>
      </c>
      <c r="V260" s="1">
        <v>94537.73</v>
      </c>
      <c r="W260">
        <v>135.88</v>
      </c>
      <c r="X260" s="1">
        <v>281113.49</v>
      </c>
      <c r="Y260">
        <v>0.8619</v>
      </c>
      <c r="Z260">
        <v>0.11899999999999999</v>
      </c>
      <c r="AA260">
        <v>1.9099999999999999E-2</v>
      </c>
      <c r="AB260">
        <v>0.1381</v>
      </c>
      <c r="AC260">
        <v>281.11</v>
      </c>
      <c r="AD260" s="1">
        <v>11960.4</v>
      </c>
      <c r="AE260" s="1">
        <v>1318.82</v>
      </c>
      <c r="AF260" s="1">
        <v>293695.45</v>
      </c>
      <c r="AG260">
        <v>593</v>
      </c>
      <c r="AH260" s="1">
        <v>55859</v>
      </c>
      <c r="AI260" s="1">
        <v>136832</v>
      </c>
      <c r="AJ260">
        <v>87.49</v>
      </c>
      <c r="AK260">
        <v>40.520000000000003</v>
      </c>
      <c r="AL260">
        <v>49.98</v>
      </c>
      <c r="AM260">
        <v>4.5</v>
      </c>
      <c r="AN260">
        <v>0</v>
      </c>
      <c r="AO260">
        <v>0.62009999999999998</v>
      </c>
      <c r="AP260" s="1">
        <v>1791.01</v>
      </c>
      <c r="AQ260" s="1">
        <v>2708.85</v>
      </c>
      <c r="AR260" s="1">
        <v>7249.68</v>
      </c>
      <c r="AS260">
        <v>860.93</v>
      </c>
      <c r="AT260">
        <v>597.39</v>
      </c>
      <c r="AU260" s="1">
        <v>13207.87</v>
      </c>
      <c r="AV260" s="1">
        <v>3355.51</v>
      </c>
      <c r="AW260">
        <v>0.21820000000000001</v>
      </c>
      <c r="AX260" s="1">
        <v>10555.08</v>
      </c>
      <c r="AY260">
        <v>0.68630000000000002</v>
      </c>
      <c r="AZ260">
        <v>980.27</v>
      </c>
      <c r="BA260">
        <v>6.3700000000000007E-2</v>
      </c>
      <c r="BB260">
        <v>488.05</v>
      </c>
      <c r="BC260">
        <v>3.1699999999999999E-2</v>
      </c>
      <c r="BD260" s="1">
        <v>15378.91</v>
      </c>
      <c r="BE260" s="1">
        <v>1230.48</v>
      </c>
      <c r="BF260">
        <v>0.1004</v>
      </c>
      <c r="BG260">
        <v>0.57609999999999995</v>
      </c>
      <c r="BH260">
        <v>0.2404</v>
      </c>
      <c r="BI260">
        <v>0.1414</v>
      </c>
      <c r="BJ260">
        <v>2.3599999999999999E-2</v>
      </c>
      <c r="BK260">
        <v>1.8499999999999999E-2</v>
      </c>
    </row>
    <row r="261" spans="1:63" x14ac:dyDescent="0.3">
      <c r="A261" t="s">
        <v>259</v>
      </c>
      <c r="B261">
        <v>44164</v>
      </c>
      <c r="C261">
        <v>22</v>
      </c>
      <c r="D261">
        <v>131.88999999999999</v>
      </c>
      <c r="E261" s="1">
        <v>2901.54</v>
      </c>
      <c r="F261" s="1">
        <v>3225.22</v>
      </c>
      <c r="G261">
        <v>2.64E-2</v>
      </c>
      <c r="H261">
        <v>2.9999999999999997E-4</v>
      </c>
      <c r="I261">
        <v>0.1258</v>
      </c>
      <c r="J261">
        <v>5.9999999999999995E-4</v>
      </c>
      <c r="K261">
        <v>2.6700000000000002E-2</v>
      </c>
      <c r="L261">
        <v>0.73119999999999996</v>
      </c>
      <c r="M261">
        <v>8.8900000000000007E-2</v>
      </c>
      <c r="N261">
        <v>0.44409999999999999</v>
      </c>
      <c r="O261">
        <v>2.46E-2</v>
      </c>
      <c r="P261">
        <v>0.153</v>
      </c>
      <c r="Q261" s="1">
        <v>70891.33</v>
      </c>
      <c r="R261">
        <v>0.155</v>
      </c>
      <c r="S261">
        <v>0.186</v>
      </c>
      <c r="T261">
        <v>0.65890000000000004</v>
      </c>
      <c r="U261">
        <v>18</v>
      </c>
      <c r="V261" s="1">
        <v>96758.06</v>
      </c>
      <c r="W261">
        <v>161.09</v>
      </c>
      <c r="X261" s="1">
        <v>182472.39</v>
      </c>
      <c r="Y261">
        <v>0.64280000000000004</v>
      </c>
      <c r="Z261">
        <v>0.32790000000000002</v>
      </c>
      <c r="AA261">
        <v>2.9399999999999999E-2</v>
      </c>
      <c r="AB261">
        <v>0.35720000000000002</v>
      </c>
      <c r="AC261">
        <v>182.47</v>
      </c>
      <c r="AD261" s="1">
        <v>9761.5300000000007</v>
      </c>
      <c r="AE261" s="1">
        <v>1007.24</v>
      </c>
      <c r="AF261" s="1">
        <v>164447.82999999999</v>
      </c>
      <c r="AG261">
        <v>429</v>
      </c>
      <c r="AH261" s="1">
        <v>28823</v>
      </c>
      <c r="AI261" s="1">
        <v>52477</v>
      </c>
      <c r="AJ261">
        <v>106.3</v>
      </c>
      <c r="AK261">
        <v>52.17</v>
      </c>
      <c r="AL261">
        <v>51.37</v>
      </c>
      <c r="AM261">
        <v>3.8</v>
      </c>
      <c r="AN261">
        <v>0</v>
      </c>
      <c r="AO261">
        <v>1.5431999999999999</v>
      </c>
      <c r="AP261" s="1">
        <v>1592.86</v>
      </c>
      <c r="AQ261" s="1">
        <v>2062.44</v>
      </c>
      <c r="AR261" s="1">
        <v>8939.68</v>
      </c>
      <c r="AS261">
        <v>885.61</v>
      </c>
      <c r="AT261">
        <v>446.01</v>
      </c>
      <c r="AU261" s="1">
        <v>13926.58</v>
      </c>
      <c r="AV261" s="1">
        <v>5252.74</v>
      </c>
      <c r="AW261">
        <v>0.33100000000000002</v>
      </c>
      <c r="AX261" s="1">
        <v>7992.49</v>
      </c>
      <c r="AY261">
        <v>0.50370000000000004</v>
      </c>
      <c r="AZ261" s="1">
        <v>1695.92</v>
      </c>
      <c r="BA261">
        <v>0.1069</v>
      </c>
      <c r="BB261">
        <v>926.84</v>
      </c>
      <c r="BC261">
        <v>5.8400000000000001E-2</v>
      </c>
      <c r="BD261" s="1">
        <v>15868</v>
      </c>
      <c r="BE261" s="1">
        <v>5199.34</v>
      </c>
      <c r="BF261">
        <v>1.1588000000000001</v>
      </c>
      <c r="BG261">
        <v>0.62409999999999999</v>
      </c>
      <c r="BH261">
        <v>0.19500000000000001</v>
      </c>
      <c r="BI261">
        <v>0.1386</v>
      </c>
      <c r="BJ261">
        <v>2.92E-2</v>
      </c>
      <c r="BK261">
        <v>1.3299999999999999E-2</v>
      </c>
    </row>
    <row r="262" spans="1:63" x14ac:dyDescent="0.3">
      <c r="A262" t="s">
        <v>260</v>
      </c>
      <c r="B262">
        <v>44172</v>
      </c>
      <c r="C262">
        <v>119</v>
      </c>
      <c r="D262">
        <v>15.64</v>
      </c>
      <c r="E262" s="1">
        <v>1861.31</v>
      </c>
      <c r="F262" s="1">
        <v>1851.16</v>
      </c>
      <c r="G262">
        <v>4.3E-3</v>
      </c>
      <c r="H262">
        <v>0</v>
      </c>
      <c r="I262">
        <v>6.6E-3</v>
      </c>
      <c r="J262">
        <v>0</v>
      </c>
      <c r="K262">
        <v>3.9399999999999998E-2</v>
      </c>
      <c r="L262">
        <v>0.92490000000000006</v>
      </c>
      <c r="M262">
        <v>2.4899999999999999E-2</v>
      </c>
      <c r="N262">
        <v>0.60099999999999998</v>
      </c>
      <c r="O262">
        <v>0</v>
      </c>
      <c r="P262">
        <v>0.17199999999999999</v>
      </c>
      <c r="Q262" s="1">
        <v>50982.87</v>
      </c>
      <c r="R262">
        <v>0.38129999999999997</v>
      </c>
      <c r="S262">
        <v>0.1079</v>
      </c>
      <c r="T262">
        <v>0.51080000000000003</v>
      </c>
      <c r="U262">
        <v>20</v>
      </c>
      <c r="V262" s="1">
        <v>64983.1</v>
      </c>
      <c r="W262">
        <v>90.01</v>
      </c>
      <c r="X262" s="1">
        <v>127098</v>
      </c>
      <c r="Y262">
        <v>0.78120000000000001</v>
      </c>
      <c r="Z262">
        <v>0.1643</v>
      </c>
      <c r="AA262">
        <v>5.45E-2</v>
      </c>
      <c r="AB262">
        <v>0.21879999999999999</v>
      </c>
      <c r="AC262">
        <v>127.1</v>
      </c>
      <c r="AD262" s="1">
        <v>3005.59</v>
      </c>
      <c r="AE262">
        <v>355.73</v>
      </c>
      <c r="AF262" s="1">
        <v>109802.5</v>
      </c>
      <c r="AG262">
        <v>165</v>
      </c>
      <c r="AH262" s="1">
        <v>28317</v>
      </c>
      <c r="AI262" s="1">
        <v>44688</v>
      </c>
      <c r="AJ262">
        <v>36.200000000000003</v>
      </c>
      <c r="AK262">
        <v>22</v>
      </c>
      <c r="AL262">
        <v>27.32</v>
      </c>
      <c r="AM262">
        <v>3.5</v>
      </c>
      <c r="AN262" s="1">
        <v>1229.73</v>
      </c>
      <c r="AO262">
        <v>1.6748000000000001</v>
      </c>
      <c r="AP262" s="1">
        <v>1417.98</v>
      </c>
      <c r="AQ262" s="1">
        <v>2085.09</v>
      </c>
      <c r="AR262" s="1">
        <v>6780.98</v>
      </c>
      <c r="AS262">
        <v>547.33000000000004</v>
      </c>
      <c r="AT262">
        <v>560.76</v>
      </c>
      <c r="AU262" s="1">
        <v>11392.16</v>
      </c>
      <c r="AV262" s="1">
        <v>7137.2</v>
      </c>
      <c r="AW262">
        <v>0.52610000000000001</v>
      </c>
      <c r="AX262" s="1">
        <v>3818.03</v>
      </c>
      <c r="AY262">
        <v>0.28139999999999998</v>
      </c>
      <c r="AZ262" s="1">
        <v>1177.1199999999999</v>
      </c>
      <c r="BA262">
        <v>8.6800000000000002E-2</v>
      </c>
      <c r="BB262" s="1">
        <v>1433.87</v>
      </c>
      <c r="BC262">
        <v>0.1057</v>
      </c>
      <c r="BD262" s="1">
        <v>13566.22</v>
      </c>
      <c r="BE262" s="1">
        <v>6336.37</v>
      </c>
      <c r="BF262">
        <v>2.9940000000000002</v>
      </c>
      <c r="BG262">
        <v>0.52949999999999997</v>
      </c>
      <c r="BH262">
        <v>0.2606</v>
      </c>
      <c r="BI262">
        <v>0.16370000000000001</v>
      </c>
      <c r="BJ262">
        <v>3.56E-2</v>
      </c>
      <c r="BK262">
        <v>1.0500000000000001E-2</v>
      </c>
    </row>
    <row r="263" spans="1:63" x14ac:dyDescent="0.3">
      <c r="A263" t="s">
        <v>261</v>
      </c>
      <c r="B263">
        <v>44180</v>
      </c>
      <c r="C263">
        <v>22</v>
      </c>
      <c r="D263">
        <v>339.99</v>
      </c>
      <c r="E263" s="1">
        <v>7479.79</v>
      </c>
      <c r="F263" s="1">
        <v>7553.78</v>
      </c>
      <c r="G263">
        <v>1.61E-2</v>
      </c>
      <c r="H263">
        <v>1.2999999999999999E-3</v>
      </c>
      <c r="I263">
        <v>6.0600000000000001E-2</v>
      </c>
      <c r="J263">
        <v>2.3999999999999998E-3</v>
      </c>
      <c r="K263">
        <v>3.1399999999999997E-2</v>
      </c>
      <c r="L263">
        <v>0.83830000000000005</v>
      </c>
      <c r="M263">
        <v>4.99E-2</v>
      </c>
      <c r="N263">
        <v>0.42320000000000002</v>
      </c>
      <c r="O263">
        <v>1.9900000000000001E-2</v>
      </c>
      <c r="P263">
        <v>0.14050000000000001</v>
      </c>
      <c r="Q263" s="1">
        <v>65961.119999999995</v>
      </c>
      <c r="R263">
        <v>0.18</v>
      </c>
      <c r="S263">
        <v>0.16300000000000001</v>
      </c>
      <c r="T263">
        <v>0.65700000000000003</v>
      </c>
      <c r="U263">
        <v>38.4</v>
      </c>
      <c r="V263" s="1">
        <v>104494.84</v>
      </c>
      <c r="W263">
        <v>194.59</v>
      </c>
      <c r="X263" s="1">
        <v>164958.68</v>
      </c>
      <c r="Y263">
        <v>0.66390000000000005</v>
      </c>
      <c r="Z263">
        <v>0.23980000000000001</v>
      </c>
      <c r="AA263">
        <v>9.6299999999999997E-2</v>
      </c>
      <c r="AB263">
        <v>0.33610000000000001</v>
      </c>
      <c r="AC263">
        <v>164.96</v>
      </c>
      <c r="AD263" s="1">
        <v>8974.5499999999993</v>
      </c>
      <c r="AE263">
        <v>972.51</v>
      </c>
      <c r="AF263" s="1">
        <v>171225.28</v>
      </c>
      <c r="AG263">
        <v>446</v>
      </c>
      <c r="AH263" s="1">
        <v>35327</v>
      </c>
      <c r="AI263" s="1">
        <v>60809</v>
      </c>
      <c r="AJ263">
        <v>76.39</v>
      </c>
      <c r="AK263">
        <v>49.2</v>
      </c>
      <c r="AL263">
        <v>60</v>
      </c>
      <c r="AM263">
        <v>5.8</v>
      </c>
      <c r="AN263">
        <v>0</v>
      </c>
      <c r="AO263">
        <v>0.99390000000000001</v>
      </c>
      <c r="AP263" s="1">
        <v>1524.33</v>
      </c>
      <c r="AQ263" s="1">
        <v>2243.9</v>
      </c>
      <c r="AR263" s="1">
        <v>7212.07</v>
      </c>
      <c r="AS263" s="1">
        <v>1085.2</v>
      </c>
      <c r="AT263">
        <v>543.37</v>
      </c>
      <c r="AU263" s="1">
        <v>12608.87</v>
      </c>
      <c r="AV263" s="1">
        <v>3528.35</v>
      </c>
      <c r="AW263">
        <v>0.26879999999999998</v>
      </c>
      <c r="AX263" s="1">
        <v>8025.82</v>
      </c>
      <c r="AY263">
        <v>0.61140000000000005</v>
      </c>
      <c r="AZ263">
        <v>778.32</v>
      </c>
      <c r="BA263">
        <v>5.9299999999999999E-2</v>
      </c>
      <c r="BB263">
        <v>793.84</v>
      </c>
      <c r="BC263">
        <v>6.0499999999999998E-2</v>
      </c>
      <c r="BD263" s="1">
        <v>13126.32</v>
      </c>
      <c r="BE263" s="1">
        <v>1617.98</v>
      </c>
      <c r="BF263">
        <v>0.32450000000000001</v>
      </c>
      <c r="BG263">
        <v>0.61309999999999998</v>
      </c>
      <c r="BH263">
        <v>0.2472</v>
      </c>
      <c r="BI263">
        <v>0.1048</v>
      </c>
      <c r="BJ263">
        <v>2.3599999999999999E-2</v>
      </c>
      <c r="BK263">
        <v>1.1299999999999999E-2</v>
      </c>
    </row>
    <row r="264" spans="1:63" x14ac:dyDescent="0.3">
      <c r="A264" t="s">
        <v>262</v>
      </c>
      <c r="B264">
        <v>48165</v>
      </c>
      <c r="C264">
        <v>63</v>
      </c>
      <c r="D264">
        <v>23.91</v>
      </c>
      <c r="E264" s="1">
        <v>1506.15</v>
      </c>
      <c r="F264" s="1">
        <v>1490.42</v>
      </c>
      <c r="G264">
        <v>7.0000000000000001E-3</v>
      </c>
      <c r="H264">
        <v>0</v>
      </c>
      <c r="I264">
        <v>2.9999999999999997E-4</v>
      </c>
      <c r="J264">
        <v>4.0000000000000001E-3</v>
      </c>
      <c r="K264">
        <v>2.6499999999999999E-2</v>
      </c>
      <c r="L264">
        <v>0.93779999999999997</v>
      </c>
      <c r="M264">
        <v>2.4500000000000001E-2</v>
      </c>
      <c r="N264">
        <v>0.28299999999999997</v>
      </c>
      <c r="O264">
        <v>0</v>
      </c>
      <c r="P264">
        <v>0.1134</v>
      </c>
      <c r="Q264" s="1">
        <v>55711.839999999997</v>
      </c>
      <c r="R264">
        <v>0.27079999999999999</v>
      </c>
      <c r="S264">
        <v>0.22919999999999999</v>
      </c>
      <c r="T264">
        <v>0.5</v>
      </c>
      <c r="U264">
        <v>14.3</v>
      </c>
      <c r="V264" s="1">
        <v>68226.8</v>
      </c>
      <c r="W264">
        <v>101.07</v>
      </c>
      <c r="X264" s="1">
        <v>169489.36</v>
      </c>
      <c r="Y264">
        <v>0.87709999999999999</v>
      </c>
      <c r="Z264">
        <v>7.17E-2</v>
      </c>
      <c r="AA264">
        <v>5.1200000000000002E-2</v>
      </c>
      <c r="AB264">
        <v>0.1229</v>
      </c>
      <c r="AC264">
        <v>169.49</v>
      </c>
      <c r="AD264" s="1">
        <v>5583.61</v>
      </c>
      <c r="AE264">
        <v>653.86</v>
      </c>
      <c r="AF264" s="1">
        <v>166465.79999999999</v>
      </c>
      <c r="AG264">
        <v>436</v>
      </c>
      <c r="AH264" s="1">
        <v>38949</v>
      </c>
      <c r="AI264" s="1">
        <v>57778</v>
      </c>
      <c r="AJ264">
        <v>53</v>
      </c>
      <c r="AK264">
        <v>31.83</v>
      </c>
      <c r="AL264">
        <v>32.200000000000003</v>
      </c>
      <c r="AM264">
        <v>4.62</v>
      </c>
      <c r="AN264">
        <v>0</v>
      </c>
      <c r="AO264">
        <v>0.93679999999999997</v>
      </c>
      <c r="AP264" s="1">
        <v>1450.49</v>
      </c>
      <c r="AQ264" s="1">
        <v>1771.28</v>
      </c>
      <c r="AR264" s="1">
        <v>5156.29</v>
      </c>
      <c r="AS264">
        <v>550.6</v>
      </c>
      <c r="AT264">
        <v>335.88</v>
      </c>
      <c r="AU264" s="1">
        <v>9264.57</v>
      </c>
      <c r="AV264" s="1">
        <v>4819</v>
      </c>
      <c r="AW264">
        <v>0.41139999999999999</v>
      </c>
      <c r="AX264" s="1">
        <v>4855.83</v>
      </c>
      <c r="AY264">
        <v>0.41460000000000002</v>
      </c>
      <c r="AZ264" s="1">
        <v>1467.28</v>
      </c>
      <c r="BA264">
        <v>0.12529999999999999</v>
      </c>
      <c r="BB264">
        <v>571.36</v>
      </c>
      <c r="BC264">
        <v>4.8800000000000003E-2</v>
      </c>
      <c r="BD264" s="1">
        <v>11713.47</v>
      </c>
      <c r="BE264" s="1">
        <v>4506.59</v>
      </c>
      <c r="BF264">
        <v>1.0097</v>
      </c>
      <c r="BG264">
        <v>0.56869999999999998</v>
      </c>
      <c r="BH264">
        <v>0.20399999999999999</v>
      </c>
      <c r="BI264">
        <v>0.17299999999999999</v>
      </c>
      <c r="BJ264">
        <v>3.61E-2</v>
      </c>
      <c r="BK264">
        <v>1.8200000000000001E-2</v>
      </c>
    </row>
    <row r="265" spans="1:63" x14ac:dyDescent="0.3">
      <c r="A265" t="s">
        <v>263</v>
      </c>
      <c r="B265">
        <v>50435</v>
      </c>
      <c r="C265">
        <v>21</v>
      </c>
      <c r="D265">
        <v>206.56</v>
      </c>
      <c r="E265" s="1">
        <v>4337.83</v>
      </c>
      <c r="F265" s="1">
        <v>4298.34</v>
      </c>
      <c r="G265">
        <v>3.4099999999999998E-2</v>
      </c>
      <c r="H265">
        <v>2.3999999999999998E-3</v>
      </c>
      <c r="I265">
        <v>2.3099999999999999E-2</v>
      </c>
      <c r="J265">
        <v>0</v>
      </c>
      <c r="K265">
        <v>5.4300000000000001E-2</v>
      </c>
      <c r="L265">
        <v>0.84630000000000005</v>
      </c>
      <c r="M265">
        <v>3.9800000000000002E-2</v>
      </c>
      <c r="N265">
        <v>0.1799</v>
      </c>
      <c r="O265">
        <v>3.5299999999999998E-2</v>
      </c>
      <c r="P265">
        <v>0.1288</v>
      </c>
      <c r="Q265" s="1">
        <v>66302.740000000005</v>
      </c>
      <c r="R265">
        <v>0.14180000000000001</v>
      </c>
      <c r="S265">
        <v>0.17380000000000001</v>
      </c>
      <c r="T265">
        <v>0.68440000000000001</v>
      </c>
      <c r="U265">
        <v>31.4</v>
      </c>
      <c r="V265" s="1">
        <v>74401.72</v>
      </c>
      <c r="W265">
        <v>134.71</v>
      </c>
      <c r="X265" s="1">
        <v>177942.11</v>
      </c>
      <c r="Y265">
        <v>0.74239999999999995</v>
      </c>
      <c r="Z265">
        <v>0.2334</v>
      </c>
      <c r="AA265">
        <v>2.4299999999999999E-2</v>
      </c>
      <c r="AB265">
        <v>0.2576</v>
      </c>
      <c r="AC265">
        <v>177.94</v>
      </c>
      <c r="AD265" s="1">
        <v>8051.22</v>
      </c>
      <c r="AE265">
        <v>809.75</v>
      </c>
      <c r="AF265" s="1">
        <v>181271.45</v>
      </c>
      <c r="AG265">
        <v>472</v>
      </c>
      <c r="AH265" s="1">
        <v>48575</v>
      </c>
      <c r="AI265" s="1">
        <v>88027</v>
      </c>
      <c r="AJ265">
        <v>73.23</v>
      </c>
      <c r="AK265">
        <v>44.9</v>
      </c>
      <c r="AL265">
        <v>43.43</v>
      </c>
      <c r="AM265">
        <v>5.13</v>
      </c>
      <c r="AN265">
        <v>0</v>
      </c>
      <c r="AO265">
        <v>0.58389999999999997</v>
      </c>
      <c r="AP265" s="1">
        <v>1178.68</v>
      </c>
      <c r="AQ265" s="1">
        <v>1844.58</v>
      </c>
      <c r="AR265" s="1">
        <v>6560.03</v>
      </c>
      <c r="AS265">
        <v>650.6</v>
      </c>
      <c r="AT265">
        <v>355.87</v>
      </c>
      <c r="AU265" s="1">
        <v>10589.76</v>
      </c>
      <c r="AV265" s="1">
        <v>3426.03</v>
      </c>
      <c r="AW265">
        <v>0.30409999999999998</v>
      </c>
      <c r="AX265" s="1">
        <v>6383.16</v>
      </c>
      <c r="AY265">
        <v>0.5665</v>
      </c>
      <c r="AZ265" s="1">
        <v>1058.18</v>
      </c>
      <c r="BA265">
        <v>9.3899999999999997E-2</v>
      </c>
      <c r="BB265">
        <v>399.61</v>
      </c>
      <c r="BC265">
        <v>3.5499999999999997E-2</v>
      </c>
      <c r="BD265" s="1">
        <v>11266.99</v>
      </c>
      <c r="BE265" s="1">
        <v>2030.84</v>
      </c>
      <c r="BF265">
        <v>0.28749999999999998</v>
      </c>
      <c r="BG265">
        <v>0.55820000000000003</v>
      </c>
      <c r="BH265">
        <v>0.20860000000000001</v>
      </c>
      <c r="BI265">
        <v>0.19209999999999999</v>
      </c>
      <c r="BJ265">
        <v>2.9700000000000001E-2</v>
      </c>
      <c r="BK265">
        <v>1.14E-2</v>
      </c>
    </row>
    <row r="266" spans="1:63" x14ac:dyDescent="0.3">
      <c r="A266" t="s">
        <v>264</v>
      </c>
      <c r="B266">
        <v>47878</v>
      </c>
      <c r="C266">
        <v>25</v>
      </c>
      <c r="D266">
        <v>48.29</v>
      </c>
      <c r="E266" s="1">
        <v>1207.3399999999999</v>
      </c>
      <c r="F266" s="1">
        <v>1169.78</v>
      </c>
      <c r="G266">
        <v>6.7999999999999996E-3</v>
      </c>
      <c r="H266">
        <v>0</v>
      </c>
      <c r="I266">
        <v>3.3999999999999998E-3</v>
      </c>
      <c r="J266">
        <v>0</v>
      </c>
      <c r="K266">
        <v>1.01E-2</v>
      </c>
      <c r="L266">
        <v>0.96350000000000002</v>
      </c>
      <c r="M266">
        <v>1.6199999999999999E-2</v>
      </c>
      <c r="N266">
        <v>9.2999999999999999E-2</v>
      </c>
      <c r="O266">
        <v>2.5999999999999999E-3</v>
      </c>
      <c r="P266">
        <v>0.107</v>
      </c>
      <c r="Q266" s="1">
        <v>71769.55</v>
      </c>
      <c r="R266">
        <v>0.1429</v>
      </c>
      <c r="S266">
        <v>0.16669999999999999</v>
      </c>
      <c r="T266">
        <v>0.6905</v>
      </c>
      <c r="U266">
        <v>7</v>
      </c>
      <c r="V266" s="1">
        <v>112431.71</v>
      </c>
      <c r="W266">
        <v>171.56</v>
      </c>
      <c r="X266" s="1">
        <v>269289.19</v>
      </c>
      <c r="Y266">
        <v>0.90490000000000004</v>
      </c>
      <c r="Z266">
        <v>5.5800000000000002E-2</v>
      </c>
      <c r="AA266">
        <v>3.9300000000000002E-2</v>
      </c>
      <c r="AB266">
        <v>9.5100000000000004E-2</v>
      </c>
      <c r="AC266">
        <v>269.29000000000002</v>
      </c>
      <c r="AD266" s="1">
        <v>11376.15</v>
      </c>
      <c r="AE266" s="1">
        <v>1382.25</v>
      </c>
      <c r="AF266" s="1">
        <v>282210.88</v>
      </c>
      <c r="AG266">
        <v>589</v>
      </c>
      <c r="AH266" s="1">
        <v>47179</v>
      </c>
      <c r="AI266" s="1">
        <v>127987</v>
      </c>
      <c r="AJ266">
        <v>74.81</v>
      </c>
      <c r="AK266">
        <v>40.96</v>
      </c>
      <c r="AL266">
        <v>40.200000000000003</v>
      </c>
      <c r="AM266">
        <v>4.8</v>
      </c>
      <c r="AN266">
        <v>0</v>
      </c>
      <c r="AO266">
        <v>0.81589999999999996</v>
      </c>
      <c r="AP266" s="1">
        <v>2070.29</v>
      </c>
      <c r="AQ266" s="1">
        <v>2190.39</v>
      </c>
      <c r="AR266" s="1">
        <v>7094.45</v>
      </c>
      <c r="AS266">
        <v>829.09</v>
      </c>
      <c r="AT266">
        <v>290.64999999999998</v>
      </c>
      <c r="AU266" s="1">
        <v>12474.87</v>
      </c>
      <c r="AV266" s="1">
        <v>1956.13</v>
      </c>
      <c r="AW266">
        <v>0.15359999999999999</v>
      </c>
      <c r="AX266" s="1">
        <v>9692.17</v>
      </c>
      <c r="AY266">
        <v>0.76080000000000003</v>
      </c>
      <c r="AZ266">
        <v>818.18</v>
      </c>
      <c r="BA266">
        <v>6.4199999999999993E-2</v>
      </c>
      <c r="BB266">
        <v>272.16000000000003</v>
      </c>
      <c r="BC266">
        <v>2.1399999999999999E-2</v>
      </c>
      <c r="BD266" s="1">
        <v>12738.64</v>
      </c>
      <c r="BE266">
        <v>596.09</v>
      </c>
      <c r="BF266">
        <v>5.62E-2</v>
      </c>
      <c r="BG266">
        <v>0.59389999999999998</v>
      </c>
      <c r="BH266">
        <v>0.2185</v>
      </c>
      <c r="BI266">
        <v>0.1328</v>
      </c>
      <c r="BJ266">
        <v>3.2000000000000001E-2</v>
      </c>
      <c r="BK266">
        <v>2.2700000000000001E-2</v>
      </c>
    </row>
    <row r="267" spans="1:63" x14ac:dyDescent="0.3">
      <c r="A267" t="s">
        <v>265</v>
      </c>
      <c r="B267">
        <v>50245</v>
      </c>
      <c r="C267">
        <v>36</v>
      </c>
      <c r="D267">
        <v>31.55</v>
      </c>
      <c r="E267" s="1">
        <v>1135.73</v>
      </c>
      <c r="F267" s="1">
        <v>1158.5999999999999</v>
      </c>
      <c r="G267">
        <v>4.3E-3</v>
      </c>
      <c r="H267">
        <v>8.9999999999999998E-4</v>
      </c>
      <c r="I267">
        <v>4.2099999999999999E-2</v>
      </c>
      <c r="J267">
        <v>1.6999999999999999E-3</v>
      </c>
      <c r="K267">
        <v>1.09E-2</v>
      </c>
      <c r="L267">
        <v>0.88119999999999998</v>
      </c>
      <c r="M267">
        <v>5.8900000000000001E-2</v>
      </c>
      <c r="N267">
        <v>0.59670000000000001</v>
      </c>
      <c r="O267">
        <v>0</v>
      </c>
      <c r="P267">
        <v>0.1411</v>
      </c>
      <c r="Q267" s="1">
        <v>56536.18</v>
      </c>
      <c r="R267">
        <v>0.1915</v>
      </c>
      <c r="S267">
        <v>0.21279999999999999</v>
      </c>
      <c r="T267">
        <v>0.59570000000000001</v>
      </c>
      <c r="U267">
        <v>8.1999999999999993</v>
      </c>
      <c r="V267" s="1">
        <v>76682.490000000005</v>
      </c>
      <c r="W267">
        <v>133.12</v>
      </c>
      <c r="X267" s="1">
        <v>99327.29</v>
      </c>
      <c r="Y267">
        <v>0.76470000000000005</v>
      </c>
      <c r="Z267">
        <v>0.13780000000000001</v>
      </c>
      <c r="AA267">
        <v>9.7500000000000003E-2</v>
      </c>
      <c r="AB267">
        <v>0.23530000000000001</v>
      </c>
      <c r="AC267">
        <v>99.33</v>
      </c>
      <c r="AD267" s="1">
        <v>2822.88</v>
      </c>
      <c r="AE267">
        <v>417.82</v>
      </c>
      <c r="AF267" s="1">
        <v>80367.199999999997</v>
      </c>
      <c r="AG267">
        <v>66</v>
      </c>
      <c r="AH267" s="1">
        <v>28026</v>
      </c>
      <c r="AI267" s="1">
        <v>42256</v>
      </c>
      <c r="AJ267">
        <v>49.7</v>
      </c>
      <c r="AK267">
        <v>23.85</v>
      </c>
      <c r="AL267">
        <v>38.75</v>
      </c>
      <c r="AM267">
        <v>4.8</v>
      </c>
      <c r="AN267">
        <v>0</v>
      </c>
      <c r="AO267">
        <v>0.74350000000000005</v>
      </c>
      <c r="AP267" s="1">
        <v>1343.72</v>
      </c>
      <c r="AQ267" s="1">
        <v>1909.21</v>
      </c>
      <c r="AR267" s="1">
        <v>6802.15</v>
      </c>
      <c r="AS267">
        <v>586.41</v>
      </c>
      <c r="AT267">
        <v>182.75</v>
      </c>
      <c r="AU267" s="1">
        <v>10824.26</v>
      </c>
      <c r="AV267" s="1">
        <v>7530.11</v>
      </c>
      <c r="AW267">
        <v>0.59870000000000001</v>
      </c>
      <c r="AX267" s="1">
        <v>2208.81</v>
      </c>
      <c r="AY267">
        <v>0.17560000000000001</v>
      </c>
      <c r="AZ267" s="1">
        <v>1733.59</v>
      </c>
      <c r="BA267">
        <v>0.13780000000000001</v>
      </c>
      <c r="BB267" s="1">
        <v>1104.3499999999999</v>
      </c>
      <c r="BC267">
        <v>8.7800000000000003E-2</v>
      </c>
      <c r="BD267" s="1">
        <v>12576.86</v>
      </c>
      <c r="BE267" s="1">
        <v>7008.23</v>
      </c>
      <c r="BF267">
        <v>3.0219999999999998</v>
      </c>
      <c r="BG267">
        <v>0.55759999999999998</v>
      </c>
      <c r="BH267">
        <v>0.20130000000000001</v>
      </c>
      <c r="BI267">
        <v>0.14879999999999999</v>
      </c>
      <c r="BJ267">
        <v>2.3199999999999998E-2</v>
      </c>
      <c r="BK267">
        <v>6.9099999999999995E-2</v>
      </c>
    </row>
    <row r="268" spans="1:63" x14ac:dyDescent="0.3">
      <c r="A268" t="s">
        <v>266</v>
      </c>
      <c r="B268">
        <v>49866</v>
      </c>
      <c r="C268">
        <v>27</v>
      </c>
      <c r="D268">
        <v>130.38</v>
      </c>
      <c r="E268" s="1">
        <v>3520.13</v>
      </c>
      <c r="F268" s="1">
        <v>3321.54</v>
      </c>
      <c r="G268">
        <v>4.1999999999999997E-3</v>
      </c>
      <c r="H268">
        <v>0</v>
      </c>
      <c r="I268">
        <v>2E-3</v>
      </c>
      <c r="J268">
        <v>1.5E-3</v>
      </c>
      <c r="K268">
        <v>1.9300000000000001E-2</v>
      </c>
      <c r="L268">
        <v>0.94920000000000004</v>
      </c>
      <c r="M268">
        <v>2.3800000000000002E-2</v>
      </c>
      <c r="N268">
        <v>0.17419999999999999</v>
      </c>
      <c r="O268">
        <v>8.0000000000000002E-3</v>
      </c>
      <c r="P268">
        <v>9.7000000000000003E-2</v>
      </c>
      <c r="Q268" s="1">
        <v>58261.87</v>
      </c>
      <c r="R268">
        <v>0.29630000000000001</v>
      </c>
      <c r="S268">
        <v>0.25929999999999997</v>
      </c>
      <c r="T268">
        <v>0.44440000000000002</v>
      </c>
      <c r="U268">
        <v>22.6</v>
      </c>
      <c r="V268" s="1">
        <v>87469.88</v>
      </c>
      <c r="W268">
        <v>155.72</v>
      </c>
      <c r="X268" s="1">
        <v>126394.55</v>
      </c>
      <c r="Y268">
        <v>0.86329999999999996</v>
      </c>
      <c r="Z268">
        <v>0.1206</v>
      </c>
      <c r="AA268">
        <v>1.61E-2</v>
      </c>
      <c r="AB268">
        <v>0.13669999999999999</v>
      </c>
      <c r="AC268">
        <v>126.39</v>
      </c>
      <c r="AD268" s="1">
        <v>4401.32</v>
      </c>
      <c r="AE268">
        <v>653.67999999999995</v>
      </c>
      <c r="AF268" s="1">
        <v>118489.55</v>
      </c>
      <c r="AG268">
        <v>204</v>
      </c>
      <c r="AH268" s="1">
        <v>39067</v>
      </c>
      <c r="AI268" s="1">
        <v>68151</v>
      </c>
      <c r="AJ268">
        <v>67.099999999999994</v>
      </c>
      <c r="AK268">
        <v>33.69</v>
      </c>
      <c r="AL268">
        <v>38.61</v>
      </c>
      <c r="AM268">
        <v>5.8</v>
      </c>
      <c r="AN268">
        <v>0</v>
      </c>
      <c r="AO268">
        <v>0.752</v>
      </c>
      <c r="AP268" s="1">
        <v>1029.3900000000001</v>
      </c>
      <c r="AQ268" s="1">
        <v>1691.48</v>
      </c>
      <c r="AR268" s="1">
        <v>5765.36</v>
      </c>
      <c r="AS268">
        <v>550.52</v>
      </c>
      <c r="AT268">
        <v>328.31</v>
      </c>
      <c r="AU268" s="1">
        <v>9365.06</v>
      </c>
      <c r="AV268" s="1">
        <v>5933.46</v>
      </c>
      <c r="AW268">
        <v>0.55079999999999996</v>
      </c>
      <c r="AX268" s="1">
        <v>4060.45</v>
      </c>
      <c r="AY268">
        <v>0.37690000000000001</v>
      </c>
      <c r="AZ268">
        <v>533.5</v>
      </c>
      <c r="BA268">
        <v>4.9500000000000002E-2</v>
      </c>
      <c r="BB268">
        <v>245.82</v>
      </c>
      <c r="BC268">
        <v>2.2800000000000001E-2</v>
      </c>
      <c r="BD268" s="1">
        <v>10773.23</v>
      </c>
      <c r="BE268" s="1">
        <v>4444.17</v>
      </c>
      <c r="BF268">
        <v>1.0726</v>
      </c>
      <c r="BG268">
        <v>0.5927</v>
      </c>
      <c r="BH268">
        <v>0.23230000000000001</v>
      </c>
      <c r="BI268">
        <v>0.13350000000000001</v>
      </c>
      <c r="BJ268">
        <v>3.0800000000000001E-2</v>
      </c>
      <c r="BK268">
        <v>1.0800000000000001E-2</v>
      </c>
    </row>
    <row r="269" spans="1:63" x14ac:dyDescent="0.3">
      <c r="A269" t="s">
        <v>267</v>
      </c>
      <c r="B269">
        <v>50690</v>
      </c>
      <c r="C269">
        <v>37</v>
      </c>
      <c r="D269">
        <v>44.52</v>
      </c>
      <c r="E269" s="1">
        <v>1647.15</v>
      </c>
      <c r="F269" s="1">
        <v>1621.36</v>
      </c>
      <c r="G269">
        <v>2.5000000000000001E-3</v>
      </c>
      <c r="H269">
        <v>1.9E-3</v>
      </c>
      <c r="I269">
        <v>1.7999999999999999E-2</v>
      </c>
      <c r="J269">
        <v>0</v>
      </c>
      <c r="K269">
        <v>8.8599999999999998E-2</v>
      </c>
      <c r="L269">
        <v>0.85129999999999995</v>
      </c>
      <c r="M269">
        <v>3.78E-2</v>
      </c>
      <c r="N269">
        <v>0.35620000000000002</v>
      </c>
      <c r="O269">
        <v>1.6000000000000001E-3</v>
      </c>
      <c r="P269">
        <v>0.1143</v>
      </c>
      <c r="Q269" s="1">
        <v>55187.18</v>
      </c>
      <c r="R269">
        <v>0.34510000000000002</v>
      </c>
      <c r="S269">
        <v>0.24779999999999999</v>
      </c>
      <c r="T269">
        <v>0.40710000000000002</v>
      </c>
      <c r="U269">
        <v>10</v>
      </c>
      <c r="V269" s="1">
        <v>81952.800000000003</v>
      </c>
      <c r="W269">
        <v>155.69</v>
      </c>
      <c r="X269" s="1">
        <v>142204.06</v>
      </c>
      <c r="Y269">
        <v>0.69079999999999997</v>
      </c>
      <c r="Z269">
        <v>0.23499999999999999</v>
      </c>
      <c r="AA269">
        <v>7.4300000000000005E-2</v>
      </c>
      <c r="AB269">
        <v>0.30919999999999997</v>
      </c>
      <c r="AC269">
        <v>142.19999999999999</v>
      </c>
      <c r="AD269" s="1">
        <v>5531.61</v>
      </c>
      <c r="AE269">
        <v>611.15</v>
      </c>
      <c r="AF269" s="1">
        <v>143707.85</v>
      </c>
      <c r="AG269">
        <v>345</v>
      </c>
      <c r="AH269" s="1">
        <v>35309</v>
      </c>
      <c r="AI269" s="1">
        <v>52181</v>
      </c>
      <c r="AJ269">
        <v>59.64</v>
      </c>
      <c r="AK269">
        <v>35.630000000000003</v>
      </c>
      <c r="AL269">
        <v>41.95</v>
      </c>
      <c r="AM269">
        <v>4.7</v>
      </c>
      <c r="AN269">
        <v>0</v>
      </c>
      <c r="AO269">
        <v>0.85270000000000001</v>
      </c>
      <c r="AP269" s="1">
        <v>1228.5</v>
      </c>
      <c r="AQ269" s="1">
        <v>1879.34</v>
      </c>
      <c r="AR269" s="1">
        <v>5587.37</v>
      </c>
      <c r="AS269">
        <v>338.69</v>
      </c>
      <c r="AT269">
        <v>245.75</v>
      </c>
      <c r="AU269" s="1">
        <v>9279.6299999999992</v>
      </c>
      <c r="AV269" s="1">
        <v>4499.91</v>
      </c>
      <c r="AW269">
        <v>0.40360000000000001</v>
      </c>
      <c r="AX269" s="1">
        <v>4830.7</v>
      </c>
      <c r="AY269">
        <v>0.43330000000000002</v>
      </c>
      <c r="AZ269" s="1">
        <v>1270.8800000000001</v>
      </c>
      <c r="BA269">
        <v>0.114</v>
      </c>
      <c r="BB269">
        <v>546.6</v>
      </c>
      <c r="BC269">
        <v>4.9000000000000002E-2</v>
      </c>
      <c r="BD269" s="1">
        <v>11148.09</v>
      </c>
      <c r="BE269" s="1">
        <v>3092.65</v>
      </c>
      <c r="BF269">
        <v>0.84099999999999997</v>
      </c>
      <c r="BG269">
        <v>0.52549999999999997</v>
      </c>
      <c r="BH269">
        <v>0.2303</v>
      </c>
      <c r="BI269">
        <v>0.1956</v>
      </c>
      <c r="BJ269">
        <v>3.8199999999999998E-2</v>
      </c>
      <c r="BK269">
        <v>1.04E-2</v>
      </c>
    </row>
    <row r="270" spans="1:63" x14ac:dyDescent="0.3">
      <c r="A270" t="s">
        <v>268</v>
      </c>
      <c r="B270">
        <v>50187</v>
      </c>
      <c r="C270">
        <v>28</v>
      </c>
      <c r="D270">
        <v>63.93</v>
      </c>
      <c r="E270" s="1">
        <v>1789.91</v>
      </c>
      <c r="F270" s="1">
        <v>1684.22</v>
      </c>
      <c r="G270">
        <v>1.43E-2</v>
      </c>
      <c r="H270">
        <v>5.9999999999999995E-4</v>
      </c>
      <c r="I270">
        <v>1.6299999999999999E-2</v>
      </c>
      <c r="J270">
        <v>5.9999999999999995E-4</v>
      </c>
      <c r="K270">
        <v>1.3299999999999999E-2</v>
      </c>
      <c r="L270">
        <v>0.92820000000000003</v>
      </c>
      <c r="M270">
        <v>2.6700000000000002E-2</v>
      </c>
      <c r="N270">
        <v>0.26200000000000001</v>
      </c>
      <c r="O270">
        <v>4.0000000000000001E-3</v>
      </c>
      <c r="P270">
        <v>9.7699999999999995E-2</v>
      </c>
      <c r="Q270" s="1">
        <v>53391.1</v>
      </c>
      <c r="R270">
        <v>0.27100000000000002</v>
      </c>
      <c r="S270">
        <v>0.15890000000000001</v>
      </c>
      <c r="T270">
        <v>0.57010000000000005</v>
      </c>
      <c r="U270">
        <v>8.3000000000000007</v>
      </c>
      <c r="V270" s="1">
        <v>76509.73</v>
      </c>
      <c r="W270">
        <v>207.93</v>
      </c>
      <c r="X270" s="1">
        <v>148771.09</v>
      </c>
      <c r="Y270">
        <v>0.75870000000000004</v>
      </c>
      <c r="Z270">
        <v>0.2031</v>
      </c>
      <c r="AA270">
        <v>3.8199999999999998E-2</v>
      </c>
      <c r="AB270">
        <v>0.24129999999999999</v>
      </c>
      <c r="AC270">
        <v>148.77000000000001</v>
      </c>
      <c r="AD270" s="1">
        <v>5067.97</v>
      </c>
      <c r="AE270">
        <v>659.34</v>
      </c>
      <c r="AF270" s="1">
        <v>153382.41</v>
      </c>
      <c r="AG270">
        <v>396</v>
      </c>
      <c r="AH270" s="1">
        <v>35620</v>
      </c>
      <c r="AI270" s="1">
        <v>57780</v>
      </c>
      <c r="AJ270">
        <v>46.3</v>
      </c>
      <c r="AK270">
        <v>33.47</v>
      </c>
      <c r="AL270">
        <v>33.979999999999997</v>
      </c>
      <c r="AM270">
        <v>5.3</v>
      </c>
      <c r="AN270">
        <v>0</v>
      </c>
      <c r="AO270">
        <v>0.76270000000000004</v>
      </c>
      <c r="AP270" s="1">
        <v>1267.5999999999999</v>
      </c>
      <c r="AQ270" s="1">
        <v>1794.26</v>
      </c>
      <c r="AR270" s="1">
        <v>5133.93</v>
      </c>
      <c r="AS270">
        <v>444.3</v>
      </c>
      <c r="AT270">
        <v>228.39</v>
      </c>
      <c r="AU270" s="1">
        <v>8868.48</v>
      </c>
      <c r="AV270" s="1">
        <v>4607.16</v>
      </c>
      <c r="AW270">
        <v>0.44379999999999997</v>
      </c>
      <c r="AX270" s="1">
        <v>4411.41</v>
      </c>
      <c r="AY270">
        <v>0.42499999999999999</v>
      </c>
      <c r="AZ270">
        <v>742.58</v>
      </c>
      <c r="BA270">
        <v>7.1499999999999994E-2</v>
      </c>
      <c r="BB270">
        <v>619.26</v>
      </c>
      <c r="BC270">
        <v>5.9700000000000003E-2</v>
      </c>
      <c r="BD270" s="1">
        <v>10380.42</v>
      </c>
      <c r="BE270" s="1">
        <v>3301.56</v>
      </c>
      <c r="BF270">
        <v>0.74270000000000003</v>
      </c>
      <c r="BG270">
        <v>0.55520000000000003</v>
      </c>
      <c r="BH270">
        <v>0.21659999999999999</v>
      </c>
      <c r="BI270">
        <v>0.16120000000000001</v>
      </c>
      <c r="BJ270">
        <v>5.3699999999999998E-2</v>
      </c>
      <c r="BK270">
        <v>1.34E-2</v>
      </c>
    </row>
    <row r="271" spans="1:63" x14ac:dyDescent="0.3">
      <c r="A271" t="s">
        <v>269</v>
      </c>
      <c r="B271">
        <v>44198</v>
      </c>
      <c r="C271">
        <v>6</v>
      </c>
      <c r="D271">
        <v>868.54</v>
      </c>
      <c r="E271" s="1">
        <v>5211.24</v>
      </c>
      <c r="F271" s="1">
        <v>5120.01</v>
      </c>
      <c r="G271">
        <v>5.5599999999999997E-2</v>
      </c>
      <c r="H271">
        <v>1E-3</v>
      </c>
      <c r="I271">
        <v>8.3099999999999993E-2</v>
      </c>
      <c r="J271">
        <v>1.2999999999999999E-3</v>
      </c>
      <c r="K271">
        <v>7.1800000000000003E-2</v>
      </c>
      <c r="L271">
        <v>0.72140000000000004</v>
      </c>
      <c r="M271">
        <v>6.6000000000000003E-2</v>
      </c>
      <c r="N271">
        <v>0.43309999999999998</v>
      </c>
      <c r="O271">
        <v>7.3800000000000004E-2</v>
      </c>
      <c r="P271">
        <v>0.1399</v>
      </c>
      <c r="Q271" s="1">
        <v>73468.160000000003</v>
      </c>
      <c r="R271">
        <v>0.34320000000000001</v>
      </c>
      <c r="S271">
        <v>0.1757</v>
      </c>
      <c r="T271">
        <v>0.48110000000000003</v>
      </c>
      <c r="U271">
        <v>37.5</v>
      </c>
      <c r="V271" s="1">
        <v>102079.39</v>
      </c>
      <c r="W271">
        <v>138.97</v>
      </c>
      <c r="X271" s="1">
        <v>172966.48</v>
      </c>
      <c r="Y271">
        <v>0.81230000000000002</v>
      </c>
      <c r="Z271">
        <v>0.16900000000000001</v>
      </c>
      <c r="AA271">
        <v>1.8700000000000001E-2</v>
      </c>
      <c r="AB271">
        <v>0.18770000000000001</v>
      </c>
      <c r="AC271">
        <v>172.97</v>
      </c>
      <c r="AD271" s="1">
        <v>9257.19</v>
      </c>
      <c r="AE271" s="1">
        <v>1181.56</v>
      </c>
      <c r="AF271" s="1">
        <v>162284.07</v>
      </c>
      <c r="AG271">
        <v>420</v>
      </c>
      <c r="AH271" s="1">
        <v>35838</v>
      </c>
      <c r="AI271" s="1">
        <v>55444</v>
      </c>
      <c r="AJ271">
        <v>108.73</v>
      </c>
      <c r="AK271">
        <v>48.89</v>
      </c>
      <c r="AL271">
        <v>69.680000000000007</v>
      </c>
      <c r="AM271">
        <v>5.03</v>
      </c>
      <c r="AN271">
        <v>0</v>
      </c>
      <c r="AO271">
        <v>1.0170999999999999</v>
      </c>
      <c r="AP271" s="1">
        <v>1495.78</v>
      </c>
      <c r="AQ271" s="1">
        <v>1675.86</v>
      </c>
      <c r="AR271" s="1">
        <v>9200.7000000000007</v>
      </c>
      <c r="AS271">
        <v>737.09</v>
      </c>
      <c r="AT271">
        <v>546.55999999999995</v>
      </c>
      <c r="AU271" s="1">
        <v>13655.99</v>
      </c>
      <c r="AV271" s="1">
        <v>4676.2700000000004</v>
      </c>
      <c r="AW271">
        <v>0.307</v>
      </c>
      <c r="AX271" s="1">
        <v>8476.01</v>
      </c>
      <c r="AY271">
        <v>0.55640000000000001</v>
      </c>
      <c r="AZ271" s="1">
        <v>1161.94</v>
      </c>
      <c r="BA271">
        <v>7.6300000000000007E-2</v>
      </c>
      <c r="BB271">
        <v>918.45</v>
      </c>
      <c r="BC271">
        <v>6.0299999999999999E-2</v>
      </c>
      <c r="BD271" s="1">
        <v>15232.68</v>
      </c>
      <c r="BE271" s="1">
        <v>3078.23</v>
      </c>
      <c r="BF271">
        <v>0.48480000000000001</v>
      </c>
      <c r="BG271">
        <v>0.59740000000000004</v>
      </c>
      <c r="BH271">
        <v>0.21160000000000001</v>
      </c>
      <c r="BI271">
        <v>0.14760000000000001</v>
      </c>
      <c r="BJ271">
        <v>2.7400000000000001E-2</v>
      </c>
      <c r="BK271">
        <v>1.6E-2</v>
      </c>
    </row>
    <row r="272" spans="1:63" x14ac:dyDescent="0.3">
      <c r="A272" t="s">
        <v>270</v>
      </c>
      <c r="B272">
        <v>47993</v>
      </c>
      <c r="C272">
        <v>85</v>
      </c>
      <c r="D272">
        <v>23.09</v>
      </c>
      <c r="E272" s="1">
        <v>1962.34</v>
      </c>
      <c r="F272" s="1">
        <v>1867.26</v>
      </c>
      <c r="G272">
        <v>4.3E-3</v>
      </c>
      <c r="H272">
        <v>0</v>
      </c>
      <c r="I272">
        <v>6.3E-3</v>
      </c>
      <c r="J272">
        <v>3.3E-3</v>
      </c>
      <c r="K272">
        <v>2.4899999999999999E-2</v>
      </c>
      <c r="L272">
        <v>0.93530000000000002</v>
      </c>
      <c r="M272">
        <v>2.58E-2</v>
      </c>
      <c r="N272">
        <v>0.46489999999999998</v>
      </c>
      <c r="O272">
        <v>6.7999999999999996E-3</v>
      </c>
      <c r="P272">
        <v>0.14779999999999999</v>
      </c>
      <c r="Q272" s="1">
        <v>56788.41</v>
      </c>
      <c r="R272">
        <v>0.33760000000000001</v>
      </c>
      <c r="S272">
        <v>0.11459999999999999</v>
      </c>
      <c r="T272">
        <v>0.54779999999999995</v>
      </c>
      <c r="U272">
        <v>13.5</v>
      </c>
      <c r="V272" s="1">
        <v>82304.850000000006</v>
      </c>
      <c r="W272">
        <v>139.93</v>
      </c>
      <c r="X272" s="1">
        <v>218028.17</v>
      </c>
      <c r="Y272">
        <v>0.6895</v>
      </c>
      <c r="Z272">
        <v>0.2422</v>
      </c>
      <c r="AA272">
        <v>6.83E-2</v>
      </c>
      <c r="AB272">
        <v>0.3105</v>
      </c>
      <c r="AC272">
        <v>218.03</v>
      </c>
      <c r="AD272" s="1">
        <v>8126.06</v>
      </c>
      <c r="AE272">
        <v>766.6</v>
      </c>
      <c r="AF272" s="1">
        <v>213323.77</v>
      </c>
      <c r="AG272">
        <v>534</v>
      </c>
      <c r="AH272" s="1">
        <v>35269</v>
      </c>
      <c r="AI272" s="1">
        <v>59487</v>
      </c>
      <c r="AJ272">
        <v>54.4</v>
      </c>
      <c r="AK272">
        <v>35.6</v>
      </c>
      <c r="AL272">
        <v>37.19</v>
      </c>
      <c r="AM272">
        <v>4.5999999999999996</v>
      </c>
      <c r="AN272">
        <v>0</v>
      </c>
      <c r="AO272">
        <v>1.2118</v>
      </c>
      <c r="AP272" s="1">
        <v>1534.91</v>
      </c>
      <c r="AQ272" s="1">
        <v>2635.71</v>
      </c>
      <c r="AR272" s="1">
        <v>6387.17</v>
      </c>
      <c r="AS272">
        <v>805</v>
      </c>
      <c r="AT272">
        <v>364.15</v>
      </c>
      <c r="AU272" s="1">
        <v>11726.96</v>
      </c>
      <c r="AV272" s="1">
        <v>4761.58</v>
      </c>
      <c r="AW272">
        <v>0.34260000000000002</v>
      </c>
      <c r="AX272" s="1">
        <v>7163.88</v>
      </c>
      <c r="AY272">
        <v>0.51549999999999996</v>
      </c>
      <c r="AZ272">
        <v>993.01</v>
      </c>
      <c r="BA272">
        <v>7.1499999999999994E-2</v>
      </c>
      <c r="BB272">
        <v>978.24</v>
      </c>
      <c r="BC272">
        <v>7.0400000000000004E-2</v>
      </c>
      <c r="BD272" s="1">
        <v>13896.7</v>
      </c>
      <c r="BE272" s="1">
        <v>2374.59</v>
      </c>
      <c r="BF272">
        <v>0.56669999999999998</v>
      </c>
      <c r="BG272">
        <v>0.5645</v>
      </c>
      <c r="BH272">
        <v>0.22120000000000001</v>
      </c>
      <c r="BI272">
        <v>0.1537</v>
      </c>
      <c r="BJ272">
        <v>2.9000000000000001E-2</v>
      </c>
      <c r="BK272">
        <v>3.1600000000000003E-2</v>
      </c>
    </row>
    <row r="273" spans="1:63" x14ac:dyDescent="0.3">
      <c r="A273" t="s">
        <v>271</v>
      </c>
      <c r="B273">
        <v>46110</v>
      </c>
      <c r="C273">
        <v>63</v>
      </c>
      <c r="D273">
        <v>256.26</v>
      </c>
      <c r="E273" s="1">
        <v>16144.45</v>
      </c>
      <c r="F273" s="1">
        <v>15057.57</v>
      </c>
      <c r="G273">
        <v>6.7599999999999993E-2</v>
      </c>
      <c r="H273">
        <v>1.4E-3</v>
      </c>
      <c r="I273">
        <v>0.1123</v>
      </c>
      <c r="J273">
        <v>8.0000000000000004E-4</v>
      </c>
      <c r="K273">
        <v>7.1900000000000006E-2</v>
      </c>
      <c r="L273">
        <v>0.69610000000000005</v>
      </c>
      <c r="M273">
        <v>4.9799999999999997E-2</v>
      </c>
      <c r="N273">
        <v>0.2006</v>
      </c>
      <c r="O273">
        <v>4.6199999999999998E-2</v>
      </c>
      <c r="P273">
        <v>9.8500000000000004E-2</v>
      </c>
      <c r="Q273" s="1">
        <v>68544.53</v>
      </c>
      <c r="R273">
        <v>9.6600000000000005E-2</v>
      </c>
      <c r="S273">
        <v>0.13719999999999999</v>
      </c>
      <c r="T273">
        <v>0.76619999999999999</v>
      </c>
      <c r="U273">
        <v>86.8</v>
      </c>
      <c r="V273" s="1">
        <v>89719.99</v>
      </c>
      <c r="W273">
        <v>178.49</v>
      </c>
      <c r="X273" s="1">
        <v>165932.15</v>
      </c>
      <c r="Y273">
        <v>0.77600000000000002</v>
      </c>
      <c r="Z273">
        <v>0.19009999999999999</v>
      </c>
      <c r="AA273">
        <v>3.39E-2</v>
      </c>
      <c r="AB273">
        <v>0.224</v>
      </c>
      <c r="AC273">
        <v>165.93</v>
      </c>
      <c r="AD273" s="1">
        <v>6699.19</v>
      </c>
      <c r="AE273">
        <v>702.38</v>
      </c>
      <c r="AF273" s="1">
        <v>181599.59</v>
      </c>
      <c r="AG273">
        <v>476</v>
      </c>
      <c r="AH273" s="1">
        <v>53819</v>
      </c>
      <c r="AI273" s="1">
        <v>91151</v>
      </c>
      <c r="AJ273">
        <v>66.069999999999993</v>
      </c>
      <c r="AK273">
        <v>38.03</v>
      </c>
      <c r="AL273">
        <v>45.35</v>
      </c>
      <c r="AM273">
        <v>6.49</v>
      </c>
      <c r="AN273">
        <v>0</v>
      </c>
      <c r="AO273">
        <v>0.54139999999999999</v>
      </c>
      <c r="AP273" s="1">
        <v>1348.62</v>
      </c>
      <c r="AQ273" s="1">
        <v>2313.9</v>
      </c>
      <c r="AR273" s="1">
        <v>6249.79</v>
      </c>
      <c r="AS273">
        <v>705.76</v>
      </c>
      <c r="AT273">
        <v>236.09</v>
      </c>
      <c r="AU273" s="1">
        <v>10854.16</v>
      </c>
      <c r="AV273" s="1">
        <v>4057.69</v>
      </c>
      <c r="AW273">
        <v>0.32629999999999998</v>
      </c>
      <c r="AX273" s="1">
        <v>6088.74</v>
      </c>
      <c r="AY273">
        <v>0.48970000000000002</v>
      </c>
      <c r="AZ273" s="1">
        <v>1715.17</v>
      </c>
      <c r="BA273">
        <v>0.13789999999999999</v>
      </c>
      <c r="BB273">
        <v>572.05999999999995</v>
      </c>
      <c r="BC273">
        <v>4.5999999999999999E-2</v>
      </c>
      <c r="BD273" s="1">
        <v>12433.66</v>
      </c>
      <c r="BE273" s="1">
        <v>2954.51</v>
      </c>
      <c r="BF273">
        <v>0.42309999999999998</v>
      </c>
      <c r="BG273">
        <v>0.55389999999999995</v>
      </c>
      <c r="BH273">
        <v>0.19109999999999999</v>
      </c>
      <c r="BI273">
        <v>0.2172</v>
      </c>
      <c r="BJ273">
        <v>2.63E-2</v>
      </c>
      <c r="BK273">
        <v>1.1599999999999999E-2</v>
      </c>
    </row>
    <row r="274" spans="1:63" x14ac:dyDescent="0.3">
      <c r="A274" t="s">
        <v>272</v>
      </c>
      <c r="B274">
        <v>49569</v>
      </c>
      <c r="C274">
        <v>127</v>
      </c>
      <c r="D274">
        <v>8.58</v>
      </c>
      <c r="E274" s="1">
        <v>1089.69</v>
      </c>
      <c r="F274">
        <v>994.49</v>
      </c>
      <c r="G274">
        <v>2.7000000000000001E-3</v>
      </c>
      <c r="H274">
        <v>0</v>
      </c>
      <c r="I274">
        <v>1.5E-3</v>
      </c>
      <c r="J274">
        <v>0</v>
      </c>
      <c r="K274">
        <v>4.9099999999999998E-2</v>
      </c>
      <c r="L274">
        <v>0.9294</v>
      </c>
      <c r="M274">
        <v>1.7299999999999999E-2</v>
      </c>
      <c r="N274">
        <v>0.4446</v>
      </c>
      <c r="O274">
        <v>0</v>
      </c>
      <c r="P274">
        <v>0.1118</v>
      </c>
      <c r="Q274" s="1">
        <v>49879.76</v>
      </c>
      <c r="R274">
        <v>0.2321</v>
      </c>
      <c r="S274">
        <v>0.17860000000000001</v>
      </c>
      <c r="T274">
        <v>0.58930000000000005</v>
      </c>
      <c r="U274">
        <v>6</v>
      </c>
      <c r="V274" s="1">
        <v>74356.17</v>
      </c>
      <c r="W274">
        <v>171.03</v>
      </c>
      <c r="X274" s="1">
        <v>178286.38</v>
      </c>
      <c r="Y274">
        <v>0.88670000000000004</v>
      </c>
      <c r="Z274">
        <v>6.9000000000000006E-2</v>
      </c>
      <c r="AA274">
        <v>4.4200000000000003E-2</v>
      </c>
      <c r="AB274">
        <v>0.1133</v>
      </c>
      <c r="AC274">
        <v>178.29</v>
      </c>
      <c r="AD274" s="1">
        <v>4043.47</v>
      </c>
      <c r="AE274">
        <v>534.21</v>
      </c>
      <c r="AF274" s="1">
        <v>154274.53</v>
      </c>
      <c r="AG274">
        <v>401</v>
      </c>
      <c r="AH274" s="1">
        <v>32839</v>
      </c>
      <c r="AI274" s="1">
        <v>46998</v>
      </c>
      <c r="AJ274">
        <v>38</v>
      </c>
      <c r="AK274">
        <v>21.6</v>
      </c>
      <c r="AL274">
        <v>26.72</v>
      </c>
      <c r="AM274">
        <v>4.5999999999999996</v>
      </c>
      <c r="AN274" s="1">
        <v>1474.01</v>
      </c>
      <c r="AO274">
        <v>1.7918000000000001</v>
      </c>
      <c r="AP274" s="1">
        <v>1650.46</v>
      </c>
      <c r="AQ274" s="1">
        <v>2423.2199999999998</v>
      </c>
      <c r="AR274" s="1">
        <v>5795.16</v>
      </c>
      <c r="AS274" s="1">
        <v>1102.99</v>
      </c>
      <c r="AT274">
        <v>269.63</v>
      </c>
      <c r="AU274" s="1">
        <v>11241.45</v>
      </c>
      <c r="AV274" s="1">
        <v>6241.2</v>
      </c>
      <c r="AW274">
        <v>0.4289</v>
      </c>
      <c r="AX274" s="1">
        <v>5837</v>
      </c>
      <c r="AY274">
        <v>0.40110000000000001</v>
      </c>
      <c r="AZ274" s="1">
        <v>1464.75</v>
      </c>
      <c r="BA274">
        <v>0.1007</v>
      </c>
      <c r="BB274" s="1">
        <v>1009.94</v>
      </c>
      <c r="BC274">
        <v>6.9400000000000003E-2</v>
      </c>
      <c r="BD274" s="1">
        <v>14552.89</v>
      </c>
      <c r="BE274" s="1">
        <v>5318.36</v>
      </c>
      <c r="BF274">
        <v>2.0097</v>
      </c>
      <c r="BG274">
        <v>0.49270000000000003</v>
      </c>
      <c r="BH274">
        <v>0.2359</v>
      </c>
      <c r="BI274">
        <v>0.2109</v>
      </c>
      <c r="BJ274">
        <v>4.3400000000000001E-2</v>
      </c>
      <c r="BK274">
        <v>1.7100000000000001E-2</v>
      </c>
    </row>
    <row r="275" spans="1:63" x14ac:dyDescent="0.3">
      <c r="A275" t="s">
        <v>273</v>
      </c>
      <c r="B275">
        <v>44206</v>
      </c>
      <c r="C275">
        <v>57</v>
      </c>
      <c r="D275">
        <v>117.74</v>
      </c>
      <c r="E275" s="1">
        <v>6711.45</v>
      </c>
      <c r="F275" s="1">
        <v>6373.66</v>
      </c>
      <c r="G275">
        <v>2.5999999999999999E-3</v>
      </c>
      <c r="H275">
        <v>5.0000000000000001E-4</v>
      </c>
      <c r="I275">
        <v>2.41E-2</v>
      </c>
      <c r="J275">
        <v>1.1000000000000001E-3</v>
      </c>
      <c r="K275">
        <v>1.8100000000000002E-2</v>
      </c>
      <c r="L275">
        <v>0.92200000000000004</v>
      </c>
      <c r="M275">
        <v>3.1699999999999999E-2</v>
      </c>
      <c r="N275">
        <v>0.53790000000000004</v>
      </c>
      <c r="O275">
        <v>1.8E-3</v>
      </c>
      <c r="P275">
        <v>0.1507</v>
      </c>
      <c r="Q275" s="1">
        <v>59866.13</v>
      </c>
      <c r="R275">
        <v>0.35320000000000001</v>
      </c>
      <c r="S275">
        <v>0.2</v>
      </c>
      <c r="T275">
        <v>0.44679999999999997</v>
      </c>
      <c r="U275">
        <v>35</v>
      </c>
      <c r="V275" s="1">
        <v>98176.69</v>
      </c>
      <c r="W275">
        <v>191.27</v>
      </c>
      <c r="X275" s="1">
        <v>141000.45000000001</v>
      </c>
      <c r="Y275">
        <v>0.67610000000000003</v>
      </c>
      <c r="Z275">
        <v>0.26629999999999998</v>
      </c>
      <c r="AA275">
        <v>5.7599999999999998E-2</v>
      </c>
      <c r="AB275">
        <v>0.32390000000000002</v>
      </c>
      <c r="AC275">
        <v>141</v>
      </c>
      <c r="AD275" s="1">
        <v>3518.65</v>
      </c>
      <c r="AE275">
        <v>378.08</v>
      </c>
      <c r="AF275" s="1">
        <v>133965.96</v>
      </c>
      <c r="AG275">
        <v>299</v>
      </c>
      <c r="AH275" s="1">
        <v>30588</v>
      </c>
      <c r="AI275" s="1">
        <v>48740</v>
      </c>
      <c r="AJ275">
        <v>64.599999999999994</v>
      </c>
      <c r="AK275">
        <v>21.34</v>
      </c>
      <c r="AL275">
        <v>25.55</v>
      </c>
      <c r="AM275">
        <v>4</v>
      </c>
      <c r="AN275" s="1">
        <v>1739.69</v>
      </c>
      <c r="AO275">
        <v>1.3978999999999999</v>
      </c>
      <c r="AP275" s="1">
        <v>1346.16</v>
      </c>
      <c r="AQ275" s="1">
        <v>1609.31</v>
      </c>
      <c r="AR275" s="1">
        <v>6042.63</v>
      </c>
      <c r="AS275">
        <v>701.8</v>
      </c>
      <c r="AT275">
        <v>376.07</v>
      </c>
      <c r="AU275" s="1">
        <v>10075.959999999999</v>
      </c>
      <c r="AV275" s="1">
        <v>4917.76</v>
      </c>
      <c r="AW275">
        <v>0.42020000000000002</v>
      </c>
      <c r="AX275" s="1">
        <v>5306.51</v>
      </c>
      <c r="AY275">
        <v>0.45350000000000001</v>
      </c>
      <c r="AZ275">
        <v>580.76</v>
      </c>
      <c r="BA275">
        <v>4.9599999999999998E-2</v>
      </c>
      <c r="BB275">
        <v>897.18</v>
      </c>
      <c r="BC275">
        <v>7.6700000000000004E-2</v>
      </c>
      <c r="BD275" s="1">
        <v>11702.21</v>
      </c>
      <c r="BE275" s="1">
        <v>3551.1</v>
      </c>
      <c r="BF275">
        <v>1.2493000000000001</v>
      </c>
      <c r="BG275">
        <v>0.55359999999999998</v>
      </c>
      <c r="BH275">
        <v>0.23200000000000001</v>
      </c>
      <c r="BI275">
        <v>0.1588</v>
      </c>
      <c r="BJ275">
        <v>4.3299999999999998E-2</v>
      </c>
      <c r="BK275">
        <v>1.2200000000000001E-2</v>
      </c>
    </row>
    <row r="276" spans="1:63" x14ac:dyDescent="0.3">
      <c r="A276" t="s">
        <v>274</v>
      </c>
      <c r="B276">
        <v>44214</v>
      </c>
      <c r="C276">
        <v>79</v>
      </c>
      <c r="D276">
        <v>71.28</v>
      </c>
      <c r="E276" s="1">
        <v>5631.32</v>
      </c>
      <c r="F276" s="1">
        <v>5298.57</v>
      </c>
      <c r="G276">
        <v>8.8999999999999999E-3</v>
      </c>
      <c r="H276">
        <v>0</v>
      </c>
      <c r="I276">
        <v>1.5299999999999999E-2</v>
      </c>
      <c r="J276">
        <v>1E-3</v>
      </c>
      <c r="K276">
        <v>6.1499999999999999E-2</v>
      </c>
      <c r="L276">
        <v>0.87549999999999994</v>
      </c>
      <c r="M276">
        <v>3.7699999999999997E-2</v>
      </c>
      <c r="N276">
        <v>0.21890000000000001</v>
      </c>
      <c r="O276">
        <v>1.9800000000000002E-2</v>
      </c>
      <c r="P276">
        <v>0.12520000000000001</v>
      </c>
      <c r="Q276" s="1">
        <v>58647.11</v>
      </c>
      <c r="R276">
        <v>0.1678</v>
      </c>
      <c r="S276">
        <v>0.28670000000000001</v>
      </c>
      <c r="T276">
        <v>0.54549999999999998</v>
      </c>
      <c r="U276">
        <v>28.3</v>
      </c>
      <c r="V276" s="1">
        <v>86995.42</v>
      </c>
      <c r="W276">
        <v>192.57</v>
      </c>
      <c r="X276" s="1">
        <v>154257.92000000001</v>
      </c>
      <c r="Y276">
        <v>0.81630000000000003</v>
      </c>
      <c r="Z276">
        <v>0.13070000000000001</v>
      </c>
      <c r="AA276">
        <v>5.2999999999999999E-2</v>
      </c>
      <c r="AB276">
        <v>0.1837</v>
      </c>
      <c r="AC276">
        <v>154.26</v>
      </c>
      <c r="AD276" s="1">
        <v>5196.82</v>
      </c>
      <c r="AE276">
        <v>655.8</v>
      </c>
      <c r="AF276" s="1">
        <v>149023.67999999999</v>
      </c>
      <c r="AG276">
        <v>374</v>
      </c>
      <c r="AH276" s="1">
        <v>40433</v>
      </c>
      <c r="AI276" s="1">
        <v>70725</v>
      </c>
      <c r="AJ276">
        <v>58.49</v>
      </c>
      <c r="AK276">
        <v>32.28</v>
      </c>
      <c r="AL276">
        <v>32.44</v>
      </c>
      <c r="AM276">
        <v>4.6100000000000003</v>
      </c>
      <c r="AN276">
        <v>0</v>
      </c>
      <c r="AO276">
        <v>0.74990000000000001</v>
      </c>
      <c r="AP276">
        <v>992.7</v>
      </c>
      <c r="AQ276" s="1">
        <v>1917.14</v>
      </c>
      <c r="AR276" s="1">
        <v>5258.42</v>
      </c>
      <c r="AS276">
        <v>579.41</v>
      </c>
      <c r="AT276">
        <v>210.45</v>
      </c>
      <c r="AU276" s="1">
        <v>8958.1200000000008</v>
      </c>
      <c r="AV276" s="1">
        <v>4793.28</v>
      </c>
      <c r="AW276">
        <v>0.4617</v>
      </c>
      <c r="AX276" s="1">
        <v>4629.16</v>
      </c>
      <c r="AY276">
        <v>0.44579999999999997</v>
      </c>
      <c r="AZ276">
        <v>528.66999999999996</v>
      </c>
      <c r="BA276">
        <v>5.0900000000000001E-2</v>
      </c>
      <c r="BB276">
        <v>431.74</v>
      </c>
      <c r="BC276">
        <v>4.1599999999999998E-2</v>
      </c>
      <c r="BD276" s="1">
        <v>10382.84</v>
      </c>
      <c r="BE276" s="1">
        <v>3565.06</v>
      </c>
      <c r="BF276">
        <v>0.71499999999999997</v>
      </c>
      <c r="BG276">
        <v>0.5978</v>
      </c>
      <c r="BH276">
        <v>0.21060000000000001</v>
      </c>
      <c r="BI276">
        <v>0.15409999999999999</v>
      </c>
      <c r="BJ276">
        <v>2.7900000000000001E-2</v>
      </c>
      <c r="BK276">
        <v>9.4999999999999998E-3</v>
      </c>
    </row>
    <row r="277" spans="1:63" x14ac:dyDescent="0.3">
      <c r="A277" t="s">
        <v>275</v>
      </c>
      <c r="B277">
        <v>45443</v>
      </c>
      <c r="C277">
        <v>22</v>
      </c>
      <c r="D277">
        <v>34.17</v>
      </c>
      <c r="E277">
        <v>751.84</v>
      </c>
      <c r="F277">
        <v>649.28</v>
      </c>
      <c r="G277">
        <v>1.5E-3</v>
      </c>
      <c r="H277">
        <v>0</v>
      </c>
      <c r="I277">
        <v>3.0999999999999999E-3</v>
      </c>
      <c r="J277">
        <v>0</v>
      </c>
      <c r="K277">
        <v>1.29E-2</v>
      </c>
      <c r="L277">
        <v>0.96860000000000002</v>
      </c>
      <c r="M277">
        <v>1.3899999999999999E-2</v>
      </c>
      <c r="N277">
        <v>0.62949999999999995</v>
      </c>
      <c r="O277">
        <v>0</v>
      </c>
      <c r="P277">
        <v>0.20669999999999999</v>
      </c>
      <c r="Q277" s="1">
        <v>49583.07</v>
      </c>
      <c r="R277">
        <v>0.2344</v>
      </c>
      <c r="S277">
        <v>0.1875</v>
      </c>
      <c r="T277">
        <v>0.57809999999999995</v>
      </c>
      <c r="U277">
        <v>8.1999999999999993</v>
      </c>
      <c r="V277" s="1">
        <v>55457.2</v>
      </c>
      <c r="W277">
        <v>88.01</v>
      </c>
      <c r="X277" s="1">
        <v>101722.93</v>
      </c>
      <c r="Y277">
        <v>0.80600000000000005</v>
      </c>
      <c r="Z277">
        <v>7.5999999999999998E-2</v>
      </c>
      <c r="AA277">
        <v>0.11799999999999999</v>
      </c>
      <c r="AB277">
        <v>0.19400000000000001</v>
      </c>
      <c r="AC277">
        <v>101.72</v>
      </c>
      <c r="AD277" s="1">
        <v>2756.12</v>
      </c>
      <c r="AE277">
        <v>453.04</v>
      </c>
      <c r="AF277" s="1">
        <v>94866.06</v>
      </c>
      <c r="AG277">
        <v>103</v>
      </c>
      <c r="AH277" s="1">
        <v>28460</v>
      </c>
      <c r="AI277" s="1">
        <v>44871</v>
      </c>
      <c r="AJ277">
        <v>27.8</v>
      </c>
      <c r="AK277">
        <v>27</v>
      </c>
      <c r="AL277">
        <v>27</v>
      </c>
      <c r="AM277">
        <v>0</v>
      </c>
      <c r="AN277">
        <v>0</v>
      </c>
      <c r="AO277">
        <v>0.87470000000000003</v>
      </c>
      <c r="AP277" s="1">
        <v>1516.42</v>
      </c>
      <c r="AQ277" s="1">
        <v>2454.0500000000002</v>
      </c>
      <c r="AR277" s="1">
        <v>6658.01</v>
      </c>
      <c r="AS277" s="1">
        <v>1091.52</v>
      </c>
      <c r="AT277">
        <v>53.3</v>
      </c>
      <c r="AU277" s="1">
        <v>11773.26</v>
      </c>
      <c r="AV277" s="1">
        <v>9592.44</v>
      </c>
      <c r="AW277">
        <v>0.63219999999999998</v>
      </c>
      <c r="AX277" s="1">
        <v>2648.54</v>
      </c>
      <c r="AY277">
        <v>0.17460000000000001</v>
      </c>
      <c r="AZ277" s="1">
        <v>1774.5</v>
      </c>
      <c r="BA277">
        <v>0.11700000000000001</v>
      </c>
      <c r="BB277" s="1">
        <v>1157.54</v>
      </c>
      <c r="BC277">
        <v>7.6300000000000007E-2</v>
      </c>
      <c r="BD277" s="1">
        <v>15173.03</v>
      </c>
      <c r="BE277" s="1">
        <v>7255.81</v>
      </c>
      <c r="BF277">
        <v>2.9649999999999999</v>
      </c>
      <c r="BG277">
        <v>0.45900000000000002</v>
      </c>
      <c r="BH277">
        <v>0.21</v>
      </c>
      <c r="BI277">
        <v>0.28610000000000002</v>
      </c>
      <c r="BJ277">
        <v>2.9700000000000001E-2</v>
      </c>
      <c r="BK277">
        <v>1.52E-2</v>
      </c>
    </row>
    <row r="278" spans="1:63" x14ac:dyDescent="0.3">
      <c r="A278" t="s">
        <v>276</v>
      </c>
      <c r="B278">
        <v>49353</v>
      </c>
      <c r="C278">
        <v>58</v>
      </c>
      <c r="D278">
        <v>11.55</v>
      </c>
      <c r="E278">
        <v>669.81</v>
      </c>
      <c r="F278">
        <v>627.84</v>
      </c>
      <c r="G278">
        <v>9.5999999999999992E-3</v>
      </c>
      <c r="H278">
        <v>0</v>
      </c>
      <c r="I278">
        <v>1.8E-3</v>
      </c>
      <c r="J278">
        <v>0</v>
      </c>
      <c r="K278">
        <v>0.43569999999999998</v>
      </c>
      <c r="L278">
        <v>0.49209999999999998</v>
      </c>
      <c r="M278">
        <v>6.08E-2</v>
      </c>
      <c r="N278">
        <v>0.49220000000000003</v>
      </c>
      <c r="O278">
        <v>5.8599999999999999E-2</v>
      </c>
      <c r="P278">
        <v>0.17599999999999999</v>
      </c>
      <c r="Q278" s="1">
        <v>52360.67</v>
      </c>
      <c r="R278">
        <v>0.2651</v>
      </c>
      <c r="S278">
        <v>0.20480000000000001</v>
      </c>
      <c r="T278">
        <v>0.53010000000000002</v>
      </c>
      <c r="U278">
        <v>5.0999999999999996</v>
      </c>
      <c r="V278" s="1">
        <v>75253.399999999994</v>
      </c>
      <c r="W278">
        <v>131.32</v>
      </c>
      <c r="X278" s="1">
        <v>155155.35999999999</v>
      </c>
      <c r="Y278">
        <v>0.80069999999999997</v>
      </c>
      <c r="Z278">
        <v>0.12509999999999999</v>
      </c>
      <c r="AA278">
        <v>7.4099999999999999E-2</v>
      </c>
      <c r="AB278">
        <v>0.1993</v>
      </c>
      <c r="AC278">
        <v>155.16</v>
      </c>
      <c r="AD278" s="1">
        <v>3676.06</v>
      </c>
      <c r="AE278">
        <v>382.71</v>
      </c>
      <c r="AF278" s="1">
        <v>128521.71</v>
      </c>
      <c r="AG278">
        <v>260</v>
      </c>
      <c r="AH278" s="1">
        <v>32177</v>
      </c>
      <c r="AI278" s="1">
        <v>48640</v>
      </c>
      <c r="AJ278">
        <v>31.6</v>
      </c>
      <c r="AK278">
        <v>22.9</v>
      </c>
      <c r="AL278">
        <v>24.08</v>
      </c>
      <c r="AM278">
        <v>4.55</v>
      </c>
      <c r="AN278">
        <v>536.86</v>
      </c>
      <c r="AO278">
        <v>1.4218999999999999</v>
      </c>
      <c r="AP278" s="1">
        <v>1454.24</v>
      </c>
      <c r="AQ278" s="1">
        <v>1912.4</v>
      </c>
      <c r="AR278" s="1">
        <v>6224.82</v>
      </c>
      <c r="AS278">
        <v>211.28</v>
      </c>
      <c r="AT278">
        <v>196.01</v>
      </c>
      <c r="AU278" s="1">
        <v>9998.68</v>
      </c>
      <c r="AV278" s="1">
        <v>7839.39</v>
      </c>
      <c r="AW278">
        <v>0.5615</v>
      </c>
      <c r="AX278" s="1">
        <v>4125.1899999999996</v>
      </c>
      <c r="AY278">
        <v>0.2954</v>
      </c>
      <c r="AZ278" s="1">
        <v>1020.28</v>
      </c>
      <c r="BA278">
        <v>7.3099999999999998E-2</v>
      </c>
      <c r="BB278">
        <v>977.8</v>
      </c>
      <c r="BC278">
        <v>7.0000000000000007E-2</v>
      </c>
      <c r="BD278" s="1">
        <v>13962.66</v>
      </c>
      <c r="BE278" s="1">
        <v>5644.29</v>
      </c>
      <c r="BF278">
        <v>2.5998999999999999</v>
      </c>
      <c r="BG278">
        <v>0.51570000000000005</v>
      </c>
      <c r="BH278">
        <v>0.2296</v>
      </c>
      <c r="BI278">
        <v>0.19620000000000001</v>
      </c>
      <c r="BJ278">
        <v>4.3700000000000003E-2</v>
      </c>
      <c r="BK278">
        <v>1.4800000000000001E-2</v>
      </c>
    </row>
    <row r="279" spans="1:63" x14ac:dyDescent="0.3">
      <c r="A279" t="s">
        <v>277</v>
      </c>
      <c r="B279">
        <v>49437</v>
      </c>
      <c r="C279">
        <v>53</v>
      </c>
      <c r="D279">
        <v>48.78</v>
      </c>
      <c r="E279" s="1">
        <v>2585.21</v>
      </c>
      <c r="F279" s="1">
        <v>2326.7199999999998</v>
      </c>
      <c r="G279">
        <v>1.67E-2</v>
      </c>
      <c r="H279">
        <v>4.0000000000000002E-4</v>
      </c>
      <c r="I279">
        <v>1.17E-2</v>
      </c>
      <c r="J279">
        <v>5.0000000000000001E-4</v>
      </c>
      <c r="K279">
        <v>2.7799999999999998E-2</v>
      </c>
      <c r="L279">
        <v>0.88880000000000003</v>
      </c>
      <c r="M279">
        <v>5.3999999999999999E-2</v>
      </c>
      <c r="N279">
        <v>0.26390000000000002</v>
      </c>
      <c r="O279">
        <v>8.3000000000000001E-3</v>
      </c>
      <c r="P279">
        <v>0.1239</v>
      </c>
      <c r="Q279" s="1">
        <v>53338.77</v>
      </c>
      <c r="R279">
        <v>0.1724</v>
      </c>
      <c r="S279">
        <v>0.14480000000000001</v>
      </c>
      <c r="T279">
        <v>0.68279999999999996</v>
      </c>
      <c r="U279">
        <v>17.3</v>
      </c>
      <c r="V279" s="1">
        <v>76815.39</v>
      </c>
      <c r="W279">
        <v>144.96</v>
      </c>
      <c r="X279" s="1">
        <v>133305.28</v>
      </c>
      <c r="Y279">
        <v>0.84489999999999998</v>
      </c>
      <c r="Z279">
        <v>0.1235</v>
      </c>
      <c r="AA279">
        <v>3.1699999999999999E-2</v>
      </c>
      <c r="AB279">
        <v>0.15509999999999999</v>
      </c>
      <c r="AC279">
        <v>133.31</v>
      </c>
      <c r="AD279" s="1">
        <v>5399.16</v>
      </c>
      <c r="AE279">
        <v>705.78</v>
      </c>
      <c r="AF279" s="1">
        <v>137758.34</v>
      </c>
      <c r="AG279">
        <v>317</v>
      </c>
      <c r="AH279" s="1">
        <v>36715</v>
      </c>
      <c r="AI279" s="1">
        <v>62362</v>
      </c>
      <c r="AJ279">
        <v>48.4</v>
      </c>
      <c r="AK279">
        <v>40.020000000000003</v>
      </c>
      <c r="AL279">
        <v>41.77</v>
      </c>
      <c r="AM279">
        <v>3.8</v>
      </c>
      <c r="AN279">
        <v>0</v>
      </c>
      <c r="AO279">
        <v>0.96819999999999995</v>
      </c>
      <c r="AP279" s="1">
        <v>1110.74</v>
      </c>
      <c r="AQ279" s="1">
        <v>1730.07</v>
      </c>
      <c r="AR279" s="1">
        <v>5753.77</v>
      </c>
      <c r="AS279">
        <v>495.31</v>
      </c>
      <c r="AT279">
        <v>416.44</v>
      </c>
      <c r="AU279" s="1">
        <v>9506.33</v>
      </c>
      <c r="AV279" s="1">
        <v>5189.75</v>
      </c>
      <c r="AW279">
        <v>0.47570000000000001</v>
      </c>
      <c r="AX279" s="1">
        <v>4824.16</v>
      </c>
      <c r="AY279">
        <v>0.44219999999999998</v>
      </c>
      <c r="AZ279">
        <v>486.56</v>
      </c>
      <c r="BA279">
        <v>4.4600000000000001E-2</v>
      </c>
      <c r="BB279">
        <v>408.37</v>
      </c>
      <c r="BC279">
        <v>3.7400000000000003E-2</v>
      </c>
      <c r="BD279" s="1">
        <v>10908.83</v>
      </c>
      <c r="BE279" s="1">
        <v>3293.39</v>
      </c>
      <c r="BF279">
        <v>0.78939999999999999</v>
      </c>
      <c r="BG279">
        <v>0.5292</v>
      </c>
      <c r="BH279">
        <v>0.25530000000000003</v>
      </c>
      <c r="BI279">
        <v>0.17230000000000001</v>
      </c>
      <c r="BJ279">
        <v>3.0099999999999998E-2</v>
      </c>
      <c r="BK279">
        <v>1.32E-2</v>
      </c>
    </row>
    <row r="280" spans="1:63" x14ac:dyDescent="0.3">
      <c r="A280" t="s">
        <v>278</v>
      </c>
      <c r="B280">
        <v>47449</v>
      </c>
      <c r="C280">
        <v>49</v>
      </c>
      <c r="D280">
        <v>24.39</v>
      </c>
      <c r="E280" s="1">
        <v>1195.02</v>
      </c>
      <c r="F280" s="1">
        <v>1335.11</v>
      </c>
      <c r="G280">
        <v>1.66E-2</v>
      </c>
      <c r="H280">
        <v>0</v>
      </c>
      <c r="I280">
        <v>0.01</v>
      </c>
      <c r="J280">
        <v>0</v>
      </c>
      <c r="K280">
        <v>6.1800000000000001E-2</v>
      </c>
      <c r="L280">
        <v>0.8931</v>
      </c>
      <c r="M280">
        <v>1.84E-2</v>
      </c>
      <c r="N280">
        <v>0.2107</v>
      </c>
      <c r="O280">
        <v>6.9999999999999999E-4</v>
      </c>
      <c r="P280">
        <v>9.8400000000000001E-2</v>
      </c>
      <c r="Q280" s="1">
        <v>54783.19</v>
      </c>
      <c r="R280">
        <v>0.23849999999999999</v>
      </c>
      <c r="S280">
        <v>0.14680000000000001</v>
      </c>
      <c r="T280">
        <v>0.61470000000000002</v>
      </c>
      <c r="U280">
        <v>11</v>
      </c>
      <c r="V280" s="1">
        <v>77763.320000000007</v>
      </c>
      <c r="W280">
        <v>108.61</v>
      </c>
      <c r="X280" s="1">
        <v>167561.93</v>
      </c>
      <c r="Y280">
        <v>0.80030000000000001</v>
      </c>
      <c r="Z280">
        <v>0.14180000000000001</v>
      </c>
      <c r="AA280">
        <v>5.8000000000000003E-2</v>
      </c>
      <c r="AB280">
        <v>0.19969999999999999</v>
      </c>
      <c r="AC280">
        <v>167.56</v>
      </c>
      <c r="AD280" s="1">
        <v>4625.68</v>
      </c>
      <c r="AE280">
        <v>509.53</v>
      </c>
      <c r="AF280" s="1">
        <v>130610.67</v>
      </c>
      <c r="AG280">
        <v>273</v>
      </c>
      <c r="AH280" s="1">
        <v>41341</v>
      </c>
      <c r="AI280" s="1">
        <v>79055</v>
      </c>
      <c r="AJ280">
        <v>37.61</v>
      </c>
      <c r="AK280">
        <v>26.81</v>
      </c>
      <c r="AL280">
        <v>28.01</v>
      </c>
      <c r="AM280">
        <v>5.3</v>
      </c>
      <c r="AN280" s="1">
        <v>1483.14</v>
      </c>
      <c r="AO280">
        <v>0.91900000000000004</v>
      </c>
      <c r="AP280" s="1">
        <v>1379.5</v>
      </c>
      <c r="AQ280" s="1">
        <v>1516.57</v>
      </c>
      <c r="AR280" s="1">
        <v>5510.61</v>
      </c>
      <c r="AS280">
        <v>420.71</v>
      </c>
      <c r="AT280">
        <v>458.61</v>
      </c>
      <c r="AU280" s="1">
        <v>9286.02</v>
      </c>
      <c r="AV280" s="1">
        <v>4361.03</v>
      </c>
      <c r="AW280">
        <v>0.37130000000000002</v>
      </c>
      <c r="AX280" s="1">
        <v>5005.53</v>
      </c>
      <c r="AY280">
        <v>0.42620000000000002</v>
      </c>
      <c r="AZ280" s="1">
        <v>1969.07</v>
      </c>
      <c r="BA280">
        <v>0.16769999999999999</v>
      </c>
      <c r="BB280">
        <v>409.48</v>
      </c>
      <c r="BC280">
        <v>3.49E-2</v>
      </c>
      <c r="BD280" s="1">
        <v>11745.11</v>
      </c>
      <c r="BE280" s="1">
        <v>4600.3999999999996</v>
      </c>
      <c r="BF280">
        <v>0.84630000000000005</v>
      </c>
      <c r="BG280">
        <v>0.56479999999999997</v>
      </c>
      <c r="BH280">
        <v>0.18940000000000001</v>
      </c>
      <c r="BI280">
        <v>0.19420000000000001</v>
      </c>
      <c r="BJ280">
        <v>3.73E-2</v>
      </c>
      <c r="BK280">
        <v>1.43E-2</v>
      </c>
    </row>
    <row r="281" spans="1:63" x14ac:dyDescent="0.3">
      <c r="A281" t="s">
        <v>279</v>
      </c>
      <c r="B281">
        <v>47589</v>
      </c>
      <c r="C281">
        <v>74</v>
      </c>
      <c r="D281">
        <v>13.67</v>
      </c>
      <c r="E281" s="1">
        <v>1011.41</v>
      </c>
      <c r="F281" s="1">
        <v>1042.6400000000001</v>
      </c>
      <c r="G281">
        <v>5.7999999999999996E-3</v>
      </c>
      <c r="H281">
        <v>0</v>
      </c>
      <c r="I281">
        <v>4.7999999999999996E-3</v>
      </c>
      <c r="J281">
        <v>1.9E-3</v>
      </c>
      <c r="K281">
        <v>0.06</v>
      </c>
      <c r="L281">
        <v>0.91849999999999998</v>
      </c>
      <c r="M281">
        <v>8.9999999999999993E-3</v>
      </c>
      <c r="N281">
        <v>0.28810000000000002</v>
      </c>
      <c r="O281">
        <v>3.8E-3</v>
      </c>
      <c r="P281">
        <v>0.16</v>
      </c>
      <c r="Q281" s="1">
        <v>60973.3</v>
      </c>
      <c r="R281">
        <v>0.2432</v>
      </c>
      <c r="S281">
        <v>9.4600000000000004E-2</v>
      </c>
      <c r="T281">
        <v>0.66220000000000001</v>
      </c>
      <c r="U281">
        <v>13</v>
      </c>
      <c r="V281" s="1">
        <v>78213.539999999994</v>
      </c>
      <c r="W281">
        <v>75.430000000000007</v>
      </c>
      <c r="X281" s="1">
        <v>144159.07</v>
      </c>
      <c r="Y281">
        <v>0.84509999999999996</v>
      </c>
      <c r="Z281">
        <v>5.62E-2</v>
      </c>
      <c r="AA281">
        <v>9.8699999999999996E-2</v>
      </c>
      <c r="AB281">
        <v>0.15490000000000001</v>
      </c>
      <c r="AC281">
        <v>144.16</v>
      </c>
      <c r="AD281" s="1">
        <v>3724.65</v>
      </c>
      <c r="AE281">
        <v>392.31</v>
      </c>
      <c r="AF281" s="1">
        <v>127391.66</v>
      </c>
      <c r="AG281">
        <v>253</v>
      </c>
      <c r="AH281" s="1">
        <v>34522</v>
      </c>
      <c r="AI281" s="1">
        <v>52725</v>
      </c>
      <c r="AJ281">
        <v>44.35</v>
      </c>
      <c r="AK281">
        <v>23</v>
      </c>
      <c r="AL281">
        <v>35.979999999999997</v>
      </c>
      <c r="AM281">
        <v>2.15</v>
      </c>
      <c r="AN281" s="1">
        <v>2242.6999999999998</v>
      </c>
      <c r="AO281">
        <v>1.7372000000000001</v>
      </c>
      <c r="AP281" s="1">
        <v>1576.98</v>
      </c>
      <c r="AQ281" s="1">
        <v>1686.56</v>
      </c>
      <c r="AR281" s="1">
        <v>7209.69</v>
      </c>
      <c r="AS281">
        <v>713.82</v>
      </c>
      <c r="AT281">
        <v>349.72</v>
      </c>
      <c r="AU281" s="1">
        <v>11536.77</v>
      </c>
      <c r="AV281" s="1">
        <v>6111.7</v>
      </c>
      <c r="AW281">
        <v>0.43830000000000002</v>
      </c>
      <c r="AX281" s="1">
        <v>5082.42</v>
      </c>
      <c r="AY281">
        <v>0.36449999999999999</v>
      </c>
      <c r="AZ281" s="1">
        <v>2179.65</v>
      </c>
      <c r="BA281">
        <v>0.15629999999999999</v>
      </c>
      <c r="BB281">
        <v>568.86</v>
      </c>
      <c r="BC281">
        <v>4.0800000000000003E-2</v>
      </c>
      <c r="BD281" s="1">
        <v>13942.63</v>
      </c>
      <c r="BE281" s="1">
        <v>5975.96</v>
      </c>
      <c r="BF281">
        <v>2.1219999999999999</v>
      </c>
      <c r="BG281">
        <v>0.5484</v>
      </c>
      <c r="BH281">
        <v>0.21590000000000001</v>
      </c>
      <c r="BI281">
        <v>0.18740000000000001</v>
      </c>
      <c r="BJ281">
        <v>3.4299999999999997E-2</v>
      </c>
      <c r="BK281">
        <v>1.4E-2</v>
      </c>
    </row>
    <row r="282" spans="1:63" x14ac:dyDescent="0.3">
      <c r="A282" t="s">
        <v>280</v>
      </c>
      <c r="B282">
        <v>50195</v>
      </c>
      <c r="C282">
        <v>19</v>
      </c>
      <c r="D282">
        <v>73.209999999999994</v>
      </c>
      <c r="E282" s="1">
        <v>1391.03</v>
      </c>
      <c r="F282" s="1">
        <v>1135.58</v>
      </c>
      <c r="G282">
        <v>8.8000000000000005E-3</v>
      </c>
      <c r="H282">
        <v>0</v>
      </c>
      <c r="I282">
        <v>0.34449999999999997</v>
      </c>
      <c r="J282">
        <v>4.0000000000000002E-4</v>
      </c>
      <c r="K282">
        <v>6.2799999999999995E-2</v>
      </c>
      <c r="L282">
        <v>0.50760000000000005</v>
      </c>
      <c r="M282">
        <v>7.5899999999999995E-2</v>
      </c>
      <c r="N282">
        <v>0.66690000000000005</v>
      </c>
      <c r="O282">
        <v>1E-4</v>
      </c>
      <c r="P282">
        <v>0.13969999999999999</v>
      </c>
      <c r="Q282" s="1">
        <v>51862.54</v>
      </c>
      <c r="R282">
        <v>0.38140000000000002</v>
      </c>
      <c r="S282">
        <v>0.2268</v>
      </c>
      <c r="T282">
        <v>0.39179999999999998</v>
      </c>
      <c r="U282">
        <v>8.1999999999999993</v>
      </c>
      <c r="V282" s="1">
        <v>68767.149999999994</v>
      </c>
      <c r="W282">
        <v>168.03</v>
      </c>
      <c r="X282" s="1">
        <v>158565.95000000001</v>
      </c>
      <c r="Y282">
        <v>0.69579999999999997</v>
      </c>
      <c r="Z282">
        <v>0.26889999999999997</v>
      </c>
      <c r="AA282">
        <v>3.5299999999999998E-2</v>
      </c>
      <c r="AB282">
        <v>0.30420000000000003</v>
      </c>
      <c r="AC282">
        <v>158.57</v>
      </c>
      <c r="AD282" s="1">
        <v>6648.23</v>
      </c>
      <c r="AE282">
        <v>886.11</v>
      </c>
      <c r="AF282" s="1">
        <v>158370.17000000001</v>
      </c>
      <c r="AG282">
        <v>413</v>
      </c>
      <c r="AH282" s="1">
        <v>31735</v>
      </c>
      <c r="AI282" s="1">
        <v>60010</v>
      </c>
      <c r="AJ282">
        <v>49.6</v>
      </c>
      <c r="AK282">
        <v>42.03</v>
      </c>
      <c r="AL282">
        <v>40.65</v>
      </c>
      <c r="AM282">
        <v>5.7</v>
      </c>
      <c r="AN282">
        <v>0</v>
      </c>
      <c r="AO282">
        <v>0.89900000000000002</v>
      </c>
      <c r="AP282" s="1">
        <v>1437.66</v>
      </c>
      <c r="AQ282" s="1">
        <v>2604.4299999999998</v>
      </c>
      <c r="AR282" s="1">
        <v>7509.44</v>
      </c>
      <c r="AS282">
        <v>542.12</v>
      </c>
      <c r="AT282">
        <v>235.07</v>
      </c>
      <c r="AU282" s="1">
        <v>12328.67</v>
      </c>
      <c r="AV282" s="1">
        <v>5628.14</v>
      </c>
      <c r="AW282">
        <v>0.38590000000000002</v>
      </c>
      <c r="AX282" s="1">
        <v>6525.06</v>
      </c>
      <c r="AY282">
        <v>0.44740000000000002</v>
      </c>
      <c r="AZ282" s="1">
        <v>1221.1400000000001</v>
      </c>
      <c r="BA282">
        <v>8.3699999999999997E-2</v>
      </c>
      <c r="BB282" s="1">
        <v>1209.68</v>
      </c>
      <c r="BC282">
        <v>8.2900000000000001E-2</v>
      </c>
      <c r="BD282" s="1">
        <v>14584.02</v>
      </c>
      <c r="BE282" s="1">
        <v>1436.02</v>
      </c>
      <c r="BF282">
        <v>0.28389999999999999</v>
      </c>
      <c r="BG282">
        <v>0.45040000000000002</v>
      </c>
      <c r="BH282">
        <v>0.1933</v>
      </c>
      <c r="BI282">
        <v>0.25130000000000002</v>
      </c>
      <c r="BJ282">
        <v>2.23E-2</v>
      </c>
      <c r="BK282">
        <v>8.2699999999999996E-2</v>
      </c>
    </row>
    <row r="283" spans="1:63" x14ac:dyDescent="0.3">
      <c r="A283" t="s">
        <v>281</v>
      </c>
      <c r="B283">
        <v>46888</v>
      </c>
      <c r="C283">
        <v>52</v>
      </c>
      <c r="D283">
        <v>25.39</v>
      </c>
      <c r="E283" s="1">
        <v>1320.1</v>
      </c>
      <c r="F283" s="1">
        <v>1315.42</v>
      </c>
      <c r="G283">
        <v>7.3000000000000001E-3</v>
      </c>
      <c r="H283">
        <v>0</v>
      </c>
      <c r="I283">
        <v>3.5999999999999999E-3</v>
      </c>
      <c r="J283">
        <v>0</v>
      </c>
      <c r="K283">
        <v>1.23E-2</v>
      </c>
      <c r="L283">
        <v>0.9506</v>
      </c>
      <c r="M283">
        <v>2.63E-2</v>
      </c>
      <c r="N283">
        <v>0.3322</v>
      </c>
      <c r="O283">
        <v>1.5E-3</v>
      </c>
      <c r="P283">
        <v>0.15160000000000001</v>
      </c>
      <c r="Q283" s="1">
        <v>53400.33</v>
      </c>
      <c r="R283">
        <v>0.22919999999999999</v>
      </c>
      <c r="S283">
        <v>0.20830000000000001</v>
      </c>
      <c r="T283">
        <v>0.5625</v>
      </c>
      <c r="U283">
        <v>12</v>
      </c>
      <c r="V283" s="1">
        <v>76247.69</v>
      </c>
      <c r="W283">
        <v>108.39</v>
      </c>
      <c r="X283" s="1">
        <v>141211.06</v>
      </c>
      <c r="Y283">
        <v>0.87839999999999996</v>
      </c>
      <c r="Z283">
        <v>6.54E-2</v>
      </c>
      <c r="AA283">
        <v>5.62E-2</v>
      </c>
      <c r="AB283">
        <v>0.1216</v>
      </c>
      <c r="AC283">
        <v>141.21</v>
      </c>
      <c r="AD283" s="1">
        <v>3259.67</v>
      </c>
      <c r="AE283">
        <v>466.21</v>
      </c>
      <c r="AF283" s="1">
        <v>134987.04</v>
      </c>
      <c r="AG283">
        <v>304</v>
      </c>
      <c r="AH283" s="1">
        <v>39222</v>
      </c>
      <c r="AI283" s="1">
        <v>57850</v>
      </c>
      <c r="AJ283">
        <v>39.700000000000003</v>
      </c>
      <c r="AK283">
        <v>22</v>
      </c>
      <c r="AL283">
        <v>23.36</v>
      </c>
      <c r="AM283">
        <v>4.8</v>
      </c>
      <c r="AN283" s="1">
        <v>2408.89</v>
      </c>
      <c r="AO283">
        <v>1.4237</v>
      </c>
      <c r="AP283" s="1">
        <v>1484.11</v>
      </c>
      <c r="AQ283" s="1">
        <v>2423.9299999999998</v>
      </c>
      <c r="AR283" s="1">
        <v>5430.18</v>
      </c>
      <c r="AS283">
        <v>547.38</v>
      </c>
      <c r="AT283">
        <v>470.91</v>
      </c>
      <c r="AU283" s="1">
        <v>10356.549999999999</v>
      </c>
      <c r="AV283" s="1">
        <v>5323.46</v>
      </c>
      <c r="AW283">
        <v>0.4284</v>
      </c>
      <c r="AX283" s="1">
        <v>5224.29</v>
      </c>
      <c r="AY283">
        <v>0.4204</v>
      </c>
      <c r="AZ283" s="1">
        <v>1181.74</v>
      </c>
      <c r="BA283">
        <v>9.5100000000000004E-2</v>
      </c>
      <c r="BB283">
        <v>696.96</v>
      </c>
      <c r="BC283">
        <v>5.6099999999999997E-2</v>
      </c>
      <c r="BD283" s="1">
        <v>12426.45</v>
      </c>
      <c r="BE283" s="1">
        <v>4863.34</v>
      </c>
      <c r="BF283">
        <v>1.5243</v>
      </c>
      <c r="BG283">
        <v>0.55730000000000002</v>
      </c>
      <c r="BH283">
        <v>0.1918</v>
      </c>
      <c r="BI283">
        <v>0.1842</v>
      </c>
      <c r="BJ283">
        <v>5.3800000000000001E-2</v>
      </c>
      <c r="BK283">
        <v>1.29E-2</v>
      </c>
    </row>
    <row r="284" spans="1:63" x14ac:dyDescent="0.3">
      <c r="A284" t="s">
        <v>282</v>
      </c>
      <c r="B284">
        <v>48009</v>
      </c>
      <c r="C284">
        <v>36</v>
      </c>
      <c r="D284">
        <v>121.41</v>
      </c>
      <c r="E284" s="1">
        <v>4370.82</v>
      </c>
      <c r="F284" s="1">
        <v>4143.91</v>
      </c>
      <c r="G284">
        <v>2.7199999999999998E-2</v>
      </c>
      <c r="H284">
        <v>6.9999999999999999E-4</v>
      </c>
      <c r="I284">
        <v>0.2762</v>
      </c>
      <c r="J284">
        <v>2.0000000000000001E-4</v>
      </c>
      <c r="K284">
        <v>4.3999999999999997E-2</v>
      </c>
      <c r="L284">
        <v>0.56810000000000005</v>
      </c>
      <c r="M284">
        <v>8.3599999999999994E-2</v>
      </c>
      <c r="N284">
        <v>0.37590000000000001</v>
      </c>
      <c r="O284">
        <v>6.7799999999999999E-2</v>
      </c>
      <c r="P284">
        <v>0.1249</v>
      </c>
      <c r="Q284" s="1">
        <v>51369.79</v>
      </c>
      <c r="R284">
        <v>0.32300000000000001</v>
      </c>
      <c r="S284">
        <v>0.31130000000000002</v>
      </c>
      <c r="T284">
        <v>0.36580000000000001</v>
      </c>
      <c r="U284">
        <v>26.8</v>
      </c>
      <c r="V284" s="1">
        <v>58333.62</v>
      </c>
      <c r="W284">
        <v>161.13</v>
      </c>
      <c r="X284" s="1">
        <v>122310.87</v>
      </c>
      <c r="Y284">
        <v>0.74660000000000004</v>
      </c>
      <c r="Z284">
        <v>0.19800000000000001</v>
      </c>
      <c r="AA284">
        <v>5.5399999999999998E-2</v>
      </c>
      <c r="AB284">
        <v>0.25340000000000001</v>
      </c>
      <c r="AC284">
        <v>122.31</v>
      </c>
      <c r="AD284" s="1">
        <v>5397.19</v>
      </c>
      <c r="AE284">
        <v>688.04</v>
      </c>
      <c r="AF284" s="1">
        <v>131760.32999999999</v>
      </c>
      <c r="AG284">
        <v>282</v>
      </c>
      <c r="AH284" s="1">
        <v>45674</v>
      </c>
      <c r="AI284" s="1">
        <v>63806</v>
      </c>
      <c r="AJ284">
        <v>51.8</v>
      </c>
      <c r="AK284">
        <v>43.91</v>
      </c>
      <c r="AL284">
        <v>42.79</v>
      </c>
      <c r="AM284">
        <v>4.8</v>
      </c>
      <c r="AN284">
        <v>0</v>
      </c>
      <c r="AO284">
        <v>0.79010000000000002</v>
      </c>
      <c r="AP284" s="1">
        <v>1107.17</v>
      </c>
      <c r="AQ284" s="1">
        <v>1994.71</v>
      </c>
      <c r="AR284" s="1">
        <v>5533.24</v>
      </c>
      <c r="AS284">
        <v>390.68</v>
      </c>
      <c r="AT284">
        <v>186.2</v>
      </c>
      <c r="AU284" s="1">
        <v>9212.02</v>
      </c>
      <c r="AV284" s="1">
        <v>4079.88</v>
      </c>
      <c r="AW284">
        <v>0.4113</v>
      </c>
      <c r="AX284" s="1">
        <v>4597.63</v>
      </c>
      <c r="AY284">
        <v>0.46350000000000002</v>
      </c>
      <c r="AZ284">
        <v>893.63</v>
      </c>
      <c r="BA284">
        <v>9.01E-2</v>
      </c>
      <c r="BB284">
        <v>347.97</v>
      </c>
      <c r="BC284">
        <v>3.5099999999999999E-2</v>
      </c>
      <c r="BD284" s="1">
        <v>9919.11</v>
      </c>
      <c r="BE284" s="1">
        <v>2150.4499999999998</v>
      </c>
      <c r="BF284">
        <v>0.55940000000000001</v>
      </c>
      <c r="BG284">
        <v>0.52959999999999996</v>
      </c>
      <c r="BH284">
        <v>0.18679999999999999</v>
      </c>
      <c r="BI284">
        <v>0.23860000000000001</v>
      </c>
      <c r="BJ284">
        <v>3.0200000000000001E-2</v>
      </c>
      <c r="BK284">
        <v>1.4800000000000001E-2</v>
      </c>
    </row>
    <row r="285" spans="1:63" x14ac:dyDescent="0.3">
      <c r="A285" t="s">
        <v>283</v>
      </c>
      <c r="B285">
        <v>48017</v>
      </c>
      <c r="C285">
        <v>108</v>
      </c>
      <c r="D285">
        <v>17.45</v>
      </c>
      <c r="E285" s="1">
        <v>1884.96</v>
      </c>
      <c r="F285" s="1">
        <v>1965.02</v>
      </c>
      <c r="G285">
        <v>5.0000000000000001E-4</v>
      </c>
      <c r="H285">
        <v>0</v>
      </c>
      <c r="I285">
        <v>5.7999999999999996E-3</v>
      </c>
      <c r="J285">
        <v>1E-3</v>
      </c>
      <c r="K285">
        <v>3.0999999999999999E-3</v>
      </c>
      <c r="L285">
        <v>0.96199999999999997</v>
      </c>
      <c r="M285">
        <v>2.76E-2</v>
      </c>
      <c r="N285">
        <v>0.3911</v>
      </c>
      <c r="O285">
        <v>1E-3</v>
      </c>
      <c r="P285">
        <v>9.3299999999999994E-2</v>
      </c>
      <c r="Q285" s="1">
        <v>57541.51</v>
      </c>
      <c r="R285">
        <v>0.18970000000000001</v>
      </c>
      <c r="S285">
        <v>0.23280000000000001</v>
      </c>
      <c r="T285">
        <v>0.5776</v>
      </c>
      <c r="U285">
        <v>16.3</v>
      </c>
      <c r="V285" s="1">
        <v>87931.95</v>
      </c>
      <c r="W285">
        <v>112.31</v>
      </c>
      <c r="X285" s="1">
        <v>121279.96</v>
      </c>
      <c r="Y285">
        <v>0.83579999999999999</v>
      </c>
      <c r="Z285">
        <v>7.2499999999999995E-2</v>
      </c>
      <c r="AA285">
        <v>9.1700000000000004E-2</v>
      </c>
      <c r="AB285">
        <v>0.16420000000000001</v>
      </c>
      <c r="AC285">
        <v>121.28</v>
      </c>
      <c r="AD285" s="1">
        <v>2802.02</v>
      </c>
      <c r="AE285">
        <v>380.23</v>
      </c>
      <c r="AF285" s="1">
        <v>116574.8</v>
      </c>
      <c r="AG285">
        <v>195</v>
      </c>
      <c r="AH285" s="1">
        <v>34628</v>
      </c>
      <c r="AI285" s="1">
        <v>51848</v>
      </c>
      <c r="AJ285">
        <v>31.9</v>
      </c>
      <c r="AK285">
        <v>22</v>
      </c>
      <c r="AL285">
        <v>24.71</v>
      </c>
      <c r="AM285">
        <v>4.5999999999999996</v>
      </c>
      <c r="AN285" s="1">
        <v>1125.79</v>
      </c>
      <c r="AO285">
        <v>1.1802999999999999</v>
      </c>
      <c r="AP285" s="1">
        <v>1692.41</v>
      </c>
      <c r="AQ285" s="1">
        <v>2058.84</v>
      </c>
      <c r="AR285" s="1">
        <v>5206.75</v>
      </c>
      <c r="AS285">
        <v>295.8</v>
      </c>
      <c r="AT285">
        <v>228.74</v>
      </c>
      <c r="AU285" s="1">
        <v>9482.58</v>
      </c>
      <c r="AV285" s="1">
        <v>5630.97</v>
      </c>
      <c r="AW285">
        <v>0.50829999999999997</v>
      </c>
      <c r="AX285" s="1">
        <v>3423.73</v>
      </c>
      <c r="AY285">
        <v>0.309</v>
      </c>
      <c r="AZ285" s="1">
        <v>1313.4</v>
      </c>
      <c r="BA285">
        <v>0.1186</v>
      </c>
      <c r="BB285">
        <v>710.25</v>
      </c>
      <c r="BC285">
        <v>6.4100000000000004E-2</v>
      </c>
      <c r="BD285" s="1">
        <v>11078.34</v>
      </c>
      <c r="BE285" s="1">
        <v>5717.75</v>
      </c>
      <c r="BF285">
        <v>2.0972</v>
      </c>
      <c r="BG285">
        <v>0.60850000000000004</v>
      </c>
      <c r="BH285">
        <v>0.18179999999999999</v>
      </c>
      <c r="BI285">
        <v>0.15840000000000001</v>
      </c>
      <c r="BJ285">
        <v>3.5700000000000003E-2</v>
      </c>
      <c r="BK285">
        <v>1.55E-2</v>
      </c>
    </row>
    <row r="286" spans="1:63" x14ac:dyDescent="0.3">
      <c r="A286" t="s">
        <v>284</v>
      </c>
      <c r="B286">
        <v>44222</v>
      </c>
      <c r="C286">
        <v>9</v>
      </c>
      <c r="D286">
        <v>562.38</v>
      </c>
      <c r="E286" s="1">
        <v>5061.3999999999996</v>
      </c>
      <c r="F286" s="1">
        <v>3717.64</v>
      </c>
      <c r="G286">
        <v>3.8999999999999998E-3</v>
      </c>
      <c r="H286">
        <v>0</v>
      </c>
      <c r="I286">
        <v>0.41399999999999998</v>
      </c>
      <c r="J286">
        <v>1.1000000000000001E-3</v>
      </c>
      <c r="K286">
        <v>4.7E-2</v>
      </c>
      <c r="L286">
        <v>0.35880000000000001</v>
      </c>
      <c r="M286">
        <v>0.17519999999999999</v>
      </c>
      <c r="N286">
        <v>0.99070000000000003</v>
      </c>
      <c r="O286">
        <v>3.8E-3</v>
      </c>
      <c r="P286">
        <v>0.18609999999999999</v>
      </c>
      <c r="Q286" s="1">
        <v>50621.51</v>
      </c>
      <c r="R286">
        <v>0.30309999999999998</v>
      </c>
      <c r="S286">
        <v>0.1603</v>
      </c>
      <c r="T286">
        <v>0.53659999999999997</v>
      </c>
      <c r="U286">
        <v>23.9</v>
      </c>
      <c r="V286" s="1">
        <v>81658.03</v>
      </c>
      <c r="W286">
        <v>209.13</v>
      </c>
      <c r="X286" s="1">
        <v>57551.4</v>
      </c>
      <c r="Y286">
        <v>0.61480000000000001</v>
      </c>
      <c r="Z286">
        <v>0.30170000000000002</v>
      </c>
      <c r="AA286">
        <v>8.3500000000000005E-2</v>
      </c>
      <c r="AB286">
        <v>0.38519999999999999</v>
      </c>
      <c r="AC286">
        <v>57.55</v>
      </c>
      <c r="AD286" s="1">
        <v>1989.99</v>
      </c>
      <c r="AE286">
        <v>280.5</v>
      </c>
      <c r="AF286" s="1">
        <v>46994.94</v>
      </c>
      <c r="AG286">
        <v>7</v>
      </c>
      <c r="AH286" s="1">
        <v>22570</v>
      </c>
      <c r="AI286" s="1">
        <v>33211</v>
      </c>
      <c r="AJ286">
        <v>41.46</v>
      </c>
      <c r="AK286">
        <v>33.96</v>
      </c>
      <c r="AL286">
        <v>33.92</v>
      </c>
      <c r="AM286">
        <v>3.7</v>
      </c>
      <c r="AN286">
        <v>0</v>
      </c>
      <c r="AO286">
        <v>1.0094000000000001</v>
      </c>
      <c r="AP286" s="1">
        <v>1379.72</v>
      </c>
      <c r="AQ286" s="1">
        <v>2567.8200000000002</v>
      </c>
      <c r="AR286" s="1">
        <v>6895.32</v>
      </c>
      <c r="AS286">
        <v>875.61</v>
      </c>
      <c r="AT286" s="1">
        <v>1185.0999999999999</v>
      </c>
      <c r="AU286" s="1">
        <v>12903.56</v>
      </c>
      <c r="AV286" s="1">
        <v>12584.35</v>
      </c>
      <c r="AW286">
        <v>0.69930000000000003</v>
      </c>
      <c r="AX286" s="1">
        <v>2384.4299999999998</v>
      </c>
      <c r="AY286">
        <v>0.13250000000000001</v>
      </c>
      <c r="AZ286">
        <v>884.08</v>
      </c>
      <c r="BA286">
        <v>4.9099999999999998E-2</v>
      </c>
      <c r="BB286" s="1">
        <v>2142.21</v>
      </c>
      <c r="BC286">
        <v>0.11899999999999999</v>
      </c>
      <c r="BD286" s="1">
        <v>17995.07</v>
      </c>
      <c r="BE286" s="1">
        <v>6876.27</v>
      </c>
      <c r="BF286">
        <v>5.8037000000000001</v>
      </c>
      <c r="BG286">
        <v>0.49299999999999999</v>
      </c>
      <c r="BH286">
        <v>0.15090000000000001</v>
      </c>
      <c r="BI286">
        <v>0.30030000000000001</v>
      </c>
      <c r="BJ286">
        <v>4.7E-2</v>
      </c>
      <c r="BK286">
        <v>8.8999999999999999E-3</v>
      </c>
    </row>
    <row r="287" spans="1:63" x14ac:dyDescent="0.3">
      <c r="A287" t="s">
        <v>285</v>
      </c>
      <c r="B287">
        <v>50369</v>
      </c>
      <c r="C287">
        <v>145</v>
      </c>
      <c r="D287">
        <v>5.25</v>
      </c>
      <c r="E287">
        <v>761.85</v>
      </c>
      <c r="F287">
        <v>867.54</v>
      </c>
      <c r="G287">
        <v>1.1999999999999999E-3</v>
      </c>
      <c r="H287">
        <v>0</v>
      </c>
      <c r="I287">
        <v>1E-4</v>
      </c>
      <c r="J287">
        <v>0</v>
      </c>
      <c r="K287">
        <v>3.2599999999999997E-2</v>
      </c>
      <c r="L287">
        <v>0.95730000000000004</v>
      </c>
      <c r="M287">
        <v>8.8000000000000005E-3</v>
      </c>
      <c r="N287">
        <v>0.3896</v>
      </c>
      <c r="O287">
        <v>3.5000000000000001E-3</v>
      </c>
      <c r="P287">
        <v>0.12909999999999999</v>
      </c>
      <c r="Q287" s="1">
        <v>53820.02</v>
      </c>
      <c r="R287">
        <v>0.19700000000000001</v>
      </c>
      <c r="S287">
        <v>0.1515</v>
      </c>
      <c r="T287">
        <v>0.65149999999999997</v>
      </c>
      <c r="U287">
        <v>7.2</v>
      </c>
      <c r="V287" s="1">
        <v>76980.28</v>
      </c>
      <c r="W287">
        <v>103.21</v>
      </c>
      <c r="X287" s="1">
        <v>233341.94</v>
      </c>
      <c r="Y287">
        <v>0.93140000000000001</v>
      </c>
      <c r="Z287">
        <v>3.6600000000000001E-2</v>
      </c>
      <c r="AA287">
        <v>3.2000000000000001E-2</v>
      </c>
      <c r="AB287">
        <v>6.8599999999999994E-2</v>
      </c>
      <c r="AC287">
        <v>233.34</v>
      </c>
      <c r="AD287" s="1">
        <v>5428.82</v>
      </c>
      <c r="AE287">
        <v>703.82</v>
      </c>
      <c r="AF287" s="1">
        <v>151417.22</v>
      </c>
      <c r="AG287">
        <v>387</v>
      </c>
      <c r="AH287" s="1">
        <v>35072</v>
      </c>
      <c r="AI287" s="1">
        <v>55817</v>
      </c>
      <c r="AJ287">
        <v>45.7</v>
      </c>
      <c r="AK287">
        <v>22</v>
      </c>
      <c r="AL287">
        <v>35.75</v>
      </c>
      <c r="AM287">
        <v>5.3</v>
      </c>
      <c r="AN287">
        <v>0</v>
      </c>
      <c r="AO287">
        <v>1.4267000000000001</v>
      </c>
      <c r="AP287" s="1">
        <v>1645.31</v>
      </c>
      <c r="AQ287" s="1">
        <v>1621.22</v>
      </c>
      <c r="AR287" s="1">
        <v>6277.7</v>
      </c>
      <c r="AS287">
        <v>284.12</v>
      </c>
      <c r="AT287">
        <v>294.54000000000002</v>
      </c>
      <c r="AU287" s="1">
        <v>10122.86</v>
      </c>
      <c r="AV287" s="1">
        <v>5322.77</v>
      </c>
      <c r="AW287">
        <v>0.39929999999999999</v>
      </c>
      <c r="AX287" s="1">
        <v>3874.59</v>
      </c>
      <c r="AY287">
        <v>0.29060000000000002</v>
      </c>
      <c r="AZ287" s="1">
        <v>3401.58</v>
      </c>
      <c r="BA287">
        <v>0.25519999999999998</v>
      </c>
      <c r="BB287">
        <v>732.28</v>
      </c>
      <c r="BC287">
        <v>5.4899999999999997E-2</v>
      </c>
      <c r="BD287" s="1">
        <v>13331.21</v>
      </c>
      <c r="BE287" s="1">
        <v>5587.2</v>
      </c>
      <c r="BF287">
        <v>2.0333000000000001</v>
      </c>
      <c r="BG287">
        <v>0.51419999999999999</v>
      </c>
      <c r="BH287">
        <v>0.20710000000000001</v>
      </c>
      <c r="BI287">
        <v>0.14749999999999999</v>
      </c>
      <c r="BJ287">
        <v>3.6499999999999998E-2</v>
      </c>
      <c r="BK287">
        <v>9.4600000000000004E-2</v>
      </c>
    </row>
    <row r="288" spans="1:63" x14ac:dyDescent="0.3">
      <c r="A288" t="s">
        <v>286</v>
      </c>
      <c r="B288">
        <v>45450</v>
      </c>
      <c r="C288">
        <v>25</v>
      </c>
      <c r="D288">
        <v>33.57</v>
      </c>
      <c r="E288">
        <v>839.17</v>
      </c>
      <c r="F288">
        <v>898.51</v>
      </c>
      <c r="G288">
        <v>0</v>
      </c>
      <c r="H288">
        <v>0</v>
      </c>
      <c r="I288">
        <v>7.7999999999999996E-3</v>
      </c>
      <c r="J288">
        <v>0</v>
      </c>
      <c r="K288">
        <v>6.4000000000000003E-3</v>
      </c>
      <c r="L288">
        <v>0.97230000000000005</v>
      </c>
      <c r="M288">
        <v>1.35E-2</v>
      </c>
      <c r="N288">
        <v>0.52710000000000001</v>
      </c>
      <c r="O288">
        <v>0</v>
      </c>
      <c r="P288">
        <v>0.17050000000000001</v>
      </c>
      <c r="Q288" s="1">
        <v>53222.62</v>
      </c>
      <c r="R288">
        <v>0.27400000000000002</v>
      </c>
      <c r="S288">
        <v>0.24660000000000001</v>
      </c>
      <c r="T288">
        <v>0.47949999999999998</v>
      </c>
      <c r="U288">
        <v>9.5</v>
      </c>
      <c r="V288" s="1">
        <v>65549.679999999993</v>
      </c>
      <c r="W288">
        <v>86.64</v>
      </c>
      <c r="X288" s="1">
        <v>108747.99</v>
      </c>
      <c r="Y288">
        <v>0.69379999999999997</v>
      </c>
      <c r="Z288">
        <v>0.19209999999999999</v>
      </c>
      <c r="AA288">
        <v>0.11409999999999999</v>
      </c>
      <c r="AB288">
        <v>0.30620000000000003</v>
      </c>
      <c r="AC288">
        <v>108.75</v>
      </c>
      <c r="AD288" s="1">
        <v>2482.56</v>
      </c>
      <c r="AE288">
        <v>342.62</v>
      </c>
      <c r="AF288" s="1">
        <v>96488.68</v>
      </c>
      <c r="AG288">
        <v>112</v>
      </c>
      <c r="AH288" s="1">
        <v>28315</v>
      </c>
      <c r="AI288" s="1">
        <v>42786</v>
      </c>
      <c r="AJ288">
        <v>28.9</v>
      </c>
      <c r="AK288">
        <v>22</v>
      </c>
      <c r="AL288">
        <v>22.21</v>
      </c>
      <c r="AM288">
        <v>0</v>
      </c>
      <c r="AN288">
        <v>0</v>
      </c>
      <c r="AO288">
        <v>0.7036</v>
      </c>
      <c r="AP288" s="1">
        <v>1213.74</v>
      </c>
      <c r="AQ288" s="1">
        <v>1962.35</v>
      </c>
      <c r="AR288" s="1">
        <v>5693.31</v>
      </c>
      <c r="AS288">
        <v>754.5</v>
      </c>
      <c r="AT288">
        <v>278.04000000000002</v>
      </c>
      <c r="AU288" s="1">
        <v>9901.93</v>
      </c>
      <c r="AV288" s="1">
        <v>6863.69</v>
      </c>
      <c r="AW288">
        <v>0.60419999999999996</v>
      </c>
      <c r="AX288" s="1">
        <v>1922.09</v>
      </c>
      <c r="AY288">
        <v>0.16919999999999999</v>
      </c>
      <c r="AZ288" s="1">
        <v>1523.74</v>
      </c>
      <c r="BA288">
        <v>0.1341</v>
      </c>
      <c r="BB288" s="1">
        <v>1050.1400000000001</v>
      </c>
      <c r="BC288">
        <v>9.2399999999999996E-2</v>
      </c>
      <c r="BD288" s="1">
        <v>11359.65</v>
      </c>
      <c r="BE288" s="1">
        <v>7173.93</v>
      </c>
      <c r="BF288">
        <v>3.3409</v>
      </c>
      <c r="BG288">
        <v>0.48480000000000001</v>
      </c>
      <c r="BH288">
        <v>0.1978</v>
      </c>
      <c r="BI288">
        <v>0.28399999999999997</v>
      </c>
      <c r="BJ288">
        <v>2.3800000000000002E-2</v>
      </c>
      <c r="BK288">
        <v>9.5999999999999992E-3</v>
      </c>
    </row>
    <row r="289" spans="1:63" x14ac:dyDescent="0.3">
      <c r="A289" t="s">
        <v>287</v>
      </c>
      <c r="B289">
        <v>50443</v>
      </c>
      <c r="C289">
        <v>100</v>
      </c>
      <c r="D289">
        <v>46.27</v>
      </c>
      <c r="E289" s="1">
        <v>4627.47</v>
      </c>
      <c r="F289" s="1">
        <v>4258.67</v>
      </c>
      <c r="G289">
        <v>9.7999999999999997E-3</v>
      </c>
      <c r="H289">
        <v>6.9999999999999999E-4</v>
      </c>
      <c r="I289">
        <v>2.1700000000000001E-2</v>
      </c>
      <c r="J289">
        <v>1.1999999999999999E-3</v>
      </c>
      <c r="K289">
        <v>3.7900000000000003E-2</v>
      </c>
      <c r="L289">
        <v>0.89749999999999996</v>
      </c>
      <c r="M289">
        <v>3.1199999999999999E-2</v>
      </c>
      <c r="N289">
        <v>0.19070000000000001</v>
      </c>
      <c r="O289">
        <v>7.7000000000000002E-3</v>
      </c>
      <c r="P289">
        <v>0.13009999999999999</v>
      </c>
      <c r="Q289" s="1">
        <v>53879.87</v>
      </c>
      <c r="R289">
        <v>0.37369999999999998</v>
      </c>
      <c r="S289">
        <v>0.153</v>
      </c>
      <c r="T289">
        <v>0.4733</v>
      </c>
      <c r="U289">
        <v>30.3</v>
      </c>
      <c r="V289" s="1">
        <v>81222.899999999994</v>
      </c>
      <c r="W289">
        <v>147.46</v>
      </c>
      <c r="X289" s="1">
        <v>187513.63</v>
      </c>
      <c r="Y289">
        <v>0.92969999999999997</v>
      </c>
      <c r="Z289">
        <v>4.24E-2</v>
      </c>
      <c r="AA289">
        <v>2.7900000000000001E-2</v>
      </c>
      <c r="AB289">
        <v>7.0300000000000001E-2</v>
      </c>
      <c r="AC289">
        <v>187.51</v>
      </c>
      <c r="AD289" s="1">
        <v>7006.41</v>
      </c>
      <c r="AE289" s="1">
        <v>1046.6500000000001</v>
      </c>
      <c r="AF289" s="1">
        <v>191517.67</v>
      </c>
      <c r="AG289">
        <v>502</v>
      </c>
      <c r="AH289" s="1">
        <v>51828</v>
      </c>
      <c r="AI289" s="1">
        <v>79629</v>
      </c>
      <c r="AJ289">
        <v>50.54</v>
      </c>
      <c r="AK289">
        <v>36.74</v>
      </c>
      <c r="AL289">
        <v>42.29</v>
      </c>
      <c r="AM289">
        <v>1.6</v>
      </c>
      <c r="AN289">
        <v>0</v>
      </c>
      <c r="AO289">
        <v>0.7127</v>
      </c>
      <c r="AP289" s="1">
        <v>1219.44</v>
      </c>
      <c r="AQ289" s="1">
        <v>2142.4299999999998</v>
      </c>
      <c r="AR289" s="1">
        <v>5579.27</v>
      </c>
      <c r="AS289">
        <v>337.4</v>
      </c>
      <c r="AT289">
        <v>269.79000000000002</v>
      </c>
      <c r="AU289" s="1">
        <v>9548.33</v>
      </c>
      <c r="AV289" s="1">
        <v>4013.52</v>
      </c>
      <c r="AW289">
        <v>0.35199999999999998</v>
      </c>
      <c r="AX289" s="1">
        <v>6291.89</v>
      </c>
      <c r="AY289">
        <v>0.55189999999999995</v>
      </c>
      <c r="AZ289">
        <v>755.66</v>
      </c>
      <c r="BA289">
        <v>6.6299999999999998E-2</v>
      </c>
      <c r="BB289">
        <v>340.25</v>
      </c>
      <c r="BC289">
        <v>2.98E-2</v>
      </c>
      <c r="BD289" s="1">
        <v>11401.32</v>
      </c>
      <c r="BE289" s="1">
        <v>2407.9299999999998</v>
      </c>
      <c r="BF289">
        <v>0.36959999999999998</v>
      </c>
      <c r="BG289">
        <v>0.54990000000000006</v>
      </c>
      <c r="BH289">
        <v>0.23230000000000001</v>
      </c>
      <c r="BI289">
        <v>0.1686</v>
      </c>
      <c r="BJ289">
        <v>3.9E-2</v>
      </c>
      <c r="BK289">
        <v>1.0200000000000001E-2</v>
      </c>
    </row>
    <row r="290" spans="1:63" x14ac:dyDescent="0.3">
      <c r="A290" t="s">
        <v>288</v>
      </c>
      <c r="B290">
        <v>44230</v>
      </c>
      <c r="C290">
        <v>2</v>
      </c>
      <c r="D290">
        <v>317.44</v>
      </c>
      <c r="E290">
        <v>634.88</v>
      </c>
      <c r="F290">
        <v>493.18</v>
      </c>
      <c r="G290">
        <v>2E-3</v>
      </c>
      <c r="H290">
        <v>0</v>
      </c>
      <c r="I290">
        <v>0.47360000000000002</v>
      </c>
      <c r="J290">
        <v>0</v>
      </c>
      <c r="K290">
        <v>6.7100000000000007E-2</v>
      </c>
      <c r="L290">
        <v>0.38150000000000001</v>
      </c>
      <c r="M290">
        <v>7.5800000000000006E-2</v>
      </c>
      <c r="N290">
        <v>0.88519999999999999</v>
      </c>
      <c r="O290">
        <v>0.11559999999999999</v>
      </c>
      <c r="P290">
        <v>0.1487</v>
      </c>
      <c r="Q290" s="1">
        <v>50879.1</v>
      </c>
      <c r="R290">
        <v>0.35</v>
      </c>
      <c r="S290">
        <v>0.1</v>
      </c>
      <c r="T290">
        <v>0.55000000000000004</v>
      </c>
      <c r="U290">
        <v>10.7</v>
      </c>
      <c r="V290" s="1">
        <v>79760.72</v>
      </c>
      <c r="W290">
        <v>57.1</v>
      </c>
      <c r="X290" s="1">
        <v>99204.92</v>
      </c>
      <c r="Y290">
        <v>0.40360000000000001</v>
      </c>
      <c r="Z290">
        <v>0.4652</v>
      </c>
      <c r="AA290">
        <v>0.1313</v>
      </c>
      <c r="AB290">
        <v>0.59640000000000004</v>
      </c>
      <c r="AC290">
        <v>99.2</v>
      </c>
      <c r="AD290" s="1">
        <v>4495.8999999999996</v>
      </c>
      <c r="AE290">
        <v>253.73</v>
      </c>
      <c r="AF290" s="1">
        <v>95469.26</v>
      </c>
      <c r="AG290">
        <v>107</v>
      </c>
      <c r="AH290" s="1">
        <v>25066</v>
      </c>
      <c r="AI290" s="1">
        <v>32556</v>
      </c>
      <c r="AJ290">
        <v>49.79</v>
      </c>
      <c r="AK290">
        <v>40.880000000000003</v>
      </c>
      <c r="AL290">
        <v>47.91</v>
      </c>
      <c r="AM290">
        <v>4.1900000000000004</v>
      </c>
      <c r="AN290">
        <v>0</v>
      </c>
      <c r="AO290">
        <v>1.0431999999999999</v>
      </c>
      <c r="AP290" s="1">
        <v>3072.72</v>
      </c>
      <c r="AQ290" s="1">
        <v>2842.2</v>
      </c>
      <c r="AR290" s="1">
        <v>6359.63</v>
      </c>
      <c r="AS290">
        <v>782.32</v>
      </c>
      <c r="AT290">
        <v>432.79</v>
      </c>
      <c r="AU290" s="1">
        <v>13489.76</v>
      </c>
      <c r="AV290" s="1">
        <v>10480.32</v>
      </c>
      <c r="AW290">
        <v>0.56330000000000002</v>
      </c>
      <c r="AX290" s="1">
        <v>5033.84</v>
      </c>
      <c r="AY290">
        <v>0.27050000000000002</v>
      </c>
      <c r="AZ290" s="1">
        <v>1084.9000000000001</v>
      </c>
      <c r="BA290">
        <v>5.8299999999999998E-2</v>
      </c>
      <c r="BB290" s="1">
        <v>2006.93</v>
      </c>
      <c r="BC290">
        <v>0.1079</v>
      </c>
      <c r="BD290" s="1">
        <v>18606</v>
      </c>
      <c r="BE290" s="1">
        <v>5254.35</v>
      </c>
      <c r="BF290">
        <v>3.2692000000000001</v>
      </c>
      <c r="BG290">
        <v>0.43759999999999999</v>
      </c>
      <c r="BH290">
        <v>0.17130000000000001</v>
      </c>
      <c r="BI290">
        <v>0.3695</v>
      </c>
      <c r="BJ290">
        <v>9.9000000000000008E-3</v>
      </c>
      <c r="BK290">
        <v>1.17E-2</v>
      </c>
    </row>
    <row r="291" spans="1:63" x14ac:dyDescent="0.3">
      <c r="A291" t="s">
        <v>289</v>
      </c>
      <c r="B291">
        <v>49080</v>
      </c>
      <c r="C291">
        <v>198</v>
      </c>
      <c r="D291">
        <v>9.51</v>
      </c>
      <c r="E291" s="1">
        <v>1882.08</v>
      </c>
      <c r="F291" s="1">
        <v>1724.88</v>
      </c>
      <c r="G291">
        <v>2.8E-3</v>
      </c>
      <c r="H291">
        <v>2.0000000000000001E-4</v>
      </c>
      <c r="I291">
        <v>9.4000000000000004E-3</v>
      </c>
      <c r="J291">
        <v>1.5E-3</v>
      </c>
      <c r="K291">
        <v>7.7000000000000002E-3</v>
      </c>
      <c r="L291">
        <v>0.96840000000000004</v>
      </c>
      <c r="M291">
        <v>0.01</v>
      </c>
      <c r="N291">
        <v>0.40629999999999999</v>
      </c>
      <c r="O291">
        <v>0</v>
      </c>
      <c r="P291">
        <v>0.1595</v>
      </c>
      <c r="Q291" s="1">
        <v>51587.27</v>
      </c>
      <c r="R291">
        <v>0.16389999999999999</v>
      </c>
      <c r="S291">
        <v>0.22950000000000001</v>
      </c>
      <c r="T291">
        <v>0.60660000000000003</v>
      </c>
      <c r="U291">
        <v>13</v>
      </c>
      <c r="V291" s="1">
        <v>76001.850000000006</v>
      </c>
      <c r="W291">
        <v>134.74</v>
      </c>
      <c r="X291" s="1">
        <v>181192.86</v>
      </c>
      <c r="Y291">
        <v>0.8609</v>
      </c>
      <c r="Z291">
        <v>8.09E-2</v>
      </c>
      <c r="AA291">
        <v>5.8200000000000002E-2</v>
      </c>
      <c r="AB291">
        <v>0.1391</v>
      </c>
      <c r="AC291">
        <v>181.19</v>
      </c>
      <c r="AD291" s="1">
        <v>4822.26</v>
      </c>
      <c r="AE291">
        <v>495.64</v>
      </c>
      <c r="AF291" s="1">
        <v>175339.38</v>
      </c>
      <c r="AG291">
        <v>461</v>
      </c>
      <c r="AH291" s="1">
        <v>36679</v>
      </c>
      <c r="AI291" s="1">
        <v>56629</v>
      </c>
      <c r="AJ291">
        <v>42.75</v>
      </c>
      <c r="AK291">
        <v>24.91</v>
      </c>
      <c r="AL291">
        <v>33.15</v>
      </c>
      <c r="AM291">
        <v>3.4</v>
      </c>
      <c r="AN291" s="1">
        <v>1326.08</v>
      </c>
      <c r="AO291">
        <v>1.3861000000000001</v>
      </c>
      <c r="AP291" s="1">
        <v>1354.16</v>
      </c>
      <c r="AQ291" s="1">
        <v>2188.34</v>
      </c>
      <c r="AR291" s="1">
        <v>6568.04</v>
      </c>
      <c r="AS291">
        <v>524.76</v>
      </c>
      <c r="AT291">
        <v>159.13999999999999</v>
      </c>
      <c r="AU291" s="1">
        <v>10794.46</v>
      </c>
      <c r="AV291" s="1">
        <v>5512.01</v>
      </c>
      <c r="AW291">
        <v>0.41439999999999999</v>
      </c>
      <c r="AX291" s="1">
        <v>5681.67</v>
      </c>
      <c r="AY291">
        <v>0.42709999999999998</v>
      </c>
      <c r="AZ291" s="1">
        <v>1246.7</v>
      </c>
      <c r="BA291">
        <v>9.3700000000000006E-2</v>
      </c>
      <c r="BB291">
        <v>861.41</v>
      </c>
      <c r="BC291">
        <v>6.4799999999999996E-2</v>
      </c>
      <c r="BD291" s="1">
        <v>13301.79</v>
      </c>
      <c r="BE291" s="1">
        <v>4216.1899999999996</v>
      </c>
      <c r="BF291">
        <v>1.1476</v>
      </c>
      <c r="BG291">
        <v>0.53969999999999996</v>
      </c>
      <c r="BH291">
        <v>0.2195</v>
      </c>
      <c r="BI291">
        <v>0.182</v>
      </c>
      <c r="BJ291">
        <v>3.5200000000000002E-2</v>
      </c>
      <c r="BK291">
        <v>2.35E-2</v>
      </c>
    </row>
    <row r="292" spans="1:63" x14ac:dyDescent="0.3">
      <c r="A292" t="s">
        <v>290</v>
      </c>
      <c r="B292">
        <v>44248</v>
      </c>
      <c r="C292">
        <v>317</v>
      </c>
      <c r="D292">
        <v>11.95</v>
      </c>
      <c r="E292" s="1">
        <v>3787.36</v>
      </c>
      <c r="F292" s="1">
        <v>3785.84</v>
      </c>
      <c r="G292">
        <v>2.0999999999999999E-3</v>
      </c>
      <c r="H292">
        <v>0</v>
      </c>
      <c r="I292">
        <v>7.3000000000000001E-3</v>
      </c>
      <c r="J292">
        <v>6.9999999999999999E-4</v>
      </c>
      <c r="K292">
        <v>9.7999999999999997E-3</v>
      </c>
      <c r="L292">
        <v>0.95589999999999997</v>
      </c>
      <c r="M292">
        <v>2.41E-2</v>
      </c>
      <c r="N292">
        <v>0.55520000000000003</v>
      </c>
      <c r="O292">
        <v>2.9999999999999997E-4</v>
      </c>
      <c r="P292">
        <v>0.1971</v>
      </c>
      <c r="Q292" s="1">
        <v>56273.21</v>
      </c>
      <c r="R292">
        <v>0.25819999999999999</v>
      </c>
      <c r="S292">
        <v>0.13109999999999999</v>
      </c>
      <c r="T292">
        <v>0.61070000000000002</v>
      </c>
      <c r="U292">
        <v>23.1</v>
      </c>
      <c r="V292" s="1">
        <v>92478.59</v>
      </c>
      <c r="W292">
        <v>159.38</v>
      </c>
      <c r="X292" s="1">
        <v>141438.31</v>
      </c>
      <c r="Y292">
        <v>0.78180000000000005</v>
      </c>
      <c r="Z292">
        <v>9.5799999999999996E-2</v>
      </c>
      <c r="AA292">
        <v>0.12239999999999999</v>
      </c>
      <c r="AB292">
        <v>0.21820000000000001</v>
      </c>
      <c r="AC292">
        <v>141.44</v>
      </c>
      <c r="AD292" s="1">
        <v>3277.45</v>
      </c>
      <c r="AE292">
        <v>417.97</v>
      </c>
      <c r="AF292" s="1">
        <v>124954.92</v>
      </c>
      <c r="AG292">
        <v>235</v>
      </c>
      <c r="AH292" s="1">
        <v>29867</v>
      </c>
      <c r="AI292" s="1">
        <v>46326</v>
      </c>
      <c r="AJ292">
        <v>31.52</v>
      </c>
      <c r="AK292">
        <v>22</v>
      </c>
      <c r="AL292">
        <v>22.03</v>
      </c>
      <c r="AM292">
        <v>2.4</v>
      </c>
      <c r="AN292">
        <v>0</v>
      </c>
      <c r="AO292">
        <v>0.97209999999999996</v>
      </c>
      <c r="AP292" s="1">
        <v>1118.55</v>
      </c>
      <c r="AQ292" s="1">
        <v>2112.3000000000002</v>
      </c>
      <c r="AR292" s="1">
        <v>6090.46</v>
      </c>
      <c r="AS292">
        <v>702.5</v>
      </c>
      <c r="AT292">
        <v>469.64</v>
      </c>
      <c r="AU292" s="1">
        <v>10493.46</v>
      </c>
      <c r="AV292" s="1">
        <v>6093.04</v>
      </c>
      <c r="AW292">
        <v>0.56140000000000001</v>
      </c>
      <c r="AX292" s="1">
        <v>2666.36</v>
      </c>
      <c r="AY292">
        <v>0.2457</v>
      </c>
      <c r="AZ292">
        <v>784.82</v>
      </c>
      <c r="BA292">
        <v>7.2300000000000003E-2</v>
      </c>
      <c r="BB292" s="1">
        <v>1308.93</v>
      </c>
      <c r="BC292">
        <v>0.1206</v>
      </c>
      <c r="BD292" s="1">
        <v>10853.15</v>
      </c>
      <c r="BE292" s="1">
        <v>5700.39</v>
      </c>
      <c r="BF292">
        <v>2.3959999999999999</v>
      </c>
      <c r="BG292">
        <v>0.60350000000000004</v>
      </c>
      <c r="BH292">
        <v>0.248</v>
      </c>
      <c r="BI292">
        <v>0.1104</v>
      </c>
      <c r="BJ292">
        <v>2.4899999999999999E-2</v>
      </c>
      <c r="BK292">
        <v>1.32E-2</v>
      </c>
    </row>
    <row r="293" spans="1:63" x14ac:dyDescent="0.3">
      <c r="A293" t="s">
        <v>291</v>
      </c>
      <c r="B293">
        <v>44255</v>
      </c>
      <c r="C293">
        <v>57</v>
      </c>
      <c r="D293">
        <v>37.700000000000003</v>
      </c>
      <c r="E293" s="1">
        <v>2148.62</v>
      </c>
      <c r="F293" s="1">
        <v>2024.09</v>
      </c>
      <c r="G293">
        <v>1.1900000000000001E-2</v>
      </c>
      <c r="H293">
        <v>1E-3</v>
      </c>
      <c r="I293">
        <v>3.7199999999999997E-2</v>
      </c>
      <c r="J293">
        <v>5.0000000000000001E-4</v>
      </c>
      <c r="K293">
        <v>1.52E-2</v>
      </c>
      <c r="L293">
        <v>0.8841</v>
      </c>
      <c r="M293">
        <v>5.0099999999999999E-2</v>
      </c>
      <c r="N293">
        <v>0.40429999999999999</v>
      </c>
      <c r="O293">
        <v>1.21E-2</v>
      </c>
      <c r="P293">
        <v>0.16889999999999999</v>
      </c>
      <c r="Q293" s="1">
        <v>54231.93</v>
      </c>
      <c r="R293">
        <v>0.24340000000000001</v>
      </c>
      <c r="S293">
        <v>0.1842</v>
      </c>
      <c r="T293">
        <v>0.57240000000000002</v>
      </c>
      <c r="U293">
        <v>17.2</v>
      </c>
      <c r="V293" s="1">
        <v>71167.83</v>
      </c>
      <c r="W293">
        <v>122.3</v>
      </c>
      <c r="X293" s="1">
        <v>152300.76</v>
      </c>
      <c r="Y293">
        <v>0.75839999999999996</v>
      </c>
      <c r="Z293">
        <v>0.19220000000000001</v>
      </c>
      <c r="AA293">
        <v>4.9399999999999999E-2</v>
      </c>
      <c r="AB293">
        <v>0.24160000000000001</v>
      </c>
      <c r="AC293">
        <v>152.30000000000001</v>
      </c>
      <c r="AD293" s="1">
        <v>3590.68</v>
      </c>
      <c r="AE293">
        <v>397.38</v>
      </c>
      <c r="AF293" s="1">
        <v>146163.46</v>
      </c>
      <c r="AG293">
        <v>359</v>
      </c>
      <c r="AH293" s="1">
        <v>34570</v>
      </c>
      <c r="AI293" s="1">
        <v>53483</v>
      </c>
      <c r="AJ293">
        <v>38.9</v>
      </c>
      <c r="AK293">
        <v>21.61</v>
      </c>
      <c r="AL293">
        <v>27.39</v>
      </c>
      <c r="AM293">
        <v>4.2</v>
      </c>
      <c r="AN293" s="1">
        <v>1616.96</v>
      </c>
      <c r="AO293">
        <v>1.2</v>
      </c>
      <c r="AP293" s="1">
        <v>1363.57</v>
      </c>
      <c r="AQ293" s="1">
        <v>1836.62</v>
      </c>
      <c r="AR293" s="1">
        <v>5622.26</v>
      </c>
      <c r="AS293">
        <v>576.89</v>
      </c>
      <c r="AT293">
        <v>189.27</v>
      </c>
      <c r="AU293" s="1">
        <v>9588.59</v>
      </c>
      <c r="AV293" s="1">
        <v>4526.66</v>
      </c>
      <c r="AW293">
        <v>0.41549999999999998</v>
      </c>
      <c r="AX293" s="1">
        <v>4814.01</v>
      </c>
      <c r="AY293">
        <v>0.44180000000000003</v>
      </c>
      <c r="AZ293">
        <v>819.19</v>
      </c>
      <c r="BA293">
        <v>7.5200000000000003E-2</v>
      </c>
      <c r="BB293">
        <v>735.48</v>
      </c>
      <c r="BC293">
        <v>6.7500000000000004E-2</v>
      </c>
      <c r="BD293" s="1">
        <v>10895.34</v>
      </c>
      <c r="BE293" s="1">
        <v>3272.59</v>
      </c>
      <c r="BF293">
        <v>0.98240000000000005</v>
      </c>
      <c r="BG293">
        <v>0.54879999999999995</v>
      </c>
      <c r="BH293">
        <v>0.20430000000000001</v>
      </c>
      <c r="BI293">
        <v>0.1898</v>
      </c>
      <c r="BJ293">
        <v>3.8399999999999997E-2</v>
      </c>
      <c r="BK293">
        <v>1.8700000000000001E-2</v>
      </c>
    </row>
    <row r="294" spans="1:63" x14ac:dyDescent="0.3">
      <c r="A294" t="s">
        <v>292</v>
      </c>
      <c r="B294">
        <v>44263</v>
      </c>
      <c r="C294">
        <v>16</v>
      </c>
      <c r="D294">
        <v>614.19000000000005</v>
      </c>
      <c r="E294" s="1">
        <v>9827.09</v>
      </c>
      <c r="F294" s="1">
        <v>6546.02</v>
      </c>
      <c r="G294">
        <v>2.2000000000000001E-3</v>
      </c>
      <c r="H294">
        <v>5.0000000000000001E-4</v>
      </c>
      <c r="I294">
        <v>0.27750000000000002</v>
      </c>
      <c r="J294">
        <v>2.5000000000000001E-3</v>
      </c>
      <c r="K294">
        <v>0.40039999999999998</v>
      </c>
      <c r="L294">
        <v>0.23830000000000001</v>
      </c>
      <c r="M294">
        <v>7.8600000000000003E-2</v>
      </c>
      <c r="N294">
        <v>0.99980000000000002</v>
      </c>
      <c r="O294">
        <v>7.5899999999999995E-2</v>
      </c>
      <c r="P294">
        <v>0.19470000000000001</v>
      </c>
      <c r="Q294" s="1">
        <v>63047.63</v>
      </c>
      <c r="R294">
        <v>0.2787</v>
      </c>
      <c r="S294">
        <v>0.1537</v>
      </c>
      <c r="T294">
        <v>0.56759999999999999</v>
      </c>
      <c r="U294">
        <v>63</v>
      </c>
      <c r="V294" s="1">
        <v>89843.839999999997</v>
      </c>
      <c r="W294">
        <v>155.41</v>
      </c>
      <c r="X294" s="1">
        <v>57440.53</v>
      </c>
      <c r="Y294">
        <v>0.75260000000000005</v>
      </c>
      <c r="Z294">
        <v>0.20349999999999999</v>
      </c>
      <c r="AA294">
        <v>4.3900000000000002E-2</v>
      </c>
      <c r="AB294">
        <v>0.24740000000000001</v>
      </c>
      <c r="AC294">
        <v>57.44</v>
      </c>
      <c r="AD294" s="1">
        <v>2299.69</v>
      </c>
      <c r="AE294">
        <v>330</v>
      </c>
      <c r="AF294" s="1">
        <v>48901.99</v>
      </c>
      <c r="AG294">
        <v>8</v>
      </c>
      <c r="AH294" s="1">
        <v>23604</v>
      </c>
      <c r="AI294" s="1">
        <v>34970</v>
      </c>
      <c r="AJ294">
        <v>61.52</v>
      </c>
      <c r="AK294">
        <v>35.71</v>
      </c>
      <c r="AL294">
        <v>51.4</v>
      </c>
      <c r="AM294">
        <v>3.44</v>
      </c>
      <c r="AN294">
        <v>0</v>
      </c>
      <c r="AO294">
        <v>1.2177</v>
      </c>
      <c r="AP294" s="1">
        <v>1916.32</v>
      </c>
      <c r="AQ294" s="1">
        <v>2468.1</v>
      </c>
      <c r="AR294" s="1">
        <v>7214.29</v>
      </c>
      <c r="AS294">
        <v>552.64</v>
      </c>
      <c r="AT294">
        <v>798.61</v>
      </c>
      <c r="AU294" s="1">
        <v>12949.97</v>
      </c>
      <c r="AV294" s="1">
        <v>13876.14</v>
      </c>
      <c r="AW294">
        <v>0.67059999999999997</v>
      </c>
      <c r="AX294" s="1">
        <v>3025.24</v>
      </c>
      <c r="AY294">
        <v>0.1462</v>
      </c>
      <c r="AZ294" s="1">
        <v>1977.67</v>
      </c>
      <c r="BA294">
        <v>9.5600000000000004E-2</v>
      </c>
      <c r="BB294" s="1">
        <v>1812.48</v>
      </c>
      <c r="BC294">
        <v>8.7599999999999997E-2</v>
      </c>
      <c r="BD294" s="1">
        <v>20691.53</v>
      </c>
      <c r="BE294" s="1">
        <v>5951.69</v>
      </c>
      <c r="BF294">
        <v>4.7030000000000003</v>
      </c>
      <c r="BG294">
        <v>0.41870000000000002</v>
      </c>
      <c r="BH294">
        <v>0.15920000000000001</v>
      </c>
      <c r="BI294">
        <v>0.38750000000000001</v>
      </c>
      <c r="BJ294">
        <v>2.69E-2</v>
      </c>
      <c r="BK294">
        <v>7.7000000000000002E-3</v>
      </c>
    </row>
    <row r="295" spans="1:63" x14ac:dyDescent="0.3">
      <c r="A295" t="s">
        <v>293</v>
      </c>
      <c r="B295">
        <v>50203</v>
      </c>
      <c r="C295">
        <v>23</v>
      </c>
      <c r="D295">
        <v>21.38</v>
      </c>
      <c r="E295">
        <v>491.7</v>
      </c>
      <c r="F295">
        <v>487.17</v>
      </c>
      <c r="G295">
        <v>0</v>
      </c>
      <c r="H295">
        <v>0</v>
      </c>
      <c r="I295">
        <v>3.4299999999999997E-2</v>
      </c>
      <c r="J295">
        <v>0</v>
      </c>
      <c r="K295">
        <v>1.17E-2</v>
      </c>
      <c r="L295">
        <v>0.92369999999999997</v>
      </c>
      <c r="M295">
        <v>3.04E-2</v>
      </c>
      <c r="N295">
        <v>0.3977</v>
      </c>
      <c r="O295">
        <v>0</v>
      </c>
      <c r="P295">
        <v>0.1613</v>
      </c>
      <c r="Q295" s="1">
        <v>52481.73</v>
      </c>
      <c r="R295">
        <v>0.3548</v>
      </c>
      <c r="S295">
        <v>0.2258</v>
      </c>
      <c r="T295">
        <v>0.4194</v>
      </c>
      <c r="U295">
        <v>5</v>
      </c>
      <c r="V295" s="1">
        <v>69133.2</v>
      </c>
      <c r="W295">
        <v>93.41</v>
      </c>
      <c r="X295" s="1">
        <v>212988.47</v>
      </c>
      <c r="Y295">
        <v>0.53059999999999996</v>
      </c>
      <c r="Z295">
        <v>0.3</v>
      </c>
      <c r="AA295">
        <v>0.1694</v>
      </c>
      <c r="AB295">
        <v>0.46939999999999998</v>
      </c>
      <c r="AC295">
        <v>212.99</v>
      </c>
      <c r="AD295" s="1">
        <v>8306.43</v>
      </c>
      <c r="AE295">
        <v>574.62</v>
      </c>
      <c r="AF295" s="1">
        <v>196477.65</v>
      </c>
      <c r="AG295">
        <v>510</v>
      </c>
      <c r="AH295" s="1">
        <v>34544</v>
      </c>
      <c r="AI295" s="1">
        <v>52526</v>
      </c>
      <c r="AJ295">
        <v>44.9</v>
      </c>
      <c r="AK295">
        <v>33.9</v>
      </c>
      <c r="AL295">
        <v>44.69</v>
      </c>
      <c r="AM295">
        <v>6.9</v>
      </c>
      <c r="AN295">
        <v>0</v>
      </c>
      <c r="AO295">
        <v>0.94930000000000003</v>
      </c>
      <c r="AP295" s="1">
        <v>2906.58</v>
      </c>
      <c r="AQ295" s="1">
        <v>4334.26</v>
      </c>
      <c r="AR295" s="1">
        <v>8007.13</v>
      </c>
      <c r="AS295">
        <v>185.71</v>
      </c>
      <c r="AT295">
        <v>24.76</v>
      </c>
      <c r="AU295" s="1">
        <v>15458.38</v>
      </c>
      <c r="AV295" s="1">
        <v>5600.73</v>
      </c>
      <c r="AW295">
        <v>0.33979999999999999</v>
      </c>
      <c r="AX295" s="1">
        <v>7377.9</v>
      </c>
      <c r="AY295">
        <v>0.4476</v>
      </c>
      <c r="AZ295" s="1">
        <v>2887.47</v>
      </c>
      <c r="BA295">
        <v>0.17519999999999999</v>
      </c>
      <c r="BB295">
        <v>615.66</v>
      </c>
      <c r="BC295">
        <v>3.7400000000000003E-2</v>
      </c>
      <c r="BD295" s="1">
        <v>16481.759999999998</v>
      </c>
      <c r="BE295">
        <v>901.04</v>
      </c>
      <c r="BF295">
        <v>0.23799999999999999</v>
      </c>
      <c r="BG295">
        <v>0.46989999999999998</v>
      </c>
      <c r="BH295">
        <v>0.1804</v>
      </c>
      <c r="BI295">
        <v>0.2152</v>
      </c>
      <c r="BJ295">
        <v>3.15E-2</v>
      </c>
      <c r="BK295">
        <v>0.10299999999999999</v>
      </c>
    </row>
    <row r="296" spans="1:63" x14ac:dyDescent="0.3">
      <c r="A296" t="s">
        <v>294</v>
      </c>
      <c r="B296">
        <v>45468</v>
      </c>
      <c r="C296">
        <v>118</v>
      </c>
      <c r="D296">
        <v>9.52</v>
      </c>
      <c r="E296" s="1">
        <v>1123.06</v>
      </c>
      <c r="F296" s="1">
        <v>1105.18</v>
      </c>
      <c r="G296">
        <v>2.7000000000000001E-3</v>
      </c>
      <c r="H296">
        <v>8.9999999999999998E-4</v>
      </c>
      <c r="I296">
        <v>3.4299999999999997E-2</v>
      </c>
      <c r="J296">
        <v>0</v>
      </c>
      <c r="K296">
        <v>1.38E-2</v>
      </c>
      <c r="L296">
        <v>0.94550000000000001</v>
      </c>
      <c r="M296">
        <v>2.7000000000000001E-3</v>
      </c>
      <c r="N296">
        <v>0.40089999999999998</v>
      </c>
      <c r="O296">
        <v>2.7000000000000001E-3</v>
      </c>
      <c r="P296">
        <v>0.20369999999999999</v>
      </c>
      <c r="Q296" s="1">
        <v>50291.8</v>
      </c>
      <c r="R296">
        <v>0.30680000000000002</v>
      </c>
      <c r="S296">
        <v>0.1023</v>
      </c>
      <c r="T296">
        <v>0.59089999999999998</v>
      </c>
      <c r="U296">
        <v>13.5</v>
      </c>
      <c r="V296" s="1">
        <v>70016</v>
      </c>
      <c r="W296">
        <v>79.209999999999994</v>
      </c>
      <c r="X296" s="1">
        <v>163643.84</v>
      </c>
      <c r="Y296">
        <v>0.73929999999999996</v>
      </c>
      <c r="Z296">
        <v>0.1326</v>
      </c>
      <c r="AA296">
        <v>0.12809999999999999</v>
      </c>
      <c r="AB296">
        <v>0.26069999999999999</v>
      </c>
      <c r="AC296">
        <v>163.63999999999999</v>
      </c>
      <c r="AD296" s="1">
        <v>5367.31</v>
      </c>
      <c r="AE296">
        <v>525.71</v>
      </c>
      <c r="AF296" s="1">
        <v>153201.87</v>
      </c>
      <c r="AG296">
        <v>395</v>
      </c>
      <c r="AH296" s="1">
        <v>29175</v>
      </c>
      <c r="AI296" s="1">
        <v>43638</v>
      </c>
      <c r="AJ296">
        <v>41.79</v>
      </c>
      <c r="AK296">
        <v>31.02</v>
      </c>
      <c r="AL296">
        <v>34.020000000000003</v>
      </c>
      <c r="AM296">
        <v>4</v>
      </c>
      <c r="AN296" s="1">
        <v>1582.09</v>
      </c>
      <c r="AO296">
        <v>2.1673</v>
      </c>
      <c r="AP296" s="1">
        <v>1534.09</v>
      </c>
      <c r="AQ296" s="1">
        <v>1753.47</v>
      </c>
      <c r="AR296" s="1">
        <v>6461.39</v>
      </c>
      <c r="AS296">
        <v>477.27</v>
      </c>
      <c r="AT296">
        <v>729.3</v>
      </c>
      <c r="AU296" s="1">
        <v>10955.56</v>
      </c>
      <c r="AV296" s="1">
        <v>5597.16</v>
      </c>
      <c r="AW296">
        <v>0.40479999999999999</v>
      </c>
      <c r="AX296" s="1">
        <v>6198.29</v>
      </c>
      <c r="AY296">
        <v>0.44819999999999999</v>
      </c>
      <c r="AZ296" s="1">
        <v>1029.56</v>
      </c>
      <c r="BA296">
        <v>7.4499999999999997E-2</v>
      </c>
      <c r="BB296" s="1">
        <v>1003.1</v>
      </c>
      <c r="BC296">
        <v>7.2499999999999995E-2</v>
      </c>
      <c r="BD296" s="1">
        <v>13828.11</v>
      </c>
      <c r="BE296" s="1">
        <v>4757.8900000000003</v>
      </c>
      <c r="BF296">
        <v>1.9443999999999999</v>
      </c>
      <c r="BG296">
        <v>0.502</v>
      </c>
      <c r="BH296">
        <v>0.25700000000000001</v>
      </c>
      <c r="BI296">
        <v>0.18099999999999999</v>
      </c>
      <c r="BJ296">
        <v>4.5900000000000003E-2</v>
      </c>
      <c r="BK296">
        <v>1.4200000000000001E-2</v>
      </c>
    </row>
    <row r="297" spans="1:63" x14ac:dyDescent="0.3">
      <c r="A297" t="s">
        <v>295</v>
      </c>
      <c r="B297">
        <v>49874</v>
      </c>
      <c r="C297">
        <v>37</v>
      </c>
      <c r="D297">
        <v>77.2</v>
      </c>
      <c r="E297" s="1">
        <v>2856.25</v>
      </c>
      <c r="F297" s="1">
        <v>2815.25</v>
      </c>
      <c r="G297">
        <v>2.8999999999999998E-3</v>
      </c>
      <c r="H297">
        <v>0</v>
      </c>
      <c r="I297">
        <v>2.0999999999999999E-3</v>
      </c>
      <c r="J297">
        <v>0</v>
      </c>
      <c r="K297">
        <v>1.01E-2</v>
      </c>
      <c r="L297">
        <v>0.96230000000000004</v>
      </c>
      <c r="M297">
        <v>2.2599999999999999E-2</v>
      </c>
      <c r="N297">
        <v>0.34460000000000002</v>
      </c>
      <c r="O297">
        <v>4.4999999999999997E-3</v>
      </c>
      <c r="P297">
        <v>0.1439</v>
      </c>
      <c r="Q297" s="1">
        <v>57541.43</v>
      </c>
      <c r="R297">
        <v>0.17169999999999999</v>
      </c>
      <c r="S297">
        <v>0.10100000000000001</v>
      </c>
      <c r="T297">
        <v>0.72729999999999995</v>
      </c>
      <c r="U297">
        <v>16</v>
      </c>
      <c r="V297" s="1">
        <v>84596.69</v>
      </c>
      <c r="W297">
        <v>173.21</v>
      </c>
      <c r="X297" s="1">
        <v>127939.36</v>
      </c>
      <c r="Y297">
        <v>0.83640000000000003</v>
      </c>
      <c r="Z297">
        <v>0.12640000000000001</v>
      </c>
      <c r="AA297">
        <v>3.7199999999999997E-2</v>
      </c>
      <c r="AB297">
        <v>0.1636</v>
      </c>
      <c r="AC297">
        <v>127.94</v>
      </c>
      <c r="AD297" s="1">
        <v>3665.44</v>
      </c>
      <c r="AE297">
        <v>569.45000000000005</v>
      </c>
      <c r="AF297" s="1">
        <v>115376.3</v>
      </c>
      <c r="AG297">
        <v>189</v>
      </c>
      <c r="AH297" s="1">
        <v>33891</v>
      </c>
      <c r="AI297" s="1">
        <v>52818</v>
      </c>
      <c r="AJ297">
        <v>54.3</v>
      </c>
      <c r="AK297">
        <v>27.55</v>
      </c>
      <c r="AL297">
        <v>28.41</v>
      </c>
      <c r="AM297">
        <v>5</v>
      </c>
      <c r="AN297">
        <v>0</v>
      </c>
      <c r="AO297">
        <v>0.76880000000000004</v>
      </c>
      <c r="AP297" s="1">
        <v>1330.92</v>
      </c>
      <c r="AQ297" s="1">
        <v>1783.29</v>
      </c>
      <c r="AR297" s="1">
        <v>5131.05</v>
      </c>
      <c r="AS297">
        <v>440.25</v>
      </c>
      <c r="AT297">
        <v>402.42</v>
      </c>
      <c r="AU297" s="1">
        <v>9087.93</v>
      </c>
      <c r="AV297" s="1">
        <v>5660.99</v>
      </c>
      <c r="AW297">
        <v>0.5444</v>
      </c>
      <c r="AX297" s="1">
        <v>3035.53</v>
      </c>
      <c r="AY297">
        <v>0.29189999999999999</v>
      </c>
      <c r="AZ297" s="1">
        <v>1008.57</v>
      </c>
      <c r="BA297">
        <v>9.7000000000000003E-2</v>
      </c>
      <c r="BB297">
        <v>694.06</v>
      </c>
      <c r="BC297">
        <v>6.6699999999999995E-2</v>
      </c>
      <c r="BD297" s="1">
        <v>10399.15</v>
      </c>
      <c r="BE297" s="1">
        <v>5138.37</v>
      </c>
      <c r="BF297">
        <v>1.5247999999999999</v>
      </c>
      <c r="BG297">
        <v>0.58109999999999995</v>
      </c>
      <c r="BH297">
        <v>0.2268</v>
      </c>
      <c r="BI297">
        <v>0.1487</v>
      </c>
      <c r="BJ297">
        <v>2.8899999999999999E-2</v>
      </c>
      <c r="BK297">
        <v>1.4500000000000001E-2</v>
      </c>
    </row>
    <row r="298" spans="1:63" x14ac:dyDescent="0.3">
      <c r="A298" t="s">
        <v>296</v>
      </c>
      <c r="B298">
        <v>44271</v>
      </c>
      <c r="C298">
        <v>16</v>
      </c>
      <c r="D298">
        <v>287.36</v>
      </c>
      <c r="E298" s="1">
        <v>4597.76</v>
      </c>
      <c r="F298" s="1">
        <v>4505.6499999999996</v>
      </c>
      <c r="G298">
        <v>1.89E-2</v>
      </c>
      <c r="H298">
        <v>4.0000000000000002E-4</v>
      </c>
      <c r="I298">
        <v>1.6199999999999999E-2</v>
      </c>
      <c r="J298">
        <v>8.0000000000000004E-4</v>
      </c>
      <c r="K298">
        <v>3.1800000000000002E-2</v>
      </c>
      <c r="L298">
        <v>0.90239999999999998</v>
      </c>
      <c r="M298">
        <v>2.9600000000000001E-2</v>
      </c>
      <c r="N298">
        <v>0.14019999999999999</v>
      </c>
      <c r="O298">
        <v>1.3599999999999999E-2</v>
      </c>
      <c r="P298">
        <v>0.1168</v>
      </c>
      <c r="Q298" s="1">
        <v>72503.8</v>
      </c>
      <c r="R298">
        <v>0.223</v>
      </c>
      <c r="S298">
        <v>0.15989999999999999</v>
      </c>
      <c r="T298">
        <v>0.61709999999999998</v>
      </c>
      <c r="U298">
        <v>27.9</v>
      </c>
      <c r="V298" s="1">
        <v>90277.84</v>
      </c>
      <c r="W298">
        <v>162.55000000000001</v>
      </c>
      <c r="X298" s="1">
        <v>174822.32</v>
      </c>
      <c r="Y298">
        <v>0.91849999999999998</v>
      </c>
      <c r="Z298">
        <v>6.3600000000000004E-2</v>
      </c>
      <c r="AA298">
        <v>1.7899999999999999E-2</v>
      </c>
      <c r="AB298">
        <v>8.1500000000000003E-2</v>
      </c>
      <c r="AC298">
        <v>174.82</v>
      </c>
      <c r="AD298" s="1">
        <v>7827.73</v>
      </c>
      <c r="AE298">
        <v>936.73</v>
      </c>
      <c r="AF298" s="1">
        <v>185589.84</v>
      </c>
      <c r="AG298">
        <v>492</v>
      </c>
      <c r="AH298" s="1">
        <v>53848</v>
      </c>
      <c r="AI298" s="1">
        <v>110202</v>
      </c>
      <c r="AJ298">
        <v>77.849999999999994</v>
      </c>
      <c r="AK298">
        <v>44.03</v>
      </c>
      <c r="AL298">
        <v>46.26</v>
      </c>
      <c r="AM298">
        <v>4.96</v>
      </c>
      <c r="AN298">
        <v>0</v>
      </c>
      <c r="AO298">
        <v>0.66020000000000001</v>
      </c>
      <c r="AP298" s="1">
        <v>1301.94</v>
      </c>
      <c r="AQ298" s="1">
        <v>1705.73</v>
      </c>
      <c r="AR298" s="1">
        <v>6469.49</v>
      </c>
      <c r="AS298">
        <v>746.64</v>
      </c>
      <c r="AT298">
        <v>271.55</v>
      </c>
      <c r="AU298" s="1">
        <v>10495.36</v>
      </c>
      <c r="AV298" s="1">
        <v>3827.81</v>
      </c>
      <c r="AW298">
        <v>0.32900000000000001</v>
      </c>
      <c r="AX298" s="1">
        <v>6782.12</v>
      </c>
      <c r="AY298">
        <v>0.58289999999999997</v>
      </c>
      <c r="AZ298">
        <v>636.55999999999995</v>
      </c>
      <c r="BA298">
        <v>5.4699999999999999E-2</v>
      </c>
      <c r="BB298">
        <v>389.24</v>
      </c>
      <c r="BC298">
        <v>3.3500000000000002E-2</v>
      </c>
      <c r="BD298" s="1">
        <v>11635.72</v>
      </c>
      <c r="BE298" s="1">
        <v>2713.05</v>
      </c>
      <c r="BF298">
        <v>0.3054</v>
      </c>
      <c r="BG298">
        <v>0.6341</v>
      </c>
      <c r="BH298">
        <v>0.2107</v>
      </c>
      <c r="BI298">
        <v>0.1021</v>
      </c>
      <c r="BJ298">
        <v>4.0300000000000002E-2</v>
      </c>
      <c r="BK298">
        <v>1.2800000000000001E-2</v>
      </c>
    </row>
    <row r="299" spans="1:63" x14ac:dyDescent="0.3">
      <c r="A299" t="s">
        <v>297</v>
      </c>
      <c r="B299">
        <v>48330</v>
      </c>
      <c r="C299">
        <v>6</v>
      </c>
      <c r="D299">
        <v>43.87</v>
      </c>
      <c r="E299">
        <v>263.23</v>
      </c>
      <c r="F299">
        <v>537.03</v>
      </c>
      <c r="G299">
        <v>0</v>
      </c>
      <c r="H299">
        <v>0</v>
      </c>
      <c r="I299">
        <v>2.2599999999999999E-2</v>
      </c>
      <c r="J299">
        <v>0</v>
      </c>
      <c r="K299">
        <v>7.8200000000000006E-2</v>
      </c>
      <c r="L299">
        <v>0.87660000000000005</v>
      </c>
      <c r="M299">
        <v>2.2599999999999999E-2</v>
      </c>
      <c r="N299">
        <v>0.44109999999999999</v>
      </c>
      <c r="O299">
        <v>0</v>
      </c>
      <c r="P299">
        <v>0.13780000000000001</v>
      </c>
      <c r="Q299" s="1">
        <v>59535.4</v>
      </c>
      <c r="R299">
        <v>0.5897</v>
      </c>
      <c r="S299">
        <v>0.23080000000000001</v>
      </c>
      <c r="T299">
        <v>0.17949999999999999</v>
      </c>
      <c r="U299">
        <v>8.6</v>
      </c>
      <c r="V299" s="1">
        <v>59676.37</v>
      </c>
      <c r="W299">
        <v>29.4</v>
      </c>
      <c r="X299" s="1">
        <v>150263.53</v>
      </c>
      <c r="Y299">
        <v>0.68569999999999998</v>
      </c>
      <c r="Z299">
        <v>6.8900000000000003E-2</v>
      </c>
      <c r="AA299">
        <v>0.24529999999999999</v>
      </c>
      <c r="AB299">
        <v>0.31430000000000002</v>
      </c>
      <c r="AC299">
        <v>150.26</v>
      </c>
      <c r="AD299" s="1">
        <v>4957.18</v>
      </c>
      <c r="AE299">
        <v>488.44</v>
      </c>
      <c r="AF299" s="1">
        <v>60258.879999999997</v>
      </c>
      <c r="AG299">
        <v>23</v>
      </c>
      <c r="AH299" s="1">
        <v>32617</v>
      </c>
      <c r="AI299" s="1">
        <v>48775</v>
      </c>
      <c r="AJ299">
        <v>58</v>
      </c>
      <c r="AK299">
        <v>23.63</v>
      </c>
      <c r="AL299">
        <v>37.090000000000003</v>
      </c>
      <c r="AM299">
        <v>4.4000000000000004</v>
      </c>
      <c r="AN299">
        <v>0</v>
      </c>
      <c r="AO299">
        <v>0.58279999999999998</v>
      </c>
      <c r="AP299" s="1">
        <v>1330.41</v>
      </c>
      <c r="AQ299" s="1">
        <v>1682.98</v>
      </c>
      <c r="AR299" s="1">
        <v>6335</v>
      </c>
      <c r="AS299">
        <v>794.69</v>
      </c>
      <c r="AT299">
        <v>44.17</v>
      </c>
      <c r="AU299" s="1">
        <v>10187.26</v>
      </c>
      <c r="AV299" s="1">
        <v>4256.3900000000003</v>
      </c>
      <c r="AW299">
        <v>0.38390000000000002</v>
      </c>
      <c r="AX299" s="1">
        <v>2005.95</v>
      </c>
      <c r="AY299">
        <v>0.18090000000000001</v>
      </c>
      <c r="AZ299" s="1">
        <v>4106.1400000000003</v>
      </c>
      <c r="BA299">
        <v>0.37040000000000001</v>
      </c>
      <c r="BB299">
        <v>717.61</v>
      </c>
      <c r="BC299">
        <v>6.4699999999999994E-2</v>
      </c>
      <c r="BD299" s="1">
        <v>11086.09</v>
      </c>
      <c r="BE299" s="1">
        <v>13935.7</v>
      </c>
      <c r="BF299">
        <v>3.6996000000000002</v>
      </c>
      <c r="BG299">
        <v>0.59640000000000004</v>
      </c>
      <c r="BH299">
        <v>0.21809999999999999</v>
      </c>
      <c r="BI299">
        <v>0.1474</v>
      </c>
      <c r="BJ299">
        <v>2.2499999999999999E-2</v>
      </c>
      <c r="BK299">
        <v>1.5599999999999999E-2</v>
      </c>
    </row>
    <row r="300" spans="1:63" x14ac:dyDescent="0.3">
      <c r="A300" t="s">
        <v>298</v>
      </c>
      <c r="B300">
        <v>49445</v>
      </c>
      <c r="C300">
        <v>39</v>
      </c>
      <c r="D300">
        <v>13.97</v>
      </c>
      <c r="E300">
        <v>544.69000000000005</v>
      </c>
      <c r="F300">
        <v>493.38</v>
      </c>
      <c r="G300">
        <v>0</v>
      </c>
      <c r="H300">
        <v>2E-3</v>
      </c>
      <c r="I300">
        <v>5.4999999999999997E-3</v>
      </c>
      <c r="J300">
        <v>0</v>
      </c>
      <c r="K300">
        <v>1.44E-2</v>
      </c>
      <c r="L300">
        <v>0.96619999999999995</v>
      </c>
      <c r="M300">
        <v>1.1900000000000001E-2</v>
      </c>
      <c r="N300">
        <v>0.38129999999999997</v>
      </c>
      <c r="O300">
        <v>0</v>
      </c>
      <c r="P300">
        <v>0.1081</v>
      </c>
      <c r="Q300" s="1">
        <v>47928.61</v>
      </c>
      <c r="R300">
        <v>0.36959999999999998</v>
      </c>
      <c r="S300">
        <v>0.13039999999999999</v>
      </c>
      <c r="T300">
        <v>0.5</v>
      </c>
      <c r="U300">
        <v>3.8</v>
      </c>
      <c r="V300" s="1">
        <v>73425</v>
      </c>
      <c r="W300">
        <v>129.74</v>
      </c>
      <c r="X300" s="1">
        <v>161972.68</v>
      </c>
      <c r="Y300">
        <v>0.72030000000000005</v>
      </c>
      <c r="Z300">
        <v>1.8200000000000001E-2</v>
      </c>
      <c r="AA300">
        <v>0.26150000000000001</v>
      </c>
      <c r="AB300">
        <v>0.2797</v>
      </c>
      <c r="AC300">
        <v>161.97</v>
      </c>
      <c r="AD300" s="1">
        <v>6682.45</v>
      </c>
      <c r="AE300">
        <v>615.32000000000005</v>
      </c>
      <c r="AF300" s="1">
        <v>152826.67000000001</v>
      </c>
      <c r="AG300">
        <v>393</v>
      </c>
      <c r="AH300" s="1">
        <v>34204</v>
      </c>
      <c r="AI300" s="1">
        <v>56687</v>
      </c>
      <c r="AJ300">
        <v>50.8</v>
      </c>
      <c r="AK300">
        <v>37.83</v>
      </c>
      <c r="AL300">
        <v>39.880000000000003</v>
      </c>
      <c r="AM300">
        <v>5</v>
      </c>
      <c r="AN300">
        <v>0</v>
      </c>
      <c r="AO300">
        <v>1.1067</v>
      </c>
      <c r="AP300" s="1">
        <v>1594.69</v>
      </c>
      <c r="AQ300" s="1">
        <v>2205.23</v>
      </c>
      <c r="AR300" s="1">
        <v>6446.21</v>
      </c>
      <c r="AS300">
        <v>389.53</v>
      </c>
      <c r="AT300">
        <v>398.81</v>
      </c>
      <c r="AU300" s="1">
        <v>11034.36</v>
      </c>
      <c r="AV300" s="1">
        <v>6482.26</v>
      </c>
      <c r="AW300">
        <v>0.42499999999999999</v>
      </c>
      <c r="AX300" s="1">
        <v>6080.18</v>
      </c>
      <c r="AY300">
        <v>0.3987</v>
      </c>
      <c r="AZ300" s="1">
        <v>2005.67</v>
      </c>
      <c r="BA300">
        <v>0.13150000000000001</v>
      </c>
      <c r="BB300">
        <v>683.77</v>
      </c>
      <c r="BC300">
        <v>4.48E-2</v>
      </c>
      <c r="BD300" s="1">
        <v>15251.87</v>
      </c>
      <c r="BE300" s="1">
        <v>5255.3</v>
      </c>
      <c r="BF300">
        <v>1.3032999999999999</v>
      </c>
      <c r="BG300">
        <v>0.53090000000000004</v>
      </c>
      <c r="BH300">
        <v>0.16139999999999999</v>
      </c>
      <c r="BI300">
        <v>0.2349</v>
      </c>
      <c r="BJ300">
        <v>5.0200000000000002E-2</v>
      </c>
      <c r="BK300">
        <v>2.2599999999999999E-2</v>
      </c>
    </row>
    <row r="301" spans="1:63" x14ac:dyDescent="0.3">
      <c r="A301" t="s">
        <v>299</v>
      </c>
      <c r="B301">
        <v>47639</v>
      </c>
      <c r="C301">
        <v>114</v>
      </c>
      <c r="D301">
        <v>10.76</v>
      </c>
      <c r="E301" s="1">
        <v>1226.48</v>
      </c>
      <c r="F301" s="1">
        <v>1180.98</v>
      </c>
      <c r="G301">
        <v>1.6999999999999999E-3</v>
      </c>
      <c r="H301">
        <v>0</v>
      </c>
      <c r="I301">
        <v>1.6999999999999999E-3</v>
      </c>
      <c r="J301">
        <v>8.0000000000000004E-4</v>
      </c>
      <c r="K301">
        <v>5.1000000000000004E-3</v>
      </c>
      <c r="L301">
        <v>0.96730000000000005</v>
      </c>
      <c r="M301">
        <v>2.3400000000000001E-2</v>
      </c>
      <c r="N301">
        <v>0.42</v>
      </c>
      <c r="O301">
        <v>0</v>
      </c>
      <c r="P301">
        <v>0.17169999999999999</v>
      </c>
      <c r="Q301" s="1">
        <v>51377.29</v>
      </c>
      <c r="R301">
        <v>0.1905</v>
      </c>
      <c r="S301">
        <v>0.22620000000000001</v>
      </c>
      <c r="T301">
        <v>0.58330000000000004</v>
      </c>
      <c r="U301">
        <v>9.1999999999999993</v>
      </c>
      <c r="V301" s="1">
        <v>44347.18</v>
      </c>
      <c r="W301">
        <v>128.57</v>
      </c>
      <c r="X301" s="1">
        <v>106591.98</v>
      </c>
      <c r="Y301">
        <v>0.93069999999999997</v>
      </c>
      <c r="Z301">
        <v>0.03</v>
      </c>
      <c r="AA301">
        <v>3.9300000000000002E-2</v>
      </c>
      <c r="AB301">
        <v>6.93E-2</v>
      </c>
      <c r="AC301">
        <v>106.59</v>
      </c>
      <c r="AD301" s="1">
        <v>2382.87</v>
      </c>
      <c r="AE301">
        <v>294.52</v>
      </c>
      <c r="AF301" s="1">
        <v>88457.06</v>
      </c>
      <c r="AG301">
        <v>87</v>
      </c>
      <c r="AH301" s="1">
        <v>31690</v>
      </c>
      <c r="AI301" s="1">
        <v>46424</v>
      </c>
      <c r="AJ301">
        <v>25.5</v>
      </c>
      <c r="AK301">
        <v>22.13</v>
      </c>
      <c r="AL301">
        <v>25.24</v>
      </c>
      <c r="AM301">
        <v>4.4000000000000004</v>
      </c>
      <c r="AN301">
        <v>0</v>
      </c>
      <c r="AO301">
        <v>1.0557000000000001</v>
      </c>
      <c r="AP301" s="1">
        <v>1247.94</v>
      </c>
      <c r="AQ301" s="1">
        <v>2172.77</v>
      </c>
      <c r="AR301" s="1">
        <v>5499.05</v>
      </c>
      <c r="AS301">
        <v>457.13</v>
      </c>
      <c r="AT301">
        <v>266.57</v>
      </c>
      <c r="AU301" s="1">
        <v>9643.44</v>
      </c>
      <c r="AV301" s="1">
        <v>9229.86</v>
      </c>
      <c r="AW301">
        <v>0.67449999999999999</v>
      </c>
      <c r="AX301" s="1">
        <v>2036.27</v>
      </c>
      <c r="AY301">
        <v>0.14879999999999999</v>
      </c>
      <c r="AZ301" s="1">
        <v>1476.87</v>
      </c>
      <c r="BA301">
        <v>0.1079</v>
      </c>
      <c r="BB301">
        <v>941.73</v>
      </c>
      <c r="BC301">
        <v>6.88E-2</v>
      </c>
      <c r="BD301" s="1">
        <v>13684.73</v>
      </c>
      <c r="BE301" s="1">
        <v>8607.9500000000007</v>
      </c>
      <c r="BF301">
        <v>4.5271999999999997</v>
      </c>
      <c r="BG301">
        <v>0.54159999999999997</v>
      </c>
      <c r="BH301">
        <v>0.1857</v>
      </c>
      <c r="BI301">
        <v>0.21149999999999999</v>
      </c>
      <c r="BJ301">
        <v>4.5199999999999997E-2</v>
      </c>
      <c r="BK301">
        <v>1.6E-2</v>
      </c>
    </row>
    <row r="302" spans="1:63" x14ac:dyDescent="0.3">
      <c r="A302" t="s">
        <v>300</v>
      </c>
      <c r="B302">
        <v>48702</v>
      </c>
      <c r="C302">
        <v>11</v>
      </c>
      <c r="D302">
        <v>300.72000000000003</v>
      </c>
      <c r="E302" s="1">
        <v>3307.94</v>
      </c>
      <c r="F302" s="1">
        <v>3969.68</v>
      </c>
      <c r="G302">
        <v>2.4E-2</v>
      </c>
      <c r="H302">
        <v>2E-3</v>
      </c>
      <c r="I302">
        <v>8.2500000000000004E-2</v>
      </c>
      <c r="J302">
        <v>2.0999999999999999E-3</v>
      </c>
      <c r="K302">
        <v>4.7800000000000002E-2</v>
      </c>
      <c r="L302">
        <v>0.76590000000000003</v>
      </c>
      <c r="M302">
        <v>7.5700000000000003E-2</v>
      </c>
      <c r="N302">
        <v>0.62139999999999995</v>
      </c>
      <c r="O302">
        <v>4.1300000000000003E-2</v>
      </c>
      <c r="P302">
        <v>0.13689999999999999</v>
      </c>
      <c r="Q302" s="1">
        <v>64539.12</v>
      </c>
      <c r="R302">
        <v>0.25340000000000001</v>
      </c>
      <c r="S302">
        <v>0.17119999999999999</v>
      </c>
      <c r="T302">
        <v>0.57530000000000003</v>
      </c>
      <c r="U302">
        <v>21</v>
      </c>
      <c r="V302" s="1">
        <v>100407.57</v>
      </c>
      <c r="W302">
        <v>157.52000000000001</v>
      </c>
      <c r="X302" s="1">
        <v>69108.66</v>
      </c>
      <c r="Y302">
        <v>0.69799999999999995</v>
      </c>
      <c r="Z302">
        <v>0.24859999999999999</v>
      </c>
      <c r="AA302">
        <v>5.3400000000000003E-2</v>
      </c>
      <c r="AB302">
        <v>0.30199999999999999</v>
      </c>
      <c r="AC302">
        <v>69.11</v>
      </c>
      <c r="AD302" s="1">
        <v>3246.96</v>
      </c>
      <c r="AE302">
        <v>470.33</v>
      </c>
      <c r="AF302" s="1">
        <v>54977.86</v>
      </c>
      <c r="AG302">
        <v>15</v>
      </c>
      <c r="AH302" s="1">
        <v>27595</v>
      </c>
      <c r="AI302" s="1">
        <v>42340</v>
      </c>
      <c r="AJ302">
        <v>65.3</v>
      </c>
      <c r="AK302">
        <v>43.8</v>
      </c>
      <c r="AL302">
        <v>51.98</v>
      </c>
      <c r="AM302">
        <v>6.8</v>
      </c>
      <c r="AN302">
        <v>0</v>
      </c>
      <c r="AO302">
        <v>0.94330000000000003</v>
      </c>
      <c r="AP302" s="1">
        <v>1046.03</v>
      </c>
      <c r="AQ302" s="1">
        <v>1972.11</v>
      </c>
      <c r="AR302" s="1">
        <v>6963.16</v>
      </c>
      <c r="AS302">
        <v>793.28</v>
      </c>
      <c r="AT302">
        <v>444.19</v>
      </c>
      <c r="AU302" s="1">
        <v>11218.76</v>
      </c>
      <c r="AV302" s="1">
        <v>7009.37</v>
      </c>
      <c r="AW302">
        <v>0.57089999999999996</v>
      </c>
      <c r="AX302" s="1">
        <v>2389.29</v>
      </c>
      <c r="AY302">
        <v>0.1946</v>
      </c>
      <c r="AZ302" s="1">
        <v>1646.52</v>
      </c>
      <c r="BA302">
        <v>0.1341</v>
      </c>
      <c r="BB302" s="1">
        <v>1232.1300000000001</v>
      </c>
      <c r="BC302">
        <v>0.1004</v>
      </c>
      <c r="BD302" s="1">
        <v>12277.3</v>
      </c>
      <c r="BE302" s="1">
        <v>8404.81</v>
      </c>
      <c r="BF302">
        <v>4.4183000000000003</v>
      </c>
      <c r="BG302">
        <v>0.60229999999999995</v>
      </c>
      <c r="BH302">
        <v>0.23910000000000001</v>
      </c>
      <c r="BI302">
        <v>0.11360000000000001</v>
      </c>
      <c r="BJ302">
        <v>3.7699999999999997E-2</v>
      </c>
      <c r="BK302">
        <v>7.4000000000000003E-3</v>
      </c>
    </row>
    <row r="303" spans="1:63" x14ac:dyDescent="0.3">
      <c r="A303" t="s">
        <v>301</v>
      </c>
      <c r="B303">
        <v>44289</v>
      </c>
      <c r="C303">
        <v>3</v>
      </c>
      <c r="D303">
        <v>486.75</v>
      </c>
      <c r="E303" s="1">
        <v>1460.24</v>
      </c>
      <c r="F303" s="1">
        <v>1418.25</v>
      </c>
      <c r="G303">
        <v>2.8899999999999999E-2</v>
      </c>
      <c r="H303">
        <v>0</v>
      </c>
      <c r="I303">
        <v>1.15E-2</v>
      </c>
      <c r="J303">
        <v>1.4E-3</v>
      </c>
      <c r="K303">
        <v>4.2099999999999999E-2</v>
      </c>
      <c r="L303">
        <v>0.89390000000000003</v>
      </c>
      <c r="M303">
        <v>2.2200000000000001E-2</v>
      </c>
      <c r="N303">
        <v>9.7199999999999995E-2</v>
      </c>
      <c r="O303">
        <v>9.7000000000000003E-3</v>
      </c>
      <c r="P303">
        <v>0.1082</v>
      </c>
      <c r="Q303" s="1">
        <v>74230.880000000005</v>
      </c>
      <c r="R303">
        <v>0.27</v>
      </c>
      <c r="S303">
        <v>0.26</v>
      </c>
      <c r="T303">
        <v>0.47</v>
      </c>
      <c r="U303">
        <v>8.3000000000000007</v>
      </c>
      <c r="V303" s="1">
        <v>106172.3</v>
      </c>
      <c r="W303">
        <v>172.91</v>
      </c>
      <c r="X303" s="1">
        <v>227293.18</v>
      </c>
      <c r="Y303">
        <v>0.89780000000000004</v>
      </c>
      <c r="Z303">
        <v>8.3000000000000004E-2</v>
      </c>
      <c r="AA303">
        <v>1.9199999999999998E-2</v>
      </c>
      <c r="AB303">
        <v>0.1022</v>
      </c>
      <c r="AC303">
        <v>227.29</v>
      </c>
      <c r="AD303" s="1">
        <v>12485.14</v>
      </c>
      <c r="AE303" s="1">
        <v>1416.84</v>
      </c>
      <c r="AF303" s="1">
        <v>235116.72</v>
      </c>
      <c r="AG303">
        <v>564</v>
      </c>
      <c r="AH303" s="1">
        <v>60842</v>
      </c>
      <c r="AI303" s="1">
        <v>120676</v>
      </c>
      <c r="AJ303">
        <v>103.77</v>
      </c>
      <c r="AK303">
        <v>52.8</v>
      </c>
      <c r="AL303">
        <v>66.61</v>
      </c>
      <c r="AM303">
        <v>4.26</v>
      </c>
      <c r="AN303">
        <v>0</v>
      </c>
      <c r="AO303">
        <v>0.67230000000000001</v>
      </c>
      <c r="AP303" s="1">
        <v>1747.07</v>
      </c>
      <c r="AQ303" s="1">
        <v>1697.62</v>
      </c>
      <c r="AR303" s="1">
        <v>8157.71</v>
      </c>
      <c r="AS303">
        <v>839.96</v>
      </c>
      <c r="AT303">
        <v>396.02</v>
      </c>
      <c r="AU303" s="1">
        <v>12838.38</v>
      </c>
      <c r="AV303" s="1">
        <v>3365.73</v>
      </c>
      <c r="AW303">
        <v>0.23200000000000001</v>
      </c>
      <c r="AX303" s="1">
        <v>10157.700000000001</v>
      </c>
      <c r="AY303">
        <v>0.70009999999999994</v>
      </c>
      <c r="AZ303">
        <v>688.67</v>
      </c>
      <c r="BA303">
        <v>4.7500000000000001E-2</v>
      </c>
      <c r="BB303">
        <v>297.16000000000003</v>
      </c>
      <c r="BC303">
        <v>2.0500000000000001E-2</v>
      </c>
      <c r="BD303" s="1">
        <v>14509.27</v>
      </c>
      <c r="BE303" s="1">
        <v>1756.16</v>
      </c>
      <c r="BF303">
        <v>0.1855</v>
      </c>
      <c r="BG303">
        <v>0.58109999999999995</v>
      </c>
      <c r="BH303">
        <v>0.17749999999999999</v>
      </c>
      <c r="BI303">
        <v>0.1933</v>
      </c>
      <c r="BJ303">
        <v>3.15E-2</v>
      </c>
      <c r="BK303">
        <v>1.67E-2</v>
      </c>
    </row>
    <row r="304" spans="1:63" x14ac:dyDescent="0.3">
      <c r="A304" t="s">
        <v>302</v>
      </c>
      <c r="B304">
        <v>46128</v>
      </c>
      <c r="C304">
        <v>31</v>
      </c>
      <c r="D304">
        <v>51</v>
      </c>
      <c r="E304" s="1">
        <v>1580.96</v>
      </c>
      <c r="F304" s="1">
        <v>1497.71</v>
      </c>
      <c r="G304">
        <v>1.2999999999999999E-3</v>
      </c>
      <c r="H304">
        <v>1.5E-3</v>
      </c>
      <c r="I304">
        <v>7.3000000000000001E-3</v>
      </c>
      <c r="J304">
        <v>0</v>
      </c>
      <c r="K304">
        <v>1.4800000000000001E-2</v>
      </c>
      <c r="L304">
        <v>0.96199999999999997</v>
      </c>
      <c r="M304">
        <v>1.2999999999999999E-2</v>
      </c>
      <c r="N304">
        <v>0.35730000000000001</v>
      </c>
      <c r="O304">
        <v>1.1000000000000001E-3</v>
      </c>
      <c r="P304">
        <v>0.1323</v>
      </c>
      <c r="Q304" s="1">
        <v>48898.76</v>
      </c>
      <c r="R304">
        <v>0.38240000000000002</v>
      </c>
      <c r="S304">
        <v>0.13730000000000001</v>
      </c>
      <c r="T304">
        <v>0.48039999999999999</v>
      </c>
      <c r="U304">
        <v>9</v>
      </c>
      <c r="V304" s="1">
        <v>69649.89</v>
      </c>
      <c r="W304">
        <v>166.76</v>
      </c>
      <c r="X304" s="1">
        <v>98719.08</v>
      </c>
      <c r="Y304">
        <v>0.91180000000000005</v>
      </c>
      <c r="Z304">
        <v>5.8900000000000001E-2</v>
      </c>
      <c r="AA304">
        <v>2.93E-2</v>
      </c>
      <c r="AB304">
        <v>8.8200000000000001E-2</v>
      </c>
      <c r="AC304">
        <v>98.72</v>
      </c>
      <c r="AD304" s="1">
        <v>3020.55</v>
      </c>
      <c r="AE304">
        <v>540.17999999999995</v>
      </c>
      <c r="AF304" s="1">
        <v>107451.32</v>
      </c>
      <c r="AG304">
        <v>149</v>
      </c>
      <c r="AH304" s="1">
        <v>36429</v>
      </c>
      <c r="AI304" s="1">
        <v>54162</v>
      </c>
      <c r="AJ304">
        <v>31.87</v>
      </c>
      <c r="AK304">
        <v>30.47</v>
      </c>
      <c r="AL304">
        <v>31.87</v>
      </c>
      <c r="AM304">
        <v>3.12</v>
      </c>
      <c r="AN304">
        <v>606.46</v>
      </c>
      <c r="AO304">
        <v>1.0975999999999999</v>
      </c>
      <c r="AP304" s="1">
        <v>1178.92</v>
      </c>
      <c r="AQ304" s="1">
        <v>2208.58</v>
      </c>
      <c r="AR304" s="1">
        <v>5436.09</v>
      </c>
      <c r="AS304">
        <v>608.62</v>
      </c>
      <c r="AT304">
        <v>211.74</v>
      </c>
      <c r="AU304" s="1">
        <v>9643.9500000000007</v>
      </c>
      <c r="AV304" s="1">
        <v>6174.64</v>
      </c>
      <c r="AW304">
        <v>0.55059999999999998</v>
      </c>
      <c r="AX304" s="1">
        <v>3352.56</v>
      </c>
      <c r="AY304">
        <v>0.29899999999999999</v>
      </c>
      <c r="AZ304">
        <v>944.64</v>
      </c>
      <c r="BA304">
        <v>8.4199999999999997E-2</v>
      </c>
      <c r="BB304">
        <v>741.76</v>
      </c>
      <c r="BC304">
        <v>6.6100000000000006E-2</v>
      </c>
      <c r="BD304" s="1">
        <v>11213.6</v>
      </c>
      <c r="BE304" s="1">
        <v>5539.89</v>
      </c>
      <c r="BF304">
        <v>2.0274999999999999</v>
      </c>
      <c r="BG304">
        <v>0.49270000000000003</v>
      </c>
      <c r="BH304">
        <v>0.17749999999999999</v>
      </c>
      <c r="BI304">
        <v>0.29199999999999998</v>
      </c>
      <c r="BJ304">
        <v>2.18E-2</v>
      </c>
      <c r="BK304">
        <v>1.61E-2</v>
      </c>
    </row>
    <row r="305" spans="1:63" x14ac:dyDescent="0.3">
      <c r="A305" t="s">
        <v>303</v>
      </c>
      <c r="B305">
        <v>47886</v>
      </c>
      <c r="C305">
        <v>45</v>
      </c>
      <c r="D305">
        <v>60.91</v>
      </c>
      <c r="E305" s="1">
        <v>2740.83</v>
      </c>
      <c r="F305" s="1">
        <v>3037.5</v>
      </c>
      <c r="G305">
        <v>5.7999999999999996E-3</v>
      </c>
      <c r="H305">
        <v>6.9999999999999999E-4</v>
      </c>
      <c r="I305">
        <v>6.8999999999999999E-3</v>
      </c>
      <c r="J305">
        <v>8.0000000000000004E-4</v>
      </c>
      <c r="K305">
        <v>5.5899999999999998E-2</v>
      </c>
      <c r="L305">
        <v>0.89290000000000003</v>
      </c>
      <c r="M305">
        <v>3.7100000000000001E-2</v>
      </c>
      <c r="N305">
        <v>0.38119999999999998</v>
      </c>
      <c r="O305">
        <v>1.5299999999999999E-2</v>
      </c>
      <c r="P305">
        <v>0.1106</v>
      </c>
      <c r="Q305" s="1">
        <v>66173.490000000005</v>
      </c>
      <c r="R305">
        <v>0.1656</v>
      </c>
      <c r="S305">
        <v>0.14649999999999999</v>
      </c>
      <c r="T305">
        <v>0.68789999999999996</v>
      </c>
      <c r="U305">
        <v>19.8</v>
      </c>
      <c r="V305" s="1">
        <v>75404.81</v>
      </c>
      <c r="W305">
        <v>136.65</v>
      </c>
      <c r="X305" s="1">
        <v>130734.17</v>
      </c>
      <c r="Y305">
        <v>0.83460000000000001</v>
      </c>
      <c r="Z305">
        <v>0.13189999999999999</v>
      </c>
      <c r="AA305">
        <v>3.3500000000000002E-2</v>
      </c>
      <c r="AB305">
        <v>0.16539999999999999</v>
      </c>
      <c r="AC305">
        <v>130.72999999999999</v>
      </c>
      <c r="AD305" s="1">
        <v>3609.41</v>
      </c>
      <c r="AE305">
        <v>491.9</v>
      </c>
      <c r="AF305" s="1">
        <v>132043.54</v>
      </c>
      <c r="AG305">
        <v>284</v>
      </c>
      <c r="AH305" s="1">
        <v>34728</v>
      </c>
      <c r="AI305" s="1">
        <v>51278</v>
      </c>
      <c r="AJ305">
        <v>52.6</v>
      </c>
      <c r="AK305">
        <v>26.45</v>
      </c>
      <c r="AL305">
        <v>28.59</v>
      </c>
      <c r="AM305">
        <v>4.8499999999999996</v>
      </c>
      <c r="AN305">
        <v>0</v>
      </c>
      <c r="AO305">
        <v>0.81120000000000003</v>
      </c>
      <c r="AP305" s="1">
        <v>1231.6500000000001</v>
      </c>
      <c r="AQ305" s="1">
        <v>1745.28</v>
      </c>
      <c r="AR305" s="1">
        <v>5396.29</v>
      </c>
      <c r="AS305">
        <v>590.29999999999995</v>
      </c>
      <c r="AT305">
        <v>111.88</v>
      </c>
      <c r="AU305" s="1">
        <v>9075.42</v>
      </c>
      <c r="AV305" s="1">
        <v>4971.34</v>
      </c>
      <c r="AW305">
        <v>0.49409999999999998</v>
      </c>
      <c r="AX305" s="1">
        <v>3305.98</v>
      </c>
      <c r="AY305">
        <v>0.32850000000000001</v>
      </c>
      <c r="AZ305" s="1">
        <v>1186.1099999999999</v>
      </c>
      <c r="BA305">
        <v>0.1179</v>
      </c>
      <c r="BB305">
        <v>598.95000000000005</v>
      </c>
      <c r="BC305">
        <v>5.9499999999999997E-2</v>
      </c>
      <c r="BD305" s="1">
        <v>10062.379999999999</v>
      </c>
      <c r="BE305" s="1">
        <v>5198.16</v>
      </c>
      <c r="BF305">
        <v>1.6707000000000001</v>
      </c>
      <c r="BG305">
        <v>0.57869999999999999</v>
      </c>
      <c r="BH305">
        <v>0.2147</v>
      </c>
      <c r="BI305">
        <v>0.17100000000000001</v>
      </c>
      <c r="BJ305">
        <v>2.7E-2</v>
      </c>
      <c r="BK305">
        <v>8.6E-3</v>
      </c>
    </row>
    <row r="306" spans="1:63" x14ac:dyDescent="0.3">
      <c r="A306" t="s">
        <v>304</v>
      </c>
      <c r="B306">
        <v>49452</v>
      </c>
      <c r="C306">
        <v>49</v>
      </c>
      <c r="D306">
        <v>66.05</v>
      </c>
      <c r="E306" s="1">
        <v>3236.28</v>
      </c>
      <c r="F306" s="1">
        <v>3052.96</v>
      </c>
      <c r="G306">
        <v>3.2000000000000002E-3</v>
      </c>
      <c r="H306">
        <v>1.2999999999999999E-3</v>
      </c>
      <c r="I306">
        <v>4.1599999999999998E-2</v>
      </c>
      <c r="J306">
        <v>1.2999999999999999E-3</v>
      </c>
      <c r="K306">
        <v>2.7099999999999999E-2</v>
      </c>
      <c r="L306">
        <v>0.86570000000000003</v>
      </c>
      <c r="M306">
        <v>5.9799999999999999E-2</v>
      </c>
      <c r="N306">
        <v>0.62080000000000002</v>
      </c>
      <c r="O306">
        <v>8.9999999999999998E-4</v>
      </c>
      <c r="P306">
        <v>0.1361</v>
      </c>
      <c r="Q306" s="1">
        <v>50490.12</v>
      </c>
      <c r="R306">
        <v>0.2072</v>
      </c>
      <c r="S306">
        <v>0.26129999999999998</v>
      </c>
      <c r="T306">
        <v>0.53149999999999997</v>
      </c>
      <c r="U306">
        <v>19.3</v>
      </c>
      <c r="V306" s="1">
        <v>69426.75</v>
      </c>
      <c r="W306">
        <v>166.49</v>
      </c>
      <c r="X306" s="1">
        <v>99481.56</v>
      </c>
      <c r="Y306">
        <v>0.72670000000000001</v>
      </c>
      <c r="Z306">
        <v>0.2223</v>
      </c>
      <c r="AA306">
        <v>5.0999999999999997E-2</v>
      </c>
      <c r="AB306">
        <v>0.27329999999999999</v>
      </c>
      <c r="AC306">
        <v>99.48</v>
      </c>
      <c r="AD306" s="1">
        <v>3643.18</v>
      </c>
      <c r="AE306">
        <v>483.96</v>
      </c>
      <c r="AF306" s="1">
        <v>91032.79</v>
      </c>
      <c r="AG306">
        <v>94</v>
      </c>
      <c r="AH306" s="1">
        <v>27963</v>
      </c>
      <c r="AI306" s="1">
        <v>40799</v>
      </c>
      <c r="AJ306">
        <v>60.4</v>
      </c>
      <c r="AK306">
        <v>30.95</v>
      </c>
      <c r="AL306">
        <v>49.72</v>
      </c>
      <c r="AM306">
        <v>4.4000000000000004</v>
      </c>
      <c r="AN306">
        <v>0</v>
      </c>
      <c r="AO306">
        <v>0.86890000000000001</v>
      </c>
      <c r="AP306" s="1">
        <v>1239.21</v>
      </c>
      <c r="AQ306" s="1">
        <v>2002.41</v>
      </c>
      <c r="AR306" s="1">
        <v>6652.45</v>
      </c>
      <c r="AS306">
        <v>414.76</v>
      </c>
      <c r="AT306">
        <v>294.74</v>
      </c>
      <c r="AU306" s="1">
        <v>10603.56</v>
      </c>
      <c r="AV306" s="1">
        <v>7145.49</v>
      </c>
      <c r="AW306">
        <v>0.57650000000000001</v>
      </c>
      <c r="AX306" s="1">
        <v>3362.7</v>
      </c>
      <c r="AY306">
        <v>0.27129999999999999</v>
      </c>
      <c r="AZ306">
        <v>797.81</v>
      </c>
      <c r="BA306">
        <v>6.4399999999999999E-2</v>
      </c>
      <c r="BB306" s="1">
        <v>1088.22</v>
      </c>
      <c r="BC306">
        <v>8.7800000000000003E-2</v>
      </c>
      <c r="BD306" s="1">
        <v>12394.22</v>
      </c>
      <c r="BE306" s="1">
        <v>4752.76</v>
      </c>
      <c r="BF306">
        <v>2.1789000000000001</v>
      </c>
      <c r="BG306">
        <v>0.4945</v>
      </c>
      <c r="BH306">
        <v>0.26669999999999999</v>
      </c>
      <c r="BI306">
        <v>0.19989999999999999</v>
      </c>
      <c r="BJ306">
        <v>2.7099999999999999E-2</v>
      </c>
      <c r="BK306">
        <v>1.18E-2</v>
      </c>
    </row>
    <row r="307" spans="1:63" x14ac:dyDescent="0.3">
      <c r="A307" t="s">
        <v>305</v>
      </c>
      <c r="B307">
        <v>48272</v>
      </c>
      <c r="C307">
        <v>248</v>
      </c>
      <c r="D307">
        <v>5.27</v>
      </c>
      <c r="E307" s="1">
        <v>1307.3900000000001</v>
      </c>
      <c r="F307" s="1">
        <v>1173.02</v>
      </c>
      <c r="G307">
        <v>1.6999999999999999E-3</v>
      </c>
      <c r="H307">
        <v>0</v>
      </c>
      <c r="I307">
        <v>7.1000000000000004E-3</v>
      </c>
      <c r="J307">
        <v>0</v>
      </c>
      <c r="K307">
        <v>2.1299999999999999E-2</v>
      </c>
      <c r="L307">
        <v>0.93379999999999996</v>
      </c>
      <c r="M307">
        <v>3.61E-2</v>
      </c>
      <c r="N307">
        <v>0.44169999999999998</v>
      </c>
      <c r="O307">
        <v>2.7000000000000001E-3</v>
      </c>
      <c r="P307">
        <v>0.1245</v>
      </c>
      <c r="Q307" s="1">
        <v>49549.279999999999</v>
      </c>
      <c r="R307">
        <v>0.42499999999999999</v>
      </c>
      <c r="S307">
        <v>0.15</v>
      </c>
      <c r="T307">
        <v>0.42499999999999999</v>
      </c>
      <c r="U307">
        <v>13</v>
      </c>
      <c r="V307" s="1">
        <v>71223.460000000006</v>
      </c>
      <c r="W307">
        <v>97.54</v>
      </c>
      <c r="X307" s="1">
        <v>263419.42</v>
      </c>
      <c r="Y307">
        <v>0.91979999999999995</v>
      </c>
      <c r="Z307">
        <v>3.5000000000000003E-2</v>
      </c>
      <c r="AA307">
        <v>4.5199999999999997E-2</v>
      </c>
      <c r="AB307">
        <v>8.0199999999999994E-2</v>
      </c>
      <c r="AC307">
        <v>263.42</v>
      </c>
      <c r="AD307" s="1">
        <v>6230.77</v>
      </c>
      <c r="AE307">
        <v>628.25</v>
      </c>
      <c r="AF307" s="1">
        <v>220198.73</v>
      </c>
      <c r="AG307">
        <v>544</v>
      </c>
      <c r="AH307" s="1">
        <v>35928</v>
      </c>
      <c r="AI307" s="1">
        <v>55503</v>
      </c>
      <c r="AJ307">
        <v>47.55</v>
      </c>
      <c r="AK307">
        <v>21.66</v>
      </c>
      <c r="AL307">
        <v>45.12</v>
      </c>
      <c r="AM307">
        <v>5.0999999999999996</v>
      </c>
      <c r="AN307">
        <v>0</v>
      </c>
      <c r="AO307">
        <v>1.3533999999999999</v>
      </c>
      <c r="AP307" s="1">
        <v>2042.15</v>
      </c>
      <c r="AQ307" s="1">
        <v>2216.33</v>
      </c>
      <c r="AR307" s="1">
        <v>6719.48</v>
      </c>
      <c r="AS307">
        <v>507.63</v>
      </c>
      <c r="AT307">
        <v>411.48</v>
      </c>
      <c r="AU307" s="1">
        <v>11897.06</v>
      </c>
      <c r="AV307" s="1">
        <v>5105.0200000000004</v>
      </c>
      <c r="AW307">
        <v>0.40139999999999998</v>
      </c>
      <c r="AX307" s="1">
        <v>5754.68</v>
      </c>
      <c r="AY307">
        <v>0.45250000000000001</v>
      </c>
      <c r="AZ307" s="1">
        <v>1133.42</v>
      </c>
      <c r="BA307">
        <v>8.9099999999999999E-2</v>
      </c>
      <c r="BB307">
        <v>724.7</v>
      </c>
      <c r="BC307">
        <v>5.7000000000000002E-2</v>
      </c>
      <c r="BD307" s="1">
        <v>12717.82</v>
      </c>
      <c r="BE307" s="1">
        <v>3340.38</v>
      </c>
      <c r="BF307">
        <v>0.95699999999999996</v>
      </c>
      <c r="BG307">
        <v>0.53449999999999998</v>
      </c>
      <c r="BH307">
        <v>0.22720000000000001</v>
      </c>
      <c r="BI307">
        <v>0.1804</v>
      </c>
      <c r="BJ307">
        <v>4.0399999999999998E-2</v>
      </c>
      <c r="BK307">
        <v>1.7500000000000002E-2</v>
      </c>
    </row>
    <row r="308" spans="1:63" x14ac:dyDescent="0.3">
      <c r="A308" t="s">
        <v>306</v>
      </c>
      <c r="B308">
        <v>442</v>
      </c>
      <c r="C308">
        <v>115</v>
      </c>
      <c r="D308">
        <v>7.4</v>
      </c>
      <c r="E308">
        <v>850.44</v>
      </c>
      <c r="F308">
        <v>885.71</v>
      </c>
      <c r="G308">
        <v>1.1000000000000001E-3</v>
      </c>
      <c r="H308">
        <v>0</v>
      </c>
      <c r="I308">
        <v>2.5000000000000001E-3</v>
      </c>
      <c r="J308">
        <v>0</v>
      </c>
      <c r="K308">
        <v>3.3999999999999998E-3</v>
      </c>
      <c r="L308">
        <v>0.9738</v>
      </c>
      <c r="M308">
        <v>1.9199999999999998E-2</v>
      </c>
      <c r="N308">
        <v>0.56100000000000005</v>
      </c>
      <c r="O308">
        <v>0</v>
      </c>
      <c r="P308">
        <v>0.19839999999999999</v>
      </c>
      <c r="Q308" s="1">
        <v>57921.8</v>
      </c>
      <c r="R308">
        <v>0.19400000000000001</v>
      </c>
      <c r="S308">
        <v>0.17910000000000001</v>
      </c>
      <c r="T308">
        <v>0.62690000000000001</v>
      </c>
      <c r="U308">
        <v>7</v>
      </c>
      <c r="V308" s="1">
        <v>86298.86</v>
      </c>
      <c r="W308">
        <v>121.38</v>
      </c>
      <c r="X308" s="1">
        <v>309998.17</v>
      </c>
      <c r="Y308">
        <v>0.20150000000000001</v>
      </c>
      <c r="Z308">
        <v>0.2195</v>
      </c>
      <c r="AA308">
        <v>0.57909999999999995</v>
      </c>
      <c r="AB308">
        <v>0.79849999999999999</v>
      </c>
      <c r="AC308">
        <v>310</v>
      </c>
      <c r="AD308" s="1">
        <v>7552.97</v>
      </c>
      <c r="AE308">
        <v>155.63</v>
      </c>
      <c r="AF308" s="1">
        <v>349546.16</v>
      </c>
      <c r="AG308">
        <v>599</v>
      </c>
      <c r="AH308" s="1">
        <v>27006</v>
      </c>
      <c r="AI308" s="1">
        <v>42759</v>
      </c>
      <c r="AJ308">
        <v>26.5</v>
      </c>
      <c r="AK308">
        <v>20</v>
      </c>
      <c r="AL308">
        <v>22.74</v>
      </c>
      <c r="AM308">
        <v>3.8</v>
      </c>
      <c r="AN308">
        <v>0</v>
      </c>
      <c r="AO308">
        <v>0.87509999999999999</v>
      </c>
      <c r="AP308" s="1">
        <v>1685.57</v>
      </c>
      <c r="AQ308" s="1">
        <v>2428.4</v>
      </c>
      <c r="AR308" s="1">
        <v>7365.81</v>
      </c>
      <c r="AS308">
        <v>392.66</v>
      </c>
      <c r="AT308">
        <v>418.69</v>
      </c>
      <c r="AU308" s="1">
        <v>12291.17</v>
      </c>
      <c r="AV308" s="1">
        <v>4861.43</v>
      </c>
      <c r="AW308">
        <v>0.30599999999999999</v>
      </c>
      <c r="AX308" s="1">
        <v>7907.25</v>
      </c>
      <c r="AY308">
        <v>0.49769999999999998</v>
      </c>
      <c r="AZ308" s="1">
        <v>1431.79</v>
      </c>
      <c r="BA308">
        <v>9.01E-2</v>
      </c>
      <c r="BB308" s="1">
        <v>1687.59</v>
      </c>
      <c r="BC308">
        <v>0.1062</v>
      </c>
      <c r="BD308" s="1">
        <v>15888.06</v>
      </c>
      <c r="BE308" s="1">
        <v>1582.78</v>
      </c>
      <c r="BF308">
        <v>1.0447</v>
      </c>
      <c r="BG308">
        <v>0.48480000000000001</v>
      </c>
      <c r="BH308">
        <v>0.23930000000000001</v>
      </c>
      <c r="BI308">
        <v>0.22800000000000001</v>
      </c>
      <c r="BJ308">
        <v>2.5899999999999999E-2</v>
      </c>
      <c r="BK308">
        <v>2.1999999999999999E-2</v>
      </c>
    </row>
    <row r="309" spans="1:63" x14ac:dyDescent="0.3">
      <c r="A309" t="s">
        <v>307</v>
      </c>
      <c r="B309">
        <v>50005</v>
      </c>
      <c r="C309">
        <v>14</v>
      </c>
      <c r="D309">
        <v>92.4</v>
      </c>
      <c r="E309" s="1">
        <v>1293.6199999999999</v>
      </c>
      <c r="F309" s="1">
        <v>1300.8</v>
      </c>
      <c r="G309">
        <v>3.0999999999999999E-3</v>
      </c>
      <c r="H309">
        <v>2.3E-3</v>
      </c>
      <c r="I309">
        <v>8.0999999999999996E-3</v>
      </c>
      <c r="J309">
        <v>3.0999999999999999E-3</v>
      </c>
      <c r="K309">
        <v>4.5999999999999999E-3</v>
      </c>
      <c r="L309">
        <v>0.95799999999999996</v>
      </c>
      <c r="M309">
        <v>2.0799999999999999E-2</v>
      </c>
      <c r="N309">
        <v>0.2271</v>
      </c>
      <c r="O309">
        <v>2.3E-3</v>
      </c>
      <c r="P309">
        <v>0.16289999999999999</v>
      </c>
      <c r="Q309" s="1">
        <v>52632.17</v>
      </c>
      <c r="R309">
        <v>0.40229999999999999</v>
      </c>
      <c r="S309">
        <v>0.2069</v>
      </c>
      <c r="T309">
        <v>0.39079999999999998</v>
      </c>
      <c r="U309">
        <v>9.5</v>
      </c>
      <c r="V309" s="1">
        <v>74163.05</v>
      </c>
      <c r="W309">
        <v>132.59</v>
      </c>
      <c r="X309" s="1">
        <v>147946.12</v>
      </c>
      <c r="Y309">
        <v>0.84379999999999999</v>
      </c>
      <c r="Z309">
        <v>4.0800000000000003E-2</v>
      </c>
      <c r="AA309">
        <v>0.1153</v>
      </c>
      <c r="AB309">
        <v>0.15620000000000001</v>
      </c>
      <c r="AC309">
        <v>147.94999999999999</v>
      </c>
      <c r="AD309" s="1">
        <v>7492.75</v>
      </c>
      <c r="AE309">
        <v>850.32</v>
      </c>
      <c r="AF309" s="1">
        <v>149493.59</v>
      </c>
      <c r="AG309">
        <v>377</v>
      </c>
      <c r="AH309" s="1">
        <v>37281</v>
      </c>
      <c r="AI309" s="1">
        <v>56212</v>
      </c>
      <c r="AJ309">
        <v>73.2</v>
      </c>
      <c r="AK309">
        <v>47.48</v>
      </c>
      <c r="AL309">
        <v>52.43</v>
      </c>
      <c r="AM309">
        <v>5.9</v>
      </c>
      <c r="AN309">
        <v>0</v>
      </c>
      <c r="AO309">
        <v>1.3098000000000001</v>
      </c>
      <c r="AP309" s="1">
        <v>1293.8599999999999</v>
      </c>
      <c r="AQ309" s="1">
        <v>2097.8200000000002</v>
      </c>
      <c r="AR309" s="1">
        <v>5891.68</v>
      </c>
      <c r="AS309">
        <v>954.6</v>
      </c>
      <c r="AT309">
        <v>298.05</v>
      </c>
      <c r="AU309" s="1">
        <v>10536.05</v>
      </c>
      <c r="AV309" s="1">
        <v>5747.94</v>
      </c>
      <c r="AW309">
        <v>0.44219999999999998</v>
      </c>
      <c r="AX309" s="1">
        <v>6214.05</v>
      </c>
      <c r="AY309">
        <v>0.47799999999999998</v>
      </c>
      <c r="AZ309">
        <v>545.75</v>
      </c>
      <c r="BA309">
        <v>4.2000000000000003E-2</v>
      </c>
      <c r="BB309">
        <v>492</v>
      </c>
      <c r="BC309">
        <v>3.78E-2</v>
      </c>
      <c r="BD309" s="1">
        <v>12999.74</v>
      </c>
      <c r="BE309" s="1">
        <v>4022.41</v>
      </c>
      <c r="BF309">
        <v>1.036</v>
      </c>
      <c r="BG309">
        <v>0.56189999999999996</v>
      </c>
      <c r="BH309">
        <v>0.2359</v>
      </c>
      <c r="BI309">
        <v>0.16259999999999999</v>
      </c>
      <c r="BJ309">
        <v>2.5100000000000001E-2</v>
      </c>
      <c r="BK309">
        <v>1.46E-2</v>
      </c>
    </row>
    <row r="310" spans="1:63" x14ac:dyDescent="0.3">
      <c r="A310" t="s">
        <v>308</v>
      </c>
      <c r="B310">
        <v>44297</v>
      </c>
      <c r="C310">
        <v>19</v>
      </c>
      <c r="D310">
        <v>247.25</v>
      </c>
      <c r="E310" s="1">
        <v>4697.7299999999996</v>
      </c>
      <c r="F310" s="1">
        <v>3308.03</v>
      </c>
      <c r="G310">
        <v>5.4000000000000003E-3</v>
      </c>
      <c r="H310">
        <v>5.0000000000000001E-4</v>
      </c>
      <c r="I310">
        <v>0.29480000000000001</v>
      </c>
      <c r="J310">
        <v>1.1999999999999999E-3</v>
      </c>
      <c r="K310">
        <v>3.2199999999999999E-2</v>
      </c>
      <c r="L310">
        <v>0.53820000000000001</v>
      </c>
      <c r="M310">
        <v>0.12759999999999999</v>
      </c>
      <c r="N310">
        <v>0.79390000000000005</v>
      </c>
      <c r="O310">
        <v>3.0000000000000001E-3</v>
      </c>
      <c r="P310">
        <v>0.25080000000000002</v>
      </c>
      <c r="Q310" s="1">
        <v>53270.64</v>
      </c>
      <c r="R310">
        <v>0.13850000000000001</v>
      </c>
      <c r="S310">
        <v>0.1182</v>
      </c>
      <c r="T310">
        <v>0.74319999999999997</v>
      </c>
      <c r="U310">
        <v>22</v>
      </c>
      <c r="V310" s="1">
        <v>69841.77</v>
      </c>
      <c r="W310">
        <v>212.07</v>
      </c>
      <c r="X310" s="1">
        <v>81122.429999999993</v>
      </c>
      <c r="Y310">
        <v>0.66439999999999999</v>
      </c>
      <c r="Z310">
        <v>0.26490000000000002</v>
      </c>
      <c r="AA310">
        <v>7.0599999999999996E-2</v>
      </c>
      <c r="AB310">
        <v>0.33560000000000001</v>
      </c>
      <c r="AC310">
        <v>81.12</v>
      </c>
      <c r="AD310" s="1">
        <v>4068.72</v>
      </c>
      <c r="AE310">
        <v>478.76</v>
      </c>
      <c r="AF310" s="1">
        <v>72307.429999999993</v>
      </c>
      <c r="AG310">
        <v>46</v>
      </c>
      <c r="AH310" s="1">
        <v>23034</v>
      </c>
      <c r="AI310" s="1">
        <v>37232</v>
      </c>
      <c r="AJ310">
        <v>67.25</v>
      </c>
      <c r="AK310">
        <v>45.78</v>
      </c>
      <c r="AL310">
        <v>56.57</v>
      </c>
      <c r="AM310">
        <v>4.4000000000000004</v>
      </c>
      <c r="AN310">
        <v>0</v>
      </c>
      <c r="AO310">
        <v>1.4531000000000001</v>
      </c>
      <c r="AP310" s="1">
        <v>2448.34</v>
      </c>
      <c r="AQ310" s="1">
        <v>2574.7199999999998</v>
      </c>
      <c r="AR310" s="1">
        <v>8225.34</v>
      </c>
      <c r="AS310">
        <v>959.23</v>
      </c>
      <c r="AT310">
        <v>135.44999999999999</v>
      </c>
      <c r="AU310" s="1">
        <v>14343.08</v>
      </c>
      <c r="AV310" s="1">
        <v>11842.73</v>
      </c>
      <c r="AW310">
        <v>0.59460000000000002</v>
      </c>
      <c r="AX310" s="1">
        <v>5139.8900000000003</v>
      </c>
      <c r="AY310">
        <v>0.2581</v>
      </c>
      <c r="AZ310">
        <v>788.72</v>
      </c>
      <c r="BA310">
        <v>3.9600000000000003E-2</v>
      </c>
      <c r="BB310" s="1">
        <v>2145.87</v>
      </c>
      <c r="BC310">
        <v>0.1077</v>
      </c>
      <c r="BD310" s="1">
        <v>19917.21</v>
      </c>
      <c r="BE310" s="1">
        <v>4876.79</v>
      </c>
      <c r="BF310">
        <v>2.6778</v>
      </c>
      <c r="BG310">
        <v>0.39979999999999999</v>
      </c>
      <c r="BH310">
        <v>0.21759999999999999</v>
      </c>
      <c r="BI310">
        <v>0.3468</v>
      </c>
      <c r="BJ310">
        <v>1.9199999999999998E-2</v>
      </c>
      <c r="BK310">
        <v>1.6500000000000001E-2</v>
      </c>
    </row>
    <row r="311" spans="1:63" x14ac:dyDescent="0.3">
      <c r="A311" t="s">
        <v>309</v>
      </c>
      <c r="B311">
        <v>44305</v>
      </c>
      <c r="C311">
        <v>5</v>
      </c>
      <c r="D311">
        <v>847.51</v>
      </c>
      <c r="E311" s="1">
        <v>4237.55</v>
      </c>
      <c r="F311" s="1">
        <v>3478.91</v>
      </c>
      <c r="G311">
        <v>8.9999999999999998E-4</v>
      </c>
      <c r="H311">
        <v>5.9999999999999995E-4</v>
      </c>
      <c r="I311">
        <v>0.92100000000000004</v>
      </c>
      <c r="J311">
        <v>4.0000000000000002E-4</v>
      </c>
      <c r="K311">
        <v>2.4400000000000002E-2</v>
      </c>
      <c r="L311">
        <v>2.3800000000000002E-2</v>
      </c>
      <c r="M311">
        <v>2.8899999999999999E-2</v>
      </c>
      <c r="N311">
        <v>0.98399999999999999</v>
      </c>
      <c r="O311">
        <v>5.9999999999999995E-4</v>
      </c>
      <c r="P311">
        <v>0.1731</v>
      </c>
      <c r="Q311" s="1">
        <v>63838.78</v>
      </c>
      <c r="R311">
        <v>0.24390000000000001</v>
      </c>
      <c r="S311">
        <v>0.14630000000000001</v>
      </c>
      <c r="T311">
        <v>0.60980000000000001</v>
      </c>
      <c r="U311">
        <v>33.299999999999997</v>
      </c>
      <c r="V311" s="1">
        <v>78591.8</v>
      </c>
      <c r="W311">
        <v>127.25</v>
      </c>
      <c r="X311" s="1">
        <v>60982.96</v>
      </c>
      <c r="Y311">
        <v>0.66590000000000005</v>
      </c>
      <c r="Z311">
        <v>0.29089999999999999</v>
      </c>
      <c r="AA311">
        <v>4.3200000000000002E-2</v>
      </c>
      <c r="AB311">
        <v>0.33410000000000001</v>
      </c>
      <c r="AC311">
        <v>60.98</v>
      </c>
      <c r="AD311" s="1">
        <v>3791.57</v>
      </c>
      <c r="AE311">
        <v>602.55999999999995</v>
      </c>
      <c r="AF311" s="1">
        <v>66812.81</v>
      </c>
      <c r="AG311">
        <v>36</v>
      </c>
      <c r="AH311" s="1">
        <v>27164</v>
      </c>
      <c r="AI311" s="1">
        <v>36061</v>
      </c>
      <c r="AJ311">
        <v>74.900000000000006</v>
      </c>
      <c r="AK311">
        <v>62.17</v>
      </c>
      <c r="AL311">
        <v>60.29</v>
      </c>
      <c r="AM311">
        <v>5.3</v>
      </c>
      <c r="AN311">
        <v>0</v>
      </c>
      <c r="AO311">
        <v>1.4278999999999999</v>
      </c>
      <c r="AP311" s="1">
        <v>1710.64</v>
      </c>
      <c r="AQ311" s="1">
        <v>2373.75</v>
      </c>
      <c r="AR311" s="1">
        <v>6787.61</v>
      </c>
      <c r="AS311">
        <v>748.77</v>
      </c>
      <c r="AT311">
        <v>389.18</v>
      </c>
      <c r="AU311" s="1">
        <v>12009.96</v>
      </c>
      <c r="AV311" s="1">
        <v>8029.88</v>
      </c>
      <c r="AW311">
        <v>0.54869999999999997</v>
      </c>
      <c r="AX311" s="1">
        <v>3994.2</v>
      </c>
      <c r="AY311">
        <v>0.27300000000000002</v>
      </c>
      <c r="AZ311">
        <v>997.74</v>
      </c>
      <c r="BA311">
        <v>6.8199999999999997E-2</v>
      </c>
      <c r="BB311" s="1">
        <v>1611.46</v>
      </c>
      <c r="BC311">
        <v>0.1101</v>
      </c>
      <c r="BD311" s="1">
        <v>14633.27</v>
      </c>
      <c r="BE311" s="1">
        <v>4474.63</v>
      </c>
      <c r="BF311">
        <v>2.9782999999999999</v>
      </c>
      <c r="BG311">
        <v>0.47639999999999999</v>
      </c>
      <c r="BH311">
        <v>0.1953</v>
      </c>
      <c r="BI311">
        <v>0.29749999999999999</v>
      </c>
      <c r="BJ311">
        <v>2.06E-2</v>
      </c>
      <c r="BK311">
        <v>1.03E-2</v>
      </c>
    </row>
    <row r="312" spans="1:63" x14ac:dyDescent="0.3">
      <c r="A312" t="s">
        <v>310</v>
      </c>
      <c r="B312">
        <v>45831</v>
      </c>
      <c r="C312">
        <v>101</v>
      </c>
      <c r="D312">
        <v>9.3699999999999992</v>
      </c>
      <c r="E312">
        <v>945.98</v>
      </c>
      <c r="F312">
        <v>953.46</v>
      </c>
      <c r="G312">
        <v>1E-3</v>
      </c>
      <c r="H312">
        <v>0</v>
      </c>
      <c r="I312">
        <v>0</v>
      </c>
      <c r="J312">
        <v>0</v>
      </c>
      <c r="K312">
        <v>9.2999999999999992E-3</v>
      </c>
      <c r="L312">
        <v>0.97850000000000004</v>
      </c>
      <c r="M312">
        <v>1.11E-2</v>
      </c>
      <c r="N312">
        <v>0.38969999999999999</v>
      </c>
      <c r="O312">
        <v>1E-3</v>
      </c>
      <c r="P312">
        <v>0.1061</v>
      </c>
      <c r="Q312" s="1">
        <v>49307.94</v>
      </c>
      <c r="R312">
        <v>0.3906</v>
      </c>
      <c r="S312">
        <v>0.28129999999999999</v>
      </c>
      <c r="T312">
        <v>0.3281</v>
      </c>
      <c r="U312">
        <v>9.6</v>
      </c>
      <c r="V312" s="1">
        <v>50722.19</v>
      </c>
      <c r="W312">
        <v>96.06</v>
      </c>
      <c r="X312" s="1">
        <v>151172.29999999999</v>
      </c>
      <c r="Y312">
        <v>0.92469999999999997</v>
      </c>
      <c r="Z312">
        <v>2.93E-2</v>
      </c>
      <c r="AA312">
        <v>4.5999999999999999E-2</v>
      </c>
      <c r="AB312">
        <v>7.5300000000000006E-2</v>
      </c>
      <c r="AC312">
        <v>151.16999999999999</v>
      </c>
      <c r="AD312" s="1">
        <v>3499.89</v>
      </c>
      <c r="AE312">
        <v>496.04</v>
      </c>
      <c r="AF312" s="1">
        <v>142533.82</v>
      </c>
      <c r="AG312">
        <v>342</v>
      </c>
      <c r="AH312" s="1">
        <v>34871</v>
      </c>
      <c r="AI312" s="1">
        <v>49690</v>
      </c>
      <c r="AJ312">
        <v>44.7</v>
      </c>
      <c r="AK312">
        <v>22.03</v>
      </c>
      <c r="AL312">
        <v>24.67</v>
      </c>
      <c r="AM312">
        <v>4</v>
      </c>
      <c r="AN312">
        <v>0</v>
      </c>
      <c r="AO312">
        <v>0.88270000000000004</v>
      </c>
      <c r="AP312" s="1">
        <v>1198.9000000000001</v>
      </c>
      <c r="AQ312" s="1">
        <v>1653.69</v>
      </c>
      <c r="AR312" s="1">
        <v>5301.33</v>
      </c>
      <c r="AS312">
        <v>300.39999999999998</v>
      </c>
      <c r="AT312">
        <v>142.05000000000001</v>
      </c>
      <c r="AU312" s="1">
        <v>8596.4</v>
      </c>
      <c r="AV312" s="1">
        <v>5602.58</v>
      </c>
      <c r="AW312">
        <v>0.52639999999999998</v>
      </c>
      <c r="AX312" s="1">
        <v>2783.63</v>
      </c>
      <c r="AY312">
        <v>0.26150000000000001</v>
      </c>
      <c r="AZ312" s="1">
        <v>1599.09</v>
      </c>
      <c r="BA312">
        <v>0.1502</v>
      </c>
      <c r="BB312">
        <v>658.61</v>
      </c>
      <c r="BC312">
        <v>6.1899999999999997E-2</v>
      </c>
      <c r="BD312" s="1">
        <v>10643.91</v>
      </c>
      <c r="BE312" s="1">
        <v>5258.68</v>
      </c>
      <c r="BF312">
        <v>1.796</v>
      </c>
      <c r="BG312">
        <v>0.47989999999999999</v>
      </c>
      <c r="BH312">
        <v>0.22109999999999999</v>
      </c>
      <c r="BI312">
        <v>0.23580000000000001</v>
      </c>
      <c r="BJ312">
        <v>4.6699999999999998E-2</v>
      </c>
      <c r="BK312">
        <v>1.6500000000000001E-2</v>
      </c>
    </row>
    <row r="313" spans="1:63" x14ac:dyDescent="0.3">
      <c r="A313" t="s">
        <v>311</v>
      </c>
      <c r="B313">
        <v>50211</v>
      </c>
      <c r="C313">
        <v>78</v>
      </c>
      <c r="D313">
        <v>9.57</v>
      </c>
      <c r="E313">
        <v>746.22</v>
      </c>
      <c r="F313">
        <v>715.48</v>
      </c>
      <c r="G313">
        <v>5.5999999999999999E-3</v>
      </c>
      <c r="H313">
        <v>0</v>
      </c>
      <c r="I313">
        <v>2.8E-3</v>
      </c>
      <c r="J313">
        <v>2.8E-3</v>
      </c>
      <c r="K313">
        <v>1.3100000000000001E-2</v>
      </c>
      <c r="L313">
        <v>0.95340000000000003</v>
      </c>
      <c r="M313">
        <v>2.23E-2</v>
      </c>
      <c r="N313">
        <v>0.435</v>
      </c>
      <c r="O313">
        <v>0</v>
      </c>
      <c r="P313">
        <v>0.1381</v>
      </c>
      <c r="Q313" s="1">
        <v>57926.51</v>
      </c>
      <c r="R313">
        <v>0.254</v>
      </c>
      <c r="S313">
        <v>0.22220000000000001</v>
      </c>
      <c r="T313">
        <v>0.52380000000000004</v>
      </c>
      <c r="U313">
        <v>5.0999999999999996</v>
      </c>
      <c r="V313" s="1">
        <v>84951.8</v>
      </c>
      <c r="W313">
        <v>141.29</v>
      </c>
      <c r="X313" s="1">
        <v>136557.85</v>
      </c>
      <c r="Y313">
        <v>0.93169999999999997</v>
      </c>
      <c r="Z313">
        <v>3.27E-2</v>
      </c>
      <c r="AA313">
        <v>3.56E-2</v>
      </c>
      <c r="AB313">
        <v>6.83E-2</v>
      </c>
      <c r="AC313">
        <v>136.56</v>
      </c>
      <c r="AD313" s="1">
        <v>4154.88</v>
      </c>
      <c r="AE313">
        <v>641.47</v>
      </c>
      <c r="AF313" s="1">
        <v>130129.12</v>
      </c>
      <c r="AG313">
        <v>270</v>
      </c>
      <c r="AH313" s="1">
        <v>31856</v>
      </c>
      <c r="AI313" s="1">
        <v>46582</v>
      </c>
      <c r="AJ313">
        <v>42.3</v>
      </c>
      <c r="AK313">
        <v>29.97</v>
      </c>
      <c r="AL313">
        <v>30.34</v>
      </c>
      <c r="AM313">
        <v>5.2</v>
      </c>
      <c r="AN313">
        <v>0</v>
      </c>
      <c r="AO313">
        <v>1.1915</v>
      </c>
      <c r="AP313" s="1">
        <v>1987.19</v>
      </c>
      <c r="AQ313" s="1">
        <v>2669.51</v>
      </c>
      <c r="AR313" s="1">
        <v>6636.82</v>
      </c>
      <c r="AS313">
        <v>496.35</v>
      </c>
      <c r="AT313">
        <v>67.66</v>
      </c>
      <c r="AU313" s="1">
        <v>11857.56</v>
      </c>
      <c r="AV313" s="1">
        <v>7703.99</v>
      </c>
      <c r="AW313">
        <v>0.57399999999999995</v>
      </c>
      <c r="AX313" s="1">
        <v>3559.14</v>
      </c>
      <c r="AY313">
        <v>0.26519999999999999</v>
      </c>
      <c r="AZ313" s="1">
        <v>1184.3800000000001</v>
      </c>
      <c r="BA313">
        <v>8.8200000000000001E-2</v>
      </c>
      <c r="BB313">
        <v>974.41</v>
      </c>
      <c r="BC313">
        <v>7.2599999999999998E-2</v>
      </c>
      <c r="BD313" s="1">
        <v>13421.93</v>
      </c>
      <c r="BE313" s="1">
        <v>6133.42</v>
      </c>
      <c r="BF313">
        <v>2.1158000000000001</v>
      </c>
      <c r="BG313">
        <v>0.51859999999999995</v>
      </c>
      <c r="BH313">
        <v>0.20269999999999999</v>
      </c>
      <c r="BI313">
        <v>0.2263</v>
      </c>
      <c r="BJ313">
        <v>3.7100000000000001E-2</v>
      </c>
      <c r="BK313">
        <v>1.52E-2</v>
      </c>
    </row>
    <row r="314" spans="1:63" x14ac:dyDescent="0.3">
      <c r="A314" t="s">
        <v>312</v>
      </c>
      <c r="B314">
        <v>46805</v>
      </c>
      <c r="C314">
        <v>75</v>
      </c>
      <c r="D314">
        <v>13.99</v>
      </c>
      <c r="E314" s="1">
        <v>1049.3599999999999</v>
      </c>
      <c r="F314" s="1">
        <v>1141.73</v>
      </c>
      <c r="G314">
        <v>8.9999999999999998E-4</v>
      </c>
      <c r="H314">
        <v>3.5000000000000001E-3</v>
      </c>
      <c r="I314">
        <v>4.3E-3</v>
      </c>
      <c r="J314">
        <v>2.5999999999999999E-3</v>
      </c>
      <c r="K314">
        <v>4.5699999999999998E-2</v>
      </c>
      <c r="L314">
        <v>0.91410000000000002</v>
      </c>
      <c r="M314">
        <v>2.8899999999999999E-2</v>
      </c>
      <c r="N314">
        <v>0.34539999999999998</v>
      </c>
      <c r="O314">
        <v>0</v>
      </c>
      <c r="P314">
        <v>0.16400000000000001</v>
      </c>
      <c r="Q314" s="1">
        <v>58199.37</v>
      </c>
      <c r="R314">
        <v>0.16880000000000001</v>
      </c>
      <c r="S314">
        <v>0.16880000000000001</v>
      </c>
      <c r="T314">
        <v>0.6623</v>
      </c>
      <c r="U314">
        <v>13</v>
      </c>
      <c r="V314" s="1">
        <v>80623.08</v>
      </c>
      <c r="W314">
        <v>78.099999999999994</v>
      </c>
      <c r="X314" s="1">
        <v>181327.9</v>
      </c>
      <c r="Y314">
        <v>0.85640000000000005</v>
      </c>
      <c r="Z314">
        <v>8.8499999999999995E-2</v>
      </c>
      <c r="AA314">
        <v>5.5E-2</v>
      </c>
      <c r="AB314">
        <v>0.14360000000000001</v>
      </c>
      <c r="AC314">
        <v>181.33</v>
      </c>
      <c r="AD314" s="1">
        <v>6618.07</v>
      </c>
      <c r="AE314">
        <v>732.87</v>
      </c>
      <c r="AF314" s="1">
        <v>157937.12</v>
      </c>
      <c r="AG314">
        <v>411</v>
      </c>
      <c r="AH314" s="1">
        <v>32159</v>
      </c>
      <c r="AI314" s="1">
        <v>46900</v>
      </c>
      <c r="AJ314">
        <v>65.61</v>
      </c>
      <c r="AK314">
        <v>33.04</v>
      </c>
      <c r="AL314">
        <v>51.8</v>
      </c>
      <c r="AM314">
        <v>5.7</v>
      </c>
      <c r="AN314">
        <v>0</v>
      </c>
      <c r="AO314">
        <v>1.4296</v>
      </c>
      <c r="AP314" s="1">
        <v>1961.75</v>
      </c>
      <c r="AQ314" s="1">
        <v>2631.5</v>
      </c>
      <c r="AR314" s="1">
        <v>7077.36</v>
      </c>
      <c r="AS314">
        <v>863.49</v>
      </c>
      <c r="AT314">
        <v>278.56</v>
      </c>
      <c r="AU314" s="1">
        <v>12812.67</v>
      </c>
      <c r="AV314" s="1">
        <v>5810.34</v>
      </c>
      <c r="AW314">
        <v>0.38700000000000001</v>
      </c>
      <c r="AX314" s="1">
        <v>5005.03</v>
      </c>
      <c r="AY314">
        <v>0.33339999999999997</v>
      </c>
      <c r="AZ314" s="1">
        <v>3575.18</v>
      </c>
      <c r="BA314">
        <v>0.23810000000000001</v>
      </c>
      <c r="BB314">
        <v>622.61</v>
      </c>
      <c r="BC314">
        <v>4.1500000000000002E-2</v>
      </c>
      <c r="BD314" s="1">
        <v>15013.16</v>
      </c>
      <c r="BE314" s="1">
        <v>4123.1400000000003</v>
      </c>
      <c r="BF314">
        <v>1.2416</v>
      </c>
      <c r="BG314">
        <v>0.5232</v>
      </c>
      <c r="BH314">
        <v>0.21479999999999999</v>
      </c>
      <c r="BI314">
        <v>0.2021</v>
      </c>
      <c r="BJ314">
        <v>4.6800000000000001E-2</v>
      </c>
      <c r="BK314">
        <v>1.32E-2</v>
      </c>
    </row>
    <row r="315" spans="1:63" x14ac:dyDescent="0.3">
      <c r="A315" t="s">
        <v>313</v>
      </c>
      <c r="B315">
        <v>44313</v>
      </c>
      <c r="C315">
        <v>4</v>
      </c>
      <c r="D315">
        <v>430.43</v>
      </c>
      <c r="E315" s="1">
        <v>1721.71</v>
      </c>
      <c r="F315" s="1">
        <v>1661.33</v>
      </c>
      <c r="G315">
        <v>1.4800000000000001E-2</v>
      </c>
      <c r="H315">
        <v>1.5E-3</v>
      </c>
      <c r="I315">
        <v>9.7999999999999997E-3</v>
      </c>
      <c r="J315">
        <v>1.6999999999999999E-3</v>
      </c>
      <c r="K315">
        <v>2.3900000000000001E-2</v>
      </c>
      <c r="L315">
        <v>0.91300000000000003</v>
      </c>
      <c r="M315">
        <v>3.5200000000000002E-2</v>
      </c>
      <c r="N315">
        <v>0.1172</v>
      </c>
      <c r="O315">
        <v>1.8E-3</v>
      </c>
      <c r="P315">
        <v>8.4500000000000006E-2</v>
      </c>
      <c r="Q315" s="1">
        <v>71908.38</v>
      </c>
      <c r="R315">
        <v>0.1203</v>
      </c>
      <c r="S315">
        <v>0.1429</v>
      </c>
      <c r="T315">
        <v>0.73680000000000001</v>
      </c>
      <c r="U315">
        <v>9.1999999999999993</v>
      </c>
      <c r="V315" s="1">
        <v>112242.18</v>
      </c>
      <c r="W315">
        <v>184.01</v>
      </c>
      <c r="X315" s="1">
        <v>208085.67</v>
      </c>
      <c r="Y315">
        <v>0.86280000000000001</v>
      </c>
      <c r="Z315">
        <v>0.11459999999999999</v>
      </c>
      <c r="AA315">
        <v>2.2599999999999999E-2</v>
      </c>
      <c r="AB315">
        <v>0.13719999999999999</v>
      </c>
      <c r="AC315">
        <v>208.09</v>
      </c>
      <c r="AD315" s="1">
        <v>11773.89</v>
      </c>
      <c r="AE315" s="1">
        <v>1221.43</v>
      </c>
      <c r="AF315" s="1">
        <v>217441.54</v>
      </c>
      <c r="AG315">
        <v>541</v>
      </c>
      <c r="AH315" s="1">
        <v>54185</v>
      </c>
      <c r="AI315" s="1">
        <v>138812</v>
      </c>
      <c r="AJ315">
        <v>109.72</v>
      </c>
      <c r="AK315">
        <v>52.67</v>
      </c>
      <c r="AL315">
        <v>75.56</v>
      </c>
      <c r="AM315">
        <v>5.85</v>
      </c>
      <c r="AN315">
        <v>0</v>
      </c>
      <c r="AO315">
        <v>0.84340000000000004</v>
      </c>
      <c r="AP315" s="1">
        <v>1754.78</v>
      </c>
      <c r="AQ315" s="1">
        <v>2187.7399999999998</v>
      </c>
      <c r="AR315" s="1">
        <v>7782.88</v>
      </c>
      <c r="AS315">
        <v>718.51</v>
      </c>
      <c r="AT315">
        <v>567.75</v>
      </c>
      <c r="AU315" s="1">
        <v>13011.67</v>
      </c>
      <c r="AV315" s="1">
        <v>3512.56</v>
      </c>
      <c r="AW315">
        <v>0.2319</v>
      </c>
      <c r="AX315" s="1">
        <v>10721.04</v>
      </c>
      <c r="AY315">
        <v>0.7077</v>
      </c>
      <c r="AZ315">
        <v>582.15</v>
      </c>
      <c r="BA315">
        <v>3.8399999999999997E-2</v>
      </c>
      <c r="BB315">
        <v>333.18</v>
      </c>
      <c r="BC315">
        <v>2.1999999999999999E-2</v>
      </c>
      <c r="BD315" s="1">
        <v>15148.94</v>
      </c>
      <c r="BE315" s="1">
        <v>1717.13</v>
      </c>
      <c r="BF315">
        <v>0.17449999999999999</v>
      </c>
      <c r="BG315">
        <v>0.56320000000000003</v>
      </c>
      <c r="BH315">
        <v>0.17169999999999999</v>
      </c>
      <c r="BI315">
        <v>0.21529999999999999</v>
      </c>
      <c r="BJ315">
        <v>3.49E-2</v>
      </c>
      <c r="BK315">
        <v>1.4999999999999999E-2</v>
      </c>
    </row>
    <row r="316" spans="1:63" x14ac:dyDescent="0.3">
      <c r="A316" t="s">
        <v>314</v>
      </c>
      <c r="B316">
        <v>44321</v>
      </c>
      <c r="C316">
        <v>71</v>
      </c>
      <c r="D316">
        <v>38.93</v>
      </c>
      <c r="E316" s="1">
        <v>2763.78</v>
      </c>
      <c r="F316" s="1">
        <v>2589.4299999999998</v>
      </c>
      <c r="G316">
        <v>9.7000000000000003E-3</v>
      </c>
      <c r="H316">
        <v>0</v>
      </c>
      <c r="I316">
        <v>1.03E-2</v>
      </c>
      <c r="J316">
        <v>2.7000000000000001E-3</v>
      </c>
      <c r="K316">
        <v>1.8700000000000001E-2</v>
      </c>
      <c r="L316">
        <v>0.92490000000000006</v>
      </c>
      <c r="M316">
        <v>3.3799999999999997E-2</v>
      </c>
      <c r="N316">
        <v>0.46810000000000002</v>
      </c>
      <c r="O316">
        <v>1.1000000000000001E-3</v>
      </c>
      <c r="P316">
        <v>0.13980000000000001</v>
      </c>
      <c r="Q316" s="1">
        <v>49807.62</v>
      </c>
      <c r="R316">
        <v>0.22520000000000001</v>
      </c>
      <c r="S316">
        <v>0.17219999999999999</v>
      </c>
      <c r="T316">
        <v>0.60260000000000002</v>
      </c>
      <c r="U316">
        <v>17</v>
      </c>
      <c r="V316" s="1">
        <v>71442.759999999995</v>
      </c>
      <c r="W316">
        <v>156.87</v>
      </c>
      <c r="X316" s="1">
        <v>183558.11</v>
      </c>
      <c r="Y316">
        <v>0.68020000000000003</v>
      </c>
      <c r="Z316">
        <v>0.27989999999999998</v>
      </c>
      <c r="AA316">
        <v>3.9800000000000002E-2</v>
      </c>
      <c r="AB316">
        <v>0.31979999999999997</v>
      </c>
      <c r="AC316">
        <v>183.56</v>
      </c>
      <c r="AD316" s="1">
        <v>5435.72</v>
      </c>
      <c r="AE316">
        <v>545.52</v>
      </c>
      <c r="AF316" s="1">
        <v>167248.5</v>
      </c>
      <c r="AG316">
        <v>441</v>
      </c>
      <c r="AH316" s="1">
        <v>30229</v>
      </c>
      <c r="AI316" s="1">
        <v>55642</v>
      </c>
      <c r="AJ316">
        <v>48.42</v>
      </c>
      <c r="AK316">
        <v>27.22</v>
      </c>
      <c r="AL316">
        <v>32.75</v>
      </c>
      <c r="AM316">
        <v>5</v>
      </c>
      <c r="AN316">
        <v>0</v>
      </c>
      <c r="AO316">
        <v>0.78310000000000002</v>
      </c>
      <c r="AP316" s="1">
        <v>1382</v>
      </c>
      <c r="AQ316" s="1">
        <v>2023.38</v>
      </c>
      <c r="AR316" s="1">
        <v>5483.58</v>
      </c>
      <c r="AS316">
        <v>476.23</v>
      </c>
      <c r="AT316">
        <v>676.37</v>
      </c>
      <c r="AU316" s="1">
        <v>10041.549999999999</v>
      </c>
      <c r="AV316" s="1">
        <v>4331.49</v>
      </c>
      <c r="AW316">
        <v>0.39939999999999998</v>
      </c>
      <c r="AX316" s="1">
        <v>4707.47</v>
      </c>
      <c r="AY316">
        <v>0.43409999999999999</v>
      </c>
      <c r="AZ316">
        <v>827.11</v>
      </c>
      <c r="BA316">
        <v>7.6300000000000007E-2</v>
      </c>
      <c r="BB316">
        <v>979.04</v>
      </c>
      <c r="BC316">
        <v>9.0300000000000005E-2</v>
      </c>
      <c r="BD316" s="1">
        <v>10845.11</v>
      </c>
      <c r="BE316" s="1">
        <v>3052.68</v>
      </c>
      <c r="BF316">
        <v>0.70950000000000002</v>
      </c>
      <c r="BG316">
        <v>0.52400000000000002</v>
      </c>
      <c r="BH316">
        <v>0.26750000000000002</v>
      </c>
      <c r="BI316">
        <v>0.16950000000000001</v>
      </c>
      <c r="BJ316">
        <v>2.3099999999999999E-2</v>
      </c>
      <c r="BK316">
        <v>1.5900000000000001E-2</v>
      </c>
    </row>
    <row r="317" spans="1:63" x14ac:dyDescent="0.3">
      <c r="A317" t="s">
        <v>315</v>
      </c>
      <c r="B317">
        <v>44339</v>
      </c>
      <c r="C317">
        <v>9</v>
      </c>
      <c r="D317">
        <v>561.48</v>
      </c>
      <c r="E317" s="1">
        <v>5053.33</v>
      </c>
      <c r="F317" s="1">
        <v>4209.3900000000003</v>
      </c>
      <c r="G317">
        <v>8.9999999999999998E-4</v>
      </c>
      <c r="H317">
        <v>6.9999999999999999E-4</v>
      </c>
      <c r="I317">
        <v>7.2400000000000006E-2</v>
      </c>
      <c r="J317">
        <v>8.9999999999999998E-4</v>
      </c>
      <c r="K317">
        <v>6.2799999999999995E-2</v>
      </c>
      <c r="L317">
        <v>0.78400000000000003</v>
      </c>
      <c r="M317">
        <v>7.8299999999999995E-2</v>
      </c>
      <c r="N317">
        <v>0.99629999999999996</v>
      </c>
      <c r="O317">
        <v>1.6799999999999999E-2</v>
      </c>
      <c r="P317">
        <v>0.18679999999999999</v>
      </c>
      <c r="Q317" s="1">
        <v>56496.18</v>
      </c>
      <c r="R317">
        <v>0.32469999999999999</v>
      </c>
      <c r="S317">
        <v>0.22409999999999999</v>
      </c>
      <c r="T317">
        <v>0.4511</v>
      </c>
      <c r="U317">
        <v>38.700000000000003</v>
      </c>
      <c r="V317" s="1">
        <v>75314.78</v>
      </c>
      <c r="W317">
        <v>128.65</v>
      </c>
      <c r="X317" s="1">
        <v>69826.880000000005</v>
      </c>
      <c r="Y317">
        <v>0.67979999999999996</v>
      </c>
      <c r="Z317">
        <v>0.20799999999999999</v>
      </c>
      <c r="AA317">
        <v>0.11219999999999999</v>
      </c>
      <c r="AB317">
        <v>0.32019999999999998</v>
      </c>
      <c r="AC317">
        <v>69.83</v>
      </c>
      <c r="AD317" s="1">
        <v>2125.31</v>
      </c>
      <c r="AE317">
        <v>269.89</v>
      </c>
      <c r="AF317" s="1">
        <v>60227.18</v>
      </c>
      <c r="AG317">
        <v>22</v>
      </c>
      <c r="AH317" s="1">
        <v>25939</v>
      </c>
      <c r="AI317" s="1">
        <v>35395</v>
      </c>
      <c r="AJ317">
        <v>41.17</v>
      </c>
      <c r="AK317">
        <v>29.06</v>
      </c>
      <c r="AL317">
        <v>29.13</v>
      </c>
      <c r="AM317">
        <v>3.3</v>
      </c>
      <c r="AN317">
        <v>0</v>
      </c>
      <c r="AO317">
        <v>0.97019999999999995</v>
      </c>
      <c r="AP317" s="1">
        <v>1752.92</v>
      </c>
      <c r="AQ317" s="1">
        <v>2808.46</v>
      </c>
      <c r="AR317" s="1">
        <v>7160.27</v>
      </c>
      <c r="AS317">
        <v>691.81</v>
      </c>
      <c r="AT317">
        <v>859.69</v>
      </c>
      <c r="AU317" s="1">
        <v>13273.17</v>
      </c>
      <c r="AV317" s="1">
        <v>10950.28</v>
      </c>
      <c r="AW317">
        <v>0.68059999999999998</v>
      </c>
      <c r="AX317" s="1">
        <v>2031.04</v>
      </c>
      <c r="AY317">
        <v>0.12620000000000001</v>
      </c>
      <c r="AZ317">
        <v>981.85</v>
      </c>
      <c r="BA317">
        <v>6.0999999999999999E-2</v>
      </c>
      <c r="BB317" s="1">
        <v>2125.9499999999998</v>
      </c>
      <c r="BC317">
        <v>0.1321</v>
      </c>
      <c r="BD317" s="1">
        <v>16089.12</v>
      </c>
      <c r="BE317" s="1">
        <v>6855.75</v>
      </c>
      <c r="BF317">
        <v>5.2289000000000003</v>
      </c>
      <c r="BG317">
        <v>0.4975</v>
      </c>
      <c r="BH317">
        <v>0.1938</v>
      </c>
      <c r="BI317">
        <v>0.27189999999999998</v>
      </c>
      <c r="BJ317">
        <v>2.8500000000000001E-2</v>
      </c>
      <c r="BK317">
        <v>8.3999999999999995E-3</v>
      </c>
    </row>
    <row r="318" spans="1:63" x14ac:dyDescent="0.3">
      <c r="A318" t="s">
        <v>316</v>
      </c>
      <c r="B318">
        <v>48553</v>
      </c>
      <c r="C318">
        <v>53</v>
      </c>
      <c r="D318">
        <v>15.36</v>
      </c>
      <c r="E318">
        <v>813.84</v>
      </c>
      <c r="F318">
        <v>816.36</v>
      </c>
      <c r="G318">
        <v>1.1999999999999999E-3</v>
      </c>
      <c r="H318">
        <v>0</v>
      </c>
      <c r="I318">
        <v>2.3999999999999998E-3</v>
      </c>
      <c r="J318">
        <v>1.1999999999999999E-3</v>
      </c>
      <c r="K318">
        <v>0</v>
      </c>
      <c r="L318">
        <v>0.99270000000000003</v>
      </c>
      <c r="M318">
        <v>2.3999999999999998E-3</v>
      </c>
      <c r="N318">
        <v>4.3099999999999999E-2</v>
      </c>
      <c r="O318">
        <v>0</v>
      </c>
      <c r="P318">
        <v>0.10059999999999999</v>
      </c>
      <c r="Q318" s="1">
        <v>54659.89</v>
      </c>
      <c r="R318">
        <v>0.2</v>
      </c>
      <c r="S318">
        <v>0.13850000000000001</v>
      </c>
      <c r="T318">
        <v>0.66149999999999998</v>
      </c>
      <c r="U318">
        <v>7</v>
      </c>
      <c r="V318" s="1">
        <v>48115.43</v>
      </c>
      <c r="W318">
        <v>116.15</v>
      </c>
      <c r="X318" s="1">
        <v>147679.26</v>
      </c>
      <c r="Y318">
        <v>0.94399999999999995</v>
      </c>
      <c r="Z318">
        <v>3.6799999999999999E-2</v>
      </c>
      <c r="AA318">
        <v>1.9099999999999999E-2</v>
      </c>
      <c r="AB318">
        <v>5.6000000000000001E-2</v>
      </c>
      <c r="AC318">
        <v>147.68</v>
      </c>
      <c r="AD318" s="1">
        <v>4430.38</v>
      </c>
      <c r="AE318">
        <v>590.74</v>
      </c>
      <c r="AF318" s="1">
        <v>124278.17</v>
      </c>
      <c r="AG318">
        <v>231</v>
      </c>
      <c r="AH318" s="1">
        <v>40754</v>
      </c>
      <c r="AI318" s="1">
        <v>68006</v>
      </c>
      <c r="AJ318">
        <v>30</v>
      </c>
      <c r="AK318">
        <v>30</v>
      </c>
      <c r="AL318">
        <v>30</v>
      </c>
      <c r="AM318">
        <v>4.5</v>
      </c>
      <c r="AN318">
        <v>0</v>
      </c>
      <c r="AO318">
        <v>1.0251999999999999</v>
      </c>
      <c r="AP318" s="1">
        <v>1098.06</v>
      </c>
      <c r="AQ318" s="1">
        <v>1540.11</v>
      </c>
      <c r="AR318" s="1">
        <v>6379.2</v>
      </c>
      <c r="AS318">
        <v>318.66000000000003</v>
      </c>
      <c r="AT318">
        <v>414.84</v>
      </c>
      <c r="AU318" s="1">
        <v>9750.83</v>
      </c>
      <c r="AV318" s="1">
        <v>6869.69</v>
      </c>
      <c r="AW318">
        <v>0.54579999999999995</v>
      </c>
      <c r="AX318" s="1">
        <v>3931.56</v>
      </c>
      <c r="AY318">
        <v>0.31240000000000001</v>
      </c>
      <c r="AZ318" s="1">
        <v>1396.15</v>
      </c>
      <c r="BA318">
        <v>0.1109</v>
      </c>
      <c r="BB318">
        <v>389.39</v>
      </c>
      <c r="BC318">
        <v>3.09E-2</v>
      </c>
      <c r="BD318" s="1">
        <v>12586.79</v>
      </c>
      <c r="BE318" s="1">
        <v>5974.61</v>
      </c>
      <c r="BF318">
        <v>1.9136</v>
      </c>
      <c r="BG318">
        <v>0.57620000000000005</v>
      </c>
      <c r="BH318">
        <v>0.23960000000000001</v>
      </c>
      <c r="BI318">
        <v>0.13300000000000001</v>
      </c>
      <c r="BJ318">
        <v>3.9300000000000002E-2</v>
      </c>
      <c r="BK318">
        <v>1.2E-2</v>
      </c>
    </row>
    <row r="319" spans="1:63" x14ac:dyDescent="0.3">
      <c r="A319" t="s">
        <v>317</v>
      </c>
      <c r="B319">
        <v>49882</v>
      </c>
      <c r="C319">
        <v>91</v>
      </c>
      <c r="D319">
        <v>23.35</v>
      </c>
      <c r="E319" s="1">
        <v>2124.7399999999998</v>
      </c>
      <c r="F319" s="1">
        <v>2220.62</v>
      </c>
      <c r="G319">
        <v>2.3E-3</v>
      </c>
      <c r="H319">
        <v>8.9999999999999998E-4</v>
      </c>
      <c r="I319">
        <v>2.0199999999999999E-2</v>
      </c>
      <c r="J319">
        <v>1.4E-3</v>
      </c>
      <c r="K319">
        <v>2.5700000000000001E-2</v>
      </c>
      <c r="L319">
        <v>0.91679999999999995</v>
      </c>
      <c r="M319">
        <v>3.2800000000000003E-2</v>
      </c>
      <c r="N319">
        <v>0.35449999999999998</v>
      </c>
      <c r="O319">
        <v>7.4999999999999997E-3</v>
      </c>
      <c r="P319">
        <v>0.1207</v>
      </c>
      <c r="Q319" s="1">
        <v>50366.23</v>
      </c>
      <c r="R319">
        <v>0.28079999999999999</v>
      </c>
      <c r="S319">
        <v>0.1507</v>
      </c>
      <c r="T319">
        <v>0.56850000000000001</v>
      </c>
      <c r="U319">
        <v>12</v>
      </c>
      <c r="V319" s="1">
        <v>78956.33</v>
      </c>
      <c r="W319">
        <v>176.84</v>
      </c>
      <c r="X319" s="1">
        <v>162832.97</v>
      </c>
      <c r="Y319">
        <v>0.76629999999999998</v>
      </c>
      <c r="Z319">
        <v>0.19989999999999999</v>
      </c>
      <c r="AA319">
        <v>3.3799999999999997E-2</v>
      </c>
      <c r="AB319">
        <v>0.23369999999999999</v>
      </c>
      <c r="AC319">
        <v>162.83000000000001</v>
      </c>
      <c r="AD319" s="1">
        <v>4497.57</v>
      </c>
      <c r="AE319">
        <v>511.61</v>
      </c>
      <c r="AF319" s="1">
        <v>138543.94</v>
      </c>
      <c r="AG319">
        <v>320</v>
      </c>
      <c r="AH319" s="1">
        <v>33175</v>
      </c>
      <c r="AI319" s="1">
        <v>54355</v>
      </c>
      <c r="AJ319">
        <v>54.9</v>
      </c>
      <c r="AK319">
        <v>24.91</v>
      </c>
      <c r="AL319">
        <v>33.39</v>
      </c>
      <c r="AM319">
        <v>5.8</v>
      </c>
      <c r="AN319">
        <v>0</v>
      </c>
      <c r="AO319">
        <v>0.77280000000000004</v>
      </c>
      <c r="AP319" s="1">
        <v>1243.6300000000001</v>
      </c>
      <c r="AQ319" s="1">
        <v>2034.03</v>
      </c>
      <c r="AR319" s="1">
        <v>5696.57</v>
      </c>
      <c r="AS319">
        <v>368.62</v>
      </c>
      <c r="AT319">
        <v>305.88</v>
      </c>
      <c r="AU319" s="1">
        <v>9648.76</v>
      </c>
      <c r="AV319" s="1">
        <v>4901.58</v>
      </c>
      <c r="AW319">
        <v>0.4294</v>
      </c>
      <c r="AX319" s="1">
        <v>3930.66</v>
      </c>
      <c r="AY319">
        <v>0.34429999999999999</v>
      </c>
      <c r="AZ319" s="1">
        <v>1783.74</v>
      </c>
      <c r="BA319">
        <v>0.15629999999999999</v>
      </c>
      <c r="BB319">
        <v>799.18</v>
      </c>
      <c r="BC319">
        <v>7.0000000000000007E-2</v>
      </c>
      <c r="BD319" s="1">
        <v>11415.16</v>
      </c>
      <c r="BE319" s="1">
        <v>4673.04</v>
      </c>
      <c r="BF319">
        <v>1.3196000000000001</v>
      </c>
      <c r="BG319">
        <v>0.53290000000000004</v>
      </c>
      <c r="BH319">
        <v>0.2495</v>
      </c>
      <c r="BI319">
        <v>0.16900000000000001</v>
      </c>
      <c r="BJ319">
        <v>3.0200000000000001E-2</v>
      </c>
      <c r="BK319">
        <v>1.8499999999999999E-2</v>
      </c>
    </row>
    <row r="320" spans="1:63" x14ac:dyDescent="0.3">
      <c r="A320" t="s">
        <v>318</v>
      </c>
      <c r="B320">
        <v>44347</v>
      </c>
      <c r="C320">
        <v>26</v>
      </c>
      <c r="D320">
        <v>54.08</v>
      </c>
      <c r="E320" s="1">
        <v>1406.13</v>
      </c>
      <c r="F320" s="1">
        <v>1454.91</v>
      </c>
      <c r="G320">
        <v>1.8E-3</v>
      </c>
      <c r="H320">
        <v>0</v>
      </c>
      <c r="I320">
        <v>6.3100000000000003E-2</v>
      </c>
      <c r="J320">
        <v>2.7000000000000001E-3</v>
      </c>
      <c r="K320">
        <v>1.6199999999999999E-2</v>
      </c>
      <c r="L320">
        <v>0.83489999999999998</v>
      </c>
      <c r="M320">
        <v>8.1299999999999997E-2</v>
      </c>
      <c r="N320">
        <v>0.58479999999999999</v>
      </c>
      <c r="O320">
        <v>0</v>
      </c>
      <c r="P320">
        <v>0.1988</v>
      </c>
      <c r="Q320" s="1">
        <v>114066.28</v>
      </c>
      <c r="R320">
        <v>0.26319999999999999</v>
      </c>
      <c r="S320">
        <v>0.1789</v>
      </c>
      <c r="T320">
        <v>0.55789999999999995</v>
      </c>
      <c r="U320">
        <v>12</v>
      </c>
      <c r="V320" s="1">
        <v>65249.25</v>
      </c>
      <c r="W320">
        <v>115.32</v>
      </c>
      <c r="X320" s="1">
        <v>124134.62</v>
      </c>
      <c r="Y320">
        <v>0.57789999999999997</v>
      </c>
      <c r="Z320">
        <v>0.1225</v>
      </c>
      <c r="AA320">
        <v>0.29959999999999998</v>
      </c>
      <c r="AB320">
        <v>0.42209999999999998</v>
      </c>
      <c r="AC320">
        <v>124.13</v>
      </c>
      <c r="AD320" s="1">
        <v>3313.8</v>
      </c>
      <c r="AE320">
        <v>356.03</v>
      </c>
      <c r="AF320" s="1">
        <v>82786.55</v>
      </c>
      <c r="AG320">
        <v>76</v>
      </c>
      <c r="AH320" s="1">
        <v>28658</v>
      </c>
      <c r="AI320" s="1">
        <v>45247</v>
      </c>
      <c r="AJ320">
        <v>36.950000000000003</v>
      </c>
      <c r="AK320">
        <v>21.57</v>
      </c>
      <c r="AL320">
        <v>25.79</v>
      </c>
      <c r="AM320">
        <v>4.5</v>
      </c>
      <c r="AN320">
        <v>0</v>
      </c>
      <c r="AO320">
        <v>0.54479999999999995</v>
      </c>
      <c r="AP320" s="1">
        <v>1324.2</v>
      </c>
      <c r="AQ320" s="1">
        <v>1829.75</v>
      </c>
      <c r="AR320" s="1">
        <v>6045.34</v>
      </c>
      <c r="AS320">
        <v>362.26</v>
      </c>
      <c r="AT320">
        <v>156.75</v>
      </c>
      <c r="AU320" s="1">
        <v>9718.33</v>
      </c>
      <c r="AV320" s="1">
        <v>7656.14</v>
      </c>
      <c r="AW320">
        <v>0.60150000000000003</v>
      </c>
      <c r="AX320" s="1">
        <v>2265.23</v>
      </c>
      <c r="AY320">
        <v>0.17799999999999999</v>
      </c>
      <c r="AZ320" s="1">
        <v>1809.96</v>
      </c>
      <c r="BA320">
        <v>0.14219999999999999</v>
      </c>
      <c r="BB320">
        <v>996.64</v>
      </c>
      <c r="BC320">
        <v>7.8299999999999995E-2</v>
      </c>
      <c r="BD320" s="1">
        <v>12727.97</v>
      </c>
      <c r="BE320" s="1">
        <v>7576.68</v>
      </c>
      <c r="BF320">
        <v>2.8142</v>
      </c>
      <c r="BG320">
        <v>0.48149999999999998</v>
      </c>
      <c r="BH320">
        <v>0.25130000000000002</v>
      </c>
      <c r="BI320">
        <v>0.21659999999999999</v>
      </c>
      <c r="BJ320">
        <v>3.8399999999999997E-2</v>
      </c>
      <c r="BK320">
        <v>1.21E-2</v>
      </c>
    </row>
    <row r="321" spans="1:63" x14ac:dyDescent="0.3">
      <c r="A321" t="s">
        <v>319</v>
      </c>
      <c r="B321">
        <v>45476</v>
      </c>
      <c r="C321">
        <v>140</v>
      </c>
      <c r="D321">
        <v>38.39</v>
      </c>
      <c r="E321" s="1">
        <v>5374.05</v>
      </c>
      <c r="F321" s="1">
        <v>4958.22</v>
      </c>
      <c r="G321">
        <v>2.8500000000000001E-2</v>
      </c>
      <c r="H321">
        <v>4.0000000000000002E-4</v>
      </c>
      <c r="I321">
        <v>1.55E-2</v>
      </c>
      <c r="J321">
        <v>2.2000000000000001E-3</v>
      </c>
      <c r="K321">
        <v>1.83E-2</v>
      </c>
      <c r="L321">
        <v>0.90429999999999999</v>
      </c>
      <c r="M321">
        <v>3.09E-2</v>
      </c>
      <c r="N321">
        <v>0.22800000000000001</v>
      </c>
      <c r="O321">
        <v>1.0500000000000001E-2</v>
      </c>
      <c r="P321">
        <v>0.16880000000000001</v>
      </c>
      <c r="Q321" s="1">
        <v>62462.66</v>
      </c>
      <c r="R321">
        <v>0.40500000000000003</v>
      </c>
      <c r="S321">
        <v>0.17130000000000001</v>
      </c>
      <c r="T321">
        <v>0.42370000000000002</v>
      </c>
      <c r="U321">
        <v>35.299999999999997</v>
      </c>
      <c r="V321" s="1">
        <v>74045.990000000005</v>
      </c>
      <c r="W321">
        <v>148.11000000000001</v>
      </c>
      <c r="X321" s="1">
        <v>150582.47</v>
      </c>
      <c r="Y321">
        <v>0.66669999999999996</v>
      </c>
      <c r="Z321">
        <v>0.20019999999999999</v>
      </c>
      <c r="AA321">
        <v>0.1331</v>
      </c>
      <c r="AB321">
        <v>0.33329999999999999</v>
      </c>
      <c r="AC321">
        <v>150.58000000000001</v>
      </c>
      <c r="AD321" s="1">
        <v>5263.59</v>
      </c>
      <c r="AE321">
        <v>523.83000000000004</v>
      </c>
      <c r="AF321" s="1">
        <v>142437.15</v>
      </c>
      <c r="AG321">
        <v>340</v>
      </c>
      <c r="AH321" s="1">
        <v>45655</v>
      </c>
      <c r="AI321" s="1">
        <v>64186</v>
      </c>
      <c r="AJ321">
        <v>49.86</v>
      </c>
      <c r="AK321">
        <v>28.58</v>
      </c>
      <c r="AL321">
        <v>46.29</v>
      </c>
      <c r="AM321">
        <v>4.7</v>
      </c>
      <c r="AN321">
        <v>0</v>
      </c>
      <c r="AO321">
        <v>0.54010000000000002</v>
      </c>
      <c r="AP321" s="1">
        <v>1307.33</v>
      </c>
      <c r="AQ321" s="1">
        <v>1746.63</v>
      </c>
      <c r="AR321" s="1">
        <v>5815.92</v>
      </c>
      <c r="AS321">
        <v>615.47</v>
      </c>
      <c r="AT321">
        <v>619.72</v>
      </c>
      <c r="AU321" s="1">
        <v>10105.049999999999</v>
      </c>
      <c r="AV321" s="1">
        <v>5613.58</v>
      </c>
      <c r="AW321">
        <v>0.48459999999999998</v>
      </c>
      <c r="AX321" s="1">
        <v>4966.1000000000004</v>
      </c>
      <c r="AY321">
        <v>0.42870000000000003</v>
      </c>
      <c r="AZ321">
        <v>532.95000000000005</v>
      </c>
      <c r="BA321">
        <v>4.5999999999999999E-2</v>
      </c>
      <c r="BB321">
        <v>472</v>
      </c>
      <c r="BC321">
        <v>4.07E-2</v>
      </c>
      <c r="BD321" s="1">
        <v>11584.62</v>
      </c>
      <c r="BE321" s="1">
        <v>3694.33</v>
      </c>
      <c r="BF321">
        <v>0.9516</v>
      </c>
      <c r="BG321">
        <v>0.61919999999999997</v>
      </c>
      <c r="BH321">
        <v>0.22470000000000001</v>
      </c>
      <c r="BI321">
        <v>0.11650000000000001</v>
      </c>
      <c r="BJ321">
        <v>2.6200000000000001E-2</v>
      </c>
      <c r="BK321">
        <v>1.34E-2</v>
      </c>
    </row>
    <row r="322" spans="1:63" x14ac:dyDescent="0.3">
      <c r="A322" t="s">
        <v>320</v>
      </c>
      <c r="B322">
        <v>50450</v>
      </c>
      <c r="C322">
        <v>25</v>
      </c>
      <c r="D322">
        <v>408.93</v>
      </c>
      <c r="E322" s="1">
        <v>10223.25</v>
      </c>
      <c r="F322" s="1">
        <v>10357.52</v>
      </c>
      <c r="G322">
        <v>0.23350000000000001</v>
      </c>
      <c r="H322">
        <v>1.6999999999999999E-3</v>
      </c>
      <c r="I322">
        <v>4.0099999999999997E-2</v>
      </c>
      <c r="J322">
        <v>1.5E-3</v>
      </c>
      <c r="K322">
        <v>4.6100000000000002E-2</v>
      </c>
      <c r="L322">
        <v>0.63070000000000004</v>
      </c>
      <c r="M322">
        <v>4.6399999999999997E-2</v>
      </c>
      <c r="N322">
        <v>8.2900000000000001E-2</v>
      </c>
      <c r="O322">
        <v>6.0499999999999998E-2</v>
      </c>
      <c r="P322">
        <v>9.1300000000000006E-2</v>
      </c>
      <c r="Q322" s="1">
        <v>74114.7</v>
      </c>
      <c r="R322">
        <v>9.3200000000000005E-2</v>
      </c>
      <c r="S322">
        <v>0.22939999999999999</v>
      </c>
      <c r="T322">
        <v>0.6774</v>
      </c>
      <c r="U322">
        <v>49.1</v>
      </c>
      <c r="V322" s="1">
        <v>99285.27</v>
      </c>
      <c r="W322">
        <v>206.56</v>
      </c>
      <c r="X322" s="1">
        <v>166165.10999999999</v>
      </c>
      <c r="Y322">
        <v>0.82020000000000004</v>
      </c>
      <c r="Z322">
        <v>0.1593</v>
      </c>
      <c r="AA322">
        <v>2.0500000000000001E-2</v>
      </c>
      <c r="AB322">
        <v>0.17979999999999999</v>
      </c>
      <c r="AC322">
        <v>166.17</v>
      </c>
      <c r="AD322" s="1">
        <v>6329.7</v>
      </c>
      <c r="AE322">
        <v>776.12</v>
      </c>
      <c r="AF322" s="1">
        <v>172839.75</v>
      </c>
      <c r="AG322">
        <v>453</v>
      </c>
      <c r="AH322" s="1">
        <v>60265</v>
      </c>
      <c r="AI322" s="1">
        <v>112722</v>
      </c>
      <c r="AJ322">
        <v>77.16</v>
      </c>
      <c r="AK322">
        <v>36.630000000000003</v>
      </c>
      <c r="AL322">
        <v>40.58</v>
      </c>
      <c r="AM322">
        <v>4.68</v>
      </c>
      <c r="AN322">
        <v>0</v>
      </c>
      <c r="AO322">
        <v>0.4728</v>
      </c>
      <c r="AP322" s="1">
        <v>1077</v>
      </c>
      <c r="AQ322" s="1">
        <v>2053.29</v>
      </c>
      <c r="AR322" s="1">
        <v>6557.45</v>
      </c>
      <c r="AS322">
        <v>663.97</v>
      </c>
      <c r="AT322">
        <v>318.35000000000002</v>
      </c>
      <c r="AU322" s="1">
        <v>10670.06</v>
      </c>
      <c r="AV322" s="1">
        <v>4394.96</v>
      </c>
      <c r="AW322">
        <v>0.39710000000000001</v>
      </c>
      <c r="AX322" s="1">
        <v>5221.1400000000003</v>
      </c>
      <c r="AY322">
        <v>0.4718</v>
      </c>
      <c r="AZ322" s="1">
        <v>1128.77</v>
      </c>
      <c r="BA322">
        <v>0.10199999999999999</v>
      </c>
      <c r="BB322">
        <v>322.64</v>
      </c>
      <c r="BC322">
        <v>2.92E-2</v>
      </c>
      <c r="BD322" s="1">
        <v>11067.52</v>
      </c>
      <c r="BE322" s="1">
        <v>3402.31</v>
      </c>
      <c r="BF322">
        <v>0.44390000000000002</v>
      </c>
      <c r="BG322">
        <v>0.6119</v>
      </c>
      <c r="BH322">
        <v>0.2462</v>
      </c>
      <c r="BI322">
        <v>0.1031</v>
      </c>
      <c r="BJ322">
        <v>2.8400000000000002E-2</v>
      </c>
      <c r="BK322">
        <v>1.04E-2</v>
      </c>
    </row>
    <row r="323" spans="1:63" x14ac:dyDescent="0.3">
      <c r="A323" t="s">
        <v>321</v>
      </c>
      <c r="B323">
        <v>44354</v>
      </c>
      <c r="C323">
        <v>13</v>
      </c>
      <c r="D323">
        <v>320.35000000000002</v>
      </c>
      <c r="E323" s="1">
        <v>4164.6099999999997</v>
      </c>
      <c r="F323" s="1">
        <v>4032.96</v>
      </c>
      <c r="G323">
        <v>2.8999999999999998E-3</v>
      </c>
      <c r="H323">
        <v>1E-3</v>
      </c>
      <c r="I323">
        <v>0.1108</v>
      </c>
      <c r="J323">
        <v>1.6000000000000001E-3</v>
      </c>
      <c r="K323">
        <v>5.2900000000000003E-2</v>
      </c>
      <c r="L323">
        <v>0.71950000000000003</v>
      </c>
      <c r="M323">
        <v>0.11119999999999999</v>
      </c>
      <c r="N323">
        <v>1</v>
      </c>
      <c r="O323">
        <v>0.02</v>
      </c>
      <c r="P323">
        <v>0.14119999999999999</v>
      </c>
      <c r="Q323" s="1">
        <v>50266.5</v>
      </c>
      <c r="R323">
        <v>0.23100000000000001</v>
      </c>
      <c r="S323">
        <v>9.6600000000000005E-2</v>
      </c>
      <c r="T323">
        <v>0.6724</v>
      </c>
      <c r="U323">
        <v>33</v>
      </c>
      <c r="V323" s="1">
        <v>74713.88</v>
      </c>
      <c r="W323">
        <v>125.92</v>
      </c>
      <c r="X323" s="1">
        <v>94508.479999999996</v>
      </c>
      <c r="Y323">
        <v>0.68289999999999995</v>
      </c>
      <c r="Z323">
        <v>0.24690000000000001</v>
      </c>
      <c r="AA323">
        <v>7.0199999999999999E-2</v>
      </c>
      <c r="AB323">
        <v>0.31709999999999999</v>
      </c>
      <c r="AC323">
        <v>94.51</v>
      </c>
      <c r="AD323" s="1">
        <v>4120.3900000000003</v>
      </c>
      <c r="AE323">
        <v>604.98</v>
      </c>
      <c r="AF323" s="1">
        <v>84801.13</v>
      </c>
      <c r="AG323">
        <v>79</v>
      </c>
      <c r="AH323" s="1">
        <v>27636</v>
      </c>
      <c r="AI323" s="1">
        <v>40807</v>
      </c>
      <c r="AJ323">
        <v>49</v>
      </c>
      <c r="AK323">
        <v>43.18</v>
      </c>
      <c r="AL323">
        <v>43.21</v>
      </c>
      <c r="AM323">
        <v>4.0999999999999996</v>
      </c>
      <c r="AN323">
        <v>3</v>
      </c>
      <c r="AO323">
        <v>1.1291</v>
      </c>
      <c r="AP323" s="1">
        <v>1205.3399999999999</v>
      </c>
      <c r="AQ323" s="1">
        <v>2310.9299999999998</v>
      </c>
      <c r="AR323" s="1">
        <v>6040.13</v>
      </c>
      <c r="AS323">
        <v>622.91</v>
      </c>
      <c r="AT323">
        <v>275.14</v>
      </c>
      <c r="AU323" s="1">
        <v>10454.459999999999</v>
      </c>
      <c r="AV323" s="1">
        <v>7912.17</v>
      </c>
      <c r="AW323">
        <v>0.57789999999999997</v>
      </c>
      <c r="AX323" s="1">
        <v>3928.22</v>
      </c>
      <c r="AY323">
        <v>0.28689999999999999</v>
      </c>
      <c r="AZ323">
        <v>723.3</v>
      </c>
      <c r="BA323">
        <v>5.28E-2</v>
      </c>
      <c r="BB323" s="1">
        <v>1128.74</v>
      </c>
      <c r="BC323">
        <v>8.2400000000000001E-2</v>
      </c>
      <c r="BD323" s="1">
        <v>13692.43</v>
      </c>
      <c r="BE323" s="1">
        <v>6261.44</v>
      </c>
      <c r="BF323">
        <v>2.6735000000000002</v>
      </c>
      <c r="BG323">
        <v>0.57469999999999999</v>
      </c>
      <c r="BH323">
        <v>0.19020000000000001</v>
      </c>
      <c r="BI323">
        <v>0.19389999999999999</v>
      </c>
      <c r="BJ323">
        <v>2.5000000000000001E-2</v>
      </c>
      <c r="BK323">
        <v>1.6199999999999999E-2</v>
      </c>
    </row>
    <row r="324" spans="1:63" x14ac:dyDescent="0.3">
      <c r="A324" t="s">
        <v>322</v>
      </c>
      <c r="B324">
        <v>50153</v>
      </c>
      <c r="C324">
        <v>49</v>
      </c>
      <c r="D324">
        <v>16.02</v>
      </c>
      <c r="E324">
        <v>785.2</v>
      </c>
      <c r="F324">
        <v>667.68</v>
      </c>
      <c r="G324">
        <v>1.5E-3</v>
      </c>
      <c r="H324">
        <v>0</v>
      </c>
      <c r="I324">
        <v>4.8999999999999998E-3</v>
      </c>
      <c r="J324">
        <v>0</v>
      </c>
      <c r="K324">
        <v>8.5000000000000006E-3</v>
      </c>
      <c r="L324">
        <v>0.97360000000000002</v>
      </c>
      <c r="M324">
        <v>1.15E-2</v>
      </c>
      <c r="N324">
        <v>0.37680000000000002</v>
      </c>
      <c r="O324">
        <v>1.5E-3</v>
      </c>
      <c r="P324">
        <v>0.1381</v>
      </c>
      <c r="Q324" s="1">
        <v>44556.81</v>
      </c>
      <c r="R324">
        <v>0.41789999999999999</v>
      </c>
      <c r="S324">
        <v>0.26869999999999999</v>
      </c>
      <c r="T324">
        <v>0.31340000000000001</v>
      </c>
      <c r="U324">
        <v>7</v>
      </c>
      <c r="V324" s="1">
        <v>57619.71</v>
      </c>
      <c r="W324">
        <v>106.51</v>
      </c>
      <c r="X324" s="1">
        <v>196779.18</v>
      </c>
      <c r="Y324">
        <v>0.8</v>
      </c>
      <c r="Z324">
        <v>0.1525</v>
      </c>
      <c r="AA324">
        <v>4.7500000000000001E-2</v>
      </c>
      <c r="AB324">
        <v>0.2</v>
      </c>
      <c r="AC324">
        <v>196.78</v>
      </c>
      <c r="AD324" s="1">
        <v>7717.24</v>
      </c>
      <c r="AE324">
        <v>943.44</v>
      </c>
      <c r="AF324" s="1">
        <v>198065.06</v>
      </c>
      <c r="AG324">
        <v>512</v>
      </c>
      <c r="AH324" s="1">
        <v>34248</v>
      </c>
      <c r="AI324" s="1">
        <v>55958</v>
      </c>
      <c r="AJ324">
        <v>56.4</v>
      </c>
      <c r="AK324">
        <v>37.869999999999997</v>
      </c>
      <c r="AL324">
        <v>40.92</v>
      </c>
      <c r="AM324">
        <v>5.9</v>
      </c>
      <c r="AN324">
        <v>0</v>
      </c>
      <c r="AO324">
        <v>1.1251</v>
      </c>
      <c r="AP324" s="1">
        <v>1823.85</v>
      </c>
      <c r="AQ324" s="1">
        <v>2041.48</v>
      </c>
      <c r="AR324" s="1">
        <v>7030.77</v>
      </c>
      <c r="AS324">
        <v>704.43</v>
      </c>
      <c r="AT324">
        <v>411.83</v>
      </c>
      <c r="AU324" s="1">
        <v>12012.27</v>
      </c>
      <c r="AV324" s="1">
        <v>5007.37</v>
      </c>
      <c r="AW324">
        <v>0.3458</v>
      </c>
      <c r="AX324" s="1">
        <v>7324.64</v>
      </c>
      <c r="AY324">
        <v>0.50580000000000003</v>
      </c>
      <c r="AZ324" s="1">
        <v>1155.25</v>
      </c>
      <c r="BA324">
        <v>7.9799999999999996E-2</v>
      </c>
      <c r="BB324">
        <v>994.5</v>
      </c>
      <c r="BC324">
        <v>6.8699999999999997E-2</v>
      </c>
      <c r="BD324" s="1">
        <v>14481.76</v>
      </c>
      <c r="BE324" s="1">
        <v>1840.26</v>
      </c>
      <c r="BF324">
        <v>0.38800000000000001</v>
      </c>
      <c r="BG324">
        <v>0.48099999999999998</v>
      </c>
      <c r="BH324">
        <v>0.20050000000000001</v>
      </c>
      <c r="BI324">
        <v>0.27060000000000001</v>
      </c>
      <c r="BJ324">
        <v>3.15E-2</v>
      </c>
      <c r="BK324">
        <v>1.6400000000000001E-2</v>
      </c>
    </row>
    <row r="325" spans="1:63" x14ac:dyDescent="0.3">
      <c r="A325" t="s">
        <v>323</v>
      </c>
      <c r="B325">
        <v>44362</v>
      </c>
      <c r="C325">
        <v>9</v>
      </c>
      <c r="D325">
        <v>279.99</v>
      </c>
      <c r="E325" s="1">
        <v>2519.88</v>
      </c>
      <c r="F325" s="1">
        <v>2237.65</v>
      </c>
      <c r="G325">
        <v>2.1499999999999998E-2</v>
      </c>
      <c r="H325">
        <v>4.0000000000000002E-4</v>
      </c>
      <c r="I325">
        <v>8.09E-2</v>
      </c>
      <c r="J325">
        <v>0</v>
      </c>
      <c r="K325">
        <v>6.8000000000000005E-2</v>
      </c>
      <c r="L325">
        <v>0.77359999999999995</v>
      </c>
      <c r="M325">
        <v>5.5599999999999997E-2</v>
      </c>
      <c r="N325">
        <v>0.34420000000000001</v>
      </c>
      <c r="O325">
        <v>8.5000000000000006E-3</v>
      </c>
      <c r="P325">
        <v>0.1163</v>
      </c>
      <c r="Q325" s="1">
        <v>71305.17</v>
      </c>
      <c r="R325">
        <v>0.2</v>
      </c>
      <c r="S325">
        <v>0.2114</v>
      </c>
      <c r="T325">
        <v>0.58860000000000001</v>
      </c>
      <c r="U325">
        <v>19.2</v>
      </c>
      <c r="V325" s="1">
        <v>95878.42</v>
      </c>
      <c r="W325">
        <v>125.98</v>
      </c>
      <c r="X325" s="1">
        <v>164567.95000000001</v>
      </c>
      <c r="Y325">
        <v>0.58779999999999999</v>
      </c>
      <c r="Z325">
        <v>0.38500000000000001</v>
      </c>
      <c r="AA325">
        <v>2.7300000000000001E-2</v>
      </c>
      <c r="AB325">
        <v>0.41220000000000001</v>
      </c>
      <c r="AC325">
        <v>164.57</v>
      </c>
      <c r="AD325" s="1">
        <v>8899.85</v>
      </c>
      <c r="AE325">
        <v>829.49</v>
      </c>
      <c r="AF325" s="1">
        <v>172527.94</v>
      </c>
      <c r="AG325">
        <v>451</v>
      </c>
      <c r="AH325" s="1">
        <v>36540</v>
      </c>
      <c r="AI325" s="1">
        <v>55101</v>
      </c>
      <c r="AJ325">
        <v>82.8</v>
      </c>
      <c r="AK325">
        <v>49.06</v>
      </c>
      <c r="AL325">
        <v>59.71</v>
      </c>
      <c r="AM325">
        <v>5.5</v>
      </c>
      <c r="AN325">
        <v>0</v>
      </c>
      <c r="AO325">
        <v>0.97340000000000004</v>
      </c>
      <c r="AP325" s="1">
        <v>2065.21</v>
      </c>
      <c r="AQ325" s="1">
        <v>2250.15</v>
      </c>
      <c r="AR325" s="1">
        <v>8314.2000000000007</v>
      </c>
      <c r="AS325">
        <v>784.61</v>
      </c>
      <c r="AT325">
        <v>286.63</v>
      </c>
      <c r="AU325" s="1">
        <v>13700.78</v>
      </c>
      <c r="AV325" s="1">
        <v>4412.62</v>
      </c>
      <c r="AW325">
        <v>0.30299999999999999</v>
      </c>
      <c r="AX325" s="1">
        <v>8739.25</v>
      </c>
      <c r="AY325">
        <v>0.60019999999999996</v>
      </c>
      <c r="AZ325">
        <v>753.84</v>
      </c>
      <c r="BA325">
        <v>5.1799999999999999E-2</v>
      </c>
      <c r="BB325">
        <v>655.22</v>
      </c>
      <c r="BC325">
        <v>4.4999999999999998E-2</v>
      </c>
      <c r="BD325" s="1">
        <v>14560.94</v>
      </c>
      <c r="BE325" s="1">
        <v>1629.38</v>
      </c>
      <c r="BF325">
        <v>0.36309999999999998</v>
      </c>
      <c r="BG325">
        <v>0.59440000000000004</v>
      </c>
      <c r="BH325">
        <v>0.22700000000000001</v>
      </c>
      <c r="BI325">
        <v>0.12709999999999999</v>
      </c>
      <c r="BJ325">
        <v>3.9199999999999999E-2</v>
      </c>
      <c r="BK325">
        <v>1.23E-2</v>
      </c>
    </row>
    <row r="326" spans="1:63" x14ac:dyDescent="0.3">
      <c r="A326" t="s">
        <v>324</v>
      </c>
      <c r="B326">
        <v>44370</v>
      </c>
      <c r="C326">
        <v>22</v>
      </c>
      <c r="D326">
        <v>176.95</v>
      </c>
      <c r="E326" s="1">
        <v>3892.9</v>
      </c>
      <c r="F326" s="1">
        <v>4066.45</v>
      </c>
      <c r="G326">
        <v>8.0799999999999997E-2</v>
      </c>
      <c r="H326">
        <v>2.0000000000000001E-4</v>
      </c>
      <c r="I326">
        <v>0.16400000000000001</v>
      </c>
      <c r="J326">
        <v>2.0000000000000001E-4</v>
      </c>
      <c r="K326">
        <v>3.32E-2</v>
      </c>
      <c r="L326">
        <v>0.66739999999999999</v>
      </c>
      <c r="M326">
        <v>5.4199999999999998E-2</v>
      </c>
      <c r="N326">
        <v>0.2646</v>
      </c>
      <c r="O326">
        <v>4.2900000000000001E-2</v>
      </c>
      <c r="P326">
        <v>0.15029999999999999</v>
      </c>
      <c r="Q326" s="1">
        <v>69223.55</v>
      </c>
      <c r="R326">
        <v>0.12189999999999999</v>
      </c>
      <c r="S326">
        <v>0.16250000000000001</v>
      </c>
      <c r="T326">
        <v>0.71560000000000001</v>
      </c>
      <c r="U326">
        <v>60</v>
      </c>
      <c r="V326" s="1">
        <v>56254.47</v>
      </c>
      <c r="W326">
        <v>64.88</v>
      </c>
      <c r="X326" s="1">
        <v>331817.23</v>
      </c>
      <c r="Y326">
        <v>0.69110000000000005</v>
      </c>
      <c r="Z326">
        <v>0.29210000000000003</v>
      </c>
      <c r="AA326">
        <v>1.6799999999999999E-2</v>
      </c>
      <c r="AB326">
        <v>0.30890000000000001</v>
      </c>
      <c r="AC326">
        <v>331.82</v>
      </c>
      <c r="AD326" s="1">
        <v>16802.97</v>
      </c>
      <c r="AE326" s="1">
        <v>1591.51</v>
      </c>
      <c r="AF326" s="1">
        <v>342416.59</v>
      </c>
      <c r="AG326">
        <v>597</v>
      </c>
      <c r="AH326" s="1">
        <v>41831</v>
      </c>
      <c r="AI326" s="1">
        <v>91129</v>
      </c>
      <c r="AJ326">
        <v>85.47</v>
      </c>
      <c r="AK326">
        <v>48.61</v>
      </c>
      <c r="AL326">
        <v>53.43</v>
      </c>
      <c r="AM326">
        <v>5.0199999999999996</v>
      </c>
      <c r="AN326">
        <v>0</v>
      </c>
      <c r="AO326">
        <v>0.88090000000000002</v>
      </c>
      <c r="AP326" s="1">
        <v>2145.62</v>
      </c>
      <c r="AQ326" s="1">
        <v>2986.86</v>
      </c>
      <c r="AR326" s="1">
        <v>7561.17</v>
      </c>
      <c r="AS326">
        <v>984.48</v>
      </c>
      <c r="AT326" s="1">
        <v>1146.22</v>
      </c>
      <c r="AU326" s="1">
        <v>14824.37</v>
      </c>
      <c r="AV326" s="1">
        <v>2394.35</v>
      </c>
      <c r="AW326">
        <v>0.13089999999999999</v>
      </c>
      <c r="AX326" s="1">
        <v>13835.1</v>
      </c>
      <c r="AY326">
        <v>0.75660000000000005</v>
      </c>
      <c r="AZ326" s="1">
        <v>1491.62</v>
      </c>
      <c r="BA326">
        <v>8.1600000000000006E-2</v>
      </c>
      <c r="BB326">
        <v>564.57000000000005</v>
      </c>
      <c r="BC326">
        <v>3.09E-2</v>
      </c>
      <c r="BD326" s="1">
        <v>18285.63</v>
      </c>
      <c r="BE326" s="1">
        <v>1352.71</v>
      </c>
      <c r="BF326">
        <v>0.12479999999999999</v>
      </c>
      <c r="BG326">
        <v>0.55300000000000005</v>
      </c>
      <c r="BH326">
        <v>0.23039999999999999</v>
      </c>
      <c r="BI326">
        <v>0.16389999999999999</v>
      </c>
      <c r="BJ326">
        <v>3.3300000000000003E-2</v>
      </c>
      <c r="BK326">
        <v>1.95E-2</v>
      </c>
    </row>
    <row r="327" spans="1:63" x14ac:dyDescent="0.3">
      <c r="A327" t="s">
        <v>325</v>
      </c>
      <c r="B327">
        <v>48850</v>
      </c>
      <c r="C327">
        <v>54</v>
      </c>
      <c r="D327">
        <v>33.82</v>
      </c>
      <c r="E327" s="1">
        <v>1826.3</v>
      </c>
      <c r="F327" s="1">
        <v>2321.9299999999998</v>
      </c>
      <c r="G327">
        <v>2.5999999999999999E-3</v>
      </c>
      <c r="H327">
        <v>0</v>
      </c>
      <c r="I327">
        <v>1.09E-2</v>
      </c>
      <c r="J327">
        <v>4.0000000000000002E-4</v>
      </c>
      <c r="K327">
        <v>9.4999999999999998E-3</v>
      </c>
      <c r="L327">
        <v>0.92800000000000005</v>
      </c>
      <c r="M327">
        <v>4.8599999999999997E-2</v>
      </c>
      <c r="N327">
        <v>0.99960000000000004</v>
      </c>
      <c r="O327">
        <v>1.2999999999999999E-3</v>
      </c>
      <c r="P327">
        <v>0.182</v>
      </c>
      <c r="Q327" s="1">
        <v>50636.42</v>
      </c>
      <c r="R327">
        <v>0.2676</v>
      </c>
      <c r="S327">
        <v>0.14080000000000001</v>
      </c>
      <c r="T327">
        <v>0.59150000000000003</v>
      </c>
      <c r="U327">
        <v>31.3</v>
      </c>
      <c r="V327" s="1">
        <v>60044.85</v>
      </c>
      <c r="W327">
        <v>56.4</v>
      </c>
      <c r="X327" s="1">
        <v>95149.71</v>
      </c>
      <c r="Y327">
        <v>0.73980000000000001</v>
      </c>
      <c r="Z327">
        <v>0.19980000000000001</v>
      </c>
      <c r="AA327">
        <v>6.0400000000000002E-2</v>
      </c>
      <c r="AB327">
        <v>0.26019999999999999</v>
      </c>
      <c r="AC327">
        <v>95.15</v>
      </c>
      <c r="AD327" s="1">
        <v>2246.81</v>
      </c>
      <c r="AE327">
        <v>274.42</v>
      </c>
      <c r="AF327" s="1">
        <v>70528.47</v>
      </c>
      <c r="AG327">
        <v>40</v>
      </c>
      <c r="AH327" s="1">
        <v>29736</v>
      </c>
      <c r="AI327" s="1">
        <v>45845</v>
      </c>
      <c r="AJ327">
        <v>40.65</v>
      </c>
      <c r="AK327">
        <v>22.64</v>
      </c>
      <c r="AL327">
        <v>22.08</v>
      </c>
      <c r="AM327">
        <v>4.45</v>
      </c>
      <c r="AN327">
        <v>0</v>
      </c>
      <c r="AO327">
        <v>0.6925</v>
      </c>
      <c r="AP327" s="1">
        <v>1140.1300000000001</v>
      </c>
      <c r="AQ327" s="1">
        <v>1739.9</v>
      </c>
      <c r="AR327" s="1">
        <v>5647.89</v>
      </c>
      <c r="AS327">
        <v>417.65</v>
      </c>
      <c r="AT327">
        <v>160.24</v>
      </c>
      <c r="AU327" s="1">
        <v>9105.81</v>
      </c>
      <c r="AV327" s="1">
        <v>6105.53</v>
      </c>
      <c r="AW327">
        <v>0.58289999999999997</v>
      </c>
      <c r="AX327" s="1">
        <v>1504.1</v>
      </c>
      <c r="AY327">
        <v>0.14360000000000001</v>
      </c>
      <c r="AZ327" s="1">
        <v>1859.28</v>
      </c>
      <c r="BA327">
        <v>0.17749999999999999</v>
      </c>
      <c r="BB327" s="1">
        <v>1005.69</v>
      </c>
      <c r="BC327">
        <v>9.6000000000000002E-2</v>
      </c>
      <c r="BD327" s="1">
        <v>10474.59</v>
      </c>
      <c r="BE327" s="1">
        <v>8173.8</v>
      </c>
      <c r="BF327">
        <v>3.4355000000000002</v>
      </c>
      <c r="BG327">
        <v>0.50649999999999995</v>
      </c>
      <c r="BH327">
        <v>0.2281</v>
      </c>
      <c r="BI327">
        <v>0.22650000000000001</v>
      </c>
      <c r="BJ327">
        <v>2.8500000000000001E-2</v>
      </c>
      <c r="BK327">
        <v>1.04E-2</v>
      </c>
    </row>
    <row r="328" spans="1:63" x14ac:dyDescent="0.3">
      <c r="A328" t="s">
        <v>326</v>
      </c>
      <c r="B328">
        <v>47456</v>
      </c>
      <c r="C328">
        <v>102</v>
      </c>
      <c r="D328">
        <v>7.18</v>
      </c>
      <c r="E328">
        <v>731.98</v>
      </c>
      <c r="F328">
        <v>668.63</v>
      </c>
      <c r="G328">
        <v>1.14E-2</v>
      </c>
      <c r="H328">
        <v>0</v>
      </c>
      <c r="I328">
        <v>6.1000000000000004E-3</v>
      </c>
      <c r="J328">
        <v>0</v>
      </c>
      <c r="K328">
        <v>0.1181</v>
      </c>
      <c r="L328">
        <v>0.84799999999999998</v>
      </c>
      <c r="M328">
        <v>1.6500000000000001E-2</v>
      </c>
      <c r="N328">
        <v>0.45140000000000002</v>
      </c>
      <c r="O328">
        <v>3.1399999999999997E-2</v>
      </c>
      <c r="P328">
        <v>0.109</v>
      </c>
      <c r="Q328" s="1">
        <v>48650.879999999997</v>
      </c>
      <c r="R328">
        <v>0.31080000000000002</v>
      </c>
      <c r="S328">
        <v>0.18920000000000001</v>
      </c>
      <c r="T328">
        <v>0.5</v>
      </c>
      <c r="U328">
        <v>4.5999999999999996</v>
      </c>
      <c r="V328" s="1">
        <v>73341.2</v>
      </c>
      <c r="W328">
        <v>159.08000000000001</v>
      </c>
      <c r="X328" s="1">
        <v>180500.27</v>
      </c>
      <c r="Y328">
        <v>0.92390000000000005</v>
      </c>
      <c r="Z328">
        <v>4.8500000000000001E-2</v>
      </c>
      <c r="AA328">
        <v>2.76E-2</v>
      </c>
      <c r="AB328">
        <v>7.6100000000000001E-2</v>
      </c>
      <c r="AC328">
        <v>180.5</v>
      </c>
      <c r="AD328" s="1">
        <v>3676.52</v>
      </c>
      <c r="AE328">
        <v>451.54</v>
      </c>
      <c r="AF328" s="1">
        <v>144922.45000000001</v>
      </c>
      <c r="AG328">
        <v>354</v>
      </c>
      <c r="AH328" s="1">
        <v>33947</v>
      </c>
      <c r="AI328" s="1">
        <v>50448</v>
      </c>
      <c r="AJ328">
        <v>28.43</v>
      </c>
      <c r="AK328">
        <v>19.89</v>
      </c>
      <c r="AL328">
        <v>24.94</v>
      </c>
      <c r="AM328">
        <v>4.5999999999999996</v>
      </c>
      <c r="AN328" s="1">
        <v>1633.79</v>
      </c>
      <c r="AO328">
        <v>1.9256</v>
      </c>
      <c r="AP328" s="1">
        <v>1161.53</v>
      </c>
      <c r="AQ328" s="1">
        <v>2225.29</v>
      </c>
      <c r="AR328" s="1">
        <v>7071.3</v>
      </c>
      <c r="AS328">
        <v>491.21</v>
      </c>
      <c r="AT328">
        <v>255.01</v>
      </c>
      <c r="AU328" s="1">
        <v>11204.27</v>
      </c>
      <c r="AV328" s="1">
        <v>7409.51</v>
      </c>
      <c r="AW328">
        <v>0.51019999999999999</v>
      </c>
      <c r="AX328" s="1">
        <v>5309.93</v>
      </c>
      <c r="AY328">
        <v>0.36570000000000003</v>
      </c>
      <c r="AZ328" s="1">
        <v>1037.27</v>
      </c>
      <c r="BA328">
        <v>7.1400000000000005E-2</v>
      </c>
      <c r="BB328">
        <v>764.9</v>
      </c>
      <c r="BC328">
        <v>5.2699999999999997E-2</v>
      </c>
      <c r="BD328" s="1">
        <v>14521.61</v>
      </c>
      <c r="BE328" s="1">
        <v>5043.3900000000003</v>
      </c>
      <c r="BF328">
        <v>2.3816999999999999</v>
      </c>
      <c r="BG328">
        <v>0.47160000000000002</v>
      </c>
      <c r="BH328">
        <v>0.2102</v>
      </c>
      <c r="BI328">
        <v>0.20569999999999999</v>
      </c>
      <c r="BJ328">
        <v>4.3900000000000002E-2</v>
      </c>
      <c r="BK328">
        <v>6.8599999999999994E-2</v>
      </c>
    </row>
    <row r="329" spans="1:63" x14ac:dyDescent="0.3">
      <c r="A329" t="s">
        <v>327</v>
      </c>
      <c r="B329">
        <v>50229</v>
      </c>
      <c r="C329">
        <v>2</v>
      </c>
      <c r="D329">
        <v>338.55</v>
      </c>
      <c r="E329">
        <v>677.09</v>
      </c>
      <c r="F329">
        <v>817.85</v>
      </c>
      <c r="G329">
        <v>1.1999999999999999E-3</v>
      </c>
      <c r="H329">
        <v>0</v>
      </c>
      <c r="I329">
        <v>9.7999999999999997E-3</v>
      </c>
      <c r="J329">
        <v>2.3999999999999998E-3</v>
      </c>
      <c r="K329">
        <v>4.2999999999999997E-2</v>
      </c>
      <c r="L329">
        <v>0.91290000000000004</v>
      </c>
      <c r="M329">
        <v>3.0700000000000002E-2</v>
      </c>
      <c r="N329">
        <v>0.31879999999999997</v>
      </c>
      <c r="O329">
        <v>0</v>
      </c>
      <c r="P329">
        <v>0.1181</v>
      </c>
      <c r="Q329" s="1">
        <v>56251.44</v>
      </c>
      <c r="R329">
        <v>0.34379999999999999</v>
      </c>
      <c r="S329">
        <v>0.1406</v>
      </c>
      <c r="T329">
        <v>0.51559999999999995</v>
      </c>
      <c r="U329">
        <v>6.3</v>
      </c>
      <c r="V329" s="1">
        <v>54669.1</v>
      </c>
      <c r="W329">
        <v>103.88</v>
      </c>
      <c r="X329" s="1">
        <v>77310.22</v>
      </c>
      <c r="Y329">
        <v>0.91039999999999999</v>
      </c>
      <c r="Z329">
        <v>5.79E-2</v>
      </c>
      <c r="AA329">
        <v>3.1699999999999999E-2</v>
      </c>
      <c r="AB329">
        <v>8.9599999999999999E-2</v>
      </c>
      <c r="AC329">
        <v>77.31</v>
      </c>
      <c r="AD329" s="1">
        <v>2609.77</v>
      </c>
      <c r="AE329">
        <v>454.36</v>
      </c>
      <c r="AF329" s="1">
        <v>59836.08</v>
      </c>
      <c r="AG329">
        <v>21</v>
      </c>
      <c r="AH329" s="1">
        <v>32495</v>
      </c>
      <c r="AI329" s="1">
        <v>48661</v>
      </c>
      <c r="AJ329">
        <v>53.25</v>
      </c>
      <c r="AK329">
        <v>31.85</v>
      </c>
      <c r="AL329">
        <v>53.12</v>
      </c>
      <c r="AM329">
        <v>5.0999999999999996</v>
      </c>
      <c r="AN329">
        <v>0</v>
      </c>
      <c r="AO329">
        <v>0.81479999999999997</v>
      </c>
      <c r="AP329" s="1">
        <v>1064.5899999999999</v>
      </c>
      <c r="AQ329" s="1">
        <v>1552.49</v>
      </c>
      <c r="AR329" s="1">
        <v>5568</v>
      </c>
      <c r="AS329">
        <v>274.83999999999997</v>
      </c>
      <c r="AT329">
        <v>12.36</v>
      </c>
      <c r="AU329" s="1">
        <v>8472.31</v>
      </c>
      <c r="AV329" s="1">
        <v>7012.51</v>
      </c>
      <c r="AW329">
        <v>0.62139999999999995</v>
      </c>
      <c r="AX329" s="1">
        <v>1766.29</v>
      </c>
      <c r="AY329">
        <v>0.1565</v>
      </c>
      <c r="AZ329" s="1">
        <v>1915.19</v>
      </c>
      <c r="BA329">
        <v>0.16969999999999999</v>
      </c>
      <c r="BB329">
        <v>590.92999999999995</v>
      </c>
      <c r="BC329">
        <v>5.2400000000000002E-2</v>
      </c>
      <c r="BD329" s="1">
        <v>11284.92</v>
      </c>
      <c r="BE329" s="1">
        <v>9306.41</v>
      </c>
      <c r="BF329">
        <v>3.4738000000000002</v>
      </c>
      <c r="BG329">
        <v>0.60609999999999997</v>
      </c>
      <c r="BH329">
        <v>0.2092</v>
      </c>
      <c r="BI329">
        <v>0.14960000000000001</v>
      </c>
      <c r="BJ329">
        <v>2.5700000000000001E-2</v>
      </c>
      <c r="BK329">
        <v>9.2999999999999992E-3</v>
      </c>
    </row>
    <row r="330" spans="1:63" x14ac:dyDescent="0.3">
      <c r="A330" t="s">
        <v>328</v>
      </c>
      <c r="B330">
        <v>45484</v>
      </c>
      <c r="C330">
        <v>61</v>
      </c>
      <c r="D330">
        <v>12.93</v>
      </c>
      <c r="E330">
        <v>788.43</v>
      </c>
      <c r="F330">
        <v>830.23</v>
      </c>
      <c r="G330">
        <v>1.1999999999999999E-3</v>
      </c>
      <c r="H330">
        <v>0</v>
      </c>
      <c r="I330">
        <v>9.1000000000000004E-3</v>
      </c>
      <c r="J330">
        <v>0</v>
      </c>
      <c r="K330">
        <v>1.3299999999999999E-2</v>
      </c>
      <c r="L330">
        <v>0.93730000000000002</v>
      </c>
      <c r="M330">
        <v>3.9E-2</v>
      </c>
      <c r="N330">
        <v>0.3332</v>
      </c>
      <c r="O330">
        <v>0</v>
      </c>
      <c r="P330">
        <v>0.1482</v>
      </c>
      <c r="Q330" s="1">
        <v>50708.11</v>
      </c>
      <c r="R330">
        <v>0.35060000000000002</v>
      </c>
      <c r="S330">
        <v>0.1169</v>
      </c>
      <c r="T330">
        <v>0.53249999999999997</v>
      </c>
      <c r="U330">
        <v>8.1999999999999993</v>
      </c>
      <c r="V330" s="1">
        <v>68837.63</v>
      </c>
      <c r="W330">
        <v>92.56</v>
      </c>
      <c r="X330" s="1">
        <v>138562.84</v>
      </c>
      <c r="Y330">
        <v>0.91339999999999999</v>
      </c>
      <c r="Z330">
        <v>4.8599999999999997E-2</v>
      </c>
      <c r="AA330">
        <v>3.7999999999999999E-2</v>
      </c>
      <c r="AB330">
        <v>8.6599999999999996E-2</v>
      </c>
      <c r="AC330">
        <v>138.56</v>
      </c>
      <c r="AD330" s="1">
        <v>3381.45</v>
      </c>
      <c r="AE330">
        <v>489.51</v>
      </c>
      <c r="AF330" s="1">
        <v>119466.91</v>
      </c>
      <c r="AG330">
        <v>208</v>
      </c>
      <c r="AH330" s="1">
        <v>38822</v>
      </c>
      <c r="AI330" s="1">
        <v>54997</v>
      </c>
      <c r="AJ330">
        <v>30.26</v>
      </c>
      <c r="AK330">
        <v>23.96</v>
      </c>
      <c r="AL330">
        <v>28.16</v>
      </c>
      <c r="AM330">
        <v>4.5</v>
      </c>
      <c r="AN330" s="1">
        <v>2099.59</v>
      </c>
      <c r="AO330">
        <v>1.4597</v>
      </c>
      <c r="AP330" s="1">
        <v>1394.25</v>
      </c>
      <c r="AQ330" s="1">
        <v>2075.2399999999998</v>
      </c>
      <c r="AR330" s="1">
        <v>5106.76</v>
      </c>
      <c r="AS330">
        <v>221.47</v>
      </c>
      <c r="AT330">
        <v>664.82</v>
      </c>
      <c r="AU330" s="1">
        <v>9462.5499999999993</v>
      </c>
      <c r="AV330" s="1">
        <v>6657.49</v>
      </c>
      <c r="AW330">
        <v>0.49159999999999998</v>
      </c>
      <c r="AX330" s="1">
        <v>4672.53</v>
      </c>
      <c r="AY330">
        <v>0.34499999999999997</v>
      </c>
      <c r="AZ330" s="1">
        <v>1577.53</v>
      </c>
      <c r="BA330">
        <v>0.11650000000000001</v>
      </c>
      <c r="BB330">
        <v>635.91</v>
      </c>
      <c r="BC330">
        <v>4.7E-2</v>
      </c>
      <c r="BD330" s="1">
        <v>13543.46</v>
      </c>
      <c r="BE330" s="1">
        <v>6633.19</v>
      </c>
      <c r="BF330">
        <v>2.1474000000000002</v>
      </c>
      <c r="BG330">
        <v>0.49209999999999998</v>
      </c>
      <c r="BH330">
        <v>0.1787</v>
      </c>
      <c r="BI330">
        <v>0.2717</v>
      </c>
      <c r="BJ330">
        <v>4.36E-2</v>
      </c>
      <c r="BK330">
        <v>1.3899999999999999E-2</v>
      </c>
    </row>
    <row r="331" spans="1:63" x14ac:dyDescent="0.3">
      <c r="A331" t="s">
        <v>329</v>
      </c>
      <c r="B331">
        <v>44388</v>
      </c>
      <c r="C331">
        <v>48</v>
      </c>
      <c r="D331">
        <v>145.9</v>
      </c>
      <c r="E331" s="1">
        <v>7003.18</v>
      </c>
      <c r="F331" s="1">
        <v>6622.42</v>
      </c>
      <c r="G331">
        <v>1.0500000000000001E-2</v>
      </c>
      <c r="H331">
        <v>5.9999999999999995E-4</v>
      </c>
      <c r="I331">
        <v>3.3500000000000002E-2</v>
      </c>
      <c r="J331">
        <v>2.0000000000000001E-4</v>
      </c>
      <c r="K331">
        <v>2.5000000000000001E-2</v>
      </c>
      <c r="L331">
        <v>0.89480000000000004</v>
      </c>
      <c r="M331">
        <v>3.5400000000000001E-2</v>
      </c>
      <c r="N331">
        <v>0.18360000000000001</v>
      </c>
      <c r="O331">
        <v>6.4000000000000003E-3</v>
      </c>
      <c r="P331">
        <v>0.12559999999999999</v>
      </c>
      <c r="Q331" s="1">
        <v>72627.259999999995</v>
      </c>
      <c r="R331">
        <v>0.26329999999999998</v>
      </c>
      <c r="S331">
        <v>9.2399999999999996E-2</v>
      </c>
      <c r="T331">
        <v>0.64429999999999998</v>
      </c>
      <c r="U331">
        <v>34</v>
      </c>
      <c r="V331" s="1">
        <v>83321.06</v>
      </c>
      <c r="W331">
        <v>200.36</v>
      </c>
      <c r="X331" s="1">
        <v>184248.55</v>
      </c>
      <c r="Y331">
        <v>0.7601</v>
      </c>
      <c r="Z331">
        <v>0.21129999999999999</v>
      </c>
      <c r="AA331">
        <v>2.86E-2</v>
      </c>
      <c r="AB331">
        <v>0.2399</v>
      </c>
      <c r="AC331">
        <v>184.25</v>
      </c>
      <c r="AD331" s="1">
        <v>8432.7800000000007</v>
      </c>
      <c r="AE331">
        <v>830.4</v>
      </c>
      <c r="AF331" s="1">
        <v>184571.65</v>
      </c>
      <c r="AG331">
        <v>488</v>
      </c>
      <c r="AH331" s="1">
        <v>44913</v>
      </c>
      <c r="AI331" s="1">
        <v>79371</v>
      </c>
      <c r="AJ331">
        <v>91.68</v>
      </c>
      <c r="AK331">
        <v>43.57</v>
      </c>
      <c r="AL331">
        <v>47.46</v>
      </c>
      <c r="AM331">
        <v>4.3</v>
      </c>
      <c r="AN331">
        <v>0</v>
      </c>
      <c r="AO331">
        <v>0.84089999999999998</v>
      </c>
      <c r="AP331" s="1">
        <v>1360.02</v>
      </c>
      <c r="AQ331" s="1">
        <v>2030.68</v>
      </c>
      <c r="AR331" s="1">
        <v>7290.65</v>
      </c>
      <c r="AS331">
        <v>646.07000000000005</v>
      </c>
      <c r="AT331">
        <v>171.34</v>
      </c>
      <c r="AU331" s="1">
        <v>11498.77</v>
      </c>
      <c r="AV331" s="1">
        <v>4072.53</v>
      </c>
      <c r="AW331">
        <v>0.31480000000000002</v>
      </c>
      <c r="AX331" s="1">
        <v>7657.5</v>
      </c>
      <c r="AY331">
        <v>0.59189999999999998</v>
      </c>
      <c r="AZ331">
        <v>757.9</v>
      </c>
      <c r="BA331">
        <v>5.8599999999999999E-2</v>
      </c>
      <c r="BB331">
        <v>449.17</v>
      </c>
      <c r="BC331">
        <v>3.4700000000000002E-2</v>
      </c>
      <c r="BD331" s="1">
        <v>12937.1</v>
      </c>
      <c r="BE331" s="1">
        <v>2503.77</v>
      </c>
      <c r="BF331">
        <v>0.39360000000000001</v>
      </c>
      <c r="BG331">
        <v>0.61160000000000003</v>
      </c>
      <c r="BH331">
        <v>0.21479999999999999</v>
      </c>
      <c r="BI331">
        <v>0.12770000000000001</v>
      </c>
      <c r="BJ331">
        <v>2.1899999999999999E-2</v>
      </c>
      <c r="BK331">
        <v>2.3900000000000001E-2</v>
      </c>
    </row>
    <row r="332" spans="1:63" x14ac:dyDescent="0.3">
      <c r="A332" t="s">
        <v>330</v>
      </c>
      <c r="B332">
        <v>48520</v>
      </c>
      <c r="C332">
        <v>199</v>
      </c>
      <c r="D332">
        <v>9.1999999999999993</v>
      </c>
      <c r="E332" s="1">
        <v>1831.46</v>
      </c>
      <c r="F332" s="1">
        <v>1746.87</v>
      </c>
      <c r="G332">
        <v>5.0000000000000001E-4</v>
      </c>
      <c r="H332">
        <v>0</v>
      </c>
      <c r="I332">
        <v>7.7000000000000002E-3</v>
      </c>
      <c r="J332">
        <v>0</v>
      </c>
      <c r="K332">
        <v>7.6E-3</v>
      </c>
      <c r="L332">
        <v>0.96040000000000003</v>
      </c>
      <c r="M332">
        <v>2.3800000000000002E-2</v>
      </c>
      <c r="N332">
        <v>1</v>
      </c>
      <c r="O332">
        <v>0</v>
      </c>
      <c r="P332">
        <v>0.1555</v>
      </c>
      <c r="Q332" s="1">
        <v>49399.29</v>
      </c>
      <c r="R332">
        <v>0.2273</v>
      </c>
      <c r="S332">
        <v>0.17419999999999999</v>
      </c>
      <c r="T332">
        <v>0.59850000000000003</v>
      </c>
      <c r="U332">
        <v>18</v>
      </c>
      <c r="V332" s="1">
        <v>63936.17</v>
      </c>
      <c r="W332">
        <v>101.68</v>
      </c>
      <c r="X332" s="1">
        <v>87283.21</v>
      </c>
      <c r="Y332">
        <v>0.72799999999999998</v>
      </c>
      <c r="Z332">
        <v>0.1406</v>
      </c>
      <c r="AA332">
        <v>0.13139999999999999</v>
      </c>
      <c r="AB332">
        <v>0.27200000000000002</v>
      </c>
      <c r="AC332">
        <v>87.28</v>
      </c>
      <c r="AD332" s="1">
        <v>1745.66</v>
      </c>
      <c r="AE332">
        <v>273.60000000000002</v>
      </c>
      <c r="AF332" s="1">
        <v>75787.73</v>
      </c>
      <c r="AG332">
        <v>56</v>
      </c>
      <c r="AH332" s="1">
        <v>27252</v>
      </c>
      <c r="AI332" s="1">
        <v>41976</v>
      </c>
      <c r="AJ332">
        <v>20</v>
      </c>
      <c r="AK332">
        <v>20</v>
      </c>
      <c r="AL332">
        <v>20</v>
      </c>
      <c r="AM332">
        <v>3.8</v>
      </c>
      <c r="AN332">
        <v>0</v>
      </c>
      <c r="AO332">
        <v>0.6573</v>
      </c>
      <c r="AP332" s="1">
        <v>1395.04</v>
      </c>
      <c r="AQ332" s="1">
        <v>2834.34</v>
      </c>
      <c r="AR332" s="1">
        <v>7214.65</v>
      </c>
      <c r="AS332">
        <v>708.17</v>
      </c>
      <c r="AT332">
        <v>519.24</v>
      </c>
      <c r="AU332" s="1">
        <v>12671.47</v>
      </c>
      <c r="AV332" s="1">
        <v>10285.049999999999</v>
      </c>
      <c r="AW332">
        <v>0.71479999999999999</v>
      </c>
      <c r="AX332" s="1">
        <v>1641.8</v>
      </c>
      <c r="AY332">
        <v>0.11409999999999999</v>
      </c>
      <c r="AZ332">
        <v>611.41999999999996</v>
      </c>
      <c r="BA332">
        <v>4.2500000000000003E-2</v>
      </c>
      <c r="BB332" s="1">
        <v>1851.11</v>
      </c>
      <c r="BC332">
        <v>0.12859999999999999</v>
      </c>
      <c r="BD332" s="1">
        <v>14389.37</v>
      </c>
      <c r="BE332" s="1">
        <v>8642.52</v>
      </c>
      <c r="BF332">
        <v>4.9249999999999998</v>
      </c>
      <c r="BG332">
        <v>0.5484</v>
      </c>
      <c r="BH332">
        <v>0.24399999999999999</v>
      </c>
      <c r="BI332">
        <v>0.15479999999999999</v>
      </c>
      <c r="BJ332">
        <v>4.2500000000000003E-2</v>
      </c>
      <c r="BK332">
        <v>1.03E-2</v>
      </c>
    </row>
    <row r="333" spans="1:63" x14ac:dyDescent="0.3">
      <c r="A333" t="s">
        <v>331</v>
      </c>
      <c r="B333">
        <v>45492</v>
      </c>
      <c r="C333">
        <v>35</v>
      </c>
      <c r="D333">
        <v>219.15</v>
      </c>
      <c r="E333" s="1">
        <v>7670.35</v>
      </c>
      <c r="F333" s="1">
        <v>7576.08</v>
      </c>
      <c r="G333">
        <v>1.9599999999999999E-2</v>
      </c>
      <c r="H333">
        <v>4.0000000000000002E-4</v>
      </c>
      <c r="I333">
        <v>2.6700000000000002E-2</v>
      </c>
      <c r="J333">
        <v>5.0000000000000001E-4</v>
      </c>
      <c r="K333">
        <v>2.3400000000000001E-2</v>
      </c>
      <c r="L333">
        <v>0.88980000000000004</v>
      </c>
      <c r="M333">
        <v>3.9600000000000003E-2</v>
      </c>
      <c r="N333">
        <v>0.25840000000000002</v>
      </c>
      <c r="O333">
        <v>1.5699999999999999E-2</v>
      </c>
      <c r="P333">
        <v>0.1198</v>
      </c>
      <c r="Q333" s="1">
        <v>70449.2</v>
      </c>
      <c r="R333">
        <v>0.1653</v>
      </c>
      <c r="S333">
        <v>0.23849999999999999</v>
      </c>
      <c r="T333">
        <v>0.59619999999999995</v>
      </c>
      <c r="U333">
        <v>46</v>
      </c>
      <c r="V333" s="1">
        <v>101567.83</v>
      </c>
      <c r="W333">
        <v>166.71</v>
      </c>
      <c r="X333" s="1">
        <v>227500.75</v>
      </c>
      <c r="Y333">
        <v>0.7359</v>
      </c>
      <c r="Z333">
        <v>0.22750000000000001</v>
      </c>
      <c r="AA333">
        <v>3.6600000000000001E-2</v>
      </c>
      <c r="AB333">
        <v>0.2641</v>
      </c>
      <c r="AC333">
        <v>227.5</v>
      </c>
      <c r="AD333" s="1">
        <v>10157.450000000001</v>
      </c>
      <c r="AE333">
        <v>959.61</v>
      </c>
      <c r="AF333" s="1">
        <v>224609.25</v>
      </c>
      <c r="AG333">
        <v>550</v>
      </c>
      <c r="AH333" s="1">
        <v>40356</v>
      </c>
      <c r="AI333" s="1">
        <v>64056</v>
      </c>
      <c r="AJ333">
        <v>81.010000000000005</v>
      </c>
      <c r="AK333">
        <v>41.04</v>
      </c>
      <c r="AL333">
        <v>50.48</v>
      </c>
      <c r="AM333">
        <v>4.8</v>
      </c>
      <c r="AN333">
        <v>0</v>
      </c>
      <c r="AO333">
        <v>0.85099999999999998</v>
      </c>
      <c r="AP333" s="1">
        <v>1610.96</v>
      </c>
      <c r="AQ333" s="1">
        <v>2358.33</v>
      </c>
      <c r="AR333" s="1">
        <v>7308.43</v>
      </c>
      <c r="AS333">
        <v>700.9</v>
      </c>
      <c r="AT333">
        <v>656.94</v>
      </c>
      <c r="AU333" s="1">
        <v>12635.57</v>
      </c>
      <c r="AV333" s="1">
        <v>3978.39</v>
      </c>
      <c r="AW333">
        <v>0.27429999999999999</v>
      </c>
      <c r="AX333" s="1">
        <v>9042.07</v>
      </c>
      <c r="AY333">
        <v>0.62339999999999995</v>
      </c>
      <c r="AZ333">
        <v>862.41</v>
      </c>
      <c r="BA333">
        <v>5.9499999999999997E-2</v>
      </c>
      <c r="BB333">
        <v>620.48</v>
      </c>
      <c r="BC333">
        <v>4.2799999999999998E-2</v>
      </c>
      <c r="BD333" s="1">
        <v>14503.35</v>
      </c>
      <c r="BE333" s="1">
        <v>2069.48</v>
      </c>
      <c r="BF333">
        <v>0.34710000000000002</v>
      </c>
      <c r="BG333">
        <v>0.57369999999999999</v>
      </c>
      <c r="BH333">
        <v>0.24129999999999999</v>
      </c>
      <c r="BI333">
        <v>0.1336</v>
      </c>
      <c r="BJ333">
        <v>3.3399999999999999E-2</v>
      </c>
      <c r="BK333">
        <v>1.7999999999999999E-2</v>
      </c>
    </row>
    <row r="334" spans="1:63" x14ac:dyDescent="0.3">
      <c r="A334" t="s">
        <v>332</v>
      </c>
      <c r="B334">
        <v>48629</v>
      </c>
      <c r="C334">
        <v>121</v>
      </c>
      <c r="D334">
        <v>11.21</v>
      </c>
      <c r="E334" s="1">
        <v>1356.78</v>
      </c>
      <c r="F334" s="1">
        <v>1299.81</v>
      </c>
      <c r="G334">
        <v>2.3E-3</v>
      </c>
      <c r="H334">
        <v>1.5E-3</v>
      </c>
      <c r="I334">
        <v>3.5000000000000001E-3</v>
      </c>
      <c r="J334">
        <v>1.5E-3</v>
      </c>
      <c r="K334">
        <v>9.1999999999999998E-3</v>
      </c>
      <c r="L334">
        <v>0.97160000000000002</v>
      </c>
      <c r="M334">
        <v>1.03E-2</v>
      </c>
      <c r="N334">
        <v>0.18079999999999999</v>
      </c>
      <c r="O334">
        <v>0</v>
      </c>
      <c r="P334">
        <v>8.0699999999999994E-2</v>
      </c>
      <c r="Q334" s="1">
        <v>60152.959999999999</v>
      </c>
      <c r="R334">
        <v>0.17810000000000001</v>
      </c>
      <c r="S334">
        <v>0.1507</v>
      </c>
      <c r="T334">
        <v>0.67120000000000002</v>
      </c>
      <c r="U334">
        <v>8.3000000000000007</v>
      </c>
      <c r="V334" s="1">
        <v>69106.12</v>
      </c>
      <c r="W334">
        <v>156.80000000000001</v>
      </c>
      <c r="X334" s="1">
        <v>168647.75</v>
      </c>
      <c r="Y334">
        <v>0.93330000000000002</v>
      </c>
      <c r="Z334">
        <v>2.5399999999999999E-2</v>
      </c>
      <c r="AA334">
        <v>4.1399999999999999E-2</v>
      </c>
      <c r="AB334">
        <v>6.6699999999999995E-2</v>
      </c>
      <c r="AC334">
        <v>168.65</v>
      </c>
      <c r="AD334" s="1">
        <v>3926.02</v>
      </c>
      <c r="AE334">
        <v>551.94000000000005</v>
      </c>
      <c r="AF334" s="1">
        <v>164212.17000000001</v>
      </c>
      <c r="AG334">
        <v>428</v>
      </c>
      <c r="AH334" s="1">
        <v>40795</v>
      </c>
      <c r="AI334" s="1">
        <v>65352</v>
      </c>
      <c r="AJ334">
        <v>40.58</v>
      </c>
      <c r="AK334">
        <v>22.36</v>
      </c>
      <c r="AL334">
        <v>29.08</v>
      </c>
      <c r="AM334">
        <v>6.5</v>
      </c>
      <c r="AN334" s="1">
        <v>2405.66</v>
      </c>
      <c r="AO334">
        <v>1.2811999999999999</v>
      </c>
      <c r="AP334" s="1">
        <v>1025.4000000000001</v>
      </c>
      <c r="AQ334" s="1">
        <v>1748.61</v>
      </c>
      <c r="AR334" s="1">
        <v>5536.06</v>
      </c>
      <c r="AS334">
        <v>532.82000000000005</v>
      </c>
      <c r="AT334">
        <v>525.6</v>
      </c>
      <c r="AU334" s="1">
        <v>9368.4699999999993</v>
      </c>
      <c r="AV334" s="1">
        <v>4644.8900000000003</v>
      </c>
      <c r="AW334">
        <v>0.38579999999999998</v>
      </c>
      <c r="AX334" s="1">
        <v>5750.83</v>
      </c>
      <c r="AY334">
        <v>0.47770000000000001</v>
      </c>
      <c r="AZ334" s="1">
        <v>1215.01</v>
      </c>
      <c r="BA334">
        <v>0.1009</v>
      </c>
      <c r="BB334">
        <v>427.81</v>
      </c>
      <c r="BC334">
        <v>3.5499999999999997E-2</v>
      </c>
      <c r="BD334" s="1">
        <v>12038.55</v>
      </c>
      <c r="BE334" s="1">
        <v>3399.42</v>
      </c>
      <c r="BF334">
        <v>0.91259999999999997</v>
      </c>
      <c r="BG334">
        <v>0.4919</v>
      </c>
      <c r="BH334">
        <v>0.214</v>
      </c>
      <c r="BI334">
        <v>0.23699999999999999</v>
      </c>
      <c r="BJ334">
        <v>4.5699999999999998E-2</v>
      </c>
      <c r="BK334">
        <v>1.1299999999999999E-2</v>
      </c>
    </row>
    <row r="335" spans="1:63" x14ac:dyDescent="0.3">
      <c r="A335" t="s">
        <v>333</v>
      </c>
      <c r="B335">
        <v>46920</v>
      </c>
      <c r="C335">
        <v>401</v>
      </c>
      <c r="D335">
        <v>6.27</v>
      </c>
      <c r="E335" s="1">
        <v>2513.0700000000002</v>
      </c>
      <c r="F335" s="1">
        <v>2475.61</v>
      </c>
      <c r="G335">
        <v>2.8E-3</v>
      </c>
      <c r="H335">
        <v>2.5999999999999999E-3</v>
      </c>
      <c r="I335">
        <v>8.6E-3</v>
      </c>
      <c r="J335">
        <v>4.0000000000000002E-4</v>
      </c>
      <c r="K335">
        <v>3.3300000000000003E-2</v>
      </c>
      <c r="L335">
        <v>0.90639999999999998</v>
      </c>
      <c r="M335">
        <v>4.5900000000000003E-2</v>
      </c>
      <c r="N335">
        <v>0.45779999999999998</v>
      </c>
      <c r="O335">
        <v>7.7000000000000002E-3</v>
      </c>
      <c r="P335">
        <v>0.14030000000000001</v>
      </c>
      <c r="Q335" s="1">
        <v>52787.91</v>
      </c>
      <c r="R335">
        <v>0.26140000000000002</v>
      </c>
      <c r="S335">
        <v>0.1176</v>
      </c>
      <c r="T335">
        <v>0.62090000000000001</v>
      </c>
      <c r="U335">
        <v>20</v>
      </c>
      <c r="V335" s="1">
        <v>86549.85</v>
      </c>
      <c r="W335">
        <v>120.55</v>
      </c>
      <c r="X335" s="1">
        <v>239234.74</v>
      </c>
      <c r="Y335">
        <v>0.71850000000000003</v>
      </c>
      <c r="Z335">
        <v>0.13420000000000001</v>
      </c>
      <c r="AA335">
        <v>0.14729999999999999</v>
      </c>
      <c r="AB335">
        <v>0.28149999999999997</v>
      </c>
      <c r="AC335">
        <v>239.23</v>
      </c>
      <c r="AD335" s="1">
        <v>6434.64</v>
      </c>
      <c r="AE335">
        <v>643.11</v>
      </c>
      <c r="AF335" s="1">
        <v>200210.09</v>
      </c>
      <c r="AG335">
        <v>519</v>
      </c>
      <c r="AH335" s="1">
        <v>30737</v>
      </c>
      <c r="AI335" s="1">
        <v>50841</v>
      </c>
      <c r="AJ335">
        <v>28.92</v>
      </c>
      <c r="AK335">
        <v>26.25</v>
      </c>
      <c r="AL335">
        <v>28.15</v>
      </c>
      <c r="AM335">
        <v>3.2</v>
      </c>
      <c r="AN335">
        <v>0</v>
      </c>
      <c r="AO335">
        <v>1.6448</v>
      </c>
      <c r="AP335" s="1">
        <v>1610.98</v>
      </c>
      <c r="AQ335" s="1">
        <v>2226.8200000000002</v>
      </c>
      <c r="AR335" s="1">
        <v>5760.11</v>
      </c>
      <c r="AS335">
        <v>744.84</v>
      </c>
      <c r="AT335">
        <v>487.08</v>
      </c>
      <c r="AU335" s="1">
        <v>10829.85</v>
      </c>
      <c r="AV335" s="1">
        <v>5224.22</v>
      </c>
      <c r="AW335">
        <v>0.3846</v>
      </c>
      <c r="AX335" s="1">
        <v>5617.77</v>
      </c>
      <c r="AY335">
        <v>0.41360000000000002</v>
      </c>
      <c r="AZ335" s="1">
        <v>1862.1</v>
      </c>
      <c r="BA335">
        <v>0.1371</v>
      </c>
      <c r="BB335">
        <v>878.77</v>
      </c>
      <c r="BC335">
        <v>6.4699999999999994E-2</v>
      </c>
      <c r="BD335" s="1">
        <v>13582.86</v>
      </c>
      <c r="BE335" s="1">
        <v>4687.4399999999996</v>
      </c>
      <c r="BF335">
        <v>1.7557</v>
      </c>
      <c r="BG335">
        <v>0.54459999999999997</v>
      </c>
      <c r="BH335">
        <v>0.2316</v>
      </c>
      <c r="BI335">
        <v>0.159</v>
      </c>
      <c r="BJ335">
        <v>4.9000000000000002E-2</v>
      </c>
      <c r="BK335">
        <v>1.5800000000000002E-2</v>
      </c>
    </row>
    <row r="336" spans="1:63" x14ac:dyDescent="0.3">
      <c r="A336" t="s">
        <v>334</v>
      </c>
      <c r="B336">
        <v>44396</v>
      </c>
      <c r="C336">
        <v>30</v>
      </c>
      <c r="D336">
        <v>181.25</v>
      </c>
      <c r="E336" s="1">
        <v>5437.46</v>
      </c>
      <c r="F336" s="1">
        <v>5249.94</v>
      </c>
      <c r="G336">
        <v>3.1699999999999999E-2</v>
      </c>
      <c r="H336">
        <v>1.5E-3</v>
      </c>
      <c r="I336">
        <v>7.6499999999999999E-2</v>
      </c>
      <c r="J336">
        <v>1.1000000000000001E-3</v>
      </c>
      <c r="K336">
        <v>3.3000000000000002E-2</v>
      </c>
      <c r="L336">
        <v>0.80510000000000004</v>
      </c>
      <c r="M336">
        <v>5.0999999999999997E-2</v>
      </c>
      <c r="N336">
        <v>0.4</v>
      </c>
      <c r="O336">
        <v>2.3599999999999999E-2</v>
      </c>
      <c r="P336">
        <v>0.16220000000000001</v>
      </c>
      <c r="Q336" s="1">
        <v>61531.73</v>
      </c>
      <c r="R336">
        <v>0.26250000000000001</v>
      </c>
      <c r="S336">
        <v>0.1527</v>
      </c>
      <c r="T336">
        <v>0.5847</v>
      </c>
      <c r="U336">
        <v>22.5</v>
      </c>
      <c r="V336" s="1">
        <v>98818.31</v>
      </c>
      <c r="W336">
        <v>237.35</v>
      </c>
      <c r="X336" s="1">
        <v>151666.54</v>
      </c>
      <c r="Y336">
        <v>0.62749999999999995</v>
      </c>
      <c r="Z336">
        <v>0.34010000000000001</v>
      </c>
      <c r="AA336">
        <v>3.2399999999999998E-2</v>
      </c>
      <c r="AB336">
        <v>0.3725</v>
      </c>
      <c r="AC336">
        <v>151.66999999999999</v>
      </c>
      <c r="AD336" s="1">
        <v>6429.89</v>
      </c>
      <c r="AE336">
        <v>779.45</v>
      </c>
      <c r="AF336" s="1">
        <v>161006.23000000001</v>
      </c>
      <c r="AG336">
        <v>417</v>
      </c>
      <c r="AH336" s="1">
        <v>37010</v>
      </c>
      <c r="AI336" s="1">
        <v>58024</v>
      </c>
      <c r="AJ336">
        <v>54.81</v>
      </c>
      <c r="AK336">
        <v>41.91</v>
      </c>
      <c r="AL336">
        <v>42.11</v>
      </c>
      <c r="AM336">
        <v>4.22</v>
      </c>
      <c r="AN336">
        <v>0</v>
      </c>
      <c r="AO336">
        <v>0.81830000000000003</v>
      </c>
      <c r="AP336" s="1">
        <v>1054.77</v>
      </c>
      <c r="AQ336" s="1">
        <v>1876.64</v>
      </c>
      <c r="AR336" s="1">
        <v>6527.46</v>
      </c>
      <c r="AS336">
        <v>818.76</v>
      </c>
      <c r="AT336">
        <v>329.93</v>
      </c>
      <c r="AU336" s="1">
        <v>10607.56</v>
      </c>
      <c r="AV336" s="1">
        <v>3894.46</v>
      </c>
      <c r="AW336">
        <v>0.35039999999999999</v>
      </c>
      <c r="AX336" s="1">
        <v>5667.58</v>
      </c>
      <c r="AY336">
        <v>0.50990000000000002</v>
      </c>
      <c r="AZ336">
        <v>811.59</v>
      </c>
      <c r="BA336">
        <v>7.2999999999999995E-2</v>
      </c>
      <c r="BB336">
        <v>741.03</v>
      </c>
      <c r="BC336">
        <v>6.6699999999999995E-2</v>
      </c>
      <c r="BD336" s="1">
        <v>11114.66</v>
      </c>
      <c r="BE336" s="1">
        <v>2431.48</v>
      </c>
      <c r="BF336">
        <v>0.59230000000000005</v>
      </c>
      <c r="BG336">
        <v>0.6179</v>
      </c>
      <c r="BH336">
        <v>0.21640000000000001</v>
      </c>
      <c r="BI336">
        <v>0.1336</v>
      </c>
      <c r="BJ336">
        <v>2.1999999999999999E-2</v>
      </c>
      <c r="BK336">
        <v>1.01E-2</v>
      </c>
    </row>
    <row r="337" spans="1:63" x14ac:dyDescent="0.3">
      <c r="A337" t="s">
        <v>335</v>
      </c>
      <c r="B337">
        <v>44404</v>
      </c>
      <c r="C337">
        <v>26</v>
      </c>
      <c r="D337">
        <v>283.14999999999998</v>
      </c>
      <c r="E337" s="1">
        <v>7361.81</v>
      </c>
      <c r="F337" s="1">
        <v>5912.01</v>
      </c>
      <c r="G337">
        <v>4.3E-3</v>
      </c>
      <c r="H337">
        <v>2.9999999999999997E-4</v>
      </c>
      <c r="I337">
        <v>0.17449999999999999</v>
      </c>
      <c r="J337">
        <v>1.9E-3</v>
      </c>
      <c r="K337">
        <v>0.1143</v>
      </c>
      <c r="L337">
        <v>0.59489999999999998</v>
      </c>
      <c r="M337">
        <v>0.10979999999999999</v>
      </c>
      <c r="N337">
        <v>1</v>
      </c>
      <c r="O337">
        <v>4.9200000000000001E-2</v>
      </c>
      <c r="P337">
        <v>0.17150000000000001</v>
      </c>
      <c r="Q337" s="1">
        <v>54181.2</v>
      </c>
      <c r="R337">
        <v>0.32640000000000002</v>
      </c>
      <c r="S337">
        <v>0.1356</v>
      </c>
      <c r="T337">
        <v>0.53790000000000004</v>
      </c>
      <c r="U337">
        <v>29</v>
      </c>
      <c r="V337" s="1">
        <v>86113.279999999999</v>
      </c>
      <c r="W337">
        <v>242.23</v>
      </c>
      <c r="X337" s="1">
        <v>90108.17</v>
      </c>
      <c r="Y337">
        <v>0.60499999999999998</v>
      </c>
      <c r="Z337">
        <v>0.30620000000000003</v>
      </c>
      <c r="AA337">
        <v>8.8800000000000004E-2</v>
      </c>
      <c r="AB337">
        <v>0.39500000000000002</v>
      </c>
      <c r="AC337">
        <v>90.11</v>
      </c>
      <c r="AD337" s="1">
        <v>4308.97</v>
      </c>
      <c r="AE337">
        <v>534.53</v>
      </c>
      <c r="AF337" s="1">
        <v>90345.31</v>
      </c>
      <c r="AG337">
        <v>92</v>
      </c>
      <c r="AH337" s="1">
        <v>26606</v>
      </c>
      <c r="AI337" s="1">
        <v>42296</v>
      </c>
      <c r="AJ337">
        <v>47.82</v>
      </c>
      <c r="AK337">
        <v>47.82</v>
      </c>
      <c r="AL337">
        <v>47.82</v>
      </c>
      <c r="AM337">
        <v>4.92</v>
      </c>
      <c r="AN337">
        <v>0</v>
      </c>
      <c r="AO337">
        <v>1.2226999999999999</v>
      </c>
      <c r="AP337" s="1">
        <v>1245.6300000000001</v>
      </c>
      <c r="AQ337" s="1">
        <v>2372.1999999999998</v>
      </c>
      <c r="AR337" s="1">
        <v>5594.39</v>
      </c>
      <c r="AS337">
        <v>709.63</v>
      </c>
      <c r="AT337">
        <v>464.11</v>
      </c>
      <c r="AU337" s="1">
        <v>10385.950000000001</v>
      </c>
      <c r="AV337" s="1">
        <v>7771.87</v>
      </c>
      <c r="AW337">
        <v>0.53649999999999998</v>
      </c>
      <c r="AX337" s="1">
        <v>4583.22</v>
      </c>
      <c r="AY337">
        <v>0.31640000000000001</v>
      </c>
      <c r="AZ337">
        <v>462.44</v>
      </c>
      <c r="BA337">
        <v>3.1899999999999998E-2</v>
      </c>
      <c r="BB337" s="1">
        <v>1669.7</v>
      </c>
      <c r="BC337">
        <v>0.1153</v>
      </c>
      <c r="BD337" s="1">
        <v>14487.23</v>
      </c>
      <c r="BE337" s="1">
        <v>4024.69</v>
      </c>
      <c r="BF337">
        <v>1.8406</v>
      </c>
      <c r="BG337">
        <v>0.40479999999999999</v>
      </c>
      <c r="BH337">
        <v>0.13100000000000001</v>
      </c>
      <c r="BI337">
        <v>0.43459999999999999</v>
      </c>
      <c r="BJ337">
        <v>2.1299999999999999E-2</v>
      </c>
      <c r="BK337">
        <v>8.3999999999999995E-3</v>
      </c>
    </row>
    <row r="338" spans="1:63" x14ac:dyDescent="0.3">
      <c r="A338" t="s">
        <v>336</v>
      </c>
      <c r="B338">
        <v>48173</v>
      </c>
      <c r="C338">
        <v>63</v>
      </c>
      <c r="D338">
        <v>44.4</v>
      </c>
      <c r="E338" s="1">
        <v>2797.45</v>
      </c>
      <c r="F338" s="1">
        <v>2972.46</v>
      </c>
      <c r="G338">
        <v>6.3E-3</v>
      </c>
      <c r="H338">
        <v>1.2999999999999999E-3</v>
      </c>
      <c r="I338">
        <v>2.52E-2</v>
      </c>
      <c r="J338">
        <v>4.4000000000000003E-3</v>
      </c>
      <c r="K338">
        <v>4.5900000000000003E-2</v>
      </c>
      <c r="L338">
        <v>0.87990000000000002</v>
      </c>
      <c r="M338">
        <v>3.6999999999999998E-2</v>
      </c>
      <c r="N338">
        <v>0.38790000000000002</v>
      </c>
      <c r="O338">
        <v>6.9999999999999999E-4</v>
      </c>
      <c r="P338">
        <v>0.13450000000000001</v>
      </c>
      <c r="Q338" s="1">
        <v>58643.7</v>
      </c>
      <c r="R338">
        <v>0.23760000000000001</v>
      </c>
      <c r="S338">
        <v>0.16830000000000001</v>
      </c>
      <c r="T338">
        <v>0.59409999999999996</v>
      </c>
      <c r="U338">
        <v>13.2</v>
      </c>
      <c r="V338" s="1">
        <v>90422.88</v>
      </c>
      <c r="W338">
        <v>203.98</v>
      </c>
      <c r="X338" s="1">
        <v>168927.88</v>
      </c>
      <c r="Y338">
        <v>0.82850000000000001</v>
      </c>
      <c r="Z338">
        <v>0.10249999999999999</v>
      </c>
      <c r="AA338">
        <v>6.8900000000000003E-2</v>
      </c>
      <c r="AB338">
        <v>0.17150000000000001</v>
      </c>
      <c r="AC338">
        <v>168.93</v>
      </c>
      <c r="AD338" s="1">
        <v>6663.81</v>
      </c>
      <c r="AE338">
        <v>885.69</v>
      </c>
      <c r="AF338" s="1">
        <v>152226.81</v>
      </c>
      <c r="AG338">
        <v>391</v>
      </c>
      <c r="AH338" s="1">
        <v>36604</v>
      </c>
      <c r="AI338" s="1">
        <v>56058</v>
      </c>
      <c r="AJ338">
        <v>55.41</v>
      </c>
      <c r="AK338">
        <v>38.4</v>
      </c>
      <c r="AL338">
        <v>37.17</v>
      </c>
      <c r="AM338">
        <v>0</v>
      </c>
      <c r="AN338">
        <v>0</v>
      </c>
      <c r="AO338">
        <v>1.1202000000000001</v>
      </c>
      <c r="AP338" s="1">
        <v>1126.8800000000001</v>
      </c>
      <c r="AQ338" s="1">
        <v>2015.75</v>
      </c>
      <c r="AR338" s="1">
        <v>5677.87</v>
      </c>
      <c r="AS338">
        <v>499.44</v>
      </c>
      <c r="AT338">
        <v>359.28</v>
      </c>
      <c r="AU338" s="1">
        <v>9679.2099999999991</v>
      </c>
      <c r="AV338" s="1">
        <v>4522.12</v>
      </c>
      <c r="AW338">
        <v>0.36549999999999999</v>
      </c>
      <c r="AX338" s="1">
        <v>5203.68</v>
      </c>
      <c r="AY338">
        <v>0.42059999999999997</v>
      </c>
      <c r="AZ338" s="1">
        <v>2096.38</v>
      </c>
      <c r="BA338">
        <v>0.1694</v>
      </c>
      <c r="BB338">
        <v>550.16</v>
      </c>
      <c r="BC338">
        <v>4.4499999999999998E-2</v>
      </c>
      <c r="BD338" s="1">
        <v>12372.34</v>
      </c>
      <c r="BE338" s="1">
        <v>4500.18</v>
      </c>
      <c r="BF338">
        <v>1.0251999999999999</v>
      </c>
      <c r="BG338">
        <v>0.55279999999999996</v>
      </c>
      <c r="BH338">
        <v>0.20130000000000001</v>
      </c>
      <c r="BI338">
        <v>0.1958</v>
      </c>
      <c r="BJ338">
        <v>3.4099999999999998E-2</v>
      </c>
      <c r="BK338">
        <v>1.6E-2</v>
      </c>
    </row>
    <row r="339" spans="1:63" x14ac:dyDescent="0.3">
      <c r="A339" t="s">
        <v>337</v>
      </c>
      <c r="B339">
        <v>45500</v>
      </c>
      <c r="C339">
        <v>31</v>
      </c>
      <c r="D339">
        <v>209.46</v>
      </c>
      <c r="E339" s="1">
        <v>6493.2</v>
      </c>
      <c r="F339" s="1">
        <v>6373.55</v>
      </c>
      <c r="G339">
        <v>1.8599999999999998E-2</v>
      </c>
      <c r="H339">
        <v>1.6000000000000001E-3</v>
      </c>
      <c r="I339">
        <v>2.01E-2</v>
      </c>
      <c r="J339">
        <v>2.0000000000000001E-4</v>
      </c>
      <c r="K339">
        <v>2.9700000000000001E-2</v>
      </c>
      <c r="L339">
        <v>0.89570000000000005</v>
      </c>
      <c r="M339">
        <v>3.4200000000000001E-2</v>
      </c>
      <c r="N339">
        <v>0.21529999999999999</v>
      </c>
      <c r="O339">
        <v>1.18E-2</v>
      </c>
      <c r="P339">
        <v>0.1157</v>
      </c>
      <c r="Q339" s="1">
        <v>64792.91</v>
      </c>
      <c r="R339">
        <v>0.216</v>
      </c>
      <c r="S339">
        <v>0.2</v>
      </c>
      <c r="T339">
        <v>0.58399999999999996</v>
      </c>
      <c r="U339">
        <v>33</v>
      </c>
      <c r="V339" s="1">
        <v>91459.79</v>
      </c>
      <c r="W339">
        <v>190.74</v>
      </c>
      <c r="X339" s="1">
        <v>142354.65</v>
      </c>
      <c r="Y339">
        <v>0.80589999999999995</v>
      </c>
      <c r="Z339">
        <v>0.15970000000000001</v>
      </c>
      <c r="AA339">
        <v>3.44E-2</v>
      </c>
      <c r="AB339">
        <v>0.19409999999999999</v>
      </c>
      <c r="AC339">
        <v>142.35</v>
      </c>
      <c r="AD339" s="1">
        <v>6562.52</v>
      </c>
      <c r="AE339">
        <v>784.76</v>
      </c>
      <c r="AF339" s="1">
        <v>151391.67999999999</v>
      </c>
      <c r="AG339">
        <v>386</v>
      </c>
      <c r="AH339" s="1">
        <v>44148</v>
      </c>
      <c r="AI339" s="1">
        <v>75269</v>
      </c>
      <c r="AJ339">
        <v>77.2</v>
      </c>
      <c r="AK339">
        <v>43.06</v>
      </c>
      <c r="AL339">
        <v>54.72</v>
      </c>
      <c r="AM339">
        <v>3.8</v>
      </c>
      <c r="AN339">
        <v>0</v>
      </c>
      <c r="AO339">
        <v>0.73440000000000005</v>
      </c>
      <c r="AP339" s="1">
        <v>1230.54</v>
      </c>
      <c r="AQ339" s="1">
        <v>2037.47</v>
      </c>
      <c r="AR339" s="1">
        <v>6255.1</v>
      </c>
      <c r="AS339">
        <v>435.22</v>
      </c>
      <c r="AT339">
        <v>190.32</v>
      </c>
      <c r="AU339" s="1">
        <v>10148.66</v>
      </c>
      <c r="AV339" s="1">
        <v>4473.88</v>
      </c>
      <c r="AW339">
        <v>0.36059999999999998</v>
      </c>
      <c r="AX339" s="1">
        <v>5764</v>
      </c>
      <c r="AY339">
        <v>0.46450000000000002</v>
      </c>
      <c r="AZ339" s="1">
        <v>1463.41</v>
      </c>
      <c r="BA339">
        <v>0.1179</v>
      </c>
      <c r="BB339">
        <v>707.05</v>
      </c>
      <c r="BC339">
        <v>5.7000000000000002E-2</v>
      </c>
      <c r="BD339" s="1">
        <v>12408.35</v>
      </c>
      <c r="BE339" s="1">
        <v>3482.78</v>
      </c>
      <c r="BF339">
        <v>0.60729999999999995</v>
      </c>
      <c r="BG339">
        <v>0.5323</v>
      </c>
      <c r="BH339">
        <v>0.1875</v>
      </c>
      <c r="BI339">
        <v>0.2243</v>
      </c>
      <c r="BJ339">
        <v>4.1000000000000002E-2</v>
      </c>
      <c r="BK339">
        <v>1.4800000000000001E-2</v>
      </c>
    </row>
    <row r="340" spans="1:63" x14ac:dyDescent="0.3">
      <c r="A340" t="s">
        <v>338</v>
      </c>
      <c r="B340">
        <v>50633</v>
      </c>
      <c r="C340">
        <v>54</v>
      </c>
      <c r="D340">
        <v>10.3</v>
      </c>
      <c r="E340">
        <v>555.92999999999995</v>
      </c>
      <c r="F340">
        <v>532.74</v>
      </c>
      <c r="G340">
        <v>3.8E-3</v>
      </c>
      <c r="H340">
        <v>0</v>
      </c>
      <c r="I340">
        <v>3.8E-3</v>
      </c>
      <c r="J340">
        <v>0</v>
      </c>
      <c r="K340">
        <v>5.79E-2</v>
      </c>
      <c r="L340">
        <v>0.91439999999999999</v>
      </c>
      <c r="M340">
        <v>2.0199999999999999E-2</v>
      </c>
      <c r="N340">
        <v>0.43330000000000002</v>
      </c>
      <c r="O340">
        <v>3.8E-3</v>
      </c>
      <c r="P340">
        <v>0.14649999999999999</v>
      </c>
      <c r="Q340" s="1">
        <v>48245.7</v>
      </c>
      <c r="R340">
        <v>0.40820000000000001</v>
      </c>
      <c r="S340">
        <v>0.12239999999999999</v>
      </c>
      <c r="T340">
        <v>0.46939999999999998</v>
      </c>
      <c r="U340">
        <v>6.6</v>
      </c>
      <c r="V340" s="1">
        <v>64039.53</v>
      </c>
      <c r="W340">
        <v>79.84</v>
      </c>
      <c r="X340" s="1">
        <v>139728.49</v>
      </c>
      <c r="Y340">
        <v>0.84599999999999997</v>
      </c>
      <c r="Z340">
        <v>0.11559999999999999</v>
      </c>
      <c r="AA340">
        <v>3.8300000000000001E-2</v>
      </c>
      <c r="AB340">
        <v>0.154</v>
      </c>
      <c r="AC340">
        <v>139.72999999999999</v>
      </c>
      <c r="AD340" s="1">
        <v>3966.62</v>
      </c>
      <c r="AE340">
        <v>521.48</v>
      </c>
      <c r="AF340" s="1">
        <v>118670.34</v>
      </c>
      <c r="AG340">
        <v>205</v>
      </c>
      <c r="AH340" s="1">
        <v>30601</v>
      </c>
      <c r="AI340" s="1">
        <v>44778</v>
      </c>
      <c r="AJ340">
        <v>53.4</v>
      </c>
      <c r="AK340">
        <v>26.61</v>
      </c>
      <c r="AL340">
        <v>33.119999999999997</v>
      </c>
      <c r="AM340">
        <v>4</v>
      </c>
      <c r="AN340" s="1">
        <v>1205.6500000000001</v>
      </c>
      <c r="AO340">
        <v>1.6491</v>
      </c>
      <c r="AP340" s="1">
        <v>2006.87</v>
      </c>
      <c r="AQ340" s="1">
        <v>2355.08</v>
      </c>
      <c r="AR340" s="1">
        <v>6205.16</v>
      </c>
      <c r="AS340">
        <v>464.2</v>
      </c>
      <c r="AT340">
        <v>289.49</v>
      </c>
      <c r="AU340" s="1">
        <v>11320.86</v>
      </c>
      <c r="AV340" s="1">
        <v>8323.39</v>
      </c>
      <c r="AW340">
        <v>0.53220000000000001</v>
      </c>
      <c r="AX340" s="1">
        <v>4661.34</v>
      </c>
      <c r="AY340">
        <v>0.29809999999999998</v>
      </c>
      <c r="AZ340" s="1">
        <v>1833.02</v>
      </c>
      <c r="BA340">
        <v>0.1172</v>
      </c>
      <c r="BB340">
        <v>821.5</v>
      </c>
      <c r="BC340">
        <v>5.2499999999999998E-2</v>
      </c>
      <c r="BD340" s="1">
        <v>15639.25</v>
      </c>
      <c r="BE340" s="1">
        <v>7040.16</v>
      </c>
      <c r="BF340">
        <v>2.9276</v>
      </c>
      <c r="BG340">
        <v>0.47599999999999998</v>
      </c>
      <c r="BH340">
        <v>0.23669999999999999</v>
      </c>
      <c r="BI340">
        <v>0.22359999999999999</v>
      </c>
      <c r="BJ340">
        <v>3.9399999999999998E-2</v>
      </c>
      <c r="BK340">
        <v>2.4299999999999999E-2</v>
      </c>
    </row>
    <row r="341" spans="1:63" x14ac:dyDescent="0.3">
      <c r="A341" t="s">
        <v>339</v>
      </c>
      <c r="B341">
        <v>49361</v>
      </c>
      <c r="C341">
        <v>46</v>
      </c>
      <c r="D341">
        <v>8.84</v>
      </c>
      <c r="E341">
        <v>406.58</v>
      </c>
      <c r="F341">
        <v>478.51</v>
      </c>
      <c r="G341">
        <v>0</v>
      </c>
      <c r="H341">
        <v>0</v>
      </c>
      <c r="I341">
        <v>2.0999999999999999E-3</v>
      </c>
      <c r="J341">
        <v>0</v>
      </c>
      <c r="K341">
        <v>1.04E-2</v>
      </c>
      <c r="L341">
        <v>0.98540000000000005</v>
      </c>
      <c r="M341">
        <v>2.0999999999999999E-3</v>
      </c>
      <c r="N341">
        <v>5.8999999999999997E-2</v>
      </c>
      <c r="O341">
        <v>0</v>
      </c>
      <c r="P341">
        <v>0.10979999999999999</v>
      </c>
      <c r="Q341" s="1">
        <v>50607.73</v>
      </c>
      <c r="R341">
        <v>0.48</v>
      </c>
      <c r="S341">
        <v>0.24</v>
      </c>
      <c r="T341">
        <v>0.28000000000000003</v>
      </c>
      <c r="U341">
        <v>3.1</v>
      </c>
      <c r="V341" s="1">
        <v>73502.37</v>
      </c>
      <c r="W341">
        <v>131.12</v>
      </c>
      <c r="X341" s="1">
        <v>161243.20000000001</v>
      </c>
      <c r="Y341">
        <v>0.95650000000000002</v>
      </c>
      <c r="Z341">
        <v>1.4800000000000001E-2</v>
      </c>
      <c r="AA341">
        <v>2.8799999999999999E-2</v>
      </c>
      <c r="AB341">
        <v>4.3499999999999997E-2</v>
      </c>
      <c r="AC341">
        <v>161.24</v>
      </c>
      <c r="AD341" s="1">
        <v>3292.54</v>
      </c>
      <c r="AE341">
        <v>388.51</v>
      </c>
      <c r="AF341" s="1">
        <v>117562.38</v>
      </c>
      <c r="AG341">
        <v>200</v>
      </c>
      <c r="AH341" s="1">
        <v>37383</v>
      </c>
      <c r="AI341" s="1">
        <v>54930</v>
      </c>
      <c r="AJ341">
        <v>31</v>
      </c>
      <c r="AK341">
        <v>20</v>
      </c>
      <c r="AL341">
        <v>26.99</v>
      </c>
      <c r="AM341">
        <v>4.6500000000000004</v>
      </c>
      <c r="AN341" s="1">
        <v>1502.09</v>
      </c>
      <c r="AO341">
        <v>1.5417000000000001</v>
      </c>
      <c r="AP341">
        <v>854.18</v>
      </c>
      <c r="AQ341" s="1">
        <v>2379.41</v>
      </c>
      <c r="AR341" s="1">
        <v>5862.82</v>
      </c>
      <c r="AS341">
        <v>331.19</v>
      </c>
      <c r="AT341">
        <v>362.8</v>
      </c>
      <c r="AU341" s="1">
        <v>9790.4699999999993</v>
      </c>
      <c r="AV341" s="1">
        <v>6650.4</v>
      </c>
      <c r="AW341">
        <v>0.51100000000000001</v>
      </c>
      <c r="AX341" s="1">
        <v>3841.61</v>
      </c>
      <c r="AY341">
        <v>0.29520000000000002</v>
      </c>
      <c r="AZ341" s="1">
        <v>2112.34</v>
      </c>
      <c r="BA341">
        <v>0.1623</v>
      </c>
      <c r="BB341">
        <v>410.47</v>
      </c>
      <c r="BC341">
        <v>3.15E-2</v>
      </c>
      <c r="BD341" s="1">
        <v>13014.82</v>
      </c>
      <c r="BE341" s="1">
        <v>8197.76</v>
      </c>
      <c r="BF341">
        <v>3.2305000000000001</v>
      </c>
      <c r="BG341">
        <v>0.51880000000000004</v>
      </c>
      <c r="BH341">
        <v>0.23830000000000001</v>
      </c>
      <c r="BI341">
        <v>0.16550000000000001</v>
      </c>
      <c r="BJ341">
        <v>4.1399999999999999E-2</v>
      </c>
      <c r="BK341">
        <v>3.5999999999999997E-2</v>
      </c>
    </row>
    <row r="342" spans="1:63" x14ac:dyDescent="0.3">
      <c r="A342" t="s">
        <v>340</v>
      </c>
      <c r="B342">
        <v>45518</v>
      </c>
      <c r="C342">
        <v>46</v>
      </c>
      <c r="D342">
        <v>30.77</v>
      </c>
      <c r="E342" s="1">
        <v>1415.35</v>
      </c>
      <c r="F342" s="1">
        <v>1410.7</v>
      </c>
      <c r="G342">
        <v>1.4E-3</v>
      </c>
      <c r="H342">
        <v>6.9999999999999999E-4</v>
      </c>
      <c r="I342">
        <v>7.3000000000000001E-3</v>
      </c>
      <c r="J342">
        <v>1.4E-3</v>
      </c>
      <c r="K342">
        <v>1.34E-2</v>
      </c>
      <c r="L342">
        <v>0.95109999999999995</v>
      </c>
      <c r="M342">
        <v>2.46E-2</v>
      </c>
      <c r="N342">
        <v>0.42870000000000003</v>
      </c>
      <c r="O342">
        <v>6.9999999999999999E-4</v>
      </c>
      <c r="P342">
        <v>0.1111</v>
      </c>
      <c r="Q342" s="1">
        <v>59615.47</v>
      </c>
      <c r="R342">
        <v>0.14149999999999999</v>
      </c>
      <c r="S342">
        <v>0.16039999999999999</v>
      </c>
      <c r="T342">
        <v>0.69810000000000005</v>
      </c>
      <c r="U342">
        <v>12.4</v>
      </c>
      <c r="V342" s="1">
        <v>60182.73</v>
      </c>
      <c r="W342">
        <v>109.31</v>
      </c>
      <c r="X342" s="1">
        <v>133115.9</v>
      </c>
      <c r="Y342">
        <v>0.88829999999999998</v>
      </c>
      <c r="Z342">
        <v>5.8000000000000003E-2</v>
      </c>
      <c r="AA342">
        <v>5.3699999999999998E-2</v>
      </c>
      <c r="AB342">
        <v>0.11169999999999999</v>
      </c>
      <c r="AC342">
        <v>133.12</v>
      </c>
      <c r="AD342" s="1">
        <v>4470.6000000000004</v>
      </c>
      <c r="AE342">
        <v>589.26</v>
      </c>
      <c r="AF342" s="1">
        <v>131007.24</v>
      </c>
      <c r="AG342">
        <v>276</v>
      </c>
      <c r="AH342" s="1">
        <v>32785</v>
      </c>
      <c r="AI342" s="1">
        <v>56142</v>
      </c>
      <c r="AJ342">
        <v>65.48</v>
      </c>
      <c r="AK342">
        <v>31.15</v>
      </c>
      <c r="AL342">
        <v>41.32</v>
      </c>
      <c r="AM342">
        <v>3.6</v>
      </c>
      <c r="AN342">
        <v>110.21</v>
      </c>
      <c r="AO342">
        <v>0.998</v>
      </c>
      <c r="AP342" s="1">
        <v>1358.41</v>
      </c>
      <c r="AQ342" s="1">
        <v>1448.05</v>
      </c>
      <c r="AR342" s="1">
        <v>5620.2</v>
      </c>
      <c r="AS342">
        <v>660.47</v>
      </c>
      <c r="AT342">
        <v>504.24</v>
      </c>
      <c r="AU342" s="1">
        <v>9591.36</v>
      </c>
      <c r="AV342" s="1">
        <v>5233.7</v>
      </c>
      <c r="AW342">
        <v>0.47539999999999999</v>
      </c>
      <c r="AX342" s="1">
        <v>3725.59</v>
      </c>
      <c r="AY342">
        <v>0.33839999999999998</v>
      </c>
      <c r="AZ342" s="1">
        <v>1343.07</v>
      </c>
      <c r="BA342">
        <v>0.122</v>
      </c>
      <c r="BB342">
        <v>707.16</v>
      </c>
      <c r="BC342">
        <v>6.4199999999999993E-2</v>
      </c>
      <c r="BD342" s="1">
        <v>11009.52</v>
      </c>
      <c r="BE342" s="1">
        <v>4384.1899999999996</v>
      </c>
      <c r="BF342">
        <v>1.2365999999999999</v>
      </c>
      <c r="BG342">
        <v>0.56240000000000001</v>
      </c>
      <c r="BH342">
        <v>0.222</v>
      </c>
      <c r="BI342">
        <v>0.17630000000000001</v>
      </c>
      <c r="BJ342">
        <v>2.58E-2</v>
      </c>
      <c r="BK342">
        <v>1.34E-2</v>
      </c>
    </row>
    <row r="343" spans="1:63" x14ac:dyDescent="0.3">
      <c r="A343" t="s">
        <v>341</v>
      </c>
      <c r="B343">
        <v>49890</v>
      </c>
      <c r="C343">
        <v>81</v>
      </c>
      <c r="D343">
        <v>22.84</v>
      </c>
      <c r="E343" s="1">
        <v>1849.84</v>
      </c>
      <c r="F343" s="1">
        <v>1783.96</v>
      </c>
      <c r="G343">
        <v>1.6999999999999999E-3</v>
      </c>
      <c r="H343">
        <v>0</v>
      </c>
      <c r="I343">
        <v>9.5999999999999992E-3</v>
      </c>
      <c r="J343">
        <v>5.9999999999999995E-4</v>
      </c>
      <c r="K343">
        <v>1.14E-2</v>
      </c>
      <c r="L343">
        <v>0.95450000000000002</v>
      </c>
      <c r="M343">
        <v>2.2200000000000001E-2</v>
      </c>
      <c r="N343">
        <v>0.49320000000000003</v>
      </c>
      <c r="O343">
        <v>1.1000000000000001E-3</v>
      </c>
      <c r="P343">
        <v>0.15160000000000001</v>
      </c>
      <c r="Q343" s="1">
        <v>53774.43</v>
      </c>
      <c r="R343">
        <v>0.18329999999999999</v>
      </c>
      <c r="S343">
        <v>0.1167</v>
      </c>
      <c r="T343">
        <v>0.7</v>
      </c>
      <c r="U343">
        <v>8.5</v>
      </c>
      <c r="V343" s="1">
        <v>76233.179999999993</v>
      </c>
      <c r="W343">
        <v>206.37</v>
      </c>
      <c r="X343" s="1">
        <v>120652.26</v>
      </c>
      <c r="Y343">
        <v>0.753</v>
      </c>
      <c r="Z343">
        <v>0.14510000000000001</v>
      </c>
      <c r="AA343">
        <v>0.1019</v>
      </c>
      <c r="AB343">
        <v>0.247</v>
      </c>
      <c r="AC343">
        <v>120.65</v>
      </c>
      <c r="AD343" s="1">
        <v>3656.02</v>
      </c>
      <c r="AE343">
        <v>453.17</v>
      </c>
      <c r="AF343" s="1">
        <v>107059.99</v>
      </c>
      <c r="AG343">
        <v>148</v>
      </c>
      <c r="AH343" s="1">
        <v>31312</v>
      </c>
      <c r="AI343" s="1">
        <v>48130</v>
      </c>
      <c r="AJ343">
        <v>40.99</v>
      </c>
      <c r="AK343">
        <v>28.79</v>
      </c>
      <c r="AL343">
        <v>30.62</v>
      </c>
      <c r="AM343">
        <v>4.3</v>
      </c>
      <c r="AN343">
        <v>0</v>
      </c>
      <c r="AO343">
        <v>0.89729999999999999</v>
      </c>
      <c r="AP343" s="1">
        <v>1300.94</v>
      </c>
      <c r="AQ343" s="1">
        <v>1611.07</v>
      </c>
      <c r="AR343" s="1">
        <v>5338.32</v>
      </c>
      <c r="AS343">
        <v>427.8</v>
      </c>
      <c r="AT343">
        <v>99.67</v>
      </c>
      <c r="AU343" s="1">
        <v>8777.83</v>
      </c>
      <c r="AV343" s="1">
        <v>6859.59</v>
      </c>
      <c r="AW343">
        <v>0.55900000000000005</v>
      </c>
      <c r="AX343" s="1">
        <v>3159.63</v>
      </c>
      <c r="AY343">
        <v>0.25750000000000001</v>
      </c>
      <c r="AZ343" s="1">
        <v>1240.51</v>
      </c>
      <c r="BA343">
        <v>0.1011</v>
      </c>
      <c r="BB343" s="1">
        <v>1012.09</v>
      </c>
      <c r="BC343">
        <v>8.2500000000000004E-2</v>
      </c>
      <c r="BD343" s="1">
        <v>12271.82</v>
      </c>
      <c r="BE343" s="1">
        <v>6366.66</v>
      </c>
      <c r="BF343">
        <v>2.379</v>
      </c>
      <c r="BG343">
        <v>0.50149999999999995</v>
      </c>
      <c r="BH343">
        <v>0.21929999999999999</v>
      </c>
      <c r="BI343">
        <v>0.2198</v>
      </c>
      <c r="BJ343">
        <v>3.2099999999999997E-2</v>
      </c>
      <c r="BK343">
        <v>2.7199999999999998E-2</v>
      </c>
    </row>
    <row r="344" spans="1:63" x14ac:dyDescent="0.3">
      <c r="A344" t="s">
        <v>342</v>
      </c>
      <c r="B344">
        <v>49627</v>
      </c>
      <c r="C344">
        <v>80</v>
      </c>
      <c r="D344">
        <v>16.55</v>
      </c>
      <c r="E344" s="1">
        <v>1323.87</v>
      </c>
      <c r="F344" s="1">
        <v>1364.35</v>
      </c>
      <c r="G344">
        <v>0</v>
      </c>
      <c r="H344">
        <v>0</v>
      </c>
      <c r="I344">
        <v>7.3000000000000001E-3</v>
      </c>
      <c r="J344">
        <v>0</v>
      </c>
      <c r="K344">
        <v>3.8E-3</v>
      </c>
      <c r="L344">
        <v>0.9788</v>
      </c>
      <c r="M344">
        <v>1.01E-2</v>
      </c>
      <c r="N344">
        <v>0.45400000000000001</v>
      </c>
      <c r="O344">
        <v>0</v>
      </c>
      <c r="P344">
        <v>0.1502</v>
      </c>
      <c r="Q344" s="1">
        <v>56188.33</v>
      </c>
      <c r="R344">
        <v>0.12</v>
      </c>
      <c r="S344">
        <v>0.18</v>
      </c>
      <c r="T344">
        <v>0.7</v>
      </c>
      <c r="U344">
        <v>6.2</v>
      </c>
      <c r="V344" s="1">
        <v>79780.66</v>
      </c>
      <c r="W344">
        <v>205.48</v>
      </c>
      <c r="X344" s="1">
        <v>85067.65</v>
      </c>
      <c r="Y344">
        <v>0.88619999999999999</v>
      </c>
      <c r="Z344">
        <v>4.19E-2</v>
      </c>
      <c r="AA344">
        <v>7.1900000000000006E-2</v>
      </c>
      <c r="AB344">
        <v>0.1138</v>
      </c>
      <c r="AC344">
        <v>85.07</v>
      </c>
      <c r="AD344" s="1">
        <v>1918.42</v>
      </c>
      <c r="AE344">
        <v>261.05</v>
      </c>
      <c r="AF344" s="1">
        <v>73377.009999999995</v>
      </c>
      <c r="AG344">
        <v>49</v>
      </c>
      <c r="AH344" s="1">
        <v>33890</v>
      </c>
      <c r="AI344" s="1">
        <v>51603</v>
      </c>
      <c r="AJ344">
        <v>29.58</v>
      </c>
      <c r="AK344">
        <v>22</v>
      </c>
      <c r="AL344">
        <v>22.16</v>
      </c>
      <c r="AM344">
        <v>5.1100000000000003</v>
      </c>
      <c r="AN344">
        <v>0</v>
      </c>
      <c r="AO344">
        <v>0.63070000000000004</v>
      </c>
      <c r="AP344" s="1">
        <v>1184.42</v>
      </c>
      <c r="AQ344" s="1">
        <v>2004.41</v>
      </c>
      <c r="AR344" s="1">
        <v>5850.25</v>
      </c>
      <c r="AS344">
        <v>367.17</v>
      </c>
      <c r="AT344">
        <v>199.3</v>
      </c>
      <c r="AU344" s="1">
        <v>9605.5499999999993</v>
      </c>
      <c r="AV344" s="1">
        <v>8720.6</v>
      </c>
      <c r="AW344">
        <v>0.67249999999999999</v>
      </c>
      <c r="AX344" s="1">
        <v>1442.81</v>
      </c>
      <c r="AY344">
        <v>0.1113</v>
      </c>
      <c r="AZ344" s="1">
        <v>1847.85</v>
      </c>
      <c r="BA344">
        <v>0.14249999999999999</v>
      </c>
      <c r="BB344">
        <v>956.78</v>
      </c>
      <c r="BC344">
        <v>7.3800000000000004E-2</v>
      </c>
      <c r="BD344" s="1">
        <v>12968.04</v>
      </c>
      <c r="BE344" s="1">
        <v>8213.58</v>
      </c>
      <c r="BF344">
        <v>3.6432000000000002</v>
      </c>
      <c r="BG344">
        <v>0.50009999999999999</v>
      </c>
      <c r="BH344">
        <v>0.2084</v>
      </c>
      <c r="BI344">
        <v>0.25030000000000002</v>
      </c>
      <c r="BJ344">
        <v>3.32E-2</v>
      </c>
      <c r="BK344">
        <v>8.0000000000000002E-3</v>
      </c>
    </row>
    <row r="345" spans="1:63" x14ac:dyDescent="0.3">
      <c r="A345" t="s">
        <v>343</v>
      </c>
      <c r="B345">
        <v>45948</v>
      </c>
      <c r="C345">
        <v>30</v>
      </c>
      <c r="D345">
        <v>28.08</v>
      </c>
      <c r="E345">
        <v>842.53</v>
      </c>
      <c r="F345">
        <v>830.51</v>
      </c>
      <c r="G345">
        <v>7.1999999999999998E-3</v>
      </c>
      <c r="H345">
        <v>2.3999999999999998E-3</v>
      </c>
      <c r="I345">
        <v>6.0000000000000001E-3</v>
      </c>
      <c r="J345">
        <v>0</v>
      </c>
      <c r="K345">
        <v>2.0199999999999999E-2</v>
      </c>
      <c r="L345">
        <v>0.96419999999999995</v>
      </c>
      <c r="M345">
        <v>0</v>
      </c>
      <c r="N345">
        <v>0.1046</v>
      </c>
      <c r="O345">
        <v>2.3999999999999998E-3</v>
      </c>
      <c r="P345">
        <v>0.1091</v>
      </c>
      <c r="Q345" s="1">
        <v>59577.69</v>
      </c>
      <c r="R345">
        <v>0.14460000000000001</v>
      </c>
      <c r="S345">
        <v>0.253</v>
      </c>
      <c r="T345">
        <v>0.60240000000000005</v>
      </c>
      <c r="U345">
        <v>5</v>
      </c>
      <c r="V345" s="1">
        <v>66777.8</v>
      </c>
      <c r="W345">
        <v>168.2</v>
      </c>
      <c r="X345" s="1">
        <v>170519.86</v>
      </c>
      <c r="Y345">
        <v>0.7792</v>
      </c>
      <c r="Z345">
        <v>0.21029999999999999</v>
      </c>
      <c r="AA345">
        <v>1.06E-2</v>
      </c>
      <c r="AB345">
        <v>0.2208</v>
      </c>
      <c r="AC345">
        <v>170.52</v>
      </c>
      <c r="AD345" s="1">
        <v>4594.75</v>
      </c>
      <c r="AE345">
        <v>568.04999999999995</v>
      </c>
      <c r="AF345" s="1">
        <v>158263.53</v>
      </c>
      <c r="AG345">
        <v>412</v>
      </c>
      <c r="AH345" s="1">
        <v>43197</v>
      </c>
      <c r="AI345" s="1">
        <v>74823</v>
      </c>
      <c r="AJ345">
        <v>44.37</v>
      </c>
      <c r="AK345">
        <v>23.36</v>
      </c>
      <c r="AL345">
        <v>39.369999999999997</v>
      </c>
      <c r="AM345">
        <v>4.8</v>
      </c>
      <c r="AN345" s="1">
        <v>1797.51</v>
      </c>
      <c r="AO345">
        <v>0.9214</v>
      </c>
      <c r="AP345" s="1">
        <v>1113.49</v>
      </c>
      <c r="AQ345" s="1">
        <v>1881.26</v>
      </c>
      <c r="AR345" s="1">
        <v>6325.59</v>
      </c>
      <c r="AS345">
        <v>296.94</v>
      </c>
      <c r="AT345">
        <v>255.57</v>
      </c>
      <c r="AU345" s="1">
        <v>9872.9</v>
      </c>
      <c r="AV345" s="1">
        <v>5356.25</v>
      </c>
      <c r="AW345">
        <v>0.41239999999999999</v>
      </c>
      <c r="AX345" s="1">
        <v>6087.8</v>
      </c>
      <c r="AY345">
        <v>0.46870000000000001</v>
      </c>
      <c r="AZ345" s="1">
        <v>1159.6400000000001</v>
      </c>
      <c r="BA345">
        <v>8.9300000000000004E-2</v>
      </c>
      <c r="BB345">
        <v>385.18</v>
      </c>
      <c r="BC345">
        <v>2.9700000000000001E-2</v>
      </c>
      <c r="BD345" s="1">
        <v>12988.86</v>
      </c>
      <c r="BE345" s="1">
        <v>3785.35</v>
      </c>
      <c r="BF345">
        <v>0.84719999999999995</v>
      </c>
      <c r="BG345">
        <v>0.58279999999999998</v>
      </c>
      <c r="BH345">
        <v>0.2238</v>
      </c>
      <c r="BI345">
        <v>0.15559999999999999</v>
      </c>
      <c r="BJ345">
        <v>2.12E-2</v>
      </c>
      <c r="BK345">
        <v>1.66E-2</v>
      </c>
    </row>
    <row r="346" spans="1:63" x14ac:dyDescent="0.3">
      <c r="A346" t="s">
        <v>344</v>
      </c>
      <c r="B346">
        <v>46672</v>
      </c>
      <c r="C346">
        <v>80</v>
      </c>
      <c r="D346">
        <v>8</v>
      </c>
      <c r="E346">
        <v>639.95000000000005</v>
      </c>
      <c r="F346">
        <v>613.48</v>
      </c>
      <c r="G346">
        <v>0</v>
      </c>
      <c r="H346">
        <v>0</v>
      </c>
      <c r="I346">
        <v>3.0000000000000001E-3</v>
      </c>
      <c r="J346">
        <v>0</v>
      </c>
      <c r="K346">
        <v>8.6400000000000005E-2</v>
      </c>
      <c r="L346">
        <v>0.8881</v>
      </c>
      <c r="M346">
        <v>2.2599999999999999E-2</v>
      </c>
      <c r="N346">
        <v>0.53549999999999998</v>
      </c>
      <c r="O346">
        <v>1.2800000000000001E-2</v>
      </c>
      <c r="P346">
        <v>0.13589999999999999</v>
      </c>
      <c r="Q346" s="1">
        <v>55960.480000000003</v>
      </c>
      <c r="R346">
        <v>0.20830000000000001</v>
      </c>
      <c r="S346">
        <v>0.1875</v>
      </c>
      <c r="T346">
        <v>0.60419999999999996</v>
      </c>
      <c r="U346">
        <v>7.5</v>
      </c>
      <c r="V346" s="1">
        <v>74524.570000000007</v>
      </c>
      <c r="W346">
        <v>80.209999999999994</v>
      </c>
      <c r="X346" s="1">
        <v>155909.48000000001</v>
      </c>
      <c r="Y346">
        <v>0.93049999999999999</v>
      </c>
      <c r="Z346">
        <v>4.4600000000000001E-2</v>
      </c>
      <c r="AA346">
        <v>2.4899999999999999E-2</v>
      </c>
      <c r="AB346">
        <v>6.9500000000000006E-2</v>
      </c>
      <c r="AC346">
        <v>155.91</v>
      </c>
      <c r="AD346" s="1">
        <v>3516.76</v>
      </c>
      <c r="AE346">
        <v>433.33</v>
      </c>
      <c r="AF346" s="1">
        <v>121061.19</v>
      </c>
      <c r="AG346">
        <v>216</v>
      </c>
      <c r="AH346" s="1">
        <v>27410</v>
      </c>
      <c r="AI346" s="1">
        <v>41132</v>
      </c>
      <c r="AJ346">
        <v>28.98</v>
      </c>
      <c r="AK346">
        <v>22.36</v>
      </c>
      <c r="AL346">
        <v>23.1</v>
      </c>
      <c r="AM346">
        <v>4.8</v>
      </c>
      <c r="AN346" s="1">
        <v>1559.82</v>
      </c>
      <c r="AO346">
        <v>2.7170000000000001</v>
      </c>
      <c r="AP346" s="1">
        <v>1325.91</v>
      </c>
      <c r="AQ346" s="1">
        <v>2198.23</v>
      </c>
      <c r="AR346" s="1">
        <v>8150.13</v>
      </c>
      <c r="AS346">
        <v>820.71</v>
      </c>
      <c r="AT346">
        <v>299.26</v>
      </c>
      <c r="AU346" s="1">
        <v>12794.18</v>
      </c>
      <c r="AV346" s="1">
        <v>8593.58</v>
      </c>
      <c r="AW346">
        <v>0.55689999999999995</v>
      </c>
      <c r="AX346" s="1">
        <v>4550.49</v>
      </c>
      <c r="AY346">
        <v>0.2949</v>
      </c>
      <c r="AZ346" s="1">
        <v>1276.3399999999999</v>
      </c>
      <c r="BA346">
        <v>8.2699999999999996E-2</v>
      </c>
      <c r="BB346" s="1">
        <v>1011.58</v>
      </c>
      <c r="BC346">
        <v>6.5600000000000006E-2</v>
      </c>
      <c r="BD346" s="1">
        <v>15432</v>
      </c>
      <c r="BE346" s="1">
        <v>7734.3</v>
      </c>
      <c r="BF346">
        <v>4.7018000000000004</v>
      </c>
      <c r="BG346">
        <v>0.53849999999999998</v>
      </c>
      <c r="BH346">
        <v>0.2145</v>
      </c>
      <c r="BI346">
        <v>0.1799</v>
      </c>
      <c r="BJ346">
        <v>4.0300000000000002E-2</v>
      </c>
      <c r="BK346">
        <v>2.6700000000000002E-2</v>
      </c>
    </row>
    <row r="347" spans="1:63" x14ac:dyDescent="0.3">
      <c r="A347" t="s">
        <v>345</v>
      </c>
      <c r="B347">
        <v>50039</v>
      </c>
      <c r="C347">
        <v>3</v>
      </c>
      <c r="D347">
        <v>214.37</v>
      </c>
      <c r="E347">
        <v>643.1</v>
      </c>
      <c r="F347">
        <v>855.05</v>
      </c>
      <c r="G347">
        <v>1.1999999999999999E-3</v>
      </c>
      <c r="H347">
        <v>1.1999999999999999E-3</v>
      </c>
      <c r="I347">
        <v>1.1999999999999999E-3</v>
      </c>
      <c r="J347">
        <v>0</v>
      </c>
      <c r="K347">
        <v>8.0999999999999996E-3</v>
      </c>
      <c r="L347">
        <v>0.98719999999999997</v>
      </c>
      <c r="M347">
        <v>1.1999999999999999E-3</v>
      </c>
      <c r="N347">
        <v>0.29859999999999998</v>
      </c>
      <c r="O347">
        <v>0</v>
      </c>
      <c r="P347">
        <v>0.12590000000000001</v>
      </c>
      <c r="Q347" s="1">
        <v>67640.160000000003</v>
      </c>
      <c r="R347">
        <v>3.3300000000000003E-2</v>
      </c>
      <c r="S347">
        <v>0.2167</v>
      </c>
      <c r="T347">
        <v>0.75</v>
      </c>
      <c r="U347">
        <v>11.8</v>
      </c>
      <c r="V347" s="1">
        <v>52056.02</v>
      </c>
      <c r="W347">
        <v>52.89</v>
      </c>
      <c r="X347" s="1">
        <v>131619.31</v>
      </c>
      <c r="Y347">
        <v>0.69950000000000001</v>
      </c>
      <c r="Z347">
        <v>0.25619999999999998</v>
      </c>
      <c r="AA347">
        <v>4.4299999999999999E-2</v>
      </c>
      <c r="AB347">
        <v>0.30049999999999999</v>
      </c>
      <c r="AC347">
        <v>131.62</v>
      </c>
      <c r="AD347" s="1">
        <v>6473.96</v>
      </c>
      <c r="AE347">
        <v>754.68</v>
      </c>
      <c r="AF347" s="1">
        <v>92409.68</v>
      </c>
      <c r="AG347">
        <v>97</v>
      </c>
      <c r="AH347" s="1">
        <v>34355</v>
      </c>
      <c r="AI347" s="1">
        <v>46635</v>
      </c>
      <c r="AJ347">
        <v>82.89</v>
      </c>
      <c r="AK347">
        <v>45.52</v>
      </c>
      <c r="AL347">
        <v>53.37</v>
      </c>
      <c r="AM347">
        <v>5</v>
      </c>
      <c r="AN347">
        <v>0</v>
      </c>
      <c r="AO347">
        <v>1.2350000000000001</v>
      </c>
      <c r="AP347" s="1">
        <v>1648.65</v>
      </c>
      <c r="AQ347" s="1">
        <v>1769.98</v>
      </c>
      <c r="AR347" s="1">
        <v>7038.75</v>
      </c>
      <c r="AS347">
        <v>533.73</v>
      </c>
      <c r="AT347">
        <v>605.87</v>
      </c>
      <c r="AU347" s="1">
        <v>11596.97</v>
      </c>
      <c r="AV347" s="1">
        <v>5969.08</v>
      </c>
      <c r="AW347">
        <v>0.43940000000000001</v>
      </c>
      <c r="AX347" s="1">
        <v>4436.8</v>
      </c>
      <c r="AY347">
        <v>0.3266</v>
      </c>
      <c r="AZ347" s="1">
        <v>2615.59</v>
      </c>
      <c r="BA347">
        <v>0.1925</v>
      </c>
      <c r="BB347">
        <v>563.46</v>
      </c>
      <c r="BC347">
        <v>4.1500000000000002E-2</v>
      </c>
      <c r="BD347" s="1">
        <v>13584.93</v>
      </c>
      <c r="BE347" s="1">
        <v>7503.22</v>
      </c>
      <c r="BF347">
        <v>2.6221000000000001</v>
      </c>
      <c r="BG347">
        <v>0.57369999999999999</v>
      </c>
      <c r="BH347">
        <v>0.22320000000000001</v>
      </c>
      <c r="BI347">
        <v>0.1507</v>
      </c>
      <c r="BJ347">
        <v>2.8199999999999999E-2</v>
      </c>
      <c r="BK347">
        <v>2.4199999999999999E-2</v>
      </c>
    </row>
    <row r="348" spans="1:63" x14ac:dyDescent="0.3">
      <c r="A348" t="s">
        <v>346</v>
      </c>
      <c r="B348">
        <v>50740</v>
      </c>
      <c r="C348">
        <v>127</v>
      </c>
      <c r="D348">
        <v>7.07</v>
      </c>
      <c r="E348">
        <v>898.28</v>
      </c>
      <c r="F348">
        <v>894.82</v>
      </c>
      <c r="G348">
        <v>0</v>
      </c>
      <c r="H348">
        <v>0</v>
      </c>
      <c r="I348">
        <v>8.0000000000000002E-3</v>
      </c>
      <c r="J348">
        <v>0</v>
      </c>
      <c r="K348">
        <v>7.3000000000000001E-3</v>
      </c>
      <c r="L348">
        <v>0.97970000000000002</v>
      </c>
      <c r="M348">
        <v>5.0000000000000001E-3</v>
      </c>
      <c r="N348">
        <v>0.312</v>
      </c>
      <c r="O348">
        <v>0</v>
      </c>
      <c r="P348">
        <v>0.1303</v>
      </c>
      <c r="Q348" s="1">
        <v>51364.959999999999</v>
      </c>
      <c r="R348">
        <v>0.33329999999999999</v>
      </c>
      <c r="S348">
        <v>4.1700000000000001E-2</v>
      </c>
      <c r="T348">
        <v>0.625</v>
      </c>
      <c r="U348">
        <v>6.2</v>
      </c>
      <c r="V348" s="1">
        <v>82220.759999999995</v>
      </c>
      <c r="W348">
        <v>141.32</v>
      </c>
      <c r="X348" s="1">
        <v>182425.94</v>
      </c>
      <c r="Y348">
        <v>0.89600000000000002</v>
      </c>
      <c r="Z348">
        <v>2.0500000000000001E-2</v>
      </c>
      <c r="AA348">
        <v>8.3500000000000005E-2</v>
      </c>
      <c r="AB348">
        <v>0.104</v>
      </c>
      <c r="AC348">
        <v>182.43</v>
      </c>
      <c r="AD348" s="1">
        <v>4210.6899999999996</v>
      </c>
      <c r="AE348">
        <v>516.78</v>
      </c>
      <c r="AF348" s="1">
        <v>148140.03</v>
      </c>
      <c r="AG348">
        <v>368</v>
      </c>
      <c r="AH348" s="1">
        <v>34684</v>
      </c>
      <c r="AI348" s="1">
        <v>56408</v>
      </c>
      <c r="AJ348">
        <v>38.5</v>
      </c>
      <c r="AK348">
        <v>21.6</v>
      </c>
      <c r="AL348">
        <v>25.01</v>
      </c>
      <c r="AM348">
        <v>5</v>
      </c>
      <c r="AN348" s="1">
        <v>1554.82</v>
      </c>
      <c r="AO348">
        <v>1.3389</v>
      </c>
      <c r="AP348" s="1">
        <v>1186.3399999999999</v>
      </c>
      <c r="AQ348" s="1">
        <v>2575.09</v>
      </c>
      <c r="AR348" s="1">
        <v>5347.77</v>
      </c>
      <c r="AS348" s="1">
        <v>1016.68</v>
      </c>
      <c r="AT348">
        <v>557.35</v>
      </c>
      <c r="AU348" s="1">
        <v>10683.25</v>
      </c>
      <c r="AV348" s="1">
        <v>6172.1</v>
      </c>
      <c r="AW348">
        <v>0.45229999999999998</v>
      </c>
      <c r="AX348" s="1">
        <v>4993.1899999999996</v>
      </c>
      <c r="AY348">
        <v>0.3659</v>
      </c>
      <c r="AZ348" s="1">
        <v>1879.18</v>
      </c>
      <c r="BA348">
        <v>0.13769999999999999</v>
      </c>
      <c r="BB348">
        <v>600.08000000000004</v>
      </c>
      <c r="BC348">
        <v>4.3999999999999997E-2</v>
      </c>
      <c r="BD348" s="1">
        <v>13644.55</v>
      </c>
      <c r="BE348" s="1">
        <v>4948.82</v>
      </c>
      <c r="BF348">
        <v>1.47</v>
      </c>
      <c r="BG348">
        <v>0.49840000000000001</v>
      </c>
      <c r="BH348">
        <v>0.2029</v>
      </c>
      <c r="BI348">
        <v>0.2482</v>
      </c>
      <c r="BJ348">
        <v>3.73E-2</v>
      </c>
      <c r="BK348">
        <v>1.32E-2</v>
      </c>
    </row>
    <row r="349" spans="1:63" x14ac:dyDescent="0.3">
      <c r="A349" t="s">
        <v>347</v>
      </c>
      <c r="B349">
        <v>139303</v>
      </c>
      <c r="C349">
        <v>18</v>
      </c>
      <c r="D349">
        <v>151.51</v>
      </c>
      <c r="E349" s="1">
        <v>2727.09</v>
      </c>
      <c r="F349" s="1">
        <v>2638.77</v>
      </c>
      <c r="G349">
        <v>2.5700000000000001E-2</v>
      </c>
      <c r="H349">
        <v>6.9999999999999999E-4</v>
      </c>
      <c r="I349">
        <v>3.3099999999999997E-2</v>
      </c>
      <c r="J349">
        <v>1.1000000000000001E-3</v>
      </c>
      <c r="K349">
        <v>8.4400000000000003E-2</v>
      </c>
      <c r="L349">
        <v>0.81740000000000002</v>
      </c>
      <c r="M349">
        <v>3.7499999999999999E-2</v>
      </c>
      <c r="N349">
        <v>0.27750000000000002</v>
      </c>
      <c r="O349">
        <v>6.0699999999999997E-2</v>
      </c>
      <c r="P349">
        <v>0.1046</v>
      </c>
      <c r="Q349" s="1">
        <v>55270.75</v>
      </c>
      <c r="R349">
        <v>0.36420000000000002</v>
      </c>
      <c r="S349">
        <v>0.19869999999999999</v>
      </c>
      <c r="T349">
        <v>0.43709999999999999</v>
      </c>
      <c r="U349">
        <v>12</v>
      </c>
      <c r="V349" s="1">
        <v>86577.67</v>
      </c>
      <c r="W349">
        <v>217.47</v>
      </c>
      <c r="X349" s="1">
        <v>114188.86</v>
      </c>
      <c r="Y349">
        <v>0.55640000000000001</v>
      </c>
      <c r="Z349">
        <v>0.25159999999999999</v>
      </c>
      <c r="AA349">
        <v>0.192</v>
      </c>
      <c r="AB349">
        <v>0.44359999999999999</v>
      </c>
      <c r="AC349">
        <v>114.19</v>
      </c>
      <c r="AD349" s="1">
        <v>4943.3599999999997</v>
      </c>
      <c r="AE349">
        <v>548.33000000000004</v>
      </c>
      <c r="AF349" s="1">
        <v>133890.85</v>
      </c>
      <c r="AG349">
        <v>297</v>
      </c>
      <c r="AH349" s="1">
        <v>43793</v>
      </c>
      <c r="AI349" s="1">
        <v>59703</v>
      </c>
      <c r="AJ349">
        <v>44.07</v>
      </c>
      <c r="AK349">
        <v>42.67</v>
      </c>
      <c r="AL349">
        <v>44.07</v>
      </c>
      <c r="AM349">
        <v>5.16</v>
      </c>
      <c r="AN349">
        <v>0</v>
      </c>
      <c r="AO349">
        <v>0.62450000000000006</v>
      </c>
      <c r="AP349">
        <v>992.99</v>
      </c>
      <c r="AQ349" s="1">
        <v>1438.32</v>
      </c>
      <c r="AR349" s="1">
        <v>4941.51</v>
      </c>
      <c r="AS349">
        <v>549.44000000000005</v>
      </c>
      <c r="AT349">
        <v>451.14</v>
      </c>
      <c r="AU349" s="1">
        <v>8373.41</v>
      </c>
      <c r="AV349" s="1">
        <v>3543.27</v>
      </c>
      <c r="AW349">
        <v>0.33779999999999999</v>
      </c>
      <c r="AX349" s="1">
        <v>4534.1000000000004</v>
      </c>
      <c r="AY349">
        <v>0.43219999999999997</v>
      </c>
      <c r="AZ349" s="1">
        <v>2011.65</v>
      </c>
      <c r="BA349">
        <v>0.1918</v>
      </c>
      <c r="BB349">
        <v>400.71</v>
      </c>
      <c r="BC349">
        <v>3.8199999999999998E-2</v>
      </c>
      <c r="BD349" s="1">
        <v>10489.74</v>
      </c>
      <c r="BE349" s="1">
        <v>2683.92</v>
      </c>
      <c r="BF349">
        <v>0.85070000000000001</v>
      </c>
      <c r="BG349">
        <v>0.48670000000000002</v>
      </c>
      <c r="BH349">
        <v>0.19270000000000001</v>
      </c>
      <c r="BI349">
        <v>0.26879999999999998</v>
      </c>
      <c r="BJ349">
        <v>3.7499999999999999E-2</v>
      </c>
      <c r="BK349">
        <v>1.43E-2</v>
      </c>
    </row>
    <row r="350" spans="1:63" x14ac:dyDescent="0.3">
      <c r="A350" t="s">
        <v>348</v>
      </c>
      <c r="B350">
        <v>47712</v>
      </c>
      <c r="C350">
        <v>63</v>
      </c>
      <c r="D350">
        <v>9.49</v>
      </c>
      <c r="E350">
        <v>597.79999999999995</v>
      </c>
      <c r="F350">
        <v>617.99</v>
      </c>
      <c r="G350">
        <v>0</v>
      </c>
      <c r="H350">
        <v>0</v>
      </c>
      <c r="I350">
        <v>1.4E-3</v>
      </c>
      <c r="J350">
        <v>0</v>
      </c>
      <c r="K350">
        <v>2.12E-2</v>
      </c>
      <c r="L350">
        <v>0.95709999999999995</v>
      </c>
      <c r="M350">
        <v>2.0299999999999999E-2</v>
      </c>
      <c r="N350">
        <v>0.31879999999999997</v>
      </c>
      <c r="O350">
        <v>0</v>
      </c>
      <c r="P350">
        <v>0.1615</v>
      </c>
      <c r="Q350" s="1">
        <v>48989.84</v>
      </c>
      <c r="R350">
        <v>0.31580000000000003</v>
      </c>
      <c r="S350">
        <v>8.77E-2</v>
      </c>
      <c r="T350">
        <v>0.59650000000000003</v>
      </c>
      <c r="U350">
        <v>4.0999999999999996</v>
      </c>
      <c r="V350" s="1">
        <v>73250.240000000005</v>
      </c>
      <c r="W350">
        <v>137.51</v>
      </c>
      <c r="X350" s="1">
        <v>177490.36</v>
      </c>
      <c r="Y350">
        <v>0.87019999999999997</v>
      </c>
      <c r="Z350">
        <v>9.5500000000000002E-2</v>
      </c>
      <c r="AA350">
        <v>3.44E-2</v>
      </c>
      <c r="AB350">
        <v>0.1298</v>
      </c>
      <c r="AC350">
        <v>177.49</v>
      </c>
      <c r="AD350" s="1">
        <v>5426.37</v>
      </c>
      <c r="AE350">
        <v>584.45000000000005</v>
      </c>
      <c r="AF350" s="1">
        <v>158919.45000000001</v>
      </c>
      <c r="AG350">
        <v>415</v>
      </c>
      <c r="AH350" s="1">
        <v>35834</v>
      </c>
      <c r="AI350" s="1">
        <v>56842</v>
      </c>
      <c r="AJ350">
        <v>38.6</v>
      </c>
      <c r="AK350">
        <v>30.15</v>
      </c>
      <c r="AL350">
        <v>31.5</v>
      </c>
      <c r="AM350">
        <v>4.5</v>
      </c>
      <c r="AN350" s="1">
        <v>2014.77</v>
      </c>
      <c r="AO350">
        <v>1.6953</v>
      </c>
      <c r="AP350" s="1">
        <v>1757.56</v>
      </c>
      <c r="AQ350" s="1">
        <v>1842.89</v>
      </c>
      <c r="AR350" s="1">
        <v>5771.7</v>
      </c>
      <c r="AS350">
        <v>343.41</v>
      </c>
      <c r="AT350">
        <v>769.85</v>
      </c>
      <c r="AU350" s="1">
        <v>10485.450000000001</v>
      </c>
      <c r="AV350" s="1">
        <v>5784.44</v>
      </c>
      <c r="AW350">
        <v>0.39439999999999997</v>
      </c>
      <c r="AX350" s="1">
        <v>6415.33</v>
      </c>
      <c r="AY350">
        <v>0.43740000000000001</v>
      </c>
      <c r="AZ350" s="1">
        <v>1874.23</v>
      </c>
      <c r="BA350">
        <v>0.1278</v>
      </c>
      <c r="BB350">
        <v>592.46</v>
      </c>
      <c r="BC350">
        <v>4.0399999999999998E-2</v>
      </c>
      <c r="BD350" s="1">
        <v>14666.46</v>
      </c>
      <c r="BE350" s="1">
        <v>5303.92</v>
      </c>
      <c r="BF350">
        <v>1.3866000000000001</v>
      </c>
      <c r="BG350">
        <v>0.50229999999999997</v>
      </c>
      <c r="BH350">
        <v>0.19270000000000001</v>
      </c>
      <c r="BI350">
        <v>0.2298</v>
      </c>
      <c r="BJ350">
        <v>4.41E-2</v>
      </c>
      <c r="BK350">
        <v>3.1099999999999999E-2</v>
      </c>
    </row>
    <row r="351" spans="1:63" x14ac:dyDescent="0.3">
      <c r="A351" t="s">
        <v>349</v>
      </c>
      <c r="B351">
        <v>45526</v>
      </c>
      <c r="C351">
        <v>46</v>
      </c>
      <c r="D351">
        <v>21.69</v>
      </c>
      <c r="E351">
        <v>997.53</v>
      </c>
      <c r="F351">
        <v>905.28</v>
      </c>
      <c r="G351">
        <v>1.44E-2</v>
      </c>
      <c r="H351">
        <v>0</v>
      </c>
      <c r="I351">
        <v>4.7999999999999996E-3</v>
      </c>
      <c r="J351">
        <v>2.2000000000000001E-3</v>
      </c>
      <c r="K351">
        <v>2.58E-2</v>
      </c>
      <c r="L351">
        <v>0.93630000000000002</v>
      </c>
      <c r="M351">
        <v>1.6500000000000001E-2</v>
      </c>
      <c r="N351">
        <v>0.51780000000000004</v>
      </c>
      <c r="O351">
        <v>1.1000000000000001E-3</v>
      </c>
      <c r="P351">
        <v>0.1452</v>
      </c>
      <c r="Q351" s="1">
        <v>45173.57</v>
      </c>
      <c r="R351">
        <v>0.34849999999999998</v>
      </c>
      <c r="S351">
        <v>0.21210000000000001</v>
      </c>
      <c r="T351">
        <v>0.43940000000000001</v>
      </c>
      <c r="U351">
        <v>13.5</v>
      </c>
      <c r="V351" s="1">
        <v>55687.48</v>
      </c>
      <c r="W351">
        <v>71.37</v>
      </c>
      <c r="X351" s="1">
        <v>94640</v>
      </c>
      <c r="Y351">
        <v>0.79649999999999999</v>
      </c>
      <c r="Z351">
        <v>0.18260000000000001</v>
      </c>
      <c r="AA351">
        <v>2.0899999999999998E-2</v>
      </c>
      <c r="AB351">
        <v>0.20349999999999999</v>
      </c>
      <c r="AC351">
        <v>94.64</v>
      </c>
      <c r="AD351" s="1">
        <v>2411.94</v>
      </c>
      <c r="AE351">
        <v>349.22</v>
      </c>
      <c r="AF351" s="1">
        <v>84739.77</v>
      </c>
      <c r="AG351">
        <v>78</v>
      </c>
      <c r="AH351" s="1">
        <v>29517</v>
      </c>
      <c r="AI351" s="1">
        <v>40803</v>
      </c>
      <c r="AJ351">
        <v>57.05</v>
      </c>
      <c r="AK351">
        <v>23</v>
      </c>
      <c r="AL351">
        <v>32.72</v>
      </c>
      <c r="AM351">
        <v>4</v>
      </c>
      <c r="AN351" s="1">
        <v>1218.1400000000001</v>
      </c>
      <c r="AO351">
        <v>1.3835999999999999</v>
      </c>
      <c r="AP351" s="1">
        <v>1551.33</v>
      </c>
      <c r="AQ351" s="1">
        <v>2312.06</v>
      </c>
      <c r="AR351" s="1">
        <v>5867.08</v>
      </c>
      <c r="AS351">
        <v>662.82</v>
      </c>
      <c r="AT351">
        <v>447.03</v>
      </c>
      <c r="AU351" s="1">
        <v>10840.35</v>
      </c>
      <c r="AV351" s="1">
        <v>9134.36</v>
      </c>
      <c r="AW351">
        <v>0.62549999999999994</v>
      </c>
      <c r="AX351" s="1">
        <v>3480.54</v>
      </c>
      <c r="AY351">
        <v>0.2384</v>
      </c>
      <c r="AZ351">
        <v>941.6</v>
      </c>
      <c r="BA351">
        <v>6.4500000000000002E-2</v>
      </c>
      <c r="BB351" s="1">
        <v>1045.6600000000001</v>
      </c>
      <c r="BC351">
        <v>7.1599999999999997E-2</v>
      </c>
      <c r="BD351" s="1">
        <v>14602.16</v>
      </c>
      <c r="BE351" s="1">
        <v>7682.82</v>
      </c>
      <c r="BF351">
        <v>3.8256999999999999</v>
      </c>
      <c r="BG351">
        <v>0.52249999999999996</v>
      </c>
      <c r="BH351">
        <v>0.19670000000000001</v>
      </c>
      <c r="BI351">
        <v>0.21249999999999999</v>
      </c>
      <c r="BJ351">
        <v>5.5199999999999999E-2</v>
      </c>
      <c r="BK351">
        <v>1.3100000000000001E-2</v>
      </c>
    </row>
    <row r="352" spans="1:63" x14ac:dyDescent="0.3">
      <c r="A352" t="s">
        <v>350</v>
      </c>
      <c r="B352">
        <v>48777</v>
      </c>
      <c r="C352">
        <v>387</v>
      </c>
      <c r="D352">
        <v>5.19</v>
      </c>
      <c r="E352" s="1">
        <v>2010.39</v>
      </c>
      <c r="F352" s="1">
        <v>1902.69</v>
      </c>
      <c r="G352">
        <v>2.0999999999999999E-3</v>
      </c>
      <c r="H352">
        <v>1.1000000000000001E-3</v>
      </c>
      <c r="I352">
        <v>3.7499999999999999E-2</v>
      </c>
      <c r="J352">
        <v>1.6000000000000001E-3</v>
      </c>
      <c r="K352">
        <v>2.8999999999999998E-3</v>
      </c>
      <c r="L352">
        <v>0.88419999999999999</v>
      </c>
      <c r="M352">
        <v>7.0499999999999993E-2</v>
      </c>
      <c r="N352">
        <v>0.57269999999999999</v>
      </c>
      <c r="O352">
        <v>0</v>
      </c>
      <c r="P352">
        <v>0.15409999999999999</v>
      </c>
      <c r="Q352" s="1">
        <v>50602.47</v>
      </c>
      <c r="R352">
        <v>0.26240000000000002</v>
      </c>
      <c r="S352">
        <v>0.22700000000000001</v>
      </c>
      <c r="T352">
        <v>0.51060000000000005</v>
      </c>
      <c r="U352">
        <v>13.1</v>
      </c>
      <c r="V352" s="1">
        <v>78108.14</v>
      </c>
      <c r="W352">
        <v>153.22999999999999</v>
      </c>
      <c r="X352" s="1">
        <v>131739.74</v>
      </c>
      <c r="Y352">
        <v>0.77590000000000003</v>
      </c>
      <c r="Z352">
        <v>6.0199999999999997E-2</v>
      </c>
      <c r="AA352">
        <v>0.16389999999999999</v>
      </c>
      <c r="AB352">
        <v>0.22409999999999999</v>
      </c>
      <c r="AC352">
        <v>131.74</v>
      </c>
      <c r="AD352" s="1">
        <v>2942.6</v>
      </c>
      <c r="AE352">
        <v>386.14</v>
      </c>
      <c r="AF352" s="1">
        <v>108089.01</v>
      </c>
      <c r="AG352">
        <v>153</v>
      </c>
      <c r="AH352" s="1">
        <v>28727</v>
      </c>
      <c r="AI352" s="1">
        <v>41237</v>
      </c>
      <c r="AJ352">
        <v>32.5</v>
      </c>
      <c r="AK352">
        <v>20</v>
      </c>
      <c r="AL352">
        <v>24.78</v>
      </c>
      <c r="AM352">
        <v>4.3</v>
      </c>
      <c r="AN352">
        <v>0</v>
      </c>
      <c r="AO352">
        <v>0.92979999999999996</v>
      </c>
      <c r="AP352" s="1">
        <v>1685.97</v>
      </c>
      <c r="AQ352" s="1">
        <v>2606.08</v>
      </c>
      <c r="AR352" s="1">
        <v>6510.4</v>
      </c>
      <c r="AS352">
        <v>425.98</v>
      </c>
      <c r="AT352">
        <v>230.87</v>
      </c>
      <c r="AU352" s="1">
        <v>11459.26</v>
      </c>
      <c r="AV352" s="1">
        <v>8441.11</v>
      </c>
      <c r="AW352">
        <v>0.65680000000000005</v>
      </c>
      <c r="AX352" s="1">
        <v>2703.37</v>
      </c>
      <c r="AY352">
        <v>0.2104</v>
      </c>
      <c r="AZ352">
        <v>481.79</v>
      </c>
      <c r="BA352">
        <v>3.7499999999999999E-2</v>
      </c>
      <c r="BB352" s="1">
        <v>1224.68</v>
      </c>
      <c r="BC352">
        <v>9.5299999999999996E-2</v>
      </c>
      <c r="BD352" s="1">
        <v>12850.95</v>
      </c>
      <c r="BE352" s="1">
        <v>6577.19</v>
      </c>
      <c r="BF352">
        <v>3.3340000000000001</v>
      </c>
      <c r="BG352">
        <v>0.4879</v>
      </c>
      <c r="BH352">
        <v>0.22869999999999999</v>
      </c>
      <c r="BI352">
        <v>0.20330000000000001</v>
      </c>
      <c r="BJ352">
        <v>6.2E-2</v>
      </c>
      <c r="BK352">
        <v>1.8200000000000001E-2</v>
      </c>
    </row>
    <row r="353" spans="1:63" x14ac:dyDescent="0.3">
      <c r="A353" t="s">
        <v>351</v>
      </c>
      <c r="B353">
        <v>45534</v>
      </c>
      <c r="C353">
        <v>77</v>
      </c>
      <c r="D353">
        <v>16.64</v>
      </c>
      <c r="E353" s="1">
        <v>1281.23</v>
      </c>
      <c r="F353" s="1">
        <v>1203.56</v>
      </c>
      <c r="G353">
        <v>3.3E-3</v>
      </c>
      <c r="H353">
        <v>0</v>
      </c>
      <c r="I353">
        <v>4.1999999999999997E-3</v>
      </c>
      <c r="J353">
        <v>0</v>
      </c>
      <c r="K353">
        <v>2.8400000000000002E-2</v>
      </c>
      <c r="L353">
        <v>0.9375</v>
      </c>
      <c r="M353">
        <v>2.6700000000000002E-2</v>
      </c>
      <c r="N353">
        <v>0.49569999999999997</v>
      </c>
      <c r="O353">
        <v>4.1999999999999997E-3</v>
      </c>
      <c r="P353">
        <v>0.1686</v>
      </c>
      <c r="Q353" s="1">
        <v>49822.97</v>
      </c>
      <c r="R353">
        <v>0.2</v>
      </c>
      <c r="S353">
        <v>0.23749999999999999</v>
      </c>
      <c r="T353">
        <v>0.5625</v>
      </c>
      <c r="U353">
        <v>8</v>
      </c>
      <c r="V353" s="1">
        <v>68632.25</v>
      </c>
      <c r="W353">
        <v>156.62</v>
      </c>
      <c r="X353" s="1">
        <v>130005.08</v>
      </c>
      <c r="Y353">
        <v>0.85570000000000002</v>
      </c>
      <c r="Z353">
        <v>9.98E-2</v>
      </c>
      <c r="AA353">
        <v>4.4400000000000002E-2</v>
      </c>
      <c r="AB353">
        <v>0.14430000000000001</v>
      </c>
      <c r="AC353">
        <v>130.01</v>
      </c>
      <c r="AD353" s="1">
        <v>3012.56</v>
      </c>
      <c r="AE353">
        <v>403.39</v>
      </c>
      <c r="AF353" s="1">
        <v>119852.97</v>
      </c>
      <c r="AG353">
        <v>209</v>
      </c>
      <c r="AH353" s="1">
        <v>30774</v>
      </c>
      <c r="AI353" s="1">
        <v>50373</v>
      </c>
      <c r="AJ353">
        <v>40.799999999999997</v>
      </c>
      <c r="AK353">
        <v>22</v>
      </c>
      <c r="AL353">
        <v>25.38</v>
      </c>
      <c r="AM353">
        <v>4</v>
      </c>
      <c r="AN353">
        <v>896.33</v>
      </c>
      <c r="AO353">
        <v>1.2907</v>
      </c>
      <c r="AP353" s="1">
        <v>2240.35</v>
      </c>
      <c r="AQ353" s="1">
        <v>2073.62</v>
      </c>
      <c r="AR353" s="1">
        <v>5318.95</v>
      </c>
      <c r="AS353">
        <v>514.27</v>
      </c>
      <c r="AT353">
        <v>115.11</v>
      </c>
      <c r="AU353" s="1">
        <v>10262.25</v>
      </c>
      <c r="AV353" s="1">
        <v>6649.83</v>
      </c>
      <c r="AW353">
        <v>0.52849999999999997</v>
      </c>
      <c r="AX353" s="1">
        <v>3587.57</v>
      </c>
      <c r="AY353">
        <v>0.28510000000000002</v>
      </c>
      <c r="AZ353" s="1">
        <v>1444</v>
      </c>
      <c r="BA353">
        <v>0.1148</v>
      </c>
      <c r="BB353">
        <v>900.87</v>
      </c>
      <c r="BC353">
        <v>7.1599999999999997E-2</v>
      </c>
      <c r="BD353" s="1">
        <v>12582.27</v>
      </c>
      <c r="BE353" s="1">
        <v>5240.63</v>
      </c>
      <c r="BF353">
        <v>2.0215000000000001</v>
      </c>
      <c r="BG353">
        <v>0.45500000000000002</v>
      </c>
      <c r="BH353">
        <v>0.1716</v>
      </c>
      <c r="BI353">
        <v>0.31390000000000001</v>
      </c>
      <c r="BJ353">
        <v>4.6600000000000003E-2</v>
      </c>
      <c r="BK353">
        <v>1.29E-2</v>
      </c>
    </row>
    <row r="354" spans="1:63" x14ac:dyDescent="0.3">
      <c r="A354" t="s">
        <v>352</v>
      </c>
      <c r="B354">
        <v>44412</v>
      </c>
      <c r="C354">
        <v>8</v>
      </c>
      <c r="D354">
        <v>512.91</v>
      </c>
      <c r="E354" s="1">
        <v>4103.24</v>
      </c>
      <c r="F354" s="1">
        <v>3218.03</v>
      </c>
      <c r="G354">
        <v>1.78E-2</v>
      </c>
      <c r="H354">
        <v>8.9999999999999998E-4</v>
      </c>
      <c r="I354">
        <v>0.71099999999999997</v>
      </c>
      <c r="J354">
        <v>8.0000000000000004E-4</v>
      </c>
      <c r="K354">
        <v>3.95E-2</v>
      </c>
      <c r="L354">
        <v>0.14699999999999999</v>
      </c>
      <c r="M354">
        <v>8.3099999999999993E-2</v>
      </c>
      <c r="N354">
        <v>0.95979999999999999</v>
      </c>
      <c r="O354">
        <v>2.8400000000000002E-2</v>
      </c>
      <c r="P354">
        <v>0.20069999999999999</v>
      </c>
      <c r="Q354" s="1">
        <v>55628.32</v>
      </c>
      <c r="R354">
        <v>0.32800000000000001</v>
      </c>
      <c r="S354">
        <v>0.20430000000000001</v>
      </c>
      <c r="T354">
        <v>0.4677</v>
      </c>
      <c r="U354">
        <v>28.2</v>
      </c>
      <c r="V354" s="1">
        <v>85320.06</v>
      </c>
      <c r="W354">
        <v>141.04</v>
      </c>
      <c r="X354" s="1">
        <v>69279.8</v>
      </c>
      <c r="Y354">
        <v>0.78800000000000003</v>
      </c>
      <c r="Z354">
        <v>0.16120000000000001</v>
      </c>
      <c r="AA354">
        <v>5.0799999999999998E-2</v>
      </c>
      <c r="AB354">
        <v>0.21199999999999999</v>
      </c>
      <c r="AC354">
        <v>69.28</v>
      </c>
      <c r="AD354" s="1">
        <v>3170.15</v>
      </c>
      <c r="AE354">
        <v>468.8</v>
      </c>
      <c r="AF354" s="1">
        <v>72311.16</v>
      </c>
      <c r="AG354">
        <v>47</v>
      </c>
      <c r="AH354" s="1">
        <v>29778</v>
      </c>
      <c r="AI354" s="1">
        <v>42554</v>
      </c>
      <c r="AJ354">
        <v>69.61</v>
      </c>
      <c r="AK354">
        <v>44.22</v>
      </c>
      <c r="AL354">
        <v>45.79</v>
      </c>
      <c r="AM354">
        <v>4.5599999999999996</v>
      </c>
      <c r="AN354">
        <v>0</v>
      </c>
      <c r="AO354">
        <v>1.0783</v>
      </c>
      <c r="AP354" s="1">
        <v>1206.79</v>
      </c>
      <c r="AQ354" s="1">
        <v>2343.88</v>
      </c>
      <c r="AR354" s="1">
        <v>6034.53</v>
      </c>
      <c r="AS354" s="1">
        <v>1047.05</v>
      </c>
      <c r="AT354">
        <v>563.22</v>
      </c>
      <c r="AU354" s="1">
        <v>11195.46</v>
      </c>
      <c r="AV354" s="1">
        <v>9274.5400000000009</v>
      </c>
      <c r="AW354">
        <v>0.61680000000000001</v>
      </c>
      <c r="AX354" s="1">
        <v>3380.79</v>
      </c>
      <c r="AY354">
        <v>0.2248</v>
      </c>
      <c r="AZ354">
        <v>415.06</v>
      </c>
      <c r="BA354">
        <v>2.76E-2</v>
      </c>
      <c r="BB354" s="1">
        <v>1966.88</v>
      </c>
      <c r="BC354">
        <v>0.1308</v>
      </c>
      <c r="BD354" s="1">
        <v>15037.27</v>
      </c>
      <c r="BE354" s="1">
        <v>5550.05</v>
      </c>
      <c r="BF354">
        <v>2.6269</v>
      </c>
      <c r="BG354">
        <v>0.41110000000000002</v>
      </c>
      <c r="BH354">
        <v>0.13730000000000001</v>
      </c>
      <c r="BI354">
        <v>0.41360000000000002</v>
      </c>
      <c r="BJ354">
        <v>3.1399999999999997E-2</v>
      </c>
      <c r="BK354">
        <v>6.6E-3</v>
      </c>
    </row>
    <row r="355" spans="1:63" x14ac:dyDescent="0.3">
      <c r="A355" t="s">
        <v>353</v>
      </c>
      <c r="B355">
        <v>44420</v>
      </c>
      <c r="C355">
        <v>147</v>
      </c>
      <c r="D355">
        <v>27.51</v>
      </c>
      <c r="E355" s="1">
        <v>4044.16</v>
      </c>
      <c r="F355" s="1">
        <v>3697.11</v>
      </c>
      <c r="G355">
        <v>8.3000000000000001E-3</v>
      </c>
      <c r="H355">
        <v>5.0000000000000001E-4</v>
      </c>
      <c r="I355">
        <v>1.15E-2</v>
      </c>
      <c r="J355">
        <v>1.9E-3</v>
      </c>
      <c r="K355">
        <v>3.5700000000000003E-2</v>
      </c>
      <c r="L355">
        <v>0.89570000000000005</v>
      </c>
      <c r="M355">
        <v>4.6399999999999997E-2</v>
      </c>
      <c r="N355">
        <v>0.5161</v>
      </c>
      <c r="O355">
        <v>1.23E-2</v>
      </c>
      <c r="P355">
        <v>0.17150000000000001</v>
      </c>
      <c r="Q355" s="1">
        <v>58587.08</v>
      </c>
      <c r="R355">
        <v>0.26069999999999999</v>
      </c>
      <c r="S355">
        <v>0.17499999999999999</v>
      </c>
      <c r="T355">
        <v>0.56430000000000002</v>
      </c>
      <c r="U355">
        <v>23</v>
      </c>
      <c r="V355" s="1">
        <v>81857.570000000007</v>
      </c>
      <c r="W355">
        <v>168.47</v>
      </c>
      <c r="X355" s="1">
        <v>144664.15</v>
      </c>
      <c r="Y355">
        <v>0.76859999999999995</v>
      </c>
      <c r="Z355">
        <v>0.15570000000000001</v>
      </c>
      <c r="AA355">
        <v>7.5700000000000003E-2</v>
      </c>
      <c r="AB355">
        <v>0.23139999999999999</v>
      </c>
      <c r="AC355">
        <v>144.66</v>
      </c>
      <c r="AD355" s="1">
        <v>4954.9799999999996</v>
      </c>
      <c r="AE355">
        <v>566.51</v>
      </c>
      <c r="AF355" s="1">
        <v>139314.84</v>
      </c>
      <c r="AG355">
        <v>322</v>
      </c>
      <c r="AH355" s="1">
        <v>30892</v>
      </c>
      <c r="AI355" s="1">
        <v>55030</v>
      </c>
      <c r="AJ355">
        <v>41.34</v>
      </c>
      <c r="AK355">
        <v>33.14</v>
      </c>
      <c r="AL355">
        <v>36.299999999999997</v>
      </c>
      <c r="AM355">
        <v>3.4</v>
      </c>
      <c r="AN355">
        <v>0</v>
      </c>
      <c r="AO355">
        <v>1.0835999999999999</v>
      </c>
      <c r="AP355" s="1">
        <v>1628.86</v>
      </c>
      <c r="AQ355" s="1">
        <v>1696.02</v>
      </c>
      <c r="AR355" s="1">
        <v>6257.5</v>
      </c>
      <c r="AS355">
        <v>707.03</v>
      </c>
      <c r="AT355">
        <v>297.75</v>
      </c>
      <c r="AU355" s="1">
        <v>10587.16</v>
      </c>
      <c r="AV355" s="1">
        <v>5516.96</v>
      </c>
      <c r="AW355">
        <v>0.48089999999999999</v>
      </c>
      <c r="AX355" s="1">
        <v>4384.33</v>
      </c>
      <c r="AY355">
        <v>0.38219999999999998</v>
      </c>
      <c r="AZ355">
        <v>848.17</v>
      </c>
      <c r="BA355">
        <v>7.3899999999999993E-2</v>
      </c>
      <c r="BB355">
        <v>723.27</v>
      </c>
      <c r="BC355">
        <v>6.3E-2</v>
      </c>
      <c r="BD355" s="1">
        <v>11472.74</v>
      </c>
      <c r="BE355" s="1">
        <v>3505.26</v>
      </c>
      <c r="BF355">
        <v>0.90769999999999995</v>
      </c>
      <c r="BG355">
        <v>0.55100000000000005</v>
      </c>
      <c r="BH355">
        <v>0.20330000000000001</v>
      </c>
      <c r="BI355">
        <v>0.14929999999999999</v>
      </c>
      <c r="BJ355">
        <v>3.0800000000000001E-2</v>
      </c>
      <c r="BK355">
        <v>6.5699999999999995E-2</v>
      </c>
    </row>
    <row r="356" spans="1:63" x14ac:dyDescent="0.3">
      <c r="A356" t="s">
        <v>354</v>
      </c>
      <c r="B356">
        <v>44438</v>
      </c>
      <c r="C356">
        <v>131</v>
      </c>
      <c r="D356">
        <v>16.28</v>
      </c>
      <c r="E356" s="1">
        <v>2132.04</v>
      </c>
      <c r="F356" s="1">
        <v>1961.55</v>
      </c>
      <c r="G356">
        <v>7.1000000000000004E-3</v>
      </c>
      <c r="H356">
        <v>0</v>
      </c>
      <c r="I356">
        <v>1.0699999999999999E-2</v>
      </c>
      <c r="J356">
        <v>1.5E-3</v>
      </c>
      <c r="K356">
        <v>0.1082</v>
      </c>
      <c r="L356">
        <v>0.85609999999999997</v>
      </c>
      <c r="M356">
        <v>1.6299999999999999E-2</v>
      </c>
      <c r="N356">
        <v>0.37409999999999999</v>
      </c>
      <c r="O356">
        <v>1.09E-2</v>
      </c>
      <c r="P356">
        <v>0.14749999999999999</v>
      </c>
      <c r="Q356" s="1">
        <v>49850.21</v>
      </c>
      <c r="R356">
        <v>0.49590000000000001</v>
      </c>
      <c r="S356">
        <v>0.17069999999999999</v>
      </c>
      <c r="T356">
        <v>0.33329999999999999</v>
      </c>
      <c r="U356">
        <v>18</v>
      </c>
      <c r="V356" s="1">
        <v>57839.61</v>
      </c>
      <c r="W356">
        <v>114.69</v>
      </c>
      <c r="X356" s="1">
        <v>154022.57</v>
      </c>
      <c r="Y356">
        <v>0.85319999999999996</v>
      </c>
      <c r="Z356">
        <v>0.1308</v>
      </c>
      <c r="AA356">
        <v>1.6E-2</v>
      </c>
      <c r="AB356">
        <v>0.14680000000000001</v>
      </c>
      <c r="AC356">
        <v>154.02000000000001</v>
      </c>
      <c r="AD356" s="1">
        <v>4901.6000000000004</v>
      </c>
      <c r="AE356">
        <v>587.22</v>
      </c>
      <c r="AF356" s="1">
        <v>143833.17000000001</v>
      </c>
      <c r="AG356">
        <v>347</v>
      </c>
      <c r="AH356" s="1">
        <v>33273</v>
      </c>
      <c r="AI356" s="1">
        <v>55687</v>
      </c>
      <c r="AJ356">
        <v>55.5</v>
      </c>
      <c r="AK356">
        <v>28.79</v>
      </c>
      <c r="AL356">
        <v>48.69</v>
      </c>
      <c r="AM356">
        <v>3.3</v>
      </c>
      <c r="AN356">
        <v>0</v>
      </c>
      <c r="AO356">
        <v>0.90210000000000001</v>
      </c>
      <c r="AP356" s="1">
        <v>1135.23</v>
      </c>
      <c r="AQ356" s="1">
        <v>1686.02</v>
      </c>
      <c r="AR356" s="1">
        <v>6237.84</v>
      </c>
      <c r="AS356">
        <v>643.25</v>
      </c>
      <c r="AT356">
        <v>375.32</v>
      </c>
      <c r="AU356" s="1">
        <v>10077.66</v>
      </c>
      <c r="AV356" s="1">
        <v>6074.24</v>
      </c>
      <c r="AW356">
        <v>0.49080000000000001</v>
      </c>
      <c r="AX356" s="1">
        <v>4273.97</v>
      </c>
      <c r="AY356">
        <v>0.3453</v>
      </c>
      <c r="AZ356" s="1">
        <v>1155.3499999999999</v>
      </c>
      <c r="BA356">
        <v>9.3399999999999997E-2</v>
      </c>
      <c r="BB356">
        <v>872.84</v>
      </c>
      <c r="BC356">
        <v>7.0499999999999993E-2</v>
      </c>
      <c r="BD356" s="1">
        <v>12376.4</v>
      </c>
      <c r="BE356" s="1">
        <v>3524.32</v>
      </c>
      <c r="BF356">
        <v>0.95340000000000003</v>
      </c>
      <c r="BG356">
        <v>0.55940000000000001</v>
      </c>
      <c r="BH356">
        <v>0.2167</v>
      </c>
      <c r="BI356">
        <v>0.17960000000000001</v>
      </c>
      <c r="BJ356">
        <v>2.5000000000000001E-2</v>
      </c>
      <c r="BK356">
        <v>1.9199999999999998E-2</v>
      </c>
    </row>
    <row r="357" spans="1:63" x14ac:dyDescent="0.3">
      <c r="A357" t="s">
        <v>355</v>
      </c>
      <c r="B357">
        <v>49270</v>
      </c>
      <c r="C357">
        <v>112</v>
      </c>
      <c r="D357">
        <v>9.8800000000000008</v>
      </c>
      <c r="E357" s="1">
        <v>1106.1400000000001</v>
      </c>
      <c r="F357">
        <v>958.55</v>
      </c>
      <c r="G357">
        <v>2E-3</v>
      </c>
      <c r="H357">
        <v>0</v>
      </c>
      <c r="I357">
        <v>5.3E-3</v>
      </c>
      <c r="J357">
        <v>2E-3</v>
      </c>
      <c r="K357">
        <v>1.4800000000000001E-2</v>
      </c>
      <c r="L357">
        <v>0.95509999999999995</v>
      </c>
      <c r="M357">
        <v>2.0799999999999999E-2</v>
      </c>
      <c r="N357">
        <v>0.48870000000000002</v>
      </c>
      <c r="O357">
        <v>0</v>
      </c>
      <c r="P357">
        <v>0.1406</v>
      </c>
      <c r="Q357" s="1">
        <v>46892.87</v>
      </c>
      <c r="R357">
        <v>0.28739999999999999</v>
      </c>
      <c r="S357">
        <v>0.32179999999999997</v>
      </c>
      <c r="T357">
        <v>0.39079999999999998</v>
      </c>
      <c r="U357">
        <v>10</v>
      </c>
      <c r="V357" s="1">
        <v>65547.7</v>
      </c>
      <c r="W357">
        <v>104.02</v>
      </c>
      <c r="X357" s="1">
        <v>154379.79999999999</v>
      </c>
      <c r="Y357">
        <v>0.88180000000000003</v>
      </c>
      <c r="Z357">
        <v>6.4199999999999993E-2</v>
      </c>
      <c r="AA357">
        <v>5.3999999999999999E-2</v>
      </c>
      <c r="AB357">
        <v>0.1182</v>
      </c>
      <c r="AC357">
        <v>154.38</v>
      </c>
      <c r="AD357" s="1">
        <v>3529.26</v>
      </c>
      <c r="AE357">
        <v>409.59</v>
      </c>
      <c r="AF357" s="1">
        <v>133747.73000000001</v>
      </c>
      <c r="AG357">
        <v>296</v>
      </c>
      <c r="AH357" s="1">
        <v>29488</v>
      </c>
      <c r="AI357" s="1">
        <v>43443</v>
      </c>
      <c r="AJ357">
        <v>30.08</v>
      </c>
      <c r="AK357">
        <v>22.36</v>
      </c>
      <c r="AL357">
        <v>23.65</v>
      </c>
      <c r="AM357">
        <v>5</v>
      </c>
      <c r="AN357" s="1">
        <v>1829.83</v>
      </c>
      <c r="AO357">
        <v>2.3843000000000001</v>
      </c>
      <c r="AP357" s="1">
        <v>1539.98</v>
      </c>
      <c r="AQ357" s="1">
        <v>3124.16</v>
      </c>
      <c r="AR357" s="1">
        <v>6203.15</v>
      </c>
      <c r="AS357">
        <v>554.87</v>
      </c>
      <c r="AT357">
        <v>321.5</v>
      </c>
      <c r="AU357" s="1">
        <v>11743.66</v>
      </c>
      <c r="AV357" s="1">
        <v>7439.26</v>
      </c>
      <c r="AW357">
        <v>0.49790000000000001</v>
      </c>
      <c r="AX357" s="1">
        <v>5539.03</v>
      </c>
      <c r="AY357">
        <v>0.37069999999999997</v>
      </c>
      <c r="AZ357" s="1">
        <v>1092.24</v>
      </c>
      <c r="BA357">
        <v>7.3099999999999998E-2</v>
      </c>
      <c r="BB357">
        <v>871.01</v>
      </c>
      <c r="BC357">
        <v>5.8299999999999998E-2</v>
      </c>
      <c r="BD357" s="1">
        <v>14941.55</v>
      </c>
      <c r="BE357" s="1">
        <v>4954.0200000000004</v>
      </c>
      <c r="BF357">
        <v>2.3656999999999999</v>
      </c>
      <c r="BG357">
        <v>0.4743</v>
      </c>
      <c r="BH357">
        <v>0.22439999999999999</v>
      </c>
      <c r="BI357">
        <v>0.2341</v>
      </c>
      <c r="BJ357">
        <v>3.5900000000000001E-2</v>
      </c>
      <c r="BK357">
        <v>3.1399999999999997E-2</v>
      </c>
    </row>
    <row r="358" spans="1:63" x14ac:dyDescent="0.3">
      <c r="A358" t="s">
        <v>356</v>
      </c>
      <c r="B358">
        <v>44446</v>
      </c>
      <c r="C358">
        <v>76</v>
      </c>
      <c r="D358">
        <v>15.89</v>
      </c>
      <c r="E358" s="1">
        <v>1207.57</v>
      </c>
      <c r="F358" s="1">
        <v>1234.75</v>
      </c>
      <c r="G358">
        <v>2.5999999999999999E-3</v>
      </c>
      <c r="H358">
        <v>0</v>
      </c>
      <c r="I358">
        <v>1.23E-2</v>
      </c>
      <c r="J358">
        <v>8.0000000000000004E-4</v>
      </c>
      <c r="K358">
        <v>9.9000000000000008E-3</v>
      </c>
      <c r="L358">
        <v>0.94510000000000005</v>
      </c>
      <c r="M358">
        <v>2.93E-2</v>
      </c>
      <c r="N358">
        <v>0.63109999999999999</v>
      </c>
      <c r="O358">
        <v>8.0000000000000004E-4</v>
      </c>
      <c r="P358">
        <v>0.18740000000000001</v>
      </c>
      <c r="Q358" s="1">
        <v>53689.23</v>
      </c>
      <c r="R358">
        <v>0.22620000000000001</v>
      </c>
      <c r="S358">
        <v>0.23810000000000001</v>
      </c>
      <c r="T358">
        <v>0.53569999999999995</v>
      </c>
      <c r="U358">
        <v>11</v>
      </c>
      <c r="V358" s="1">
        <v>72454.55</v>
      </c>
      <c r="W358">
        <v>107.91</v>
      </c>
      <c r="X358" s="1">
        <v>90286.41</v>
      </c>
      <c r="Y358">
        <v>0.62029999999999996</v>
      </c>
      <c r="Z358">
        <v>0.17599999999999999</v>
      </c>
      <c r="AA358">
        <v>0.20369999999999999</v>
      </c>
      <c r="AB358">
        <v>0.37969999999999998</v>
      </c>
      <c r="AC358">
        <v>90.29</v>
      </c>
      <c r="AD358" s="1">
        <v>2162.23</v>
      </c>
      <c r="AE358">
        <v>245.88</v>
      </c>
      <c r="AF358" s="1">
        <v>74665.440000000002</v>
      </c>
      <c r="AG358">
        <v>52</v>
      </c>
      <c r="AH358" s="1">
        <v>24757</v>
      </c>
      <c r="AI358" s="1">
        <v>36173</v>
      </c>
      <c r="AJ358">
        <v>31</v>
      </c>
      <c r="AK358">
        <v>22</v>
      </c>
      <c r="AL358">
        <v>22.65</v>
      </c>
      <c r="AM358">
        <v>3.7</v>
      </c>
      <c r="AN358">
        <v>0</v>
      </c>
      <c r="AO358">
        <v>0.81059999999999999</v>
      </c>
      <c r="AP358" s="1">
        <v>1354.63</v>
      </c>
      <c r="AQ358" s="1">
        <v>2629.27</v>
      </c>
      <c r="AR358" s="1">
        <v>6652.4</v>
      </c>
      <c r="AS358">
        <v>445.24</v>
      </c>
      <c r="AT358">
        <v>361.38</v>
      </c>
      <c r="AU358" s="1">
        <v>11442.96</v>
      </c>
      <c r="AV358" s="1">
        <v>8830.41</v>
      </c>
      <c r="AW358">
        <v>0.69530000000000003</v>
      </c>
      <c r="AX358" s="1">
        <v>1740.09</v>
      </c>
      <c r="AY358">
        <v>0.13700000000000001</v>
      </c>
      <c r="AZ358">
        <v>894.63</v>
      </c>
      <c r="BA358">
        <v>7.0400000000000004E-2</v>
      </c>
      <c r="BB358" s="1">
        <v>1235.1500000000001</v>
      </c>
      <c r="BC358">
        <v>9.7299999999999998E-2</v>
      </c>
      <c r="BD358" s="1">
        <v>12700.28</v>
      </c>
      <c r="BE358" s="1">
        <v>8706.4</v>
      </c>
      <c r="BF358">
        <v>5.8048999999999999</v>
      </c>
      <c r="BG358">
        <v>0.54790000000000005</v>
      </c>
      <c r="BH358">
        <v>0.27029999999999998</v>
      </c>
      <c r="BI358">
        <v>0.1246</v>
      </c>
      <c r="BJ358">
        <v>3.4799999999999998E-2</v>
      </c>
      <c r="BK358">
        <v>2.23E-2</v>
      </c>
    </row>
    <row r="359" spans="1:63" x14ac:dyDescent="0.3">
      <c r="A359" t="s">
        <v>357</v>
      </c>
      <c r="B359">
        <v>46995</v>
      </c>
      <c r="C359">
        <v>23</v>
      </c>
      <c r="D359">
        <v>209.65</v>
      </c>
      <c r="E359" s="1">
        <v>4821.87</v>
      </c>
      <c r="F359" s="1">
        <v>4680</v>
      </c>
      <c r="G359">
        <v>0.1222</v>
      </c>
      <c r="H359">
        <v>8.9999999999999998E-4</v>
      </c>
      <c r="I359">
        <v>7.9000000000000001E-2</v>
      </c>
      <c r="J359">
        <v>1.5E-3</v>
      </c>
      <c r="K359">
        <v>3.7699999999999997E-2</v>
      </c>
      <c r="L359">
        <v>0.7016</v>
      </c>
      <c r="M359">
        <v>5.7099999999999998E-2</v>
      </c>
      <c r="N359">
        <v>7.5499999999999998E-2</v>
      </c>
      <c r="O359">
        <v>3.9199999999999999E-2</v>
      </c>
      <c r="P359">
        <v>0.1106</v>
      </c>
      <c r="Q359" s="1">
        <v>71490.38</v>
      </c>
      <c r="R359">
        <v>0.1434</v>
      </c>
      <c r="S359">
        <v>0.13289999999999999</v>
      </c>
      <c r="T359">
        <v>0.7238</v>
      </c>
      <c r="U359">
        <v>27</v>
      </c>
      <c r="V359" s="1">
        <v>100051.89</v>
      </c>
      <c r="W359">
        <v>177.19</v>
      </c>
      <c r="X359" s="1">
        <v>194582.7</v>
      </c>
      <c r="Y359">
        <v>0.78120000000000001</v>
      </c>
      <c r="Z359">
        <v>0.17119999999999999</v>
      </c>
      <c r="AA359">
        <v>4.7699999999999999E-2</v>
      </c>
      <c r="AB359">
        <v>0.21879999999999999</v>
      </c>
      <c r="AC359">
        <v>194.58</v>
      </c>
      <c r="AD359" s="1">
        <v>10045.81</v>
      </c>
      <c r="AE359" s="1">
        <v>1285.3</v>
      </c>
      <c r="AF359" s="1">
        <v>214099.73</v>
      </c>
      <c r="AG359">
        <v>537</v>
      </c>
      <c r="AH359" s="1">
        <v>70404</v>
      </c>
      <c r="AI359" s="1">
        <v>224940</v>
      </c>
      <c r="AJ359">
        <v>65.34</v>
      </c>
      <c r="AK359">
        <v>50.99</v>
      </c>
      <c r="AL359">
        <v>50.71</v>
      </c>
      <c r="AM359">
        <v>4.5</v>
      </c>
      <c r="AN359">
        <v>0</v>
      </c>
      <c r="AO359">
        <v>0.35770000000000002</v>
      </c>
      <c r="AP359" s="1">
        <v>1601.2</v>
      </c>
      <c r="AQ359" s="1">
        <v>2025.54</v>
      </c>
      <c r="AR359" s="1">
        <v>6656.41</v>
      </c>
      <c r="AS359" s="1">
        <v>1023.78</v>
      </c>
      <c r="AT359">
        <v>457.21</v>
      </c>
      <c r="AU359" s="1">
        <v>11764.16</v>
      </c>
      <c r="AV359" s="1">
        <v>2010.12</v>
      </c>
      <c r="AW359">
        <v>0.1424</v>
      </c>
      <c r="AX359" s="1">
        <v>10122.209999999999</v>
      </c>
      <c r="AY359">
        <v>0.71689999999999998</v>
      </c>
      <c r="AZ359" s="1">
        <v>1704.2</v>
      </c>
      <c r="BA359">
        <v>0.1207</v>
      </c>
      <c r="BB359">
        <v>283.86</v>
      </c>
      <c r="BC359">
        <v>2.01E-2</v>
      </c>
      <c r="BD359" s="1">
        <v>14120.38</v>
      </c>
      <c r="BE359">
        <v>561.24</v>
      </c>
      <c r="BF359">
        <v>3.6299999999999999E-2</v>
      </c>
      <c r="BG359">
        <v>0.62060000000000004</v>
      </c>
      <c r="BH359">
        <v>0.2051</v>
      </c>
      <c r="BI359">
        <v>0.1153</v>
      </c>
      <c r="BJ359">
        <v>3.7900000000000003E-2</v>
      </c>
      <c r="BK359">
        <v>2.1100000000000001E-2</v>
      </c>
    </row>
    <row r="360" spans="1:63" x14ac:dyDescent="0.3">
      <c r="A360" t="s">
        <v>358</v>
      </c>
      <c r="B360">
        <v>44461</v>
      </c>
      <c r="C360">
        <v>1</v>
      </c>
      <c r="D360">
        <v>364.11</v>
      </c>
      <c r="E360">
        <v>364.11</v>
      </c>
      <c r="F360">
        <v>413.18</v>
      </c>
      <c r="G360">
        <v>0</v>
      </c>
      <c r="H360">
        <v>0</v>
      </c>
      <c r="I360">
        <v>0</v>
      </c>
      <c r="J360">
        <v>5.5999999999999999E-3</v>
      </c>
      <c r="K360">
        <v>2.1499999999999998E-2</v>
      </c>
      <c r="L360">
        <v>0.90500000000000003</v>
      </c>
      <c r="M360">
        <v>6.8000000000000005E-2</v>
      </c>
      <c r="N360">
        <v>0.99980000000000002</v>
      </c>
      <c r="O360">
        <v>0</v>
      </c>
      <c r="P360">
        <v>0.14149999999999999</v>
      </c>
      <c r="Q360" s="1">
        <v>44620.06</v>
      </c>
      <c r="R360">
        <v>0.42859999999999998</v>
      </c>
      <c r="S360">
        <v>5.7099999999999998E-2</v>
      </c>
      <c r="T360">
        <v>0.51429999999999998</v>
      </c>
      <c r="U360">
        <v>11.2</v>
      </c>
      <c r="V360" s="1">
        <v>38811.620000000003</v>
      </c>
      <c r="W360">
        <v>31.41</v>
      </c>
      <c r="X360" s="1">
        <v>100632.42</v>
      </c>
      <c r="Y360">
        <v>0.27089999999999997</v>
      </c>
      <c r="Z360">
        <v>0.52510000000000001</v>
      </c>
      <c r="AA360">
        <v>0.20399999999999999</v>
      </c>
      <c r="AB360">
        <v>0.72909999999999997</v>
      </c>
      <c r="AC360">
        <v>100.63</v>
      </c>
      <c r="AD360" s="1">
        <v>3244.49</v>
      </c>
      <c r="AE360">
        <v>175.05</v>
      </c>
      <c r="AF360" s="1">
        <v>56928.15</v>
      </c>
      <c r="AG360">
        <v>18</v>
      </c>
      <c r="AH360" s="1">
        <v>19633</v>
      </c>
      <c r="AI360" s="1">
        <v>35392</v>
      </c>
      <c r="AJ360">
        <v>38.21</v>
      </c>
      <c r="AK360">
        <v>22</v>
      </c>
      <c r="AL360">
        <v>35.21</v>
      </c>
      <c r="AM360">
        <v>3.72</v>
      </c>
      <c r="AN360">
        <v>0</v>
      </c>
      <c r="AO360">
        <v>0.64959999999999996</v>
      </c>
      <c r="AP360" s="1">
        <v>1773.83</v>
      </c>
      <c r="AQ360" s="1">
        <v>2330.65</v>
      </c>
      <c r="AR360" s="1">
        <v>6169.45</v>
      </c>
      <c r="AS360">
        <v>465.21</v>
      </c>
      <c r="AT360">
        <v>388.18</v>
      </c>
      <c r="AU360" s="1">
        <v>11127.36</v>
      </c>
      <c r="AV360" s="1">
        <v>8244</v>
      </c>
      <c r="AW360">
        <v>0.52259999999999995</v>
      </c>
      <c r="AX360" s="1">
        <v>2350.2199999999998</v>
      </c>
      <c r="AY360">
        <v>0.14899999999999999</v>
      </c>
      <c r="AZ360" s="1">
        <v>3130.65</v>
      </c>
      <c r="BA360">
        <v>0.19850000000000001</v>
      </c>
      <c r="BB360" s="1">
        <v>2050.08</v>
      </c>
      <c r="BC360">
        <v>0.13</v>
      </c>
      <c r="BD360" s="1">
        <v>15774.95</v>
      </c>
      <c r="BE360" s="1">
        <v>8565.33</v>
      </c>
      <c r="BF360">
        <v>11.8019</v>
      </c>
      <c r="BG360">
        <v>0.47699999999999998</v>
      </c>
      <c r="BH360">
        <v>0.1555</v>
      </c>
      <c r="BI360">
        <v>0.32550000000000001</v>
      </c>
      <c r="BJ360">
        <v>2.7400000000000001E-2</v>
      </c>
      <c r="BK360">
        <v>1.4500000000000001E-2</v>
      </c>
    </row>
    <row r="361" spans="1:63" x14ac:dyDescent="0.3">
      <c r="A361" t="s">
        <v>359</v>
      </c>
      <c r="B361">
        <v>45955</v>
      </c>
      <c r="C361">
        <v>36</v>
      </c>
      <c r="D361">
        <v>20.38</v>
      </c>
      <c r="E361">
        <v>733.64</v>
      </c>
      <c r="F361">
        <v>737.69</v>
      </c>
      <c r="G361">
        <v>7.4000000000000003E-3</v>
      </c>
      <c r="H361">
        <v>0</v>
      </c>
      <c r="I361">
        <v>6.4000000000000003E-3</v>
      </c>
      <c r="J361">
        <v>0</v>
      </c>
      <c r="K361">
        <v>1.7600000000000001E-2</v>
      </c>
      <c r="L361">
        <v>0.96309999999999996</v>
      </c>
      <c r="M361">
        <v>5.4000000000000003E-3</v>
      </c>
      <c r="N361">
        <v>7.0800000000000002E-2</v>
      </c>
      <c r="O361">
        <v>4.1000000000000003E-3</v>
      </c>
      <c r="P361">
        <v>9.5899999999999999E-2</v>
      </c>
      <c r="Q361" s="1">
        <v>57035.4</v>
      </c>
      <c r="R361">
        <v>0.20830000000000001</v>
      </c>
      <c r="S361">
        <v>0.15279999999999999</v>
      </c>
      <c r="T361">
        <v>0.63890000000000002</v>
      </c>
      <c r="U361">
        <v>4</v>
      </c>
      <c r="V361" s="1">
        <v>93010.5</v>
      </c>
      <c r="W361">
        <v>183.32</v>
      </c>
      <c r="X361" s="1">
        <v>156634.54999999999</v>
      </c>
      <c r="Y361">
        <v>0.82120000000000004</v>
      </c>
      <c r="Z361">
        <v>0.1522</v>
      </c>
      <c r="AA361">
        <v>2.6599999999999999E-2</v>
      </c>
      <c r="AB361">
        <v>0.17879999999999999</v>
      </c>
      <c r="AC361">
        <v>156.63</v>
      </c>
      <c r="AD361" s="1">
        <v>3456.7</v>
      </c>
      <c r="AE361">
        <v>459.93</v>
      </c>
      <c r="AF361" s="1">
        <v>148088.23000000001</v>
      </c>
      <c r="AG361">
        <v>367</v>
      </c>
      <c r="AH361" s="1">
        <v>41664</v>
      </c>
      <c r="AI361" s="1">
        <v>80470</v>
      </c>
      <c r="AJ361">
        <v>42.85</v>
      </c>
      <c r="AK361">
        <v>20</v>
      </c>
      <c r="AL361">
        <v>29.59</v>
      </c>
      <c r="AM361">
        <v>5</v>
      </c>
      <c r="AN361" s="1">
        <v>2125.42</v>
      </c>
      <c r="AO361">
        <v>0.74470000000000003</v>
      </c>
      <c r="AP361" s="1">
        <v>1526.99</v>
      </c>
      <c r="AQ361" s="1">
        <v>1840.87</v>
      </c>
      <c r="AR361" s="1">
        <v>7168.03</v>
      </c>
      <c r="AS361">
        <v>374.31</v>
      </c>
      <c r="AT361">
        <v>392.17</v>
      </c>
      <c r="AU361" s="1">
        <v>11302.37</v>
      </c>
      <c r="AV361" s="1">
        <v>5211.0200000000004</v>
      </c>
      <c r="AW361">
        <v>0.4133</v>
      </c>
      <c r="AX361" s="1">
        <v>5213.12</v>
      </c>
      <c r="AY361">
        <v>0.41349999999999998</v>
      </c>
      <c r="AZ361" s="1">
        <v>1733.19</v>
      </c>
      <c r="BA361">
        <v>0.13750000000000001</v>
      </c>
      <c r="BB361">
        <v>451.35</v>
      </c>
      <c r="BC361">
        <v>3.5799999999999998E-2</v>
      </c>
      <c r="BD361" s="1">
        <v>12608.68</v>
      </c>
      <c r="BE361" s="1">
        <v>3834.79</v>
      </c>
      <c r="BF361">
        <v>0.8236</v>
      </c>
      <c r="BG361">
        <v>0.55079999999999996</v>
      </c>
      <c r="BH361">
        <v>0.2369</v>
      </c>
      <c r="BI361">
        <v>0.17510000000000001</v>
      </c>
      <c r="BJ361">
        <v>2.64E-2</v>
      </c>
      <c r="BK361">
        <v>1.09E-2</v>
      </c>
    </row>
    <row r="362" spans="1:63" x14ac:dyDescent="0.3">
      <c r="A362" t="s">
        <v>360</v>
      </c>
      <c r="B362">
        <v>45963</v>
      </c>
      <c r="C362">
        <v>27</v>
      </c>
      <c r="D362">
        <v>14.37</v>
      </c>
      <c r="E362">
        <v>387.96</v>
      </c>
      <c r="F362">
        <v>385.79</v>
      </c>
      <c r="G362">
        <v>5.1999999999999998E-3</v>
      </c>
      <c r="H362">
        <v>0</v>
      </c>
      <c r="I362">
        <v>1.5599999999999999E-2</v>
      </c>
      <c r="J362">
        <v>0</v>
      </c>
      <c r="K362">
        <v>1.7399999999999999E-2</v>
      </c>
      <c r="L362">
        <v>0.94630000000000003</v>
      </c>
      <c r="M362">
        <v>1.5599999999999999E-2</v>
      </c>
      <c r="N362">
        <v>8.8099999999999998E-2</v>
      </c>
      <c r="O362">
        <v>2.5999999999999999E-3</v>
      </c>
      <c r="P362">
        <v>7.9000000000000001E-2</v>
      </c>
      <c r="Q362" s="1">
        <v>55213.78</v>
      </c>
      <c r="R362">
        <v>0.26319999999999999</v>
      </c>
      <c r="S362">
        <v>0.21049999999999999</v>
      </c>
      <c r="T362">
        <v>0.52629999999999999</v>
      </c>
      <c r="U362">
        <v>3</v>
      </c>
      <c r="V362" s="1">
        <v>81210</v>
      </c>
      <c r="W362">
        <v>128.68</v>
      </c>
      <c r="X362" s="1">
        <v>165095.85999999999</v>
      </c>
      <c r="Y362">
        <v>0.87439999999999996</v>
      </c>
      <c r="Z362">
        <v>0.10929999999999999</v>
      </c>
      <c r="AA362">
        <v>1.6299999999999999E-2</v>
      </c>
      <c r="AB362">
        <v>0.12559999999999999</v>
      </c>
      <c r="AC362">
        <v>165.1</v>
      </c>
      <c r="AD362" s="1">
        <v>3477.06</v>
      </c>
      <c r="AE362">
        <v>507.56</v>
      </c>
      <c r="AF362" s="1">
        <v>140383.35999999999</v>
      </c>
      <c r="AG362">
        <v>329</v>
      </c>
      <c r="AH362" s="1">
        <v>35044</v>
      </c>
      <c r="AI362" s="1">
        <v>54229</v>
      </c>
      <c r="AJ362">
        <v>46.65</v>
      </c>
      <c r="AK362">
        <v>20</v>
      </c>
      <c r="AL362">
        <v>25.73</v>
      </c>
      <c r="AM362">
        <v>4.4000000000000004</v>
      </c>
      <c r="AN362" s="1">
        <v>1661</v>
      </c>
      <c r="AO362">
        <v>1.2931999999999999</v>
      </c>
      <c r="AP362" s="1">
        <v>1561.56</v>
      </c>
      <c r="AQ362" s="1">
        <v>1947.64</v>
      </c>
      <c r="AR362" s="1">
        <v>7058.33</v>
      </c>
      <c r="AS362">
        <v>399.5</v>
      </c>
      <c r="AT362">
        <v>673.88</v>
      </c>
      <c r="AU362" s="1">
        <v>11640.97</v>
      </c>
      <c r="AV362" s="1">
        <v>6852.52</v>
      </c>
      <c r="AW362">
        <v>0.48139999999999999</v>
      </c>
      <c r="AX362" s="1">
        <v>5172.71</v>
      </c>
      <c r="AY362">
        <v>0.3634</v>
      </c>
      <c r="AZ362" s="1">
        <v>1649.22</v>
      </c>
      <c r="BA362">
        <v>0.1159</v>
      </c>
      <c r="BB362">
        <v>560.28</v>
      </c>
      <c r="BC362">
        <v>3.9399999999999998E-2</v>
      </c>
      <c r="BD362" s="1">
        <v>14234.72</v>
      </c>
      <c r="BE362" s="1">
        <v>6366.26</v>
      </c>
      <c r="BF362">
        <v>2.1177999999999999</v>
      </c>
      <c r="BG362">
        <v>0.5736</v>
      </c>
      <c r="BH362">
        <v>0.2203</v>
      </c>
      <c r="BI362">
        <v>0.15790000000000001</v>
      </c>
      <c r="BJ362">
        <v>2.76E-2</v>
      </c>
      <c r="BK362">
        <v>2.06E-2</v>
      </c>
    </row>
    <row r="363" spans="1:63" x14ac:dyDescent="0.3">
      <c r="A363" t="s">
        <v>361</v>
      </c>
      <c r="B363">
        <v>48710</v>
      </c>
      <c r="C363">
        <v>29</v>
      </c>
      <c r="D363">
        <v>36.200000000000003</v>
      </c>
      <c r="E363" s="1">
        <v>1049.72</v>
      </c>
      <c r="F363" s="1">
        <v>1147.57</v>
      </c>
      <c r="G363">
        <v>2.5999999999999999E-3</v>
      </c>
      <c r="H363">
        <v>0</v>
      </c>
      <c r="I363">
        <v>2.5999999999999999E-3</v>
      </c>
      <c r="J363">
        <v>8.9999999999999998E-4</v>
      </c>
      <c r="K363">
        <v>8.6999999999999994E-3</v>
      </c>
      <c r="L363">
        <v>0.95230000000000004</v>
      </c>
      <c r="M363">
        <v>3.2899999999999999E-2</v>
      </c>
      <c r="N363">
        <v>0.5242</v>
      </c>
      <c r="O363">
        <v>0</v>
      </c>
      <c r="P363">
        <v>0.16950000000000001</v>
      </c>
      <c r="Q363" s="1">
        <v>51882.35</v>
      </c>
      <c r="R363">
        <v>0.2</v>
      </c>
      <c r="S363">
        <v>0.28420000000000001</v>
      </c>
      <c r="T363">
        <v>0.51580000000000004</v>
      </c>
      <c r="U363">
        <v>6</v>
      </c>
      <c r="V363" s="1">
        <v>73130</v>
      </c>
      <c r="W363">
        <v>168.71</v>
      </c>
      <c r="X363" s="1">
        <v>101878.01</v>
      </c>
      <c r="Y363">
        <v>0.88949999999999996</v>
      </c>
      <c r="Z363">
        <v>7.0099999999999996E-2</v>
      </c>
      <c r="AA363">
        <v>4.0399999999999998E-2</v>
      </c>
      <c r="AB363">
        <v>0.1105</v>
      </c>
      <c r="AC363">
        <v>101.88</v>
      </c>
      <c r="AD363" s="1">
        <v>2693.41</v>
      </c>
      <c r="AE363">
        <v>438.11</v>
      </c>
      <c r="AF363" s="1">
        <v>85882.43</v>
      </c>
      <c r="AG363">
        <v>80</v>
      </c>
      <c r="AH363" s="1">
        <v>30108</v>
      </c>
      <c r="AI363" s="1">
        <v>44628</v>
      </c>
      <c r="AJ363">
        <v>47.53</v>
      </c>
      <c r="AK363">
        <v>25.18</v>
      </c>
      <c r="AL363">
        <v>30.22</v>
      </c>
      <c r="AM363">
        <v>6.5</v>
      </c>
      <c r="AN363" s="1">
        <v>1487.48</v>
      </c>
      <c r="AO363">
        <v>1.5739000000000001</v>
      </c>
      <c r="AP363" s="1">
        <v>1217.22</v>
      </c>
      <c r="AQ363" s="1">
        <v>1771.4</v>
      </c>
      <c r="AR363" s="1">
        <v>5875.6</v>
      </c>
      <c r="AS363">
        <v>681.7</v>
      </c>
      <c r="AT363">
        <v>258.01</v>
      </c>
      <c r="AU363" s="1">
        <v>9803.9500000000007</v>
      </c>
      <c r="AV363" s="1">
        <v>6706.63</v>
      </c>
      <c r="AW363">
        <v>0.53769999999999996</v>
      </c>
      <c r="AX363" s="1">
        <v>3315.68</v>
      </c>
      <c r="AY363">
        <v>0.26579999999999998</v>
      </c>
      <c r="AZ363" s="1">
        <v>1597.96</v>
      </c>
      <c r="BA363">
        <v>0.12809999999999999</v>
      </c>
      <c r="BB363">
        <v>853.07</v>
      </c>
      <c r="BC363">
        <v>6.8400000000000002E-2</v>
      </c>
      <c r="BD363" s="1">
        <v>12473.33</v>
      </c>
      <c r="BE363" s="1">
        <v>7300.68</v>
      </c>
      <c r="BF363">
        <v>3.0222000000000002</v>
      </c>
      <c r="BG363">
        <v>0.54930000000000001</v>
      </c>
      <c r="BH363">
        <v>0.20100000000000001</v>
      </c>
      <c r="BI363">
        <v>0.17979999999999999</v>
      </c>
      <c r="BJ363">
        <v>5.7500000000000002E-2</v>
      </c>
      <c r="BK363">
        <v>1.24E-2</v>
      </c>
    </row>
    <row r="364" spans="1:63" x14ac:dyDescent="0.3">
      <c r="A364" t="s">
        <v>362</v>
      </c>
      <c r="B364">
        <v>44479</v>
      </c>
      <c r="C364">
        <v>97</v>
      </c>
      <c r="D364">
        <v>19.18</v>
      </c>
      <c r="E364" s="1">
        <v>1860.06</v>
      </c>
      <c r="F364" s="1">
        <v>1763.35</v>
      </c>
      <c r="G364">
        <v>2.3999999999999998E-3</v>
      </c>
      <c r="H364">
        <v>1.1000000000000001E-3</v>
      </c>
      <c r="I364">
        <v>2E-3</v>
      </c>
      <c r="J364">
        <v>3.5000000000000001E-3</v>
      </c>
      <c r="K364">
        <v>1.09E-2</v>
      </c>
      <c r="L364">
        <v>0.96489999999999998</v>
      </c>
      <c r="M364">
        <v>1.5100000000000001E-2</v>
      </c>
      <c r="N364">
        <v>0.98909999999999998</v>
      </c>
      <c r="O364">
        <v>0</v>
      </c>
      <c r="P364">
        <v>0.1447</v>
      </c>
      <c r="Q364" s="1">
        <v>48293.46</v>
      </c>
      <c r="R364">
        <v>0.27910000000000001</v>
      </c>
      <c r="S364">
        <v>0.155</v>
      </c>
      <c r="T364">
        <v>0.56589999999999996</v>
      </c>
      <c r="U364">
        <v>10.199999999999999</v>
      </c>
      <c r="V364" s="1">
        <v>76700.56</v>
      </c>
      <c r="W364">
        <v>180.69</v>
      </c>
      <c r="X364" s="1">
        <v>83920</v>
      </c>
      <c r="Y364">
        <v>0.74770000000000003</v>
      </c>
      <c r="Z364">
        <v>0.14080000000000001</v>
      </c>
      <c r="AA364">
        <v>0.1114</v>
      </c>
      <c r="AB364">
        <v>0.25230000000000002</v>
      </c>
      <c r="AC364">
        <v>83.92</v>
      </c>
      <c r="AD364" s="1">
        <v>1949.22</v>
      </c>
      <c r="AE364">
        <v>229.73</v>
      </c>
      <c r="AF364" s="1">
        <v>78490.36</v>
      </c>
      <c r="AG364">
        <v>62</v>
      </c>
      <c r="AH364" s="1">
        <v>29777</v>
      </c>
      <c r="AI364" s="1">
        <v>41281</v>
      </c>
      <c r="AJ364">
        <v>32</v>
      </c>
      <c r="AK364">
        <v>22</v>
      </c>
      <c r="AL364">
        <v>22.8</v>
      </c>
      <c r="AM364">
        <v>3.8</v>
      </c>
      <c r="AN364">
        <v>0</v>
      </c>
      <c r="AO364">
        <v>0.75060000000000004</v>
      </c>
      <c r="AP364" s="1">
        <v>1422.71</v>
      </c>
      <c r="AQ364" s="1">
        <v>2502</v>
      </c>
      <c r="AR364" s="1">
        <v>7553.89</v>
      </c>
      <c r="AS364">
        <v>746.36</v>
      </c>
      <c r="AT364">
        <v>298.77999999999997</v>
      </c>
      <c r="AU364" s="1">
        <v>12523.77</v>
      </c>
      <c r="AV364" s="1">
        <v>9630.02</v>
      </c>
      <c r="AW364">
        <v>0.69489999999999996</v>
      </c>
      <c r="AX364" s="1">
        <v>1723.06</v>
      </c>
      <c r="AY364">
        <v>0.12429999999999999</v>
      </c>
      <c r="AZ364">
        <v>715.28</v>
      </c>
      <c r="BA364">
        <v>5.16E-2</v>
      </c>
      <c r="BB364" s="1">
        <v>1789.63</v>
      </c>
      <c r="BC364">
        <v>0.12909999999999999</v>
      </c>
      <c r="BD364" s="1">
        <v>13857.99</v>
      </c>
      <c r="BE364" s="1">
        <v>7379.92</v>
      </c>
      <c r="BF364">
        <v>4.37</v>
      </c>
      <c r="BG364">
        <v>0.46439999999999998</v>
      </c>
      <c r="BH364">
        <v>0.25650000000000001</v>
      </c>
      <c r="BI364">
        <v>0.22409999999999999</v>
      </c>
      <c r="BJ364">
        <v>4.6100000000000002E-2</v>
      </c>
      <c r="BK364">
        <v>8.8999999999999999E-3</v>
      </c>
    </row>
    <row r="365" spans="1:63" x14ac:dyDescent="0.3">
      <c r="A365" t="s">
        <v>363</v>
      </c>
      <c r="B365">
        <v>47720</v>
      </c>
      <c r="C365">
        <v>84</v>
      </c>
      <c r="D365">
        <v>11.85</v>
      </c>
      <c r="E365">
        <v>995.56</v>
      </c>
      <c r="F365">
        <v>926.58</v>
      </c>
      <c r="G365">
        <v>1E-3</v>
      </c>
      <c r="H365">
        <v>0</v>
      </c>
      <c r="I365">
        <v>1.5800000000000002E-2</v>
      </c>
      <c r="J365">
        <v>0</v>
      </c>
      <c r="K365">
        <v>7.0000000000000001E-3</v>
      </c>
      <c r="L365">
        <v>0.95579999999999998</v>
      </c>
      <c r="M365">
        <v>2.0500000000000001E-2</v>
      </c>
      <c r="N365">
        <v>0.4083</v>
      </c>
      <c r="O365">
        <v>0</v>
      </c>
      <c r="P365">
        <v>0.15359999999999999</v>
      </c>
      <c r="Q365" s="1">
        <v>52530.49</v>
      </c>
      <c r="R365">
        <v>0.24</v>
      </c>
      <c r="S365">
        <v>0.17330000000000001</v>
      </c>
      <c r="T365">
        <v>0.5867</v>
      </c>
      <c r="U365">
        <v>7.8</v>
      </c>
      <c r="V365" s="1">
        <v>59743.97</v>
      </c>
      <c r="W365">
        <v>120.81</v>
      </c>
      <c r="X365" s="1">
        <v>117487.5</v>
      </c>
      <c r="Y365">
        <v>0.89339999999999997</v>
      </c>
      <c r="Z365">
        <v>7.1999999999999995E-2</v>
      </c>
      <c r="AA365">
        <v>3.4599999999999999E-2</v>
      </c>
      <c r="AB365">
        <v>0.1066</v>
      </c>
      <c r="AC365">
        <v>117.49</v>
      </c>
      <c r="AD365" s="1">
        <v>2895.76</v>
      </c>
      <c r="AE365">
        <v>370.96</v>
      </c>
      <c r="AF365" s="1">
        <v>104777.66</v>
      </c>
      <c r="AG365">
        <v>138</v>
      </c>
      <c r="AH365" s="1">
        <v>31768</v>
      </c>
      <c r="AI365" s="1">
        <v>45211</v>
      </c>
      <c r="AJ365">
        <v>35</v>
      </c>
      <c r="AK365">
        <v>24.2</v>
      </c>
      <c r="AL365">
        <v>25.28</v>
      </c>
      <c r="AM365">
        <v>4.5</v>
      </c>
      <c r="AN365" s="1">
        <v>1110.6099999999999</v>
      </c>
      <c r="AO365">
        <v>1.5981000000000001</v>
      </c>
      <c r="AP365" s="1">
        <v>1352.81</v>
      </c>
      <c r="AQ365" s="1">
        <v>2180.13</v>
      </c>
      <c r="AR365" s="1">
        <v>6522.63</v>
      </c>
      <c r="AS365">
        <v>423.71</v>
      </c>
      <c r="AT365">
        <v>154.62</v>
      </c>
      <c r="AU365" s="1">
        <v>10633.86</v>
      </c>
      <c r="AV365" s="1">
        <v>7994.41</v>
      </c>
      <c r="AW365">
        <v>0.58879999999999999</v>
      </c>
      <c r="AX365" s="1">
        <v>3664.77</v>
      </c>
      <c r="AY365">
        <v>0.26989999999999997</v>
      </c>
      <c r="AZ365" s="1">
        <v>1185.8800000000001</v>
      </c>
      <c r="BA365">
        <v>8.7300000000000003E-2</v>
      </c>
      <c r="BB365">
        <v>732.11</v>
      </c>
      <c r="BC365">
        <v>5.3900000000000003E-2</v>
      </c>
      <c r="BD365" s="1">
        <v>13577.16</v>
      </c>
      <c r="BE365" s="1">
        <v>6676.36</v>
      </c>
      <c r="BF365">
        <v>2.9617</v>
      </c>
      <c r="BG365">
        <v>0.49259999999999998</v>
      </c>
      <c r="BH365">
        <v>0.23130000000000001</v>
      </c>
      <c r="BI365">
        <v>0.22989999999999999</v>
      </c>
      <c r="BJ365">
        <v>3.3500000000000002E-2</v>
      </c>
      <c r="BK365">
        <v>1.2699999999999999E-2</v>
      </c>
    </row>
    <row r="366" spans="1:63" x14ac:dyDescent="0.3">
      <c r="A366" t="s">
        <v>364</v>
      </c>
      <c r="B366">
        <v>46136</v>
      </c>
      <c r="C366">
        <v>7</v>
      </c>
      <c r="D366">
        <v>88.76</v>
      </c>
      <c r="E366">
        <v>621.30999999999995</v>
      </c>
      <c r="F366">
        <v>639.45000000000005</v>
      </c>
      <c r="G366">
        <v>0</v>
      </c>
      <c r="H366">
        <v>0</v>
      </c>
      <c r="I366">
        <v>2.2499999999999999E-2</v>
      </c>
      <c r="J366">
        <v>1.1999999999999999E-3</v>
      </c>
      <c r="K366">
        <v>2.5600000000000001E-2</v>
      </c>
      <c r="L366">
        <v>0.89459999999999995</v>
      </c>
      <c r="M366">
        <v>5.6000000000000001E-2</v>
      </c>
      <c r="N366">
        <v>1</v>
      </c>
      <c r="O366">
        <v>1.8E-3</v>
      </c>
      <c r="P366">
        <v>0.16569999999999999</v>
      </c>
      <c r="Q366" s="1">
        <v>45602.25</v>
      </c>
      <c r="R366">
        <v>0.5</v>
      </c>
      <c r="S366">
        <v>0.3281</v>
      </c>
      <c r="T366">
        <v>0.1719</v>
      </c>
      <c r="U366">
        <v>6</v>
      </c>
      <c r="V366" s="1">
        <v>86213</v>
      </c>
      <c r="W366">
        <v>96.5</v>
      </c>
      <c r="X366" s="1">
        <v>73306.759999999995</v>
      </c>
      <c r="Y366">
        <v>0.75860000000000005</v>
      </c>
      <c r="Z366">
        <v>0.1694</v>
      </c>
      <c r="AA366">
        <v>7.1999999999999995E-2</v>
      </c>
      <c r="AB366">
        <v>0.2414</v>
      </c>
      <c r="AC366">
        <v>73.31</v>
      </c>
      <c r="AD366" s="1">
        <v>1840.61</v>
      </c>
      <c r="AE366">
        <v>275.94</v>
      </c>
      <c r="AF366" s="1">
        <v>70099.78</v>
      </c>
      <c r="AG366">
        <v>39</v>
      </c>
      <c r="AH366" s="1">
        <v>26702</v>
      </c>
      <c r="AI366" s="1">
        <v>35080</v>
      </c>
      <c r="AJ366">
        <v>27.02</v>
      </c>
      <c r="AK366">
        <v>25.18</v>
      </c>
      <c r="AL366">
        <v>23.99</v>
      </c>
      <c r="AM366">
        <v>5.27</v>
      </c>
      <c r="AN366">
        <v>917.72</v>
      </c>
      <c r="AO366">
        <v>1.6140000000000001</v>
      </c>
      <c r="AP366" s="1">
        <v>2324.5</v>
      </c>
      <c r="AQ366" s="1">
        <v>3361.48</v>
      </c>
      <c r="AR366" s="1">
        <v>7718.36</v>
      </c>
      <c r="AS366">
        <v>627.97</v>
      </c>
      <c r="AT366">
        <v>287.45</v>
      </c>
      <c r="AU366" s="1">
        <v>14319.87</v>
      </c>
      <c r="AV366" s="1">
        <v>10507.94</v>
      </c>
      <c r="AW366">
        <v>0.71599999999999997</v>
      </c>
      <c r="AX366" s="1">
        <v>2367.88</v>
      </c>
      <c r="AY366">
        <v>0.1613</v>
      </c>
      <c r="AZ366">
        <v>224.64</v>
      </c>
      <c r="BA366">
        <v>1.5299999999999999E-2</v>
      </c>
      <c r="BB366" s="1">
        <v>1576.13</v>
      </c>
      <c r="BC366">
        <v>0.1074</v>
      </c>
      <c r="BD366" s="1">
        <v>14676.58</v>
      </c>
      <c r="BE366" s="1">
        <v>10410.27</v>
      </c>
      <c r="BF366">
        <v>7.2869999999999999</v>
      </c>
      <c r="BG366">
        <v>0.49519999999999997</v>
      </c>
      <c r="BH366">
        <v>0.17430000000000001</v>
      </c>
      <c r="BI366">
        <v>0.3</v>
      </c>
      <c r="BJ366">
        <v>2.1499999999999998E-2</v>
      </c>
      <c r="BK366">
        <v>8.9999999999999993E-3</v>
      </c>
    </row>
    <row r="367" spans="1:63" x14ac:dyDescent="0.3">
      <c r="A367" t="s">
        <v>365</v>
      </c>
      <c r="B367">
        <v>44487</v>
      </c>
      <c r="C367">
        <v>71</v>
      </c>
      <c r="D367">
        <v>45.05</v>
      </c>
      <c r="E367" s="1">
        <v>3198.35</v>
      </c>
      <c r="F367" s="1">
        <v>3601.18</v>
      </c>
      <c r="G367">
        <v>7.1000000000000004E-3</v>
      </c>
      <c r="H367">
        <v>8.0000000000000004E-4</v>
      </c>
      <c r="I367">
        <v>1.4200000000000001E-2</v>
      </c>
      <c r="J367">
        <v>1.2999999999999999E-3</v>
      </c>
      <c r="K367">
        <v>9.4100000000000003E-2</v>
      </c>
      <c r="L367">
        <v>0.85199999999999998</v>
      </c>
      <c r="M367">
        <v>3.0599999999999999E-2</v>
      </c>
      <c r="N367">
        <v>0.43280000000000002</v>
      </c>
      <c r="O367">
        <v>4.9799999999999997E-2</v>
      </c>
      <c r="P367">
        <v>0.1431</v>
      </c>
      <c r="Q367" s="1">
        <v>55620.88</v>
      </c>
      <c r="R367">
        <v>0.1961</v>
      </c>
      <c r="S367">
        <v>0.1961</v>
      </c>
      <c r="T367">
        <v>0.60780000000000001</v>
      </c>
      <c r="U367">
        <v>21.2</v>
      </c>
      <c r="V367" s="1">
        <v>72230.47</v>
      </c>
      <c r="W367">
        <v>146.57</v>
      </c>
      <c r="X367" s="1">
        <v>143949.97</v>
      </c>
      <c r="Y367">
        <v>0.73829999999999996</v>
      </c>
      <c r="Z367">
        <v>0.21790000000000001</v>
      </c>
      <c r="AA367">
        <v>4.3799999999999999E-2</v>
      </c>
      <c r="AB367">
        <v>0.26169999999999999</v>
      </c>
      <c r="AC367">
        <v>143.94999999999999</v>
      </c>
      <c r="AD367" s="1">
        <v>5330.58</v>
      </c>
      <c r="AE367">
        <v>500.62</v>
      </c>
      <c r="AF367" s="1">
        <v>134624.54</v>
      </c>
      <c r="AG367">
        <v>301</v>
      </c>
      <c r="AH367" s="1">
        <v>31053</v>
      </c>
      <c r="AI367" s="1">
        <v>51326</v>
      </c>
      <c r="AJ367">
        <v>55.6</v>
      </c>
      <c r="AK367">
        <v>35.46</v>
      </c>
      <c r="AL367">
        <v>38.630000000000003</v>
      </c>
      <c r="AM367">
        <v>4</v>
      </c>
      <c r="AN367">
        <v>0</v>
      </c>
      <c r="AO367">
        <v>1.1071</v>
      </c>
      <c r="AP367" s="1">
        <v>1299.57</v>
      </c>
      <c r="AQ367" s="1">
        <v>1421.77</v>
      </c>
      <c r="AR367" s="1">
        <v>6174.78</v>
      </c>
      <c r="AS367">
        <v>515.66</v>
      </c>
      <c r="AT367">
        <v>153.35</v>
      </c>
      <c r="AU367" s="1">
        <v>9565.1200000000008</v>
      </c>
      <c r="AV367" s="1">
        <v>4680.6499999999996</v>
      </c>
      <c r="AW367">
        <v>0.41499999999999998</v>
      </c>
      <c r="AX367" s="1">
        <v>4766.1899999999996</v>
      </c>
      <c r="AY367">
        <v>0.42259999999999998</v>
      </c>
      <c r="AZ367" s="1">
        <v>1127.0899999999999</v>
      </c>
      <c r="BA367">
        <v>9.9900000000000003E-2</v>
      </c>
      <c r="BB367">
        <v>704.92</v>
      </c>
      <c r="BC367">
        <v>6.25E-2</v>
      </c>
      <c r="BD367" s="1">
        <v>11278.85</v>
      </c>
      <c r="BE367" s="1">
        <v>3407.61</v>
      </c>
      <c r="BF367">
        <v>1.0416000000000001</v>
      </c>
      <c r="BG367">
        <v>0.5302</v>
      </c>
      <c r="BH367">
        <v>0.2286</v>
      </c>
      <c r="BI367">
        <v>0.18110000000000001</v>
      </c>
      <c r="BJ367">
        <v>4.0899999999999999E-2</v>
      </c>
      <c r="BK367">
        <v>1.9199999999999998E-2</v>
      </c>
    </row>
    <row r="368" spans="1:63" x14ac:dyDescent="0.3">
      <c r="A368" t="s">
        <v>366</v>
      </c>
      <c r="B368">
        <v>45559</v>
      </c>
      <c r="C368">
        <v>66</v>
      </c>
      <c r="D368">
        <v>32.97</v>
      </c>
      <c r="E368" s="1">
        <v>2175.75</v>
      </c>
      <c r="F368" s="1">
        <v>2371.6</v>
      </c>
      <c r="G368">
        <v>3.8E-3</v>
      </c>
      <c r="H368">
        <v>4.0000000000000002E-4</v>
      </c>
      <c r="I368">
        <v>8.8000000000000005E-3</v>
      </c>
      <c r="J368">
        <v>2.9999999999999997E-4</v>
      </c>
      <c r="K368">
        <v>1.9E-2</v>
      </c>
      <c r="L368">
        <v>0.94359999999999999</v>
      </c>
      <c r="M368">
        <v>2.41E-2</v>
      </c>
      <c r="N368">
        <v>0.43120000000000003</v>
      </c>
      <c r="O368">
        <v>1.2999999999999999E-3</v>
      </c>
      <c r="P368">
        <v>0.1663</v>
      </c>
      <c r="Q368" s="1">
        <v>61401.89</v>
      </c>
      <c r="R368">
        <v>0.247</v>
      </c>
      <c r="S368">
        <v>0.22289999999999999</v>
      </c>
      <c r="T368">
        <v>0.53010000000000002</v>
      </c>
      <c r="U368">
        <v>14.6</v>
      </c>
      <c r="V368" s="1">
        <v>79771.990000000005</v>
      </c>
      <c r="W368">
        <v>142.33000000000001</v>
      </c>
      <c r="X368" s="1">
        <v>226534.05</v>
      </c>
      <c r="Y368">
        <v>0.56679999999999997</v>
      </c>
      <c r="Z368">
        <v>0.15709999999999999</v>
      </c>
      <c r="AA368">
        <v>0.27600000000000002</v>
      </c>
      <c r="AB368">
        <v>0.43319999999999997</v>
      </c>
      <c r="AC368">
        <v>226.53</v>
      </c>
      <c r="AD368" s="1">
        <v>6550.18</v>
      </c>
      <c r="AE368">
        <v>375.32</v>
      </c>
      <c r="AF368" s="1">
        <v>234283.95</v>
      </c>
      <c r="AG368">
        <v>560</v>
      </c>
      <c r="AH368" s="1">
        <v>38545</v>
      </c>
      <c r="AI368" s="1">
        <v>74532</v>
      </c>
      <c r="AJ368">
        <v>37.85</v>
      </c>
      <c r="AK368">
        <v>25.19</v>
      </c>
      <c r="AL368">
        <v>26.65</v>
      </c>
      <c r="AM368">
        <v>3.5</v>
      </c>
      <c r="AN368">
        <v>0</v>
      </c>
      <c r="AO368">
        <v>0.65459999999999996</v>
      </c>
      <c r="AP368" s="1">
        <v>1280.3800000000001</v>
      </c>
      <c r="AQ368" s="1">
        <v>2164.7399999999998</v>
      </c>
      <c r="AR368" s="1">
        <v>6699.84</v>
      </c>
      <c r="AS368">
        <v>358.02</v>
      </c>
      <c r="AT368">
        <v>214.4</v>
      </c>
      <c r="AU368" s="1">
        <v>10717.36</v>
      </c>
      <c r="AV368" s="1">
        <v>4859.3100000000004</v>
      </c>
      <c r="AW368">
        <v>0.38950000000000001</v>
      </c>
      <c r="AX368" s="1">
        <v>5139.97</v>
      </c>
      <c r="AY368">
        <v>0.41199999999999998</v>
      </c>
      <c r="AZ368" s="1">
        <v>1555.6</v>
      </c>
      <c r="BA368">
        <v>0.12470000000000001</v>
      </c>
      <c r="BB368">
        <v>919.85</v>
      </c>
      <c r="BC368">
        <v>7.3700000000000002E-2</v>
      </c>
      <c r="BD368" s="1">
        <v>12474.73</v>
      </c>
      <c r="BE368" s="1">
        <v>2663.69</v>
      </c>
      <c r="BF368">
        <v>0.52680000000000005</v>
      </c>
      <c r="BG368">
        <v>0.54279999999999995</v>
      </c>
      <c r="BH368">
        <v>0.2026</v>
      </c>
      <c r="BI368">
        <v>0.19089999999999999</v>
      </c>
      <c r="BJ368">
        <v>4.5499999999999999E-2</v>
      </c>
      <c r="BK368">
        <v>1.8200000000000001E-2</v>
      </c>
    </row>
    <row r="369" spans="1:63" x14ac:dyDescent="0.3">
      <c r="A369" t="s">
        <v>367</v>
      </c>
      <c r="B369">
        <v>49718</v>
      </c>
      <c r="C369">
        <v>39</v>
      </c>
      <c r="D369">
        <v>8.56</v>
      </c>
      <c r="E369">
        <v>333.65</v>
      </c>
      <c r="F369">
        <v>375.18</v>
      </c>
      <c r="G369">
        <v>0</v>
      </c>
      <c r="H369">
        <v>2.7000000000000001E-3</v>
      </c>
      <c r="I369">
        <v>0</v>
      </c>
      <c r="J369">
        <v>0</v>
      </c>
      <c r="K369">
        <v>2.4E-2</v>
      </c>
      <c r="L369">
        <v>0.96</v>
      </c>
      <c r="M369">
        <v>1.3299999999999999E-2</v>
      </c>
      <c r="N369">
        <v>0.23350000000000001</v>
      </c>
      <c r="O369">
        <v>0</v>
      </c>
      <c r="P369">
        <v>0.1066</v>
      </c>
      <c r="Q369" s="1">
        <v>52148.07</v>
      </c>
      <c r="R369">
        <v>0.25</v>
      </c>
      <c r="S369">
        <v>9.3799999999999994E-2</v>
      </c>
      <c r="T369">
        <v>0.65629999999999999</v>
      </c>
      <c r="U369">
        <v>3.2</v>
      </c>
      <c r="V369" s="1">
        <v>83349.69</v>
      </c>
      <c r="W369">
        <v>101.73</v>
      </c>
      <c r="X369" s="1">
        <v>168034.89</v>
      </c>
      <c r="Y369">
        <v>0.92030000000000001</v>
      </c>
      <c r="Z369">
        <v>2.5999999999999999E-2</v>
      </c>
      <c r="AA369">
        <v>5.3699999999999998E-2</v>
      </c>
      <c r="AB369">
        <v>7.9699999999999993E-2</v>
      </c>
      <c r="AC369">
        <v>168.03</v>
      </c>
      <c r="AD369" s="1">
        <v>3828.73</v>
      </c>
      <c r="AE369">
        <v>432.34</v>
      </c>
      <c r="AF369" s="1">
        <v>120603.01</v>
      </c>
      <c r="AG369">
        <v>215</v>
      </c>
      <c r="AH369" s="1">
        <v>33843</v>
      </c>
      <c r="AI369" s="1">
        <v>51388</v>
      </c>
      <c r="AJ369">
        <v>39.1</v>
      </c>
      <c r="AK369">
        <v>21.6</v>
      </c>
      <c r="AL369">
        <v>31.05</v>
      </c>
      <c r="AM369">
        <v>4.5</v>
      </c>
      <c r="AN369" s="1">
        <v>2028.91</v>
      </c>
      <c r="AO369">
        <v>1.8365</v>
      </c>
      <c r="AP369" s="1">
        <v>2448.1</v>
      </c>
      <c r="AQ369" s="1">
        <v>2315.2600000000002</v>
      </c>
      <c r="AR369" s="1">
        <v>6235.82</v>
      </c>
      <c r="AS369">
        <v>461.77</v>
      </c>
      <c r="AT369">
        <v>559.45000000000005</v>
      </c>
      <c r="AU369" s="1">
        <v>12020.46</v>
      </c>
      <c r="AV369" s="1">
        <v>6781.12</v>
      </c>
      <c r="AW369">
        <v>0.46729999999999999</v>
      </c>
      <c r="AX369" s="1">
        <v>4827.47</v>
      </c>
      <c r="AY369">
        <v>0.3327</v>
      </c>
      <c r="AZ369" s="1">
        <v>2358.0300000000002</v>
      </c>
      <c r="BA369">
        <v>0.16250000000000001</v>
      </c>
      <c r="BB369">
        <v>544.66</v>
      </c>
      <c r="BC369">
        <v>3.7499999999999999E-2</v>
      </c>
      <c r="BD369" s="1">
        <v>14511.27</v>
      </c>
      <c r="BE369" s="1">
        <v>7916.36</v>
      </c>
      <c r="BF369">
        <v>2.8471000000000002</v>
      </c>
      <c r="BG369">
        <v>0.52170000000000005</v>
      </c>
      <c r="BH369">
        <v>0.16880000000000001</v>
      </c>
      <c r="BI369">
        <v>0.24540000000000001</v>
      </c>
      <c r="BJ369">
        <v>3.7199999999999997E-2</v>
      </c>
      <c r="BK369">
        <v>2.69E-2</v>
      </c>
    </row>
    <row r="370" spans="1:63" x14ac:dyDescent="0.3">
      <c r="A370" t="s">
        <v>368</v>
      </c>
      <c r="B370">
        <v>44453</v>
      </c>
      <c r="C370">
        <v>24</v>
      </c>
      <c r="D370">
        <v>288.32</v>
      </c>
      <c r="E370" s="1">
        <v>6919.64</v>
      </c>
      <c r="F370" s="1">
        <v>6253.22</v>
      </c>
      <c r="G370">
        <v>5.1999999999999998E-3</v>
      </c>
      <c r="H370">
        <v>5.0000000000000001E-4</v>
      </c>
      <c r="I370">
        <v>3.9100000000000003E-2</v>
      </c>
      <c r="J370">
        <v>1.2999999999999999E-3</v>
      </c>
      <c r="K370">
        <v>1.7100000000000001E-2</v>
      </c>
      <c r="L370">
        <v>0.84889999999999999</v>
      </c>
      <c r="M370">
        <v>8.7999999999999995E-2</v>
      </c>
      <c r="N370">
        <v>0.65500000000000003</v>
      </c>
      <c r="O370">
        <v>4.0000000000000001E-3</v>
      </c>
      <c r="P370">
        <v>0.2049</v>
      </c>
      <c r="Q370" s="1">
        <v>53547.42</v>
      </c>
      <c r="R370">
        <v>0.33110000000000001</v>
      </c>
      <c r="S370">
        <v>0.19819999999999999</v>
      </c>
      <c r="T370">
        <v>0.47070000000000001</v>
      </c>
      <c r="U370">
        <v>31.8</v>
      </c>
      <c r="V370" s="1">
        <v>87505.89</v>
      </c>
      <c r="W370">
        <v>214.3</v>
      </c>
      <c r="X370" s="1">
        <v>111871.91</v>
      </c>
      <c r="Y370">
        <v>0.70420000000000005</v>
      </c>
      <c r="Z370">
        <v>0.25209999999999999</v>
      </c>
      <c r="AA370">
        <v>4.3700000000000003E-2</v>
      </c>
      <c r="AB370">
        <v>0.29580000000000001</v>
      </c>
      <c r="AC370">
        <v>111.87</v>
      </c>
      <c r="AD370" s="1">
        <v>3438.21</v>
      </c>
      <c r="AE370">
        <v>493.55</v>
      </c>
      <c r="AF370" s="1">
        <v>106206.81</v>
      </c>
      <c r="AG370">
        <v>145</v>
      </c>
      <c r="AH370" s="1">
        <v>27400</v>
      </c>
      <c r="AI370" s="1">
        <v>42413</v>
      </c>
      <c r="AJ370">
        <v>37.200000000000003</v>
      </c>
      <c r="AK370">
        <v>30.7</v>
      </c>
      <c r="AL370">
        <v>29.7</v>
      </c>
      <c r="AM370">
        <v>4.0999999999999996</v>
      </c>
      <c r="AN370" s="1">
        <v>1267.0999999999999</v>
      </c>
      <c r="AO370">
        <v>1.6265000000000001</v>
      </c>
      <c r="AP370" s="1">
        <v>1096.2</v>
      </c>
      <c r="AQ370" s="1">
        <v>2040.83</v>
      </c>
      <c r="AR370" s="1">
        <v>6274.79</v>
      </c>
      <c r="AS370">
        <v>703.44</v>
      </c>
      <c r="AT370">
        <v>534.9</v>
      </c>
      <c r="AU370" s="1">
        <v>10650.16</v>
      </c>
      <c r="AV370" s="1">
        <v>6730.03</v>
      </c>
      <c r="AW370">
        <v>0.51590000000000003</v>
      </c>
      <c r="AX370" s="1">
        <v>4730.32</v>
      </c>
      <c r="AY370">
        <v>0.36259999999999998</v>
      </c>
      <c r="AZ370">
        <v>448.78</v>
      </c>
      <c r="BA370">
        <v>3.44E-2</v>
      </c>
      <c r="BB370" s="1">
        <v>1135.8900000000001</v>
      </c>
      <c r="BC370">
        <v>8.7099999999999997E-2</v>
      </c>
      <c r="BD370" s="1">
        <v>13045.02</v>
      </c>
      <c r="BE370" s="1">
        <v>4301.8999999999996</v>
      </c>
      <c r="BF370">
        <v>1.8092999999999999</v>
      </c>
      <c r="BG370">
        <v>0.52510000000000001</v>
      </c>
      <c r="BH370">
        <v>0.2092</v>
      </c>
      <c r="BI370">
        <v>0.22009999999999999</v>
      </c>
      <c r="BJ370">
        <v>3.3000000000000002E-2</v>
      </c>
      <c r="BK370">
        <v>1.2500000000000001E-2</v>
      </c>
    </row>
    <row r="371" spans="1:63" x14ac:dyDescent="0.3">
      <c r="A371" t="s">
        <v>369</v>
      </c>
      <c r="B371">
        <v>47217</v>
      </c>
      <c r="C371">
        <v>29</v>
      </c>
      <c r="D371">
        <v>16.21</v>
      </c>
      <c r="E371">
        <v>470.03</v>
      </c>
      <c r="F371">
        <v>386.92</v>
      </c>
      <c r="G371">
        <v>2.5999999999999999E-3</v>
      </c>
      <c r="H371">
        <v>2.5999999999999999E-3</v>
      </c>
      <c r="I371">
        <v>3.95E-2</v>
      </c>
      <c r="J371">
        <v>2.5999999999999999E-3</v>
      </c>
      <c r="K371">
        <v>4.0599999999999997E-2</v>
      </c>
      <c r="L371">
        <v>0.8851</v>
      </c>
      <c r="M371">
        <v>2.7099999999999999E-2</v>
      </c>
      <c r="N371">
        <v>0.37230000000000002</v>
      </c>
      <c r="O371">
        <v>2.5999999999999999E-3</v>
      </c>
      <c r="P371">
        <v>0.1973</v>
      </c>
      <c r="Q371" s="1">
        <v>52285.13</v>
      </c>
      <c r="R371">
        <v>0.58330000000000004</v>
      </c>
      <c r="S371">
        <v>5.5599999999999997E-2</v>
      </c>
      <c r="T371">
        <v>0.36109999999999998</v>
      </c>
      <c r="U371">
        <v>5.7</v>
      </c>
      <c r="V371" s="1">
        <v>67915.960000000006</v>
      </c>
      <c r="W371">
        <v>80.5</v>
      </c>
      <c r="X371" s="1">
        <v>369061.63</v>
      </c>
      <c r="Y371">
        <v>0.83279999999999998</v>
      </c>
      <c r="Z371">
        <v>0.1255</v>
      </c>
      <c r="AA371">
        <v>4.1799999999999997E-2</v>
      </c>
      <c r="AB371">
        <v>0.16719999999999999</v>
      </c>
      <c r="AC371">
        <v>369.06</v>
      </c>
      <c r="AD371" s="1">
        <v>17198.599999999999</v>
      </c>
      <c r="AE371" s="1">
        <v>1736.24</v>
      </c>
      <c r="AF371" s="1">
        <v>352834.76</v>
      </c>
      <c r="AG371">
        <v>600</v>
      </c>
      <c r="AH371" s="1">
        <v>37888</v>
      </c>
      <c r="AI371" s="1">
        <v>68636</v>
      </c>
      <c r="AJ371">
        <v>74.64</v>
      </c>
      <c r="AK371">
        <v>45.27</v>
      </c>
      <c r="AL371">
        <v>46.08</v>
      </c>
      <c r="AM371">
        <v>5.0999999999999996</v>
      </c>
      <c r="AN371">
        <v>0</v>
      </c>
      <c r="AO371">
        <v>1.4613</v>
      </c>
      <c r="AP371" s="1">
        <v>3075.81</v>
      </c>
      <c r="AQ371" s="1">
        <v>3944.81</v>
      </c>
      <c r="AR371" s="1">
        <v>8649.44</v>
      </c>
      <c r="AS371" s="1">
        <v>1250.71</v>
      </c>
      <c r="AT371">
        <v>175.62</v>
      </c>
      <c r="AU371" s="1">
        <v>17096.580000000002</v>
      </c>
      <c r="AV371" s="1">
        <v>5718.82</v>
      </c>
      <c r="AW371">
        <v>0.2205</v>
      </c>
      <c r="AX371" s="1">
        <v>17882.13</v>
      </c>
      <c r="AY371">
        <v>0.68959999999999999</v>
      </c>
      <c r="AZ371" s="1">
        <v>1414.35</v>
      </c>
      <c r="BA371">
        <v>5.45E-2</v>
      </c>
      <c r="BB371">
        <v>915.4</v>
      </c>
      <c r="BC371">
        <v>3.5299999999999998E-2</v>
      </c>
      <c r="BD371" s="1">
        <v>25930.69</v>
      </c>
      <c r="BE371" s="1">
        <v>1570.32</v>
      </c>
      <c r="BF371">
        <v>0.16739999999999999</v>
      </c>
      <c r="BG371">
        <v>0.45469999999999999</v>
      </c>
      <c r="BH371">
        <v>0.1883</v>
      </c>
      <c r="BI371">
        <v>0.3246</v>
      </c>
      <c r="BJ371">
        <v>1.95E-2</v>
      </c>
      <c r="BK371">
        <v>1.2999999999999999E-2</v>
      </c>
    </row>
    <row r="372" spans="1:63" x14ac:dyDescent="0.3">
      <c r="A372" t="s">
        <v>370</v>
      </c>
      <c r="B372">
        <v>45542</v>
      </c>
      <c r="C372">
        <v>79</v>
      </c>
      <c r="D372">
        <v>12.83</v>
      </c>
      <c r="E372" s="1">
        <v>1013.46</v>
      </c>
      <c r="F372">
        <v>965.5</v>
      </c>
      <c r="G372">
        <v>6.1999999999999998E-3</v>
      </c>
      <c r="H372">
        <v>1E-3</v>
      </c>
      <c r="I372">
        <v>1.04E-2</v>
      </c>
      <c r="J372">
        <v>1E-3</v>
      </c>
      <c r="K372">
        <v>1.8700000000000001E-2</v>
      </c>
      <c r="L372">
        <v>0.9234</v>
      </c>
      <c r="M372">
        <v>3.9199999999999999E-2</v>
      </c>
      <c r="N372">
        <v>0.78520000000000001</v>
      </c>
      <c r="O372">
        <v>1E-3</v>
      </c>
      <c r="P372">
        <v>0.15740000000000001</v>
      </c>
      <c r="Q372" s="1">
        <v>43516.05</v>
      </c>
      <c r="R372">
        <v>0.25929999999999997</v>
      </c>
      <c r="S372">
        <v>0.25929999999999997</v>
      </c>
      <c r="T372">
        <v>0.48149999999999998</v>
      </c>
      <c r="U372">
        <v>8.9</v>
      </c>
      <c r="V372" s="1">
        <v>75481.37</v>
      </c>
      <c r="W372">
        <v>108.65</v>
      </c>
      <c r="X372" s="1">
        <v>110587.81</v>
      </c>
      <c r="Y372">
        <v>0.70069999999999999</v>
      </c>
      <c r="Z372">
        <v>0.17549999999999999</v>
      </c>
      <c r="AA372">
        <v>0.12379999999999999</v>
      </c>
      <c r="AB372">
        <v>0.29930000000000001</v>
      </c>
      <c r="AC372">
        <v>110.59</v>
      </c>
      <c r="AD372" s="1">
        <v>3614.98</v>
      </c>
      <c r="AE372">
        <v>353.3</v>
      </c>
      <c r="AF372" s="1">
        <v>95363.69</v>
      </c>
      <c r="AG372">
        <v>106</v>
      </c>
      <c r="AH372" s="1">
        <v>26290</v>
      </c>
      <c r="AI372" s="1">
        <v>39509</v>
      </c>
      <c r="AJ372">
        <v>51.6</v>
      </c>
      <c r="AK372">
        <v>28.46</v>
      </c>
      <c r="AL372">
        <v>36.25</v>
      </c>
      <c r="AM372">
        <v>4.7</v>
      </c>
      <c r="AN372">
        <v>0</v>
      </c>
      <c r="AO372">
        <v>1.2025999999999999</v>
      </c>
      <c r="AP372" s="1">
        <v>1793.3</v>
      </c>
      <c r="AQ372" s="1">
        <v>3054.87</v>
      </c>
      <c r="AR372" s="1">
        <v>6714.93</v>
      </c>
      <c r="AS372">
        <v>617.91</v>
      </c>
      <c r="AT372">
        <v>218.35</v>
      </c>
      <c r="AU372" s="1">
        <v>12399.36</v>
      </c>
      <c r="AV372" s="1">
        <v>8500.1</v>
      </c>
      <c r="AW372">
        <v>0.58089999999999997</v>
      </c>
      <c r="AX372" s="1">
        <v>3156.03</v>
      </c>
      <c r="AY372">
        <v>0.2157</v>
      </c>
      <c r="AZ372" s="1">
        <v>1325.81</v>
      </c>
      <c r="BA372">
        <v>9.06E-2</v>
      </c>
      <c r="BB372" s="1">
        <v>1650</v>
      </c>
      <c r="BC372">
        <v>0.1128</v>
      </c>
      <c r="BD372" s="1">
        <v>14631.95</v>
      </c>
      <c r="BE372" s="1">
        <v>7291.85</v>
      </c>
      <c r="BF372">
        <v>4.0822000000000003</v>
      </c>
      <c r="BG372">
        <v>0.50009999999999999</v>
      </c>
      <c r="BH372">
        <v>0.24390000000000001</v>
      </c>
      <c r="BI372">
        <v>0.21709999999999999</v>
      </c>
      <c r="BJ372">
        <v>2.8299999999999999E-2</v>
      </c>
      <c r="BK372">
        <v>1.06E-2</v>
      </c>
    </row>
    <row r="373" spans="1:63" x14ac:dyDescent="0.3">
      <c r="A373" t="s">
        <v>371</v>
      </c>
      <c r="B373">
        <v>45567</v>
      </c>
      <c r="C373">
        <v>22</v>
      </c>
      <c r="D373">
        <v>54.49</v>
      </c>
      <c r="E373" s="1">
        <v>1198.83</v>
      </c>
      <c r="F373" s="1">
        <v>1079.81</v>
      </c>
      <c r="G373">
        <v>8.9999999999999998E-4</v>
      </c>
      <c r="H373">
        <v>0</v>
      </c>
      <c r="I373">
        <v>5.8999999999999999E-3</v>
      </c>
      <c r="J373">
        <v>2.8E-3</v>
      </c>
      <c r="K373">
        <v>2.5000000000000001E-3</v>
      </c>
      <c r="L373">
        <v>0.95430000000000004</v>
      </c>
      <c r="M373">
        <v>3.3700000000000001E-2</v>
      </c>
      <c r="N373">
        <v>0.54120000000000001</v>
      </c>
      <c r="O373">
        <v>8.9999999999999998E-4</v>
      </c>
      <c r="P373">
        <v>0.14349999999999999</v>
      </c>
      <c r="Q373" s="1">
        <v>48276.55</v>
      </c>
      <c r="R373">
        <v>0.23580000000000001</v>
      </c>
      <c r="S373">
        <v>0.26019999999999999</v>
      </c>
      <c r="T373">
        <v>0.50409999999999999</v>
      </c>
      <c r="U373">
        <v>9.1999999999999993</v>
      </c>
      <c r="V373" s="1">
        <v>67084.83</v>
      </c>
      <c r="W373">
        <v>126.22</v>
      </c>
      <c r="X373" s="1">
        <v>102995.08</v>
      </c>
      <c r="Y373">
        <v>0.83350000000000002</v>
      </c>
      <c r="Z373">
        <v>0.1416</v>
      </c>
      <c r="AA373">
        <v>2.4899999999999999E-2</v>
      </c>
      <c r="AB373">
        <v>0.16650000000000001</v>
      </c>
      <c r="AC373">
        <v>103</v>
      </c>
      <c r="AD373" s="1">
        <v>3485.05</v>
      </c>
      <c r="AE373">
        <v>449.24</v>
      </c>
      <c r="AF373" s="1">
        <v>99300.15</v>
      </c>
      <c r="AG373">
        <v>123</v>
      </c>
      <c r="AH373" s="1">
        <v>30421</v>
      </c>
      <c r="AI373" s="1">
        <v>43942</v>
      </c>
      <c r="AJ373">
        <v>43.35</v>
      </c>
      <c r="AK373">
        <v>33.4</v>
      </c>
      <c r="AL373">
        <v>34.72</v>
      </c>
      <c r="AM373">
        <v>5.0999999999999996</v>
      </c>
      <c r="AN373">
        <v>0</v>
      </c>
      <c r="AO373">
        <v>0.95340000000000003</v>
      </c>
      <c r="AP373" s="1">
        <v>1549.27</v>
      </c>
      <c r="AQ373" s="1">
        <v>2167.36</v>
      </c>
      <c r="AR373" s="1">
        <v>5773.26</v>
      </c>
      <c r="AS373">
        <v>326.83</v>
      </c>
      <c r="AT373">
        <v>133.05000000000001</v>
      </c>
      <c r="AU373" s="1">
        <v>9949.7999999999993</v>
      </c>
      <c r="AV373" s="1">
        <v>7443.16</v>
      </c>
      <c r="AW373">
        <v>0.59489999999999998</v>
      </c>
      <c r="AX373" s="1">
        <v>3181.07</v>
      </c>
      <c r="AY373">
        <v>0.25419999999999998</v>
      </c>
      <c r="AZ373">
        <v>969.66</v>
      </c>
      <c r="BA373">
        <v>7.7499999999999999E-2</v>
      </c>
      <c r="BB373">
        <v>918.32</v>
      </c>
      <c r="BC373">
        <v>7.3400000000000007E-2</v>
      </c>
      <c r="BD373" s="1">
        <v>12512.21</v>
      </c>
      <c r="BE373" s="1">
        <v>5291.99</v>
      </c>
      <c r="BF373">
        <v>1.8908</v>
      </c>
      <c r="BG373">
        <v>0.4743</v>
      </c>
      <c r="BH373">
        <v>0.21429999999999999</v>
      </c>
      <c r="BI373">
        <v>0.26290000000000002</v>
      </c>
      <c r="BJ373">
        <v>3.5200000000000002E-2</v>
      </c>
      <c r="BK373">
        <v>1.32E-2</v>
      </c>
    </row>
    <row r="374" spans="1:63" x14ac:dyDescent="0.3">
      <c r="A374" t="s">
        <v>372</v>
      </c>
      <c r="B374">
        <v>48637</v>
      </c>
      <c r="C374">
        <v>40</v>
      </c>
      <c r="D374">
        <v>13.05</v>
      </c>
      <c r="E374">
        <v>522.09</v>
      </c>
      <c r="F374">
        <v>549.6</v>
      </c>
      <c r="G374">
        <v>0</v>
      </c>
      <c r="H374">
        <v>0</v>
      </c>
      <c r="I374">
        <v>1.34E-2</v>
      </c>
      <c r="J374">
        <v>0</v>
      </c>
      <c r="K374">
        <v>1.6400000000000001E-2</v>
      </c>
      <c r="L374">
        <v>0.94689999999999996</v>
      </c>
      <c r="M374">
        <v>2.3400000000000001E-2</v>
      </c>
      <c r="N374">
        <v>0.20760000000000001</v>
      </c>
      <c r="O374">
        <v>0</v>
      </c>
      <c r="P374">
        <v>8.7800000000000003E-2</v>
      </c>
      <c r="Q374" s="1">
        <v>52719.07</v>
      </c>
      <c r="R374">
        <v>0.31580000000000003</v>
      </c>
      <c r="S374">
        <v>0.1842</v>
      </c>
      <c r="T374">
        <v>0.5</v>
      </c>
      <c r="U374">
        <v>5.2</v>
      </c>
      <c r="V374" s="1">
        <v>71716.88</v>
      </c>
      <c r="W374">
        <v>95.17</v>
      </c>
      <c r="X374" s="1">
        <v>151107.32</v>
      </c>
      <c r="Y374">
        <v>0.95889999999999997</v>
      </c>
      <c r="Z374">
        <v>1.78E-2</v>
      </c>
      <c r="AA374">
        <v>2.3300000000000001E-2</v>
      </c>
      <c r="AB374">
        <v>4.1099999999999998E-2</v>
      </c>
      <c r="AC374">
        <v>151.11000000000001</v>
      </c>
      <c r="AD374" s="1">
        <v>3434.22</v>
      </c>
      <c r="AE374">
        <v>548.29999999999995</v>
      </c>
      <c r="AF374" s="1">
        <v>127052.28</v>
      </c>
      <c r="AG374">
        <v>251</v>
      </c>
      <c r="AH374" s="1">
        <v>37708</v>
      </c>
      <c r="AI374" s="1">
        <v>57114</v>
      </c>
      <c r="AJ374">
        <v>40.69</v>
      </c>
      <c r="AK374">
        <v>22.26</v>
      </c>
      <c r="AL374">
        <v>24.27</v>
      </c>
      <c r="AM374">
        <v>5.7</v>
      </c>
      <c r="AN374" s="1">
        <v>2735.75</v>
      </c>
      <c r="AO374">
        <v>1.5092000000000001</v>
      </c>
      <c r="AP374" s="1">
        <v>1917.07</v>
      </c>
      <c r="AQ374" s="1">
        <v>2038.33</v>
      </c>
      <c r="AR374" s="1">
        <v>6935.26</v>
      </c>
      <c r="AS374">
        <v>391.11</v>
      </c>
      <c r="AT374">
        <v>350.27</v>
      </c>
      <c r="AU374" s="1">
        <v>11632.06</v>
      </c>
      <c r="AV374" s="1">
        <v>5989</v>
      </c>
      <c r="AW374">
        <v>0.443</v>
      </c>
      <c r="AX374" s="1">
        <v>5140.37</v>
      </c>
      <c r="AY374">
        <v>0.38019999999999998</v>
      </c>
      <c r="AZ374" s="1">
        <v>1870.45</v>
      </c>
      <c r="BA374">
        <v>0.1384</v>
      </c>
      <c r="BB374">
        <v>518.85</v>
      </c>
      <c r="BC374">
        <v>3.8399999999999997E-2</v>
      </c>
      <c r="BD374" s="1">
        <v>13518.66</v>
      </c>
      <c r="BE374" s="1">
        <v>6390.71</v>
      </c>
      <c r="BF374">
        <v>1.9123000000000001</v>
      </c>
      <c r="BG374">
        <v>0.57050000000000001</v>
      </c>
      <c r="BH374">
        <v>0.19850000000000001</v>
      </c>
      <c r="BI374">
        <v>0.14760000000000001</v>
      </c>
      <c r="BJ374">
        <v>4.7899999999999998E-2</v>
      </c>
      <c r="BK374">
        <v>3.5499999999999997E-2</v>
      </c>
    </row>
    <row r="375" spans="1:63" x14ac:dyDescent="0.3">
      <c r="A375" t="s">
        <v>373</v>
      </c>
      <c r="B375">
        <v>44495</v>
      </c>
      <c r="C375">
        <v>9</v>
      </c>
      <c r="D375">
        <v>286.51</v>
      </c>
      <c r="E375" s="1">
        <v>2578.61</v>
      </c>
      <c r="F375" s="1">
        <v>2309.59</v>
      </c>
      <c r="G375">
        <v>3.5000000000000001E-3</v>
      </c>
      <c r="H375">
        <v>4.0000000000000002E-4</v>
      </c>
      <c r="I375">
        <v>4.5100000000000001E-2</v>
      </c>
      <c r="J375">
        <v>1.6999999999999999E-3</v>
      </c>
      <c r="K375">
        <v>2.1399999999999999E-2</v>
      </c>
      <c r="L375">
        <v>0.86119999999999997</v>
      </c>
      <c r="M375">
        <v>6.6600000000000006E-2</v>
      </c>
      <c r="N375">
        <v>0.6603</v>
      </c>
      <c r="O375">
        <v>2.2000000000000001E-3</v>
      </c>
      <c r="P375">
        <v>0.12230000000000001</v>
      </c>
      <c r="Q375" s="1">
        <v>53115.55</v>
      </c>
      <c r="R375">
        <v>0.20330000000000001</v>
      </c>
      <c r="S375">
        <v>0.18129999999999999</v>
      </c>
      <c r="T375">
        <v>0.61539999999999995</v>
      </c>
      <c r="U375">
        <v>22</v>
      </c>
      <c r="V375" s="1">
        <v>66365.95</v>
      </c>
      <c r="W375">
        <v>114.73</v>
      </c>
      <c r="X375" s="1">
        <v>83917.96</v>
      </c>
      <c r="Y375">
        <v>0.7601</v>
      </c>
      <c r="Z375">
        <v>0.22689999999999999</v>
      </c>
      <c r="AA375">
        <v>1.2999999999999999E-2</v>
      </c>
      <c r="AB375">
        <v>0.2399</v>
      </c>
      <c r="AC375">
        <v>83.92</v>
      </c>
      <c r="AD375" s="1">
        <v>3145.15</v>
      </c>
      <c r="AE375">
        <v>538.6</v>
      </c>
      <c r="AF375" s="1">
        <v>82696.479999999996</v>
      </c>
      <c r="AG375">
        <v>75</v>
      </c>
      <c r="AH375" s="1">
        <v>26827</v>
      </c>
      <c r="AI375" s="1">
        <v>39396</v>
      </c>
      <c r="AJ375">
        <v>50.55</v>
      </c>
      <c r="AK375">
        <v>36.799999999999997</v>
      </c>
      <c r="AL375">
        <v>39.01</v>
      </c>
      <c r="AM375">
        <v>5.7</v>
      </c>
      <c r="AN375">
        <v>0</v>
      </c>
      <c r="AO375">
        <v>0.9264</v>
      </c>
      <c r="AP375" s="1">
        <v>1644.56</v>
      </c>
      <c r="AQ375" s="1">
        <v>2087.38</v>
      </c>
      <c r="AR375" s="1">
        <v>6448.75</v>
      </c>
      <c r="AS375">
        <v>479.44</v>
      </c>
      <c r="AT375">
        <v>259.02999999999997</v>
      </c>
      <c r="AU375" s="1">
        <v>10919.16</v>
      </c>
      <c r="AV375" s="1">
        <v>8065.19</v>
      </c>
      <c r="AW375">
        <v>0.63229999999999997</v>
      </c>
      <c r="AX375" s="1">
        <v>2778.6</v>
      </c>
      <c r="AY375">
        <v>0.21779999999999999</v>
      </c>
      <c r="AZ375">
        <v>676.34</v>
      </c>
      <c r="BA375">
        <v>5.2999999999999999E-2</v>
      </c>
      <c r="BB375" s="1">
        <v>1235.5</v>
      </c>
      <c r="BC375">
        <v>9.69E-2</v>
      </c>
      <c r="BD375" s="1">
        <v>12755.63</v>
      </c>
      <c r="BE375" s="1">
        <v>5418.36</v>
      </c>
      <c r="BF375">
        <v>2.3546</v>
      </c>
      <c r="BG375">
        <v>0.48699999999999999</v>
      </c>
      <c r="BH375">
        <v>0.25559999999999999</v>
      </c>
      <c r="BI375">
        <v>0.23430000000000001</v>
      </c>
      <c r="BJ375">
        <v>1.47E-2</v>
      </c>
      <c r="BK375">
        <v>8.3000000000000001E-3</v>
      </c>
    </row>
    <row r="376" spans="1:63" x14ac:dyDescent="0.3">
      <c r="A376" t="s">
        <v>374</v>
      </c>
      <c r="B376">
        <v>48900</v>
      </c>
      <c r="C376">
        <v>238</v>
      </c>
      <c r="D376">
        <v>3.76</v>
      </c>
      <c r="E376">
        <v>895.43</v>
      </c>
      <c r="F376">
        <v>853.73</v>
      </c>
      <c r="G376">
        <v>2.3999999999999998E-3</v>
      </c>
      <c r="H376">
        <v>0</v>
      </c>
      <c r="I376">
        <v>0</v>
      </c>
      <c r="J376">
        <v>1.1999999999999999E-3</v>
      </c>
      <c r="K376">
        <v>8.2000000000000007E-3</v>
      </c>
      <c r="L376">
        <v>0.96930000000000005</v>
      </c>
      <c r="M376">
        <v>1.9E-2</v>
      </c>
      <c r="N376">
        <v>0.45340000000000003</v>
      </c>
      <c r="O376">
        <v>0</v>
      </c>
      <c r="P376">
        <v>0.1173</v>
      </c>
      <c r="Q376" s="1">
        <v>54701.01</v>
      </c>
      <c r="R376">
        <v>0.22389999999999999</v>
      </c>
      <c r="S376">
        <v>0.22389999999999999</v>
      </c>
      <c r="T376">
        <v>0.55220000000000002</v>
      </c>
      <c r="U376">
        <v>7</v>
      </c>
      <c r="V376" s="1">
        <v>75508.14</v>
      </c>
      <c r="W376">
        <v>121.36</v>
      </c>
      <c r="X376" s="1">
        <v>490995.7</v>
      </c>
      <c r="Y376">
        <v>0.27839999999999998</v>
      </c>
      <c r="Z376">
        <v>0.28439999999999999</v>
      </c>
      <c r="AA376">
        <v>0.43730000000000002</v>
      </c>
      <c r="AB376">
        <v>0.72160000000000002</v>
      </c>
      <c r="AC376">
        <v>491</v>
      </c>
      <c r="AD376" s="1">
        <v>14113.08</v>
      </c>
      <c r="AE376">
        <v>329.65</v>
      </c>
      <c r="AF376" s="1">
        <v>224483.54</v>
      </c>
      <c r="AG376">
        <v>549</v>
      </c>
      <c r="AH376" s="1">
        <v>35024</v>
      </c>
      <c r="AI376" s="1">
        <v>64878</v>
      </c>
      <c r="AJ376">
        <v>33.64</v>
      </c>
      <c r="AK376">
        <v>21.95</v>
      </c>
      <c r="AL376">
        <v>27.86</v>
      </c>
      <c r="AM376">
        <v>4.7</v>
      </c>
      <c r="AN376">
        <v>0</v>
      </c>
      <c r="AO376">
        <v>0.71060000000000001</v>
      </c>
      <c r="AP376" s="1">
        <v>2253.5700000000002</v>
      </c>
      <c r="AQ376" s="1">
        <v>4242.01</v>
      </c>
      <c r="AR376" s="1">
        <v>7091.98</v>
      </c>
      <c r="AS376">
        <v>604.63</v>
      </c>
      <c r="AT376">
        <v>325.60000000000002</v>
      </c>
      <c r="AU376" s="1">
        <v>14517.87</v>
      </c>
      <c r="AV376" s="1">
        <v>6689.89</v>
      </c>
      <c r="AW376">
        <v>0.30620000000000003</v>
      </c>
      <c r="AX376" s="1">
        <v>12388.63</v>
      </c>
      <c r="AY376">
        <v>0.56689999999999996</v>
      </c>
      <c r="AZ376" s="1">
        <v>1679.44</v>
      </c>
      <c r="BA376">
        <v>7.6899999999999996E-2</v>
      </c>
      <c r="BB376" s="1">
        <v>1093.47</v>
      </c>
      <c r="BC376">
        <v>0.05</v>
      </c>
      <c r="BD376" s="1">
        <v>21851.439999999999</v>
      </c>
      <c r="BE376" s="1">
        <v>5661.95</v>
      </c>
      <c r="BF376">
        <v>1.3662000000000001</v>
      </c>
      <c r="BG376">
        <v>0.46260000000000001</v>
      </c>
      <c r="BH376">
        <v>0.27960000000000002</v>
      </c>
      <c r="BI376">
        <v>0.18079999999999999</v>
      </c>
      <c r="BJ376">
        <v>3.6900000000000002E-2</v>
      </c>
      <c r="BK376">
        <v>4.0099999999999997E-2</v>
      </c>
    </row>
    <row r="377" spans="1:63" x14ac:dyDescent="0.3">
      <c r="A377" t="s">
        <v>375</v>
      </c>
      <c r="B377">
        <v>50047</v>
      </c>
      <c r="C377">
        <v>28</v>
      </c>
      <c r="D377">
        <v>131.13999999999999</v>
      </c>
      <c r="E377" s="1">
        <v>3671.87</v>
      </c>
      <c r="F377" s="1">
        <v>3527.9</v>
      </c>
      <c r="G377">
        <v>3.8199999999999998E-2</v>
      </c>
      <c r="H377">
        <v>0</v>
      </c>
      <c r="I377">
        <v>0.1176</v>
      </c>
      <c r="J377">
        <v>1.4E-3</v>
      </c>
      <c r="K377">
        <v>1.7600000000000001E-2</v>
      </c>
      <c r="L377">
        <v>0.7772</v>
      </c>
      <c r="M377">
        <v>4.7899999999999998E-2</v>
      </c>
      <c r="N377">
        <v>0.18229999999999999</v>
      </c>
      <c r="O377">
        <v>1.72E-2</v>
      </c>
      <c r="P377">
        <v>0.1026</v>
      </c>
      <c r="Q377" s="1">
        <v>68032.240000000005</v>
      </c>
      <c r="R377">
        <v>0.1169</v>
      </c>
      <c r="S377">
        <v>0.17749999999999999</v>
      </c>
      <c r="T377">
        <v>0.7056</v>
      </c>
      <c r="U377">
        <v>21</v>
      </c>
      <c r="V377" s="1">
        <v>91478.24</v>
      </c>
      <c r="W377">
        <v>172.52</v>
      </c>
      <c r="X377" s="1">
        <v>263945.65999999997</v>
      </c>
      <c r="Y377">
        <v>0.76770000000000005</v>
      </c>
      <c r="Z377">
        <v>0.18859999999999999</v>
      </c>
      <c r="AA377">
        <v>4.3700000000000003E-2</v>
      </c>
      <c r="AB377">
        <v>0.23230000000000001</v>
      </c>
      <c r="AC377">
        <v>263.95</v>
      </c>
      <c r="AD377" s="1">
        <v>10057.280000000001</v>
      </c>
      <c r="AE377" s="1">
        <v>1162.01</v>
      </c>
      <c r="AF377" s="1">
        <v>271221.89</v>
      </c>
      <c r="AG377">
        <v>585</v>
      </c>
      <c r="AH377" s="1">
        <v>45560</v>
      </c>
      <c r="AI377" s="1">
        <v>69481</v>
      </c>
      <c r="AJ377">
        <v>67.3</v>
      </c>
      <c r="AK377">
        <v>36.44</v>
      </c>
      <c r="AL377">
        <v>38.11</v>
      </c>
      <c r="AM377">
        <v>4.97</v>
      </c>
      <c r="AN377">
        <v>0</v>
      </c>
      <c r="AO377">
        <v>0.76419999999999999</v>
      </c>
      <c r="AP377" s="1">
        <v>1343.48</v>
      </c>
      <c r="AQ377" s="1">
        <v>2166.73</v>
      </c>
      <c r="AR377" s="1">
        <v>7004</v>
      </c>
      <c r="AS377">
        <v>958.54</v>
      </c>
      <c r="AT377">
        <v>267.04000000000002</v>
      </c>
      <c r="AU377" s="1">
        <v>11739.77</v>
      </c>
      <c r="AV377" s="1">
        <v>2956.18</v>
      </c>
      <c r="AW377">
        <v>0.22650000000000001</v>
      </c>
      <c r="AX377" s="1">
        <v>8906.18</v>
      </c>
      <c r="AY377">
        <v>0.68230000000000002</v>
      </c>
      <c r="AZ377">
        <v>755.06</v>
      </c>
      <c r="BA377">
        <v>5.7799999999999997E-2</v>
      </c>
      <c r="BB377">
        <v>435.22</v>
      </c>
      <c r="BC377">
        <v>3.3300000000000003E-2</v>
      </c>
      <c r="BD377" s="1">
        <v>13052.64</v>
      </c>
      <c r="BE377" s="1">
        <v>1107.44</v>
      </c>
      <c r="BF377">
        <v>0.14130000000000001</v>
      </c>
      <c r="BG377">
        <v>0.53849999999999998</v>
      </c>
      <c r="BH377">
        <v>0.20269999999999999</v>
      </c>
      <c r="BI377">
        <v>0.19689999999999999</v>
      </c>
      <c r="BJ377">
        <v>4.2599999999999999E-2</v>
      </c>
      <c r="BK377">
        <v>1.9300000000000001E-2</v>
      </c>
    </row>
    <row r="378" spans="1:63" x14ac:dyDescent="0.3">
      <c r="A378" t="s">
        <v>376</v>
      </c>
      <c r="B378">
        <v>50708</v>
      </c>
      <c r="C378">
        <v>37</v>
      </c>
      <c r="D378">
        <v>18.54</v>
      </c>
      <c r="E378">
        <v>686</v>
      </c>
      <c r="F378">
        <v>611.5</v>
      </c>
      <c r="G378">
        <v>3.2000000000000002E-3</v>
      </c>
      <c r="H378">
        <v>2.9999999999999997E-4</v>
      </c>
      <c r="I378">
        <v>4.7000000000000002E-3</v>
      </c>
      <c r="J378">
        <v>3.0999999999999999E-3</v>
      </c>
      <c r="K378">
        <v>9.0300000000000005E-2</v>
      </c>
      <c r="L378">
        <v>0.87539999999999996</v>
      </c>
      <c r="M378">
        <v>2.3E-2</v>
      </c>
      <c r="N378">
        <v>0.60070000000000001</v>
      </c>
      <c r="O378">
        <v>0</v>
      </c>
      <c r="P378">
        <v>0.16719999999999999</v>
      </c>
      <c r="Q378" s="1">
        <v>51536.160000000003</v>
      </c>
      <c r="R378">
        <v>0.18329999999999999</v>
      </c>
      <c r="S378">
        <v>0.25</v>
      </c>
      <c r="T378">
        <v>0.56669999999999998</v>
      </c>
      <c r="U378">
        <v>5.6</v>
      </c>
      <c r="V378" s="1">
        <v>76431.67</v>
      </c>
      <c r="W378">
        <v>115.61</v>
      </c>
      <c r="X378" s="1">
        <v>143104.88</v>
      </c>
      <c r="Y378">
        <v>0.62790000000000001</v>
      </c>
      <c r="Z378">
        <v>0.30719999999999997</v>
      </c>
      <c r="AA378">
        <v>6.4899999999999999E-2</v>
      </c>
      <c r="AB378">
        <v>0.37209999999999999</v>
      </c>
      <c r="AC378">
        <v>143.1</v>
      </c>
      <c r="AD378" s="1">
        <v>4676.71</v>
      </c>
      <c r="AE378">
        <v>451.84</v>
      </c>
      <c r="AF378" s="1">
        <v>126147.85</v>
      </c>
      <c r="AG378">
        <v>244</v>
      </c>
      <c r="AH378" s="1">
        <v>31400</v>
      </c>
      <c r="AI378" s="1">
        <v>43746</v>
      </c>
      <c r="AJ378">
        <v>48.2</v>
      </c>
      <c r="AK378">
        <v>28.77</v>
      </c>
      <c r="AL378">
        <v>37.39</v>
      </c>
      <c r="AM378">
        <v>4.4000000000000004</v>
      </c>
      <c r="AN378">
        <v>266.63</v>
      </c>
      <c r="AO378">
        <v>1.1344000000000001</v>
      </c>
      <c r="AP378" s="1">
        <v>1873.1</v>
      </c>
      <c r="AQ378" s="1">
        <v>2673.24</v>
      </c>
      <c r="AR378" s="1">
        <v>7882.23</v>
      </c>
      <c r="AS378">
        <v>845.63</v>
      </c>
      <c r="AT378">
        <v>419.27</v>
      </c>
      <c r="AU378" s="1">
        <v>13693.57</v>
      </c>
      <c r="AV378" s="1">
        <v>7588.31</v>
      </c>
      <c r="AW378">
        <v>0.49619999999999997</v>
      </c>
      <c r="AX378" s="1">
        <v>5216.8999999999996</v>
      </c>
      <c r="AY378">
        <v>0.34110000000000001</v>
      </c>
      <c r="AZ378" s="1">
        <v>1538.11</v>
      </c>
      <c r="BA378">
        <v>0.10059999999999999</v>
      </c>
      <c r="BB378">
        <v>948.95</v>
      </c>
      <c r="BC378">
        <v>6.2100000000000002E-2</v>
      </c>
      <c r="BD378" s="1">
        <v>15292.28</v>
      </c>
      <c r="BE378" s="1">
        <v>5327.98</v>
      </c>
      <c r="BF378">
        <v>2.2473000000000001</v>
      </c>
      <c r="BG378">
        <v>0.53210000000000002</v>
      </c>
      <c r="BH378">
        <v>0.19900000000000001</v>
      </c>
      <c r="BI378">
        <v>0.16059999999999999</v>
      </c>
      <c r="BJ378">
        <v>3.8399999999999997E-2</v>
      </c>
      <c r="BK378">
        <v>6.9900000000000004E-2</v>
      </c>
    </row>
    <row r="379" spans="1:63" x14ac:dyDescent="0.3">
      <c r="A379" t="s">
        <v>377</v>
      </c>
      <c r="B379">
        <v>44503</v>
      </c>
      <c r="C379">
        <v>15</v>
      </c>
      <c r="D379">
        <v>292.04000000000002</v>
      </c>
      <c r="E379" s="1">
        <v>4380.57</v>
      </c>
      <c r="F379" s="1">
        <v>4331.7700000000004</v>
      </c>
      <c r="G379">
        <v>1.5800000000000002E-2</v>
      </c>
      <c r="H379">
        <v>2.0000000000000001E-4</v>
      </c>
      <c r="I379">
        <v>2.29E-2</v>
      </c>
      <c r="J379">
        <v>5.0000000000000001E-4</v>
      </c>
      <c r="K379">
        <v>1.9099999999999999E-2</v>
      </c>
      <c r="L379">
        <v>0.90620000000000001</v>
      </c>
      <c r="M379">
        <v>3.5299999999999998E-2</v>
      </c>
      <c r="N379">
        <v>0.19040000000000001</v>
      </c>
      <c r="O379">
        <v>7.4999999999999997E-3</v>
      </c>
      <c r="P379">
        <v>0.1235</v>
      </c>
      <c r="Q379" s="1">
        <v>56912.42</v>
      </c>
      <c r="R379">
        <v>0.25490000000000002</v>
      </c>
      <c r="S379">
        <v>0.15359999999999999</v>
      </c>
      <c r="T379">
        <v>0.59150000000000003</v>
      </c>
      <c r="U379">
        <v>22.9</v>
      </c>
      <c r="V379" s="1">
        <v>93649.75</v>
      </c>
      <c r="W379">
        <v>191.27</v>
      </c>
      <c r="X379" s="1">
        <v>161316.9</v>
      </c>
      <c r="Y379">
        <v>0.79220000000000002</v>
      </c>
      <c r="Z379">
        <v>0.19040000000000001</v>
      </c>
      <c r="AA379">
        <v>1.7399999999999999E-2</v>
      </c>
      <c r="AB379">
        <v>0.20780000000000001</v>
      </c>
      <c r="AC379">
        <v>161.32</v>
      </c>
      <c r="AD379" s="1">
        <v>6102.96</v>
      </c>
      <c r="AE379">
        <v>795.59</v>
      </c>
      <c r="AF379" s="1">
        <v>148877.79999999999</v>
      </c>
      <c r="AG379">
        <v>372</v>
      </c>
      <c r="AH379" s="1">
        <v>39902</v>
      </c>
      <c r="AI379" s="1">
        <v>70542</v>
      </c>
      <c r="AJ379">
        <v>73.8</v>
      </c>
      <c r="AK379">
        <v>35.729999999999997</v>
      </c>
      <c r="AL379">
        <v>43.31</v>
      </c>
      <c r="AM379">
        <v>5.3</v>
      </c>
      <c r="AN379">
        <v>0</v>
      </c>
      <c r="AO379">
        <v>0.7006</v>
      </c>
      <c r="AP379" s="1">
        <v>1269.5899999999999</v>
      </c>
      <c r="AQ379" s="1">
        <v>1919.35</v>
      </c>
      <c r="AR379" s="1">
        <v>6153.93</v>
      </c>
      <c r="AS379">
        <v>605.86</v>
      </c>
      <c r="AT379">
        <v>373.24</v>
      </c>
      <c r="AU379" s="1">
        <v>10321.959999999999</v>
      </c>
      <c r="AV379" s="1">
        <v>4178.3599999999997</v>
      </c>
      <c r="AW379">
        <v>0.38429999999999997</v>
      </c>
      <c r="AX379" s="1">
        <v>5473.22</v>
      </c>
      <c r="AY379">
        <v>0.50339999999999996</v>
      </c>
      <c r="AZ379">
        <v>672</v>
      </c>
      <c r="BA379">
        <v>6.1800000000000001E-2</v>
      </c>
      <c r="BB379">
        <v>548.96</v>
      </c>
      <c r="BC379">
        <v>5.0500000000000003E-2</v>
      </c>
      <c r="BD379" s="1">
        <v>10872.54</v>
      </c>
      <c r="BE379" s="1">
        <v>3407.71</v>
      </c>
      <c r="BF379">
        <v>0.60219999999999996</v>
      </c>
      <c r="BG379">
        <v>0.61160000000000003</v>
      </c>
      <c r="BH379">
        <v>0.25309999999999999</v>
      </c>
      <c r="BI379">
        <v>8.8400000000000006E-2</v>
      </c>
      <c r="BJ379">
        <v>1.9599999999999999E-2</v>
      </c>
      <c r="BK379">
        <v>2.7300000000000001E-2</v>
      </c>
    </row>
    <row r="380" spans="1:63" x14ac:dyDescent="0.3">
      <c r="A380" t="s">
        <v>378</v>
      </c>
      <c r="B380">
        <v>50641</v>
      </c>
      <c r="C380">
        <v>77</v>
      </c>
      <c r="D380">
        <v>8.2799999999999994</v>
      </c>
      <c r="E380">
        <v>637.91</v>
      </c>
      <c r="F380">
        <v>572.11</v>
      </c>
      <c r="G380">
        <v>5.1999999999999998E-3</v>
      </c>
      <c r="H380">
        <v>0</v>
      </c>
      <c r="I380">
        <v>1.8E-3</v>
      </c>
      <c r="J380">
        <v>1.6999999999999999E-3</v>
      </c>
      <c r="K380">
        <v>8.4900000000000003E-2</v>
      </c>
      <c r="L380">
        <v>0.89419999999999999</v>
      </c>
      <c r="M380">
        <v>1.21E-2</v>
      </c>
      <c r="N380">
        <v>0.41770000000000002</v>
      </c>
      <c r="O380">
        <v>2.98E-2</v>
      </c>
      <c r="P380">
        <v>0.1205</v>
      </c>
      <c r="Q380" s="1">
        <v>46024.44</v>
      </c>
      <c r="R380">
        <v>0.76</v>
      </c>
      <c r="S380">
        <v>0.1</v>
      </c>
      <c r="T380">
        <v>0.14000000000000001</v>
      </c>
      <c r="U380">
        <v>9.1</v>
      </c>
      <c r="V380" s="1">
        <v>50636.35</v>
      </c>
      <c r="W380">
        <v>68.7</v>
      </c>
      <c r="X380" s="1">
        <v>166769.34</v>
      </c>
      <c r="Y380">
        <v>0.82930000000000004</v>
      </c>
      <c r="Z380">
        <v>0.15110000000000001</v>
      </c>
      <c r="AA380">
        <v>1.9599999999999999E-2</v>
      </c>
      <c r="AB380">
        <v>0.17069999999999999</v>
      </c>
      <c r="AC380">
        <v>166.77</v>
      </c>
      <c r="AD380" s="1">
        <v>5116.8599999999997</v>
      </c>
      <c r="AE380">
        <v>595.04</v>
      </c>
      <c r="AF380" s="1">
        <v>142495.67000000001</v>
      </c>
      <c r="AG380">
        <v>341</v>
      </c>
      <c r="AH380" s="1">
        <v>33164</v>
      </c>
      <c r="AI380" s="1">
        <v>48642</v>
      </c>
      <c r="AJ380">
        <v>59.1</v>
      </c>
      <c r="AK380">
        <v>28.7</v>
      </c>
      <c r="AL380">
        <v>37.880000000000003</v>
      </c>
      <c r="AM380">
        <v>0</v>
      </c>
      <c r="AN380">
        <v>0</v>
      </c>
      <c r="AO380">
        <v>1.2022999999999999</v>
      </c>
      <c r="AP380" s="1">
        <v>1681.92</v>
      </c>
      <c r="AQ380" s="1">
        <v>2283.61</v>
      </c>
      <c r="AR380" s="1">
        <v>6788.15</v>
      </c>
      <c r="AS380">
        <v>595.53</v>
      </c>
      <c r="AT380">
        <v>399.37</v>
      </c>
      <c r="AU380" s="1">
        <v>11748.56</v>
      </c>
      <c r="AV380" s="1">
        <v>7746.07</v>
      </c>
      <c r="AW380">
        <v>0.5444</v>
      </c>
      <c r="AX380" s="1">
        <v>4603.3100000000004</v>
      </c>
      <c r="AY380">
        <v>0.32350000000000001</v>
      </c>
      <c r="AZ380" s="1">
        <v>1391.67</v>
      </c>
      <c r="BA380">
        <v>9.7799999999999998E-2</v>
      </c>
      <c r="BB380">
        <v>486.74</v>
      </c>
      <c r="BC380">
        <v>3.4200000000000001E-2</v>
      </c>
      <c r="BD380" s="1">
        <v>14227.79</v>
      </c>
      <c r="BE380" s="1">
        <v>5002.37</v>
      </c>
      <c r="BF380">
        <v>1.8683000000000001</v>
      </c>
      <c r="BG380">
        <v>0.54049999999999998</v>
      </c>
      <c r="BH380">
        <v>0.21460000000000001</v>
      </c>
      <c r="BI380">
        <v>0.19370000000000001</v>
      </c>
      <c r="BJ380">
        <v>4.1500000000000002E-2</v>
      </c>
      <c r="BK380">
        <v>9.5999999999999992E-3</v>
      </c>
    </row>
    <row r="381" spans="1:63" x14ac:dyDescent="0.3">
      <c r="A381" t="s">
        <v>379</v>
      </c>
      <c r="B381">
        <v>44511</v>
      </c>
      <c r="C381">
        <v>2</v>
      </c>
      <c r="D381">
        <v>937.3</v>
      </c>
      <c r="E381" s="1">
        <v>1874.59</v>
      </c>
      <c r="F381" s="1">
        <v>1581.62</v>
      </c>
      <c r="G381">
        <v>6.4999999999999997E-3</v>
      </c>
      <c r="H381">
        <v>1.1000000000000001E-3</v>
      </c>
      <c r="I381">
        <v>0.78580000000000005</v>
      </c>
      <c r="J381">
        <v>1.9E-3</v>
      </c>
      <c r="K381">
        <v>1.8100000000000002E-2</v>
      </c>
      <c r="L381">
        <v>9.3100000000000002E-2</v>
      </c>
      <c r="M381">
        <v>9.35E-2</v>
      </c>
      <c r="N381">
        <v>0.80700000000000005</v>
      </c>
      <c r="O381">
        <v>9.4999999999999998E-3</v>
      </c>
      <c r="P381">
        <v>0.21029999999999999</v>
      </c>
      <c r="Q381" s="1">
        <v>54043.13</v>
      </c>
      <c r="R381">
        <v>0.58489999999999998</v>
      </c>
      <c r="S381">
        <v>0.1132</v>
      </c>
      <c r="T381">
        <v>0.3019</v>
      </c>
      <c r="U381">
        <v>12</v>
      </c>
      <c r="V381" s="1">
        <v>84120.67</v>
      </c>
      <c r="W381">
        <v>148.16999999999999</v>
      </c>
      <c r="X381" s="1">
        <v>63399.45</v>
      </c>
      <c r="Y381">
        <v>0.72629999999999995</v>
      </c>
      <c r="Z381">
        <v>0.20949999999999999</v>
      </c>
      <c r="AA381">
        <v>6.4299999999999996E-2</v>
      </c>
      <c r="AB381">
        <v>0.2737</v>
      </c>
      <c r="AC381">
        <v>63.4</v>
      </c>
      <c r="AD381" s="1">
        <v>2345.14</v>
      </c>
      <c r="AE381">
        <v>303.02</v>
      </c>
      <c r="AF381" s="1">
        <v>66552.13</v>
      </c>
      <c r="AG381">
        <v>33</v>
      </c>
      <c r="AH381" s="1">
        <v>28644</v>
      </c>
      <c r="AI381" s="1">
        <v>37556</v>
      </c>
      <c r="AJ381">
        <v>60.17</v>
      </c>
      <c r="AK381">
        <v>34.700000000000003</v>
      </c>
      <c r="AL381">
        <v>37.83</v>
      </c>
      <c r="AM381">
        <v>5.0199999999999996</v>
      </c>
      <c r="AN381">
        <v>0</v>
      </c>
      <c r="AO381">
        <v>0.86260000000000003</v>
      </c>
      <c r="AP381" s="1">
        <v>1176.17</v>
      </c>
      <c r="AQ381" s="1">
        <v>1541.53</v>
      </c>
      <c r="AR381" s="1">
        <v>5210.78</v>
      </c>
      <c r="AS381">
        <v>998.09</v>
      </c>
      <c r="AT381">
        <v>377.01</v>
      </c>
      <c r="AU381" s="1">
        <v>9303.56</v>
      </c>
      <c r="AV381" s="1">
        <v>7918.85</v>
      </c>
      <c r="AW381">
        <v>0.6381</v>
      </c>
      <c r="AX381" s="1">
        <v>2364.5</v>
      </c>
      <c r="AY381">
        <v>0.1905</v>
      </c>
      <c r="AZ381">
        <v>407.49</v>
      </c>
      <c r="BA381">
        <v>3.2800000000000003E-2</v>
      </c>
      <c r="BB381" s="1">
        <v>1720</v>
      </c>
      <c r="BC381">
        <v>0.1386</v>
      </c>
      <c r="BD381" s="1">
        <v>12410.84</v>
      </c>
      <c r="BE381" s="1">
        <v>5886.89</v>
      </c>
      <c r="BF381">
        <v>3.3592</v>
      </c>
      <c r="BG381">
        <v>0.53300000000000003</v>
      </c>
      <c r="BH381">
        <v>0.16830000000000001</v>
      </c>
      <c r="BI381">
        <v>0.26929999999999998</v>
      </c>
      <c r="BJ381">
        <v>0.02</v>
      </c>
      <c r="BK381">
        <v>9.4000000000000004E-3</v>
      </c>
    </row>
    <row r="382" spans="1:63" x14ac:dyDescent="0.3">
      <c r="A382" t="s">
        <v>380</v>
      </c>
      <c r="B382">
        <v>48025</v>
      </c>
      <c r="C382">
        <v>135</v>
      </c>
      <c r="D382">
        <v>12.47</v>
      </c>
      <c r="E382" s="1">
        <v>1682.85</v>
      </c>
      <c r="F382" s="1">
        <v>1564</v>
      </c>
      <c r="G382">
        <v>5.9999999999999995E-4</v>
      </c>
      <c r="H382">
        <v>0</v>
      </c>
      <c r="I382">
        <v>9.5999999999999992E-3</v>
      </c>
      <c r="J382">
        <v>1.2999999999999999E-3</v>
      </c>
      <c r="K382">
        <v>9.2999999999999992E-3</v>
      </c>
      <c r="L382">
        <v>0.97019999999999995</v>
      </c>
      <c r="M382">
        <v>8.8999999999999999E-3</v>
      </c>
      <c r="N382">
        <v>0.41489999999999999</v>
      </c>
      <c r="O382">
        <v>1.4E-3</v>
      </c>
      <c r="P382">
        <v>0.16270000000000001</v>
      </c>
      <c r="Q382" s="1">
        <v>50751.61</v>
      </c>
      <c r="R382">
        <v>0.2177</v>
      </c>
      <c r="S382">
        <v>0.2419</v>
      </c>
      <c r="T382">
        <v>0.5403</v>
      </c>
      <c r="U382">
        <v>13.5</v>
      </c>
      <c r="V382" s="1">
        <v>65840.3</v>
      </c>
      <c r="W382">
        <v>119.22</v>
      </c>
      <c r="X382" s="1">
        <v>152162.94</v>
      </c>
      <c r="Y382">
        <v>0.85970000000000002</v>
      </c>
      <c r="Z382">
        <v>4.99E-2</v>
      </c>
      <c r="AA382">
        <v>9.0300000000000005E-2</v>
      </c>
      <c r="AB382">
        <v>0.14030000000000001</v>
      </c>
      <c r="AC382">
        <v>152.16</v>
      </c>
      <c r="AD382" s="1">
        <v>3470.96</v>
      </c>
      <c r="AE382">
        <v>462.64</v>
      </c>
      <c r="AF382" s="1">
        <v>146504.92000000001</v>
      </c>
      <c r="AG382">
        <v>361</v>
      </c>
      <c r="AH382" s="1">
        <v>33101</v>
      </c>
      <c r="AI382" s="1">
        <v>50794</v>
      </c>
      <c r="AJ382">
        <v>30.7</v>
      </c>
      <c r="AK382">
        <v>22.03</v>
      </c>
      <c r="AL382">
        <v>22.04</v>
      </c>
      <c r="AM382">
        <v>4.5</v>
      </c>
      <c r="AN382" s="1">
        <v>1216.96</v>
      </c>
      <c r="AO382">
        <v>1.3529</v>
      </c>
      <c r="AP382" s="1">
        <v>1514.83</v>
      </c>
      <c r="AQ382" s="1">
        <v>2172.1</v>
      </c>
      <c r="AR382" s="1">
        <v>6001.8</v>
      </c>
      <c r="AS382">
        <v>427.68</v>
      </c>
      <c r="AT382">
        <v>90.88</v>
      </c>
      <c r="AU382" s="1">
        <v>10207.26</v>
      </c>
      <c r="AV382" s="1">
        <v>5797.13</v>
      </c>
      <c r="AW382">
        <v>0.4728</v>
      </c>
      <c r="AX382" s="1">
        <v>4463.72</v>
      </c>
      <c r="AY382">
        <v>0.36399999999999999</v>
      </c>
      <c r="AZ382" s="1">
        <v>1229.3</v>
      </c>
      <c r="BA382">
        <v>0.1003</v>
      </c>
      <c r="BB382">
        <v>771.71</v>
      </c>
      <c r="BC382">
        <v>6.2899999999999998E-2</v>
      </c>
      <c r="BD382" s="1">
        <v>12261.86</v>
      </c>
      <c r="BE382" s="1">
        <v>4113.07</v>
      </c>
      <c r="BF382">
        <v>1.4200999999999999</v>
      </c>
      <c r="BG382">
        <v>0.52869999999999995</v>
      </c>
      <c r="BH382">
        <v>0.1905</v>
      </c>
      <c r="BI382">
        <v>0.22270000000000001</v>
      </c>
      <c r="BJ382">
        <v>3.9100000000000003E-2</v>
      </c>
      <c r="BK382">
        <v>1.9E-2</v>
      </c>
    </row>
    <row r="383" spans="1:63" x14ac:dyDescent="0.3">
      <c r="A383" t="s">
        <v>381</v>
      </c>
      <c r="B383">
        <v>44529</v>
      </c>
      <c r="C383">
        <v>12</v>
      </c>
      <c r="D383">
        <v>321.89</v>
      </c>
      <c r="E383" s="1">
        <v>3862.66</v>
      </c>
      <c r="F383" s="1">
        <v>3726.39</v>
      </c>
      <c r="G383">
        <v>2.2200000000000001E-2</v>
      </c>
      <c r="H383">
        <v>8.9999999999999998E-4</v>
      </c>
      <c r="I383">
        <v>3.95E-2</v>
      </c>
      <c r="J383">
        <v>3.5000000000000001E-3</v>
      </c>
      <c r="K383">
        <v>7.0999999999999994E-2</v>
      </c>
      <c r="L383">
        <v>0.83250000000000002</v>
      </c>
      <c r="M383">
        <v>3.04E-2</v>
      </c>
      <c r="N383">
        <v>0.39340000000000003</v>
      </c>
      <c r="O383">
        <v>6.5799999999999997E-2</v>
      </c>
      <c r="P383">
        <v>0.14000000000000001</v>
      </c>
      <c r="Q383" s="1">
        <v>77396.77</v>
      </c>
      <c r="R383">
        <v>8.8599999999999998E-2</v>
      </c>
      <c r="S383">
        <v>0.16880000000000001</v>
      </c>
      <c r="T383">
        <v>0.74260000000000004</v>
      </c>
      <c r="U383">
        <v>24.8</v>
      </c>
      <c r="V383" s="1">
        <v>108863.02</v>
      </c>
      <c r="W383">
        <v>152.62</v>
      </c>
      <c r="X383" s="1">
        <v>201311.61</v>
      </c>
      <c r="Y383">
        <v>0.67120000000000002</v>
      </c>
      <c r="Z383">
        <v>0.30730000000000002</v>
      </c>
      <c r="AA383">
        <v>2.1499999999999998E-2</v>
      </c>
      <c r="AB383">
        <v>0.32879999999999998</v>
      </c>
      <c r="AC383">
        <v>201.31</v>
      </c>
      <c r="AD383" s="1">
        <v>11592.78</v>
      </c>
      <c r="AE383" s="1">
        <v>1259.18</v>
      </c>
      <c r="AF383" s="1">
        <v>208912.7</v>
      </c>
      <c r="AG383">
        <v>529</v>
      </c>
      <c r="AH383" s="1">
        <v>37127</v>
      </c>
      <c r="AI383" s="1">
        <v>54900</v>
      </c>
      <c r="AJ383">
        <v>91.9</v>
      </c>
      <c r="AK383">
        <v>55.12</v>
      </c>
      <c r="AL383">
        <v>60.57</v>
      </c>
      <c r="AM383">
        <v>3.9</v>
      </c>
      <c r="AN383">
        <v>0</v>
      </c>
      <c r="AO383">
        <v>1.2966</v>
      </c>
      <c r="AP383" s="1">
        <v>2517.7600000000002</v>
      </c>
      <c r="AQ383" s="1">
        <v>2050.2199999999998</v>
      </c>
      <c r="AR383" s="1">
        <v>9349.1</v>
      </c>
      <c r="AS383" s="1">
        <v>1048.8900000000001</v>
      </c>
      <c r="AT383">
        <v>232.84</v>
      </c>
      <c r="AU383" s="1">
        <v>15198.79</v>
      </c>
      <c r="AV383" s="1">
        <v>3707.5</v>
      </c>
      <c r="AW383">
        <v>0.23730000000000001</v>
      </c>
      <c r="AX383" s="1">
        <v>10498.43</v>
      </c>
      <c r="AY383">
        <v>0.67190000000000005</v>
      </c>
      <c r="AZ383">
        <v>772.06</v>
      </c>
      <c r="BA383">
        <v>4.9399999999999999E-2</v>
      </c>
      <c r="BB383">
        <v>646.87</v>
      </c>
      <c r="BC383">
        <v>4.1399999999999999E-2</v>
      </c>
      <c r="BD383" s="1">
        <v>15624.86</v>
      </c>
      <c r="BE383" s="1">
        <v>1973.36</v>
      </c>
      <c r="BF383">
        <v>0.39379999999999998</v>
      </c>
      <c r="BG383">
        <v>0.61350000000000005</v>
      </c>
      <c r="BH383">
        <v>0.251</v>
      </c>
      <c r="BI383">
        <v>9.9099999999999994E-2</v>
      </c>
      <c r="BJ383">
        <v>2.23E-2</v>
      </c>
      <c r="BK383">
        <v>1.41E-2</v>
      </c>
    </row>
    <row r="384" spans="1:63" x14ac:dyDescent="0.3">
      <c r="A384" t="s">
        <v>382</v>
      </c>
      <c r="B384">
        <v>44537</v>
      </c>
      <c r="C384">
        <v>24</v>
      </c>
      <c r="D384">
        <v>181.81</v>
      </c>
      <c r="E384" s="1">
        <v>4363.5200000000004</v>
      </c>
      <c r="F384" s="1">
        <v>4162.66</v>
      </c>
      <c r="G384">
        <v>1.37E-2</v>
      </c>
      <c r="H384">
        <v>5.9999999999999995E-4</v>
      </c>
      <c r="I384">
        <v>2.35E-2</v>
      </c>
      <c r="J384">
        <v>1.6999999999999999E-3</v>
      </c>
      <c r="K384">
        <v>4.6100000000000002E-2</v>
      </c>
      <c r="L384">
        <v>0.90169999999999995</v>
      </c>
      <c r="M384">
        <v>1.2800000000000001E-2</v>
      </c>
      <c r="N384">
        <v>0.22370000000000001</v>
      </c>
      <c r="O384">
        <v>6.0000000000000001E-3</v>
      </c>
      <c r="P384">
        <v>0.12790000000000001</v>
      </c>
      <c r="Q384" s="1">
        <v>52972.7</v>
      </c>
      <c r="R384">
        <v>0.41070000000000001</v>
      </c>
      <c r="S384">
        <v>0.19289999999999999</v>
      </c>
      <c r="T384">
        <v>0.39639999999999997</v>
      </c>
      <c r="U384">
        <v>18.3</v>
      </c>
      <c r="V384" s="1">
        <v>84392.78</v>
      </c>
      <c r="W384">
        <v>233.25</v>
      </c>
      <c r="X384" s="1">
        <v>181107.73</v>
      </c>
      <c r="Y384">
        <v>0.86639999999999995</v>
      </c>
      <c r="Z384">
        <v>0.1133</v>
      </c>
      <c r="AA384">
        <v>2.0199999999999999E-2</v>
      </c>
      <c r="AB384">
        <v>0.1336</v>
      </c>
      <c r="AC384">
        <v>181.11</v>
      </c>
      <c r="AD384" s="1">
        <v>6771.42</v>
      </c>
      <c r="AE384">
        <v>893.95</v>
      </c>
      <c r="AF384" s="1">
        <v>181586.35</v>
      </c>
      <c r="AG384">
        <v>475</v>
      </c>
      <c r="AH384" s="1">
        <v>44690</v>
      </c>
      <c r="AI384" s="1">
        <v>62029</v>
      </c>
      <c r="AJ384">
        <v>48.99</v>
      </c>
      <c r="AK384">
        <v>37.31</v>
      </c>
      <c r="AL384">
        <v>35.92</v>
      </c>
      <c r="AM384">
        <v>6.1</v>
      </c>
      <c r="AN384">
        <v>0</v>
      </c>
      <c r="AO384">
        <v>0.87139999999999995</v>
      </c>
      <c r="AP384">
        <v>855.6</v>
      </c>
      <c r="AQ384" s="1">
        <v>1985.15</v>
      </c>
      <c r="AR384" s="1">
        <v>5459.88</v>
      </c>
      <c r="AS384">
        <v>531.13</v>
      </c>
      <c r="AT384">
        <v>171.66</v>
      </c>
      <c r="AU384" s="1">
        <v>9003.42</v>
      </c>
      <c r="AV384" s="1">
        <v>3847</v>
      </c>
      <c r="AW384">
        <v>0.36330000000000001</v>
      </c>
      <c r="AX384" s="1">
        <v>5767.76</v>
      </c>
      <c r="AY384">
        <v>0.54459999999999997</v>
      </c>
      <c r="AZ384">
        <v>566.96</v>
      </c>
      <c r="BA384">
        <v>5.3499999999999999E-2</v>
      </c>
      <c r="BB384">
        <v>408.49</v>
      </c>
      <c r="BC384">
        <v>3.8600000000000002E-2</v>
      </c>
      <c r="BD384" s="1">
        <v>10590.21</v>
      </c>
      <c r="BE384" s="1">
        <v>2290.33</v>
      </c>
      <c r="BF384">
        <v>0.44359999999999999</v>
      </c>
      <c r="BG384">
        <v>0.58750000000000002</v>
      </c>
      <c r="BH384">
        <v>0.19950000000000001</v>
      </c>
      <c r="BI384">
        <v>0.16520000000000001</v>
      </c>
      <c r="BJ384">
        <v>3.1899999999999998E-2</v>
      </c>
      <c r="BK384">
        <v>1.5900000000000001E-2</v>
      </c>
    </row>
    <row r="385" spans="1:63" x14ac:dyDescent="0.3">
      <c r="A385" t="s">
        <v>383</v>
      </c>
      <c r="B385">
        <v>44545</v>
      </c>
      <c r="C385">
        <v>25</v>
      </c>
      <c r="D385">
        <v>169.24</v>
      </c>
      <c r="E385" s="1">
        <v>4230.91</v>
      </c>
      <c r="F385" s="1">
        <v>4123.07</v>
      </c>
      <c r="G385">
        <v>5.96E-2</v>
      </c>
      <c r="H385">
        <v>5.9999999999999995E-4</v>
      </c>
      <c r="I385">
        <v>1.78E-2</v>
      </c>
      <c r="J385">
        <v>5.0000000000000001E-4</v>
      </c>
      <c r="K385">
        <v>3.2599999999999997E-2</v>
      </c>
      <c r="L385">
        <v>0.85509999999999997</v>
      </c>
      <c r="M385">
        <v>3.3799999999999997E-2</v>
      </c>
      <c r="N385">
        <v>0.14580000000000001</v>
      </c>
      <c r="O385">
        <v>3.2000000000000001E-2</v>
      </c>
      <c r="P385">
        <v>0.10290000000000001</v>
      </c>
      <c r="Q385" s="1">
        <v>70700.78</v>
      </c>
      <c r="R385">
        <v>0.2016</v>
      </c>
      <c r="S385">
        <v>0.1411</v>
      </c>
      <c r="T385">
        <v>0.6573</v>
      </c>
      <c r="U385">
        <v>20.7</v>
      </c>
      <c r="V385" s="1">
        <v>96684.45</v>
      </c>
      <c r="W385">
        <v>201.52</v>
      </c>
      <c r="X385" s="1">
        <v>252774.97</v>
      </c>
      <c r="Y385">
        <v>0.84240000000000004</v>
      </c>
      <c r="Z385">
        <v>0.13469999999999999</v>
      </c>
      <c r="AA385">
        <v>2.29E-2</v>
      </c>
      <c r="AB385">
        <v>0.15759999999999999</v>
      </c>
      <c r="AC385">
        <v>252.77</v>
      </c>
      <c r="AD385" s="1">
        <v>10467.85</v>
      </c>
      <c r="AE385" s="1">
        <v>1287.81</v>
      </c>
      <c r="AF385" s="1">
        <v>253155.82</v>
      </c>
      <c r="AG385">
        <v>576</v>
      </c>
      <c r="AH385" s="1">
        <v>42305</v>
      </c>
      <c r="AI385" s="1">
        <v>72930</v>
      </c>
      <c r="AJ385">
        <v>64.900000000000006</v>
      </c>
      <c r="AK385">
        <v>40.840000000000003</v>
      </c>
      <c r="AL385">
        <v>41.02</v>
      </c>
      <c r="AM385">
        <v>5</v>
      </c>
      <c r="AN385">
        <v>0</v>
      </c>
      <c r="AO385">
        <v>0.9385</v>
      </c>
      <c r="AP385" s="1">
        <v>1425.98</v>
      </c>
      <c r="AQ385" s="1">
        <v>1902.72</v>
      </c>
      <c r="AR385" s="1">
        <v>7113.47</v>
      </c>
      <c r="AS385">
        <v>762.11</v>
      </c>
      <c r="AT385">
        <v>424.88</v>
      </c>
      <c r="AU385" s="1">
        <v>11629.17</v>
      </c>
      <c r="AV385" s="1">
        <v>2791.06</v>
      </c>
      <c r="AW385">
        <v>0.21679999999999999</v>
      </c>
      <c r="AX385" s="1">
        <v>8931.01</v>
      </c>
      <c r="AY385">
        <v>0.69359999999999999</v>
      </c>
      <c r="AZ385">
        <v>664.53</v>
      </c>
      <c r="BA385">
        <v>5.16E-2</v>
      </c>
      <c r="BB385">
        <v>490.07</v>
      </c>
      <c r="BC385">
        <v>3.8100000000000002E-2</v>
      </c>
      <c r="BD385" s="1">
        <v>12876.68</v>
      </c>
      <c r="BE385" s="1">
        <v>1168.1400000000001</v>
      </c>
      <c r="BF385">
        <v>0.14030000000000001</v>
      </c>
      <c r="BG385">
        <v>0.58640000000000003</v>
      </c>
      <c r="BH385">
        <v>0.24199999999999999</v>
      </c>
      <c r="BI385">
        <v>0.12970000000000001</v>
      </c>
      <c r="BJ385">
        <v>2.8500000000000001E-2</v>
      </c>
      <c r="BK385">
        <v>1.35E-2</v>
      </c>
    </row>
    <row r="386" spans="1:63" x14ac:dyDescent="0.3">
      <c r="A386" t="s">
        <v>384</v>
      </c>
      <c r="B386">
        <v>50336</v>
      </c>
      <c r="C386">
        <v>160</v>
      </c>
      <c r="D386">
        <v>8.98</v>
      </c>
      <c r="E386" s="1">
        <v>1437.32</v>
      </c>
      <c r="F386" s="1">
        <v>1531.19</v>
      </c>
      <c r="G386">
        <v>4.0000000000000001E-3</v>
      </c>
      <c r="H386">
        <v>0</v>
      </c>
      <c r="I386">
        <v>2.3E-3</v>
      </c>
      <c r="J386">
        <v>6.9999999999999999E-4</v>
      </c>
      <c r="K386">
        <v>1.29E-2</v>
      </c>
      <c r="L386">
        <v>0.96340000000000003</v>
      </c>
      <c r="M386">
        <v>1.67E-2</v>
      </c>
      <c r="N386">
        <v>0.38879999999999998</v>
      </c>
      <c r="O386">
        <v>0</v>
      </c>
      <c r="P386">
        <v>0.1623</v>
      </c>
      <c r="Q386" s="1">
        <v>56231.69</v>
      </c>
      <c r="R386">
        <v>0.33979999999999999</v>
      </c>
      <c r="S386">
        <v>0.21360000000000001</v>
      </c>
      <c r="T386">
        <v>0.4466</v>
      </c>
      <c r="U386">
        <v>21.6</v>
      </c>
      <c r="V386" s="1">
        <v>75561.570000000007</v>
      </c>
      <c r="W386">
        <v>65.66</v>
      </c>
      <c r="X386" s="1">
        <v>162272.76999999999</v>
      </c>
      <c r="Y386">
        <v>0.92110000000000003</v>
      </c>
      <c r="Z386">
        <v>2.7199999999999998E-2</v>
      </c>
      <c r="AA386">
        <v>5.1700000000000003E-2</v>
      </c>
      <c r="AB386">
        <v>7.8899999999999998E-2</v>
      </c>
      <c r="AC386">
        <v>162.27000000000001</v>
      </c>
      <c r="AD386" s="1">
        <v>4332.16</v>
      </c>
      <c r="AE386">
        <v>556.53</v>
      </c>
      <c r="AF386" s="1">
        <v>139993.29</v>
      </c>
      <c r="AG386">
        <v>325</v>
      </c>
      <c r="AH386" s="1">
        <v>36656</v>
      </c>
      <c r="AI386" s="1">
        <v>54448</v>
      </c>
      <c r="AJ386">
        <v>33.54</v>
      </c>
      <c r="AK386">
        <v>26.28</v>
      </c>
      <c r="AL386">
        <v>27.94</v>
      </c>
      <c r="AM386">
        <v>4.1500000000000004</v>
      </c>
      <c r="AN386" s="1">
        <v>1328.84</v>
      </c>
      <c r="AO386">
        <v>1.5709</v>
      </c>
      <c r="AP386" s="1">
        <v>1175.51</v>
      </c>
      <c r="AQ386" s="1">
        <v>2412.87</v>
      </c>
      <c r="AR386" s="1">
        <v>6416.15</v>
      </c>
      <c r="AS386">
        <v>864.24</v>
      </c>
      <c r="AT386">
        <v>364.52</v>
      </c>
      <c r="AU386" s="1">
        <v>11233.26</v>
      </c>
      <c r="AV386" s="1">
        <v>5682.92</v>
      </c>
      <c r="AW386">
        <v>0.4662</v>
      </c>
      <c r="AX386" s="1">
        <v>4512.2299999999996</v>
      </c>
      <c r="AY386">
        <v>0.37019999999999997</v>
      </c>
      <c r="AZ386" s="1">
        <v>1415.73</v>
      </c>
      <c r="BA386">
        <v>0.11609999999999999</v>
      </c>
      <c r="BB386">
        <v>578.48</v>
      </c>
      <c r="BC386">
        <v>4.7500000000000001E-2</v>
      </c>
      <c r="BD386" s="1">
        <v>12189.36</v>
      </c>
      <c r="BE386" s="1">
        <v>5726.36</v>
      </c>
      <c r="BF386">
        <v>2.1086999999999998</v>
      </c>
      <c r="BG386">
        <v>0.53539999999999999</v>
      </c>
      <c r="BH386">
        <v>0.21510000000000001</v>
      </c>
      <c r="BI386">
        <v>0.189</v>
      </c>
      <c r="BJ386">
        <v>4.8500000000000001E-2</v>
      </c>
      <c r="BK386">
        <v>1.2E-2</v>
      </c>
    </row>
    <row r="387" spans="1:63" x14ac:dyDescent="0.3">
      <c r="A387" t="s">
        <v>385</v>
      </c>
      <c r="B387">
        <v>46250</v>
      </c>
      <c r="C387">
        <v>118</v>
      </c>
      <c r="D387">
        <v>28.66</v>
      </c>
      <c r="E387" s="1">
        <v>3381.53</v>
      </c>
      <c r="F387" s="1">
        <v>3281.68</v>
      </c>
      <c r="G387">
        <v>8.8000000000000005E-3</v>
      </c>
      <c r="H387">
        <v>1.1999999999999999E-3</v>
      </c>
      <c r="I387">
        <v>2.1299999999999999E-2</v>
      </c>
      <c r="J387">
        <v>1.1999999999999999E-3</v>
      </c>
      <c r="K387">
        <v>2.1499999999999998E-2</v>
      </c>
      <c r="L387">
        <v>0.90380000000000005</v>
      </c>
      <c r="M387">
        <v>4.2200000000000001E-2</v>
      </c>
      <c r="N387">
        <v>0.2923</v>
      </c>
      <c r="O387">
        <v>2.8999999999999998E-3</v>
      </c>
      <c r="P387">
        <v>0.1014</v>
      </c>
      <c r="Q387" s="1">
        <v>54658.1</v>
      </c>
      <c r="R387">
        <v>0.38990000000000002</v>
      </c>
      <c r="S387">
        <v>0.19719999999999999</v>
      </c>
      <c r="T387">
        <v>0.4128</v>
      </c>
      <c r="U387">
        <v>16.7</v>
      </c>
      <c r="V387" s="1">
        <v>88922.93</v>
      </c>
      <c r="W387">
        <v>197.41</v>
      </c>
      <c r="X387" s="1">
        <v>147352.31</v>
      </c>
      <c r="Y387">
        <v>0.87370000000000003</v>
      </c>
      <c r="Z387">
        <v>9.9199999999999997E-2</v>
      </c>
      <c r="AA387">
        <v>2.7099999999999999E-2</v>
      </c>
      <c r="AB387">
        <v>0.1263</v>
      </c>
      <c r="AC387">
        <v>147.35</v>
      </c>
      <c r="AD387" s="1">
        <v>4247.47</v>
      </c>
      <c r="AE387">
        <v>562.95000000000005</v>
      </c>
      <c r="AF387" s="1">
        <v>145203.09</v>
      </c>
      <c r="AG387">
        <v>355</v>
      </c>
      <c r="AH387" s="1">
        <v>37756</v>
      </c>
      <c r="AI387" s="1">
        <v>56458</v>
      </c>
      <c r="AJ387">
        <v>49.13</v>
      </c>
      <c r="AK387">
        <v>27.32</v>
      </c>
      <c r="AL387">
        <v>36.57</v>
      </c>
      <c r="AM387">
        <v>6.3</v>
      </c>
      <c r="AN387">
        <v>820.93</v>
      </c>
      <c r="AO387">
        <v>0.9718</v>
      </c>
      <c r="AP387" s="1">
        <v>1005.16</v>
      </c>
      <c r="AQ387" s="1">
        <v>1706.39</v>
      </c>
      <c r="AR387" s="1">
        <v>5468.67</v>
      </c>
      <c r="AS387">
        <v>592.11</v>
      </c>
      <c r="AT387">
        <v>364.53</v>
      </c>
      <c r="AU387" s="1">
        <v>9136.85</v>
      </c>
      <c r="AV387" s="1">
        <v>4661.66</v>
      </c>
      <c r="AW387">
        <v>0.44540000000000002</v>
      </c>
      <c r="AX387" s="1">
        <v>4316.96</v>
      </c>
      <c r="AY387">
        <v>0.41239999999999999</v>
      </c>
      <c r="AZ387" s="1">
        <v>1028.08</v>
      </c>
      <c r="BA387">
        <v>9.8199999999999996E-2</v>
      </c>
      <c r="BB387">
        <v>460.3</v>
      </c>
      <c r="BC387">
        <v>4.3999999999999997E-2</v>
      </c>
      <c r="BD387" s="1">
        <v>10467.01</v>
      </c>
      <c r="BE387" s="1">
        <v>3752.49</v>
      </c>
      <c r="BF387">
        <v>0.99429999999999996</v>
      </c>
      <c r="BG387">
        <v>0.56059999999999999</v>
      </c>
      <c r="BH387">
        <v>0.1981</v>
      </c>
      <c r="BI387">
        <v>0.1893</v>
      </c>
      <c r="BJ387">
        <v>4.1000000000000002E-2</v>
      </c>
      <c r="BK387">
        <v>1.0999999999999999E-2</v>
      </c>
    </row>
    <row r="388" spans="1:63" x14ac:dyDescent="0.3">
      <c r="A388" t="s">
        <v>386</v>
      </c>
      <c r="B388">
        <v>46722</v>
      </c>
      <c r="C388">
        <v>114</v>
      </c>
      <c r="D388">
        <v>9.35</v>
      </c>
      <c r="E388" s="1">
        <v>1065.5999999999999</v>
      </c>
      <c r="F388" s="1">
        <v>1088.04</v>
      </c>
      <c r="G388">
        <v>7.3000000000000001E-3</v>
      </c>
      <c r="H388">
        <v>8.9999999999999998E-4</v>
      </c>
      <c r="I388">
        <v>1.3599999999999999E-2</v>
      </c>
      <c r="J388">
        <v>8.9999999999999998E-4</v>
      </c>
      <c r="K388">
        <v>7.9000000000000001E-2</v>
      </c>
      <c r="L388">
        <v>0.88039999999999996</v>
      </c>
      <c r="M388">
        <v>1.78E-2</v>
      </c>
      <c r="N388">
        <v>0.2379</v>
      </c>
      <c r="O388">
        <v>0</v>
      </c>
      <c r="P388">
        <v>0.1125</v>
      </c>
      <c r="Q388" s="1">
        <v>53748.32</v>
      </c>
      <c r="R388">
        <v>0.24690000000000001</v>
      </c>
      <c r="S388">
        <v>0.1852</v>
      </c>
      <c r="T388">
        <v>0.56789999999999996</v>
      </c>
      <c r="U388">
        <v>7.1</v>
      </c>
      <c r="V388" s="1">
        <v>73044.899999999994</v>
      </c>
      <c r="W388">
        <v>144.91</v>
      </c>
      <c r="X388" s="1">
        <v>251885.33</v>
      </c>
      <c r="Y388">
        <v>0.61809999999999998</v>
      </c>
      <c r="Z388">
        <v>0.17849999999999999</v>
      </c>
      <c r="AA388">
        <v>0.2034</v>
      </c>
      <c r="AB388">
        <v>0.38190000000000002</v>
      </c>
      <c r="AC388">
        <v>251.89</v>
      </c>
      <c r="AD388" s="1">
        <v>8068.42</v>
      </c>
      <c r="AE388">
        <v>485.2</v>
      </c>
      <c r="AF388" s="1">
        <v>234402.34</v>
      </c>
      <c r="AG388">
        <v>561</v>
      </c>
      <c r="AH388" s="1">
        <v>37992</v>
      </c>
      <c r="AI388" s="1">
        <v>62963</v>
      </c>
      <c r="AJ388">
        <v>48.15</v>
      </c>
      <c r="AK388">
        <v>26.06</v>
      </c>
      <c r="AL388">
        <v>34.33</v>
      </c>
      <c r="AM388">
        <v>5</v>
      </c>
      <c r="AN388">
        <v>0</v>
      </c>
      <c r="AO388">
        <v>0.86339999999999995</v>
      </c>
      <c r="AP388" s="1">
        <v>1314.19</v>
      </c>
      <c r="AQ388" s="1">
        <v>1993.42</v>
      </c>
      <c r="AR388" s="1">
        <v>5812.86</v>
      </c>
      <c r="AS388">
        <v>673.44</v>
      </c>
      <c r="AT388">
        <v>378.53</v>
      </c>
      <c r="AU388" s="1">
        <v>10172.450000000001</v>
      </c>
      <c r="AV388" s="1">
        <v>3298.04</v>
      </c>
      <c r="AW388">
        <v>0.26069999999999999</v>
      </c>
      <c r="AX388" s="1">
        <v>6874.39</v>
      </c>
      <c r="AY388">
        <v>0.54339999999999999</v>
      </c>
      <c r="AZ388" s="1">
        <v>1874.58</v>
      </c>
      <c r="BA388">
        <v>0.1482</v>
      </c>
      <c r="BB388">
        <v>604.36</v>
      </c>
      <c r="BC388">
        <v>4.7800000000000002E-2</v>
      </c>
      <c r="BD388" s="1">
        <v>12651.37</v>
      </c>
      <c r="BE388" s="1">
        <v>2754.05</v>
      </c>
      <c r="BF388">
        <v>0.69979999999999998</v>
      </c>
      <c r="BG388">
        <v>0.51859999999999995</v>
      </c>
      <c r="BH388">
        <v>0.18809999999999999</v>
      </c>
      <c r="BI388">
        <v>0.23230000000000001</v>
      </c>
      <c r="BJ388">
        <v>3.8800000000000001E-2</v>
      </c>
      <c r="BK388">
        <v>2.2200000000000001E-2</v>
      </c>
    </row>
    <row r="389" spans="1:63" x14ac:dyDescent="0.3">
      <c r="A389" t="s">
        <v>387</v>
      </c>
      <c r="B389">
        <v>49056</v>
      </c>
      <c r="C389">
        <v>172</v>
      </c>
      <c r="D389">
        <v>13.07</v>
      </c>
      <c r="E389" s="1">
        <v>2248.4</v>
      </c>
      <c r="F389" s="1">
        <v>2209.58</v>
      </c>
      <c r="G389">
        <v>8.9999999999999998E-4</v>
      </c>
      <c r="H389">
        <v>0</v>
      </c>
      <c r="I389">
        <v>2.5999999999999999E-3</v>
      </c>
      <c r="J389">
        <v>5.0000000000000001E-4</v>
      </c>
      <c r="K389">
        <v>5.0000000000000001E-3</v>
      </c>
      <c r="L389">
        <v>0.97440000000000004</v>
      </c>
      <c r="M389">
        <v>1.67E-2</v>
      </c>
      <c r="N389">
        <v>0.37659999999999999</v>
      </c>
      <c r="O389">
        <v>0</v>
      </c>
      <c r="P389">
        <v>0.1118</v>
      </c>
      <c r="Q389" s="1">
        <v>57044.35</v>
      </c>
      <c r="R389">
        <v>0.1769</v>
      </c>
      <c r="S389">
        <v>0.1429</v>
      </c>
      <c r="T389">
        <v>0.68030000000000002</v>
      </c>
      <c r="U389">
        <v>18.8</v>
      </c>
      <c r="V389" s="1">
        <v>75606.899999999994</v>
      </c>
      <c r="W389">
        <v>117.8</v>
      </c>
      <c r="X389" s="1">
        <v>172242.52</v>
      </c>
      <c r="Y389">
        <v>0.75490000000000002</v>
      </c>
      <c r="Z389">
        <v>4.3700000000000003E-2</v>
      </c>
      <c r="AA389">
        <v>0.2014</v>
      </c>
      <c r="AB389">
        <v>0.24510000000000001</v>
      </c>
      <c r="AC389">
        <v>172.24</v>
      </c>
      <c r="AD389" s="1">
        <v>4163.1899999999996</v>
      </c>
      <c r="AE389">
        <v>425.4</v>
      </c>
      <c r="AF389" s="1">
        <v>162563.01999999999</v>
      </c>
      <c r="AG389">
        <v>421</v>
      </c>
      <c r="AH389" s="1">
        <v>36984</v>
      </c>
      <c r="AI389" s="1">
        <v>56546</v>
      </c>
      <c r="AJ389">
        <v>31.8</v>
      </c>
      <c r="AK389">
        <v>22.25</v>
      </c>
      <c r="AL389">
        <v>22.2</v>
      </c>
      <c r="AM389">
        <v>3.7</v>
      </c>
      <c r="AN389">
        <v>0</v>
      </c>
      <c r="AO389">
        <v>0.79969999999999997</v>
      </c>
      <c r="AP389" s="1">
        <v>1356.68</v>
      </c>
      <c r="AQ389" s="1">
        <v>2465.0300000000002</v>
      </c>
      <c r="AR389" s="1">
        <v>5777.39</v>
      </c>
      <c r="AS389">
        <v>319.97000000000003</v>
      </c>
      <c r="AT389">
        <v>390.09</v>
      </c>
      <c r="AU389" s="1">
        <v>10309.15</v>
      </c>
      <c r="AV389" s="1">
        <v>5769.3</v>
      </c>
      <c r="AW389">
        <v>0.50929999999999997</v>
      </c>
      <c r="AX389" s="1">
        <v>3555.38</v>
      </c>
      <c r="AY389">
        <v>0.31390000000000001</v>
      </c>
      <c r="AZ389" s="1">
        <v>1109.3900000000001</v>
      </c>
      <c r="BA389">
        <v>9.7900000000000001E-2</v>
      </c>
      <c r="BB389">
        <v>894.13</v>
      </c>
      <c r="BC389">
        <v>7.8899999999999998E-2</v>
      </c>
      <c r="BD389" s="1">
        <v>11328.2</v>
      </c>
      <c r="BE389" s="1">
        <v>4777.75</v>
      </c>
      <c r="BF389">
        <v>1.5029999999999999</v>
      </c>
      <c r="BG389">
        <v>0.53039999999999998</v>
      </c>
      <c r="BH389">
        <v>0.24110000000000001</v>
      </c>
      <c r="BI389">
        <v>0.18360000000000001</v>
      </c>
      <c r="BJ389">
        <v>2.87E-2</v>
      </c>
      <c r="BK389">
        <v>1.6199999999999999E-2</v>
      </c>
    </row>
    <row r="390" spans="1:63" x14ac:dyDescent="0.3">
      <c r="A390" t="s">
        <v>388</v>
      </c>
      <c r="B390">
        <v>48728</v>
      </c>
      <c r="C390">
        <v>45</v>
      </c>
      <c r="D390">
        <v>117.4</v>
      </c>
      <c r="E390" s="1">
        <v>5283.18</v>
      </c>
      <c r="F390" s="1">
        <v>4984.5</v>
      </c>
      <c r="G390">
        <v>2.0199999999999999E-2</v>
      </c>
      <c r="H390">
        <v>2E-3</v>
      </c>
      <c r="I390">
        <v>0.21829999999999999</v>
      </c>
      <c r="J390">
        <v>8.0000000000000004E-4</v>
      </c>
      <c r="K390">
        <v>1.9900000000000001E-2</v>
      </c>
      <c r="L390">
        <v>0.67679999999999996</v>
      </c>
      <c r="M390">
        <v>6.2E-2</v>
      </c>
      <c r="N390">
        <v>0.35270000000000001</v>
      </c>
      <c r="O390">
        <v>1.8800000000000001E-2</v>
      </c>
      <c r="P390">
        <v>0.1429</v>
      </c>
      <c r="Q390" s="1">
        <v>58276.42</v>
      </c>
      <c r="R390">
        <v>0.46460000000000001</v>
      </c>
      <c r="S390">
        <v>0.34150000000000003</v>
      </c>
      <c r="T390">
        <v>0.1938</v>
      </c>
      <c r="U390">
        <v>28.6</v>
      </c>
      <c r="V390" s="1">
        <v>101408.46</v>
      </c>
      <c r="W390">
        <v>179.51</v>
      </c>
      <c r="X390" s="1">
        <v>118941.67</v>
      </c>
      <c r="Y390">
        <v>0.84109999999999996</v>
      </c>
      <c r="Z390">
        <v>0.13550000000000001</v>
      </c>
      <c r="AA390">
        <v>2.3400000000000001E-2</v>
      </c>
      <c r="AB390">
        <v>0.15890000000000001</v>
      </c>
      <c r="AC390">
        <v>118.94</v>
      </c>
      <c r="AD390" s="1">
        <v>6403.42</v>
      </c>
      <c r="AE390">
        <v>866.25</v>
      </c>
      <c r="AF390" s="1">
        <v>125058.2</v>
      </c>
      <c r="AG390">
        <v>236</v>
      </c>
      <c r="AH390" s="1">
        <v>37627</v>
      </c>
      <c r="AI390" s="1">
        <v>57599</v>
      </c>
      <c r="AJ390">
        <v>78.53</v>
      </c>
      <c r="AK390">
        <v>52.88</v>
      </c>
      <c r="AL390">
        <v>55.51</v>
      </c>
      <c r="AM390">
        <v>6.1</v>
      </c>
      <c r="AN390">
        <v>0</v>
      </c>
      <c r="AO390">
        <v>1.0359</v>
      </c>
      <c r="AP390" s="1">
        <v>1258.5999999999999</v>
      </c>
      <c r="AQ390" s="1">
        <v>1931.46</v>
      </c>
      <c r="AR390" s="1">
        <v>7180.32</v>
      </c>
      <c r="AS390">
        <v>833.91</v>
      </c>
      <c r="AT390">
        <v>84.99</v>
      </c>
      <c r="AU390" s="1">
        <v>11289.27</v>
      </c>
      <c r="AV390" s="1">
        <v>5829.36</v>
      </c>
      <c r="AW390">
        <v>0.46360000000000001</v>
      </c>
      <c r="AX390" s="1">
        <v>5352.45</v>
      </c>
      <c r="AY390">
        <v>0.42570000000000002</v>
      </c>
      <c r="AZ390">
        <v>746.01</v>
      </c>
      <c r="BA390">
        <v>5.9299999999999999E-2</v>
      </c>
      <c r="BB390">
        <v>645.74</v>
      </c>
      <c r="BC390">
        <v>5.1400000000000001E-2</v>
      </c>
      <c r="BD390" s="1">
        <v>12573.55</v>
      </c>
      <c r="BE390" s="1">
        <v>3976.23</v>
      </c>
      <c r="BF390">
        <v>1.0659000000000001</v>
      </c>
      <c r="BG390">
        <v>0.57779999999999998</v>
      </c>
      <c r="BH390">
        <v>0.249</v>
      </c>
      <c r="BI390">
        <v>0.1057</v>
      </c>
      <c r="BJ390">
        <v>2.4899999999999999E-2</v>
      </c>
      <c r="BK390">
        <v>4.2599999999999999E-2</v>
      </c>
    </row>
    <row r="391" spans="1:63" x14ac:dyDescent="0.3">
      <c r="A391" t="s">
        <v>389</v>
      </c>
      <c r="B391">
        <v>48819</v>
      </c>
      <c r="C391">
        <v>101</v>
      </c>
      <c r="D391">
        <v>11.25</v>
      </c>
      <c r="E391" s="1">
        <v>1136.4100000000001</v>
      </c>
      <c r="F391" s="1">
        <v>1025.1300000000001</v>
      </c>
      <c r="G391">
        <v>2E-3</v>
      </c>
      <c r="H391">
        <v>1E-3</v>
      </c>
      <c r="I391">
        <v>4.4000000000000003E-3</v>
      </c>
      <c r="J391">
        <v>1E-3</v>
      </c>
      <c r="K391">
        <v>2.5399999999999999E-2</v>
      </c>
      <c r="L391">
        <v>0.95040000000000002</v>
      </c>
      <c r="M391">
        <v>1.5900000000000001E-2</v>
      </c>
      <c r="N391">
        <v>0.39579999999999999</v>
      </c>
      <c r="O391">
        <v>0</v>
      </c>
      <c r="P391">
        <v>0.11849999999999999</v>
      </c>
      <c r="Q391" s="1">
        <v>49161.37</v>
      </c>
      <c r="R391">
        <v>0.22220000000000001</v>
      </c>
      <c r="S391">
        <v>0.15279999999999999</v>
      </c>
      <c r="T391">
        <v>0.625</v>
      </c>
      <c r="U391">
        <v>7.9</v>
      </c>
      <c r="V391" s="1">
        <v>65466.84</v>
      </c>
      <c r="W391">
        <v>137.27000000000001</v>
      </c>
      <c r="X391" s="1">
        <v>172911.19</v>
      </c>
      <c r="Y391">
        <v>0.89380000000000004</v>
      </c>
      <c r="Z391">
        <v>2.69E-2</v>
      </c>
      <c r="AA391">
        <v>7.9299999999999995E-2</v>
      </c>
      <c r="AB391">
        <v>0.1062</v>
      </c>
      <c r="AC391">
        <v>172.91</v>
      </c>
      <c r="AD391" s="1">
        <v>4055.81</v>
      </c>
      <c r="AE391">
        <v>585.27</v>
      </c>
      <c r="AF391" s="1">
        <v>156862.35999999999</v>
      </c>
      <c r="AG391">
        <v>406</v>
      </c>
      <c r="AH391" s="1">
        <v>33148</v>
      </c>
      <c r="AI391" s="1">
        <v>54223</v>
      </c>
      <c r="AJ391">
        <v>31.1</v>
      </c>
      <c r="AK391">
        <v>22.71</v>
      </c>
      <c r="AL391">
        <v>25.71</v>
      </c>
      <c r="AM391">
        <v>5.0999999999999996</v>
      </c>
      <c r="AN391" s="1">
        <v>1383.44</v>
      </c>
      <c r="AO391">
        <v>1.54</v>
      </c>
      <c r="AP391" s="1">
        <v>1421.67</v>
      </c>
      <c r="AQ391" s="1">
        <v>2295.39</v>
      </c>
      <c r="AR391" s="1">
        <v>5863.59</v>
      </c>
      <c r="AS391">
        <v>359.07</v>
      </c>
      <c r="AT391">
        <v>443.62</v>
      </c>
      <c r="AU391" s="1">
        <v>10383.35</v>
      </c>
      <c r="AV391" s="1">
        <v>5809.79</v>
      </c>
      <c r="AW391">
        <v>0.4405</v>
      </c>
      <c r="AX391" s="1">
        <v>5135.32</v>
      </c>
      <c r="AY391">
        <v>0.38940000000000002</v>
      </c>
      <c r="AZ391" s="1">
        <v>1146.99</v>
      </c>
      <c r="BA391">
        <v>8.6999999999999994E-2</v>
      </c>
      <c r="BB391" s="1">
        <v>1095.6099999999999</v>
      </c>
      <c r="BC391">
        <v>8.3099999999999993E-2</v>
      </c>
      <c r="BD391" s="1">
        <v>13187.71</v>
      </c>
      <c r="BE391" s="1">
        <v>4222.21</v>
      </c>
      <c r="BF391">
        <v>1.3387</v>
      </c>
      <c r="BG391">
        <v>0.48599999999999999</v>
      </c>
      <c r="BH391">
        <v>0.21329999999999999</v>
      </c>
      <c r="BI391">
        <v>0.23</v>
      </c>
      <c r="BJ391">
        <v>3.49E-2</v>
      </c>
      <c r="BK391">
        <v>3.5799999999999998E-2</v>
      </c>
    </row>
    <row r="392" spans="1:63" x14ac:dyDescent="0.3">
      <c r="A392" t="s">
        <v>390</v>
      </c>
      <c r="B392">
        <v>48033</v>
      </c>
      <c r="C392">
        <v>137</v>
      </c>
      <c r="D392">
        <v>9.1</v>
      </c>
      <c r="E392" s="1">
        <v>1247.18</v>
      </c>
      <c r="F392" s="1">
        <v>1157.77</v>
      </c>
      <c r="G392">
        <v>1.6999999999999999E-3</v>
      </c>
      <c r="H392">
        <v>0</v>
      </c>
      <c r="I392">
        <v>8.9999999999999998E-4</v>
      </c>
      <c r="J392">
        <v>8.0000000000000004E-4</v>
      </c>
      <c r="K392">
        <v>1.8200000000000001E-2</v>
      </c>
      <c r="L392">
        <v>0.95709999999999995</v>
      </c>
      <c r="M392">
        <v>2.1299999999999999E-2</v>
      </c>
      <c r="N392">
        <v>0.26979999999999998</v>
      </c>
      <c r="O392">
        <v>1.2200000000000001E-2</v>
      </c>
      <c r="P392">
        <v>9.74E-2</v>
      </c>
      <c r="Q392" s="1">
        <v>46060.19</v>
      </c>
      <c r="R392">
        <v>0.42549999999999999</v>
      </c>
      <c r="S392">
        <v>0.15959999999999999</v>
      </c>
      <c r="T392">
        <v>0.41489999999999999</v>
      </c>
      <c r="U392">
        <v>9.1</v>
      </c>
      <c r="V392" s="1">
        <v>81716.92</v>
      </c>
      <c r="W392">
        <v>131.46</v>
      </c>
      <c r="X392" s="1">
        <v>225052.93</v>
      </c>
      <c r="Y392">
        <v>0.90800000000000003</v>
      </c>
      <c r="Z392">
        <v>2.1899999999999999E-2</v>
      </c>
      <c r="AA392">
        <v>7.0099999999999996E-2</v>
      </c>
      <c r="AB392">
        <v>9.1999999999999998E-2</v>
      </c>
      <c r="AC392">
        <v>225.05</v>
      </c>
      <c r="AD392" s="1">
        <v>6860.95</v>
      </c>
      <c r="AE392">
        <v>826.61</v>
      </c>
      <c r="AF392" s="1">
        <v>209111.44</v>
      </c>
      <c r="AG392">
        <v>530</v>
      </c>
      <c r="AH392" s="1">
        <v>41338</v>
      </c>
      <c r="AI392" s="1">
        <v>62856</v>
      </c>
      <c r="AJ392">
        <v>42.2</v>
      </c>
      <c r="AK392">
        <v>29.6</v>
      </c>
      <c r="AL392">
        <v>29.71</v>
      </c>
      <c r="AM392">
        <v>4.0999999999999996</v>
      </c>
      <c r="AN392">
        <v>27.88</v>
      </c>
      <c r="AO392">
        <v>1.0983000000000001</v>
      </c>
      <c r="AP392" s="1">
        <v>2044.56</v>
      </c>
      <c r="AQ392" s="1">
        <v>2725.5</v>
      </c>
      <c r="AR392" s="1">
        <v>5114.34</v>
      </c>
      <c r="AS392">
        <v>433</v>
      </c>
      <c r="AT392">
        <v>753.25</v>
      </c>
      <c r="AU392" s="1">
        <v>11070.65</v>
      </c>
      <c r="AV392" s="1">
        <v>4947.91</v>
      </c>
      <c r="AW392">
        <v>0.38</v>
      </c>
      <c r="AX392" s="1">
        <v>6262.97</v>
      </c>
      <c r="AY392">
        <v>0.48110000000000003</v>
      </c>
      <c r="AZ392" s="1">
        <v>1270.98</v>
      </c>
      <c r="BA392">
        <v>9.7600000000000006E-2</v>
      </c>
      <c r="BB392">
        <v>537.28</v>
      </c>
      <c r="BC392">
        <v>4.1300000000000003E-2</v>
      </c>
      <c r="BD392" s="1">
        <v>13019.15</v>
      </c>
      <c r="BE392" s="1">
        <v>3537.07</v>
      </c>
      <c r="BF392">
        <v>0.75680000000000003</v>
      </c>
      <c r="BG392">
        <v>0.43519999999999998</v>
      </c>
      <c r="BH392">
        <v>0.14649999999999999</v>
      </c>
      <c r="BI392">
        <v>0.3548</v>
      </c>
      <c r="BJ392">
        <v>4.7100000000000003E-2</v>
      </c>
      <c r="BK392">
        <v>1.6400000000000001E-2</v>
      </c>
    </row>
    <row r="393" spans="1:63" x14ac:dyDescent="0.3">
      <c r="A393" t="s">
        <v>391</v>
      </c>
      <c r="B393">
        <v>48736</v>
      </c>
      <c r="C393">
        <v>6</v>
      </c>
      <c r="D393">
        <v>261.88</v>
      </c>
      <c r="E393" s="1">
        <v>1571.29</v>
      </c>
      <c r="F393" s="1">
        <v>1594.17</v>
      </c>
      <c r="G393">
        <v>3.2000000000000002E-3</v>
      </c>
      <c r="H393">
        <v>2.5000000000000001E-3</v>
      </c>
      <c r="I393">
        <v>0.22450000000000001</v>
      </c>
      <c r="J393">
        <v>2.3999999999999998E-3</v>
      </c>
      <c r="K393">
        <v>2.6599999999999999E-2</v>
      </c>
      <c r="L393">
        <v>0.67059999999999997</v>
      </c>
      <c r="M393">
        <v>7.0099999999999996E-2</v>
      </c>
      <c r="N393">
        <v>1</v>
      </c>
      <c r="O393">
        <v>1.0699999999999999E-2</v>
      </c>
      <c r="P393">
        <v>0.13139999999999999</v>
      </c>
      <c r="Q393" s="1">
        <v>64002.87</v>
      </c>
      <c r="R393">
        <v>0.22500000000000001</v>
      </c>
      <c r="S393">
        <v>0.26250000000000001</v>
      </c>
      <c r="T393">
        <v>0.51249999999999996</v>
      </c>
      <c r="U393">
        <v>16</v>
      </c>
      <c r="V393" s="1">
        <v>93600.94</v>
      </c>
      <c r="W393">
        <v>95.67</v>
      </c>
      <c r="X393" s="1">
        <v>89062.2</v>
      </c>
      <c r="Y393">
        <v>0.4158</v>
      </c>
      <c r="Z393">
        <v>0.54690000000000005</v>
      </c>
      <c r="AA393">
        <v>3.7400000000000003E-2</v>
      </c>
      <c r="AB393">
        <v>0.58420000000000005</v>
      </c>
      <c r="AC393">
        <v>89.06</v>
      </c>
      <c r="AD393" s="1">
        <v>5011.6499999999996</v>
      </c>
      <c r="AE393">
        <v>476.75</v>
      </c>
      <c r="AF393" s="1">
        <v>79802.460000000006</v>
      </c>
      <c r="AG393">
        <v>64</v>
      </c>
      <c r="AH393" s="1">
        <v>23339</v>
      </c>
      <c r="AI393" s="1">
        <v>33409</v>
      </c>
      <c r="AJ393">
        <v>70.38</v>
      </c>
      <c r="AK393">
        <v>52.39</v>
      </c>
      <c r="AL393">
        <v>58.26</v>
      </c>
      <c r="AM393">
        <v>6.7</v>
      </c>
      <c r="AN393">
        <v>0</v>
      </c>
      <c r="AO393">
        <v>1.3487</v>
      </c>
      <c r="AP393" s="1">
        <v>2098.0700000000002</v>
      </c>
      <c r="AQ393" s="1">
        <v>2623.94</v>
      </c>
      <c r="AR393" s="1">
        <v>6990.94</v>
      </c>
      <c r="AS393">
        <v>980.48</v>
      </c>
      <c r="AT393">
        <v>555.96</v>
      </c>
      <c r="AU393" s="1">
        <v>13249.36</v>
      </c>
      <c r="AV393" s="1">
        <v>9140.7800000000007</v>
      </c>
      <c r="AW393">
        <v>0.54559999999999997</v>
      </c>
      <c r="AX393" s="1">
        <v>4422.24</v>
      </c>
      <c r="AY393">
        <v>0.26400000000000001</v>
      </c>
      <c r="AZ393" s="1">
        <v>1312.03</v>
      </c>
      <c r="BA393">
        <v>7.8299999999999995E-2</v>
      </c>
      <c r="BB393" s="1">
        <v>1878.06</v>
      </c>
      <c r="BC393">
        <v>0.11210000000000001</v>
      </c>
      <c r="BD393" s="1">
        <v>16753.12</v>
      </c>
      <c r="BE393" s="1">
        <v>6557.06</v>
      </c>
      <c r="BF393">
        <v>4.9671000000000003</v>
      </c>
      <c r="BG393">
        <v>0.5252</v>
      </c>
      <c r="BH393">
        <v>0.20680000000000001</v>
      </c>
      <c r="BI393">
        <v>0.2301</v>
      </c>
      <c r="BJ393">
        <v>2.7400000000000001E-2</v>
      </c>
      <c r="BK393">
        <v>1.06E-2</v>
      </c>
    </row>
    <row r="394" spans="1:63" x14ac:dyDescent="0.3">
      <c r="A394" t="s">
        <v>392</v>
      </c>
      <c r="B394">
        <v>47365</v>
      </c>
      <c r="C394">
        <v>52</v>
      </c>
      <c r="D394">
        <v>177.01</v>
      </c>
      <c r="E394" s="1">
        <v>9204.58</v>
      </c>
      <c r="F394" s="1">
        <v>8120.18</v>
      </c>
      <c r="G394">
        <v>3.5200000000000002E-2</v>
      </c>
      <c r="H394">
        <v>1.5E-3</v>
      </c>
      <c r="I394">
        <v>0.28079999999999999</v>
      </c>
      <c r="J394">
        <v>2.0000000000000001E-4</v>
      </c>
      <c r="K394">
        <v>4.3499999999999997E-2</v>
      </c>
      <c r="L394">
        <v>0.53320000000000001</v>
      </c>
      <c r="M394">
        <v>0.1056</v>
      </c>
      <c r="N394">
        <v>0.5454</v>
      </c>
      <c r="O394">
        <v>4.19E-2</v>
      </c>
      <c r="P394">
        <v>0.1588</v>
      </c>
      <c r="Q394" s="1">
        <v>56083.15</v>
      </c>
      <c r="R394">
        <v>0.17580000000000001</v>
      </c>
      <c r="S394">
        <v>0.18160000000000001</v>
      </c>
      <c r="T394">
        <v>0.64259999999999995</v>
      </c>
      <c r="U394">
        <v>51.3</v>
      </c>
      <c r="V394" s="1">
        <v>89309.97</v>
      </c>
      <c r="W394">
        <v>169.87</v>
      </c>
      <c r="X394" s="1">
        <v>158372.29</v>
      </c>
      <c r="Y394">
        <v>0.77480000000000004</v>
      </c>
      <c r="Z394">
        <v>0.19059999999999999</v>
      </c>
      <c r="AA394">
        <v>3.4700000000000002E-2</v>
      </c>
      <c r="AB394">
        <v>0.22520000000000001</v>
      </c>
      <c r="AC394">
        <v>158.37</v>
      </c>
      <c r="AD394" s="1">
        <v>5445.66</v>
      </c>
      <c r="AE394">
        <v>656.18</v>
      </c>
      <c r="AF394" s="1">
        <v>168401.71</v>
      </c>
      <c r="AG394">
        <v>444</v>
      </c>
      <c r="AH394" s="1">
        <v>36705</v>
      </c>
      <c r="AI394" s="1">
        <v>58859</v>
      </c>
      <c r="AJ394">
        <v>54.73</v>
      </c>
      <c r="AK394">
        <v>32.74</v>
      </c>
      <c r="AL394">
        <v>37.39</v>
      </c>
      <c r="AM394">
        <v>4.33</v>
      </c>
      <c r="AN394">
        <v>0</v>
      </c>
      <c r="AO394">
        <v>0.69799999999999995</v>
      </c>
      <c r="AP394" s="1">
        <v>1367.93</v>
      </c>
      <c r="AQ394" s="1">
        <v>1937.87</v>
      </c>
      <c r="AR394" s="1">
        <v>6274.26</v>
      </c>
      <c r="AS394">
        <v>428.89</v>
      </c>
      <c r="AT394">
        <v>333.9</v>
      </c>
      <c r="AU394" s="1">
        <v>10342.86</v>
      </c>
      <c r="AV394" s="1">
        <v>4460.33</v>
      </c>
      <c r="AW394">
        <v>0.37869999999999998</v>
      </c>
      <c r="AX394" s="1">
        <v>5125.42</v>
      </c>
      <c r="AY394">
        <v>0.43519999999999998</v>
      </c>
      <c r="AZ394" s="1">
        <v>1150.8900000000001</v>
      </c>
      <c r="BA394">
        <v>9.7699999999999995E-2</v>
      </c>
      <c r="BB394" s="1">
        <v>1040.8</v>
      </c>
      <c r="BC394">
        <v>8.8400000000000006E-2</v>
      </c>
      <c r="BD394" s="1">
        <v>11777.43</v>
      </c>
      <c r="BE394" s="1">
        <v>2706.78</v>
      </c>
      <c r="BF394">
        <v>0.50019999999999998</v>
      </c>
      <c r="BG394">
        <v>0.58330000000000004</v>
      </c>
      <c r="BH394">
        <v>0.1817</v>
      </c>
      <c r="BI394">
        <v>0.1918</v>
      </c>
      <c r="BJ394">
        <v>3.2199999999999999E-2</v>
      </c>
      <c r="BK394">
        <v>1.0999999999999999E-2</v>
      </c>
    </row>
    <row r="395" spans="1:63" x14ac:dyDescent="0.3">
      <c r="A395" t="s">
        <v>393</v>
      </c>
      <c r="B395">
        <v>49635</v>
      </c>
      <c r="C395">
        <v>184</v>
      </c>
      <c r="D395">
        <v>8.86</v>
      </c>
      <c r="E395" s="1">
        <v>1630.48</v>
      </c>
      <c r="F395" s="1">
        <v>1359.92</v>
      </c>
      <c r="G395">
        <v>2.0999999999999999E-3</v>
      </c>
      <c r="H395">
        <v>0</v>
      </c>
      <c r="I395">
        <v>8.0000000000000004E-4</v>
      </c>
      <c r="J395">
        <v>8.9999999999999998E-4</v>
      </c>
      <c r="K395">
        <v>1.0500000000000001E-2</v>
      </c>
      <c r="L395">
        <v>0.97699999999999998</v>
      </c>
      <c r="M395">
        <v>8.6999999999999994E-3</v>
      </c>
      <c r="N395">
        <v>0.77959999999999996</v>
      </c>
      <c r="O395">
        <v>6.9999999999999999E-4</v>
      </c>
      <c r="P395">
        <v>0.1867</v>
      </c>
      <c r="Q395" s="1">
        <v>58129.72</v>
      </c>
      <c r="R395">
        <v>0.17269999999999999</v>
      </c>
      <c r="S395">
        <v>0.18179999999999999</v>
      </c>
      <c r="T395">
        <v>0.64549999999999996</v>
      </c>
      <c r="U395">
        <v>11.2</v>
      </c>
      <c r="V395" s="1">
        <v>75262.06</v>
      </c>
      <c r="W395">
        <v>135.44999999999999</v>
      </c>
      <c r="X395" s="1">
        <v>71893.990000000005</v>
      </c>
      <c r="Y395">
        <v>0.87590000000000001</v>
      </c>
      <c r="Z395">
        <v>5.1400000000000001E-2</v>
      </c>
      <c r="AA395">
        <v>7.2700000000000001E-2</v>
      </c>
      <c r="AB395">
        <v>0.1241</v>
      </c>
      <c r="AC395">
        <v>71.89</v>
      </c>
      <c r="AD395" s="1">
        <v>1573.8</v>
      </c>
      <c r="AE395">
        <v>217.26</v>
      </c>
      <c r="AF395" s="1">
        <v>63917.9</v>
      </c>
      <c r="AG395">
        <v>29</v>
      </c>
      <c r="AH395" s="1">
        <v>29419</v>
      </c>
      <c r="AI395" s="1">
        <v>45181</v>
      </c>
      <c r="AJ395">
        <v>24.08</v>
      </c>
      <c r="AK395">
        <v>21.71</v>
      </c>
      <c r="AL395">
        <v>21.87</v>
      </c>
      <c r="AM395">
        <v>4.71</v>
      </c>
      <c r="AN395">
        <v>0</v>
      </c>
      <c r="AO395">
        <v>0.72760000000000002</v>
      </c>
      <c r="AP395" s="1">
        <v>1316.85</v>
      </c>
      <c r="AQ395" s="1">
        <v>2961.29</v>
      </c>
      <c r="AR395" s="1">
        <v>7260.36</v>
      </c>
      <c r="AS395">
        <v>583.05999999999995</v>
      </c>
      <c r="AT395">
        <v>409.31</v>
      </c>
      <c r="AU395" s="1">
        <v>12530.87</v>
      </c>
      <c r="AV395" s="1">
        <v>12243.17</v>
      </c>
      <c r="AW395">
        <v>0.7641</v>
      </c>
      <c r="AX395" s="1">
        <v>1424.99</v>
      </c>
      <c r="AY395">
        <v>8.8900000000000007E-2</v>
      </c>
      <c r="AZ395" s="1">
        <v>1058.79</v>
      </c>
      <c r="BA395">
        <v>6.6100000000000006E-2</v>
      </c>
      <c r="BB395" s="1">
        <v>1296.18</v>
      </c>
      <c r="BC395">
        <v>8.09E-2</v>
      </c>
      <c r="BD395" s="1">
        <v>16023.13</v>
      </c>
      <c r="BE395" s="1">
        <v>9211.7900000000009</v>
      </c>
      <c r="BF395">
        <v>4.9367000000000001</v>
      </c>
      <c r="BG395">
        <v>0.50509999999999999</v>
      </c>
      <c r="BH395">
        <v>0.20180000000000001</v>
      </c>
      <c r="BI395">
        <v>0.251</v>
      </c>
      <c r="BJ395">
        <v>3.3799999999999997E-2</v>
      </c>
      <c r="BK395">
        <v>8.3000000000000001E-3</v>
      </c>
    </row>
    <row r="396" spans="1:63" x14ac:dyDescent="0.3">
      <c r="A396" t="s">
        <v>394</v>
      </c>
      <c r="B396">
        <v>49908</v>
      </c>
      <c r="C396">
        <v>32</v>
      </c>
      <c r="D396">
        <v>60.27</v>
      </c>
      <c r="E396" s="1">
        <v>1928.64</v>
      </c>
      <c r="F396" s="1">
        <v>1861.72</v>
      </c>
      <c r="G396">
        <v>7.0000000000000001E-3</v>
      </c>
      <c r="H396">
        <v>0</v>
      </c>
      <c r="I396">
        <v>1.09E-2</v>
      </c>
      <c r="J396">
        <v>0</v>
      </c>
      <c r="K396">
        <v>7.6E-3</v>
      </c>
      <c r="L396">
        <v>0.96440000000000003</v>
      </c>
      <c r="M396">
        <v>1.01E-2</v>
      </c>
      <c r="N396">
        <v>0.28710000000000002</v>
      </c>
      <c r="O396">
        <v>1.6000000000000001E-3</v>
      </c>
      <c r="P396">
        <v>0.12959999999999999</v>
      </c>
      <c r="Q396" s="1">
        <v>56296.3</v>
      </c>
      <c r="R396">
        <v>0.16259999999999999</v>
      </c>
      <c r="S396">
        <v>0.14630000000000001</v>
      </c>
      <c r="T396">
        <v>0.69110000000000005</v>
      </c>
      <c r="U396">
        <v>13.7</v>
      </c>
      <c r="V396" s="1">
        <v>81491.97</v>
      </c>
      <c r="W396">
        <v>137.84</v>
      </c>
      <c r="X396" s="1">
        <v>139405.01</v>
      </c>
      <c r="Y396">
        <v>0.83330000000000004</v>
      </c>
      <c r="Z396">
        <v>0.1032</v>
      </c>
      <c r="AA396">
        <v>6.3600000000000004E-2</v>
      </c>
      <c r="AB396">
        <v>0.16669999999999999</v>
      </c>
      <c r="AC396">
        <v>139.41</v>
      </c>
      <c r="AD396" s="1">
        <v>4194.03</v>
      </c>
      <c r="AE396">
        <v>608.66999999999996</v>
      </c>
      <c r="AF396" s="1">
        <v>131707.85999999999</v>
      </c>
      <c r="AG396">
        <v>281</v>
      </c>
      <c r="AH396" s="1">
        <v>37990</v>
      </c>
      <c r="AI396" s="1">
        <v>56504</v>
      </c>
      <c r="AJ396">
        <v>50.4</v>
      </c>
      <c r="AK396">
        <v>28.5</v>
      </c>
      <c r="AL396">
        <v>30.37</v>
      </c>
      <c r="AM396">
        <v>4.7</v>
      </c>
      <c r="AN396" s="1">
        <v>1552.3</v>
      </c>
      <c r="AO396">
        <v>1.0905</v>
      </c>
      <c r="AP396" s="1">
        <v>1315.12</v>
      </c>
      <c r="AQ396" s="1">
        <v>2547.85</v>
      </c>
      <c r="AR396" s="1">
        <v>5597.61</v>
      </c>
      <c r="AS396">
        <v>391.52</v>
      </c>
      <c r="AT396">
        <v>125.79</v>
      </c>
      <c r="AU396" s="1">
        <v>9977.91</v>
      </c>
      <c r="AV396" s="1">
        <v>5042.6099999999997</v>
      </c>
      <c r="AW396">
        <v>0.43659999999999999</v>
      </c>
      <c r="AX396" s="1">
        <v>5279.89</v>
      </c>
      <c r="AY396">
        <v>0.45710000000000001</v>
      </c>
      <c r="AZ396">
        <v>616.39</v>
      </c>
      <c r="BA396">
        <v>5.3400000000000003E-2</v>
      </c>
      <c r="BB396">
        <v>611.53</v>
      </c>
      <c r="BC396">
        <v>5.2900000000000003E-2</v>
      </c>
      <c r="BD396" s="1">
        <v>11550.43</v>
      </c>
      <c r="BE396" s="1">
        <v>4327.1499999999996</v>
      </c>
      <c r="BF396">
        <v>1.0993999999999999</v>
      </c>
      <c r="BG396">
        <v>0.55669999999999997</v>
      </c>
      <c r="BH396">
        <v>0.25219999999999998</v>
      </c>
      <c r="BI396">
        <v>0.13</v>
      </c>
      <c r="BJ396">
        <v>3.9300000000000002E-2</v>
      </c>
      <c r="BK396">
        <v>2.18E-2</v>
      </c>
    </row>
    <row r="397" spans="1:63" x14ac:dyDescent="0.3">
      <c r="A397" t="s">
        <v>395</v>
      </c>
      <c r="B397">
        <v>46268</v>
      </c>
      <c r="C397">
        <v>68</v>
      </c>
      <c r="D397">
        <v>24.5</v>
      </c>
      <c r="E397" s="1">
        <v>1666.3</v>
      </c>
      <c r="F397" s="1">
        <v>1639.36</v>
      </c>
      <c r="G397">
        <v>3.0999999999999999E-3</v>
      </c>
      <c r="H397">
        <v>8.9999999999999998E-4</v>
      </c>
      <c r="I397">
        <v>9.4999999999999998E-3</v>
      </c>
      <c r="J397">
        <v>5.9999999999999995E-4</v>
      </c>
      <c r="K397">
        <v>2.76E-2</v>
      </c>
      <c r="L397">
        <v>0.91990000000000005</v>
      </c>
      <c r="M397">
        <v>3.8399999999999997E-2</v>
      </c>
      <c r="N397">
        <v>0.30809999999999998</v>
      </c>
      <c r="O397">
        <v>0</v>
      </c>
      <c r="P397">
        <v>0.1464</v>
      </c>
      <c r="Q397" s="1">
        <v>51266.41</v>
      </c>
      <c r="R397">
        <v>0.36130000000000001</v>
      </c>
      <c r="S397">
        <v>0.1429</v>
      </c>
      <c r="T397">
        <v>0.49580000000000002</v>
      </c>
      <c r="U397">
        <v>22.2</v>
      </c>
      <c r="V397" s="1">
        <v>74969.37</v>
      </c>
      <c r="W397">
        <v>69.709999999999994</v>
      </c>
      <c r="X397" s="1">
        <v>138046.42000000001</v>
      </c>
      <c r="Y397">
        <v>0.85399999999999998</v>
      </c>
      <c r="Z397">
        <v>0.1084</v>
      </c>
      <c r="AA397">
        <v>3.7499999999999999E-2</v>
      </c>
      <c r="AB397">
        <v>0.14599999999999999</v>
      </c>
      <c r="AC397">
        <v>138.05000000000001</v>
      </c>
      <c r="AD397" s="1">
        <v>4187.91</v>
      </c>
      <c r="AE397">
        <v>616.84</v>
      </c>
      <c r="AF397" s="1">
        <v>142898.85999999999</v>
      </c>
      <c r="AG397">
        <v>343</v>
      </c>
      <c r="AH397" s="1">
        <v>34944</v>
      </c>
      <c r="AI397" s="1">
        <v>58520</v>
      </c>
      <c r="AJ397">
        <v>33.89</v>
      </c>
      <c r="AK397">
        <v>29.76</v>
      </c>
      <c r="AL397">
        <v>33.65</v>
      </c>
      <c r="AM397">
        <v>5.6</v>
      </c>
      <c r="AN397" s="1">
        <v>1253.97</v>
      </c>
      <c r="AO397">
        <v>1.2333000000000001</v>
      </c>
      <c r="AP397" s="1">
        <v>1077.8599999999999</v>
      </c>
      <c r="AQ397" s="1">
        <v>1800.25</v>
      </c>
      <c r="AR397" s="1">
        <v>6036.74</v>
      </c>
      <c r="AS397">
        <v>578.5</v>
      </c>
      <c r="AT397">
        <v>493.93</v>
      </c>
      <c r="AU397" s="1">
        <v>9987.2999999999993</v>
      </c>
      <c r="AV397" s="1">
        <v>4907.8900000000003</v>
      </c>
      <c r="AW397">
        <v>0.41889999999999999</v>
      </c>
      <c r="AX397" s="1">
        <v>4735.74</v>
      </c>
      <c r="AY397">
        <v>0.4042</v>
      </c>
      <c r="AZ397" s="1">
        <v>1293.98</v>
      </c>
      <c r="BA397">
        <v>0.1104</v>
      </c>
      <c r="BB397">
        <v>778.26</v>
      </c>
      <c r="BC397">
        <v>6.6400000000000001E-2</v>
      </c>
      <c r="BD397" s="1">
        <v>11715.88</v>
      </c>
      <c r="BE397" s="1">
        <v>4665.8999999999996</v>
      </c>
      <c r="BF397">
        <v>1.286</v>
      </c>
      <c r="BG397">
        <v>0.56269999999999998</v>
      </c>
      <c r="BH397">
        <v>0.19939999999999999</v>
      </c>
      <c r="BI397">
        <v>0.18859999999999999</v>
      </c>
      <c r="BJ397">
        <v>3.61E-2</v>
      </c>
      <c r="BK397">
        <v>1.3100000000000001E-2</v>
      </c>
    </row>
    <row r="398" spans="1:63" x14ac:dyDescent="0.3">
      <c r="A398" t="s">
        <v>396</v>
      </c>
      <c r="B398">
        <v>50575</v>
      </c>
      <c r="C398">
        <v>92</v>
      </c>
      <c r="D398">
        <v>13.29</v>
      </c>
      <c r="E398" s="1">
        <v>1222.51</v>
      </c>
      <c r="F398" s="1">
        <v>1333.31</v>
      </c>
      <c r="G398">
        <v>8.0000000000000004E-4</v>
      </c>
      <c r="H398">
        <v>0</v>
      </c>
      <c r="I398">
        <v>8.0000000000000004E-4</v>
      </c>
      <c r="J398">
        <v>0</v>
      </c>
      <c r="K398">
        <v>2.8400000000000002E-2</v>
      </c>
      <c r="L398">
        <v>0.9506</v>
      </c>
      <c r="M398">
        <v>1.95E-2</v>
      </c>
      <c r="N398">
        <v>0.38769999999999999</v>
      </c>
      <c r="O398">
        <v>3.2000000000000002E-3</v>
      </c>
      <c r="P398">
        <v>0.1147</v>
      </c>
      <c r="Q398" s="1">
        <v>55160.51</v>
      </c>
      <c r="R398">
        <v>0.2407</v>
      </c>
      <c r="S398">
        <v>0.19439999999999999</v>
      </c>
      <c r="T398">
        <v>0.56479999999999997</v>
      </c>
      <c r="U398">
        <v>15</v>
      </c>
      <c r="V398" s="1">
        <v>70063.53</v>
      </c>
      <c r="W398">
        <v>78.66</v>
      </c>
      <c r="X398" s="1">
        <v>134970.76</v>
      </c>
      <c r="Y398">
        <v>0.90349999999999997</v>
      </c>
      <c r="Z398">
        <v>6.5000000000000002E-2</v>
      </c>
      <c r="AA398">
        <v>3.15E-2</v>
      </c>
      <c r="AB398">
        <v>9.6500000000000002E-2</v>
      </c>
      <c r="AC398">
        <v>134.97</v>
      </c>
      <c r="AD398" s="1">
        <v>3402.92</v>
      </c>
      <c r="AE398">
        <v>417.31</v>
      </c>
      <c r="AF398" s="1">
        <v>108307.03</v>
      </c>
      <c r="AG398">
        <v>154</v>
      </c>
      <c r="AH398" s="1">
        <v>33178</v>
      </c>
      <c r="AI398" s="1">
        <v>49351</v>
      </c>
      <c r="AJ398">
        <v>30.6</v>
      </c>
      <c r="AK398">
        <v>24.9</v>
      </c>
      <c r="AL398">
        <v>26.9</v>
      </c>
      <c r="AM398">
        <v>4.7</v>
      </c>
      <c r="AN398" s="1">
        <v>1675.03</v>
      </c>
      <c r="AO398">
        <v>1.5882000000000001</v>
      </c>
      <c r="AP398" s="1">
        <v>1095.04</v>
      </c>
      <c r="AQ398" s="1">
        <v>2404.7800000000002</v>
      </c>
      <c r="AR398" s="1">
        <v>7525.4</v>
      </c>
      <c r="AS398">
        <v>592.74</v>
      </c>
      <c r="AT398">
        <v>568.16</v>
      </c>
      <c r="AU398" s="1">
        <v>12186.07</v>
      </c>
      <c r="AV398" s="1">
        <v>5998.15</v>
      </c>
      <c r="AW398">
        <v>0.47439999999999999</v>
      </c>
      <c r="AX398" s="1">
        <v>3961</v>
      </c>
      <c r="AY398">
        <v>0.31330000000000002</v>
      </c>
      <c r="AZ398" s="1">
        <v>1792.59</v>
      </c>
      <c r="BA398">
        <v>0.14180000000000001</v>
      </c>
      <c r="BB398">
        <v>892.96</v>
      </c>
      <c r="BC398">
        <v>7.0599999999999996E-2</v>
      </c>
      <c r="BD398" s="1">
        <v>12644.7</v>
      </c>
      <c r="BE398" s="1">
        <v>6788.07</v>
      </c>
      <c r="BF398">
        <v>2.6103000000000001</v>
      </c>
      <c r="BG398">
        <v>0.52429999999999999</v>
      </c>
      <c r="BH398">
        <v>0.27129999999999999</v>
      </c>
      <c r="BI398">
        <v>0.15040000000000001</v>
      </c>
      <c r="BJ398">
        <v>4.7899999999999998E-2</v>
      </c>
      <c r="BK398">
        <v>6.1000000000000004E-3</v>
      </c>
    </row>
    <row r="399" spans="1:63" x14ac:dyDescent="0.3">
      <c r="A399" t="s">
        <v>397</v>
      </c>
      <c r="B399">
        <v>50716</v>
      </c>
      <c r="C399">
        <v>8</v>
      </c>
      <c r="D399">
        <v>102.06</v>
      </c>
      <c r="E399">
        <v>816.51</v>
      </c>
      <c r="F399">
        <v>855.78</v>
      </c>
      <c r="G399">
        <v>1.4800000000000001E-2</v>
      </c>
      <c r="H399">
        <v>1.1999999999999999E-3</v>
      </c>
      <c r="I399">
        <v>1.4500000000000001E-2</v>
      </c>
      <c r="J399">
        <v>8.0000000000000004E-4</v>
      </c>
      <c r="K399">
        <v>0.1242</v>
      </c>
      <c r="L399">
        <v>0.80549999999999999</v>
      </c>
      <c r="M399">
        <v>3.9E-2</v>
      </c>
      <c r="N399">
        <v>0.4965</v>
      </c>
      <c r="O399">
        <v>1.1999999999999999E-3</v>
      </c>
      <c r="P399">
        <v>0.14610000000000001</v>
      </c>
      <c r="Q399" s="1">
        <v>60639.21</v>
      </c>
      <c r="R399">
        <v>0.31430000000000002</v>
      </c>
      <c r="S399">
        <v>0.15709999999999999</v>
      </c>
      <c r="T399">
        <v>0.52859999999999996</v>
      </c>
      <c r="U399">
        <v>10</v>
      </c>
      <c r="V399" s="1">
        <v>58393.5</v>
      </c>
      <c r="W399">
        <v>72.98</v>
      </c>
      <c r="X399" s="1">
        <v>140844.97</v>
      </c>
      <c r="Y399">
        <v>0.61</v>
      </c>
      <c r="Z399">
        <v>0.3639</v>
      </c>
      <c r="AA399">
        <v>2.6100000000000002E-2</v>
      </c>
      <c r="AB399">
        <v>0.39</v>
      </c>
      <c r="AC399">
        <v>140.84</v>
      </c>
      <c r="AD399" s="1">
        <v>7514.95</v>
      </c>
      <c r="AE399">
        <v>689.91</v>
      </c>
      <c r="AF399" s="1">
        <v>129393.25</v>
      </c>
      <c r="AG399">
        <v>266</v>
      </c>
      <c r="AH399" s="1">
        <v>37303</v>
      </c>
      <c r="AI399" s="1">
        <v>53924</v>
      </c>
      <c r="AJ399">
        <v>77.599999999999994</v>
      </c>
      <c r="AK399">
        <v>46.78</v>
      </c>
      <c r="AL399">
        <v>62.64</v>
      </c>
      <c r="AM399">
        <v>6</v>
      </c>
      <c r="AN399">
        <v>287.55</v>
      </c>
      <c r="AO399">
        <v>1.0822000000000001</v>
      </c>
      <c r="AP399" s="1">
        <v>2014.45</v>
      </c>
      <c r="AQ399" s="1">
        <v>2202.2800000000002</v>
      </c>
      <c r="AR399" s="1">
        <v>7247.53</v>
      </c>
      <c r="AS399">
        <v>532.25</v>
      </c>
      <c r="AT399">
        <v>792.46</v>
      </c>
      <c r="AU399" s="1">
        <v>12788.97</v>
      </c>
      <c r="AV399" s="1">
        <v>5164.3100000000004</v>
      </c>
      <c r="AW399">
        <v>0.35830000000000001</v>
      </c>
      <c r="AX399" s="1">
        <v>6525.29</v>
      </c>
      <c r="AY399">
        <v>0.45269999999999999</v>
      </c>
      <c r="AZ399" s="1">
        <v>1958.56</v>
      </c>
      <c r="BA399">
        <v>0.13589999999999999</v>
      </c>
      <c r="BB399">
        <v>764.72</v>
      </c>
      <c r="BC399">
        <v>5.3100000000000001E-2</v>
      </c>
      <c r="BD399" s="1">
        <v>14412.87</v>
      </c>
      <c r="BE399" s="1">
        <v>4804.49</v>
      </c>
      <c r="BF399">
        <v>1.264</v>
      </c>
      <c r="BG399">
        <v>0.53010000000000002</v>
      </c>
      <c r="BH399">
        <v>0.21859999999999999</v>
      </c>
      <c r="BI399">
        <v>0.19750000000000001</v>
      </c>
      <c r="BJ399">
        <v>4.0399999999999998E-2</v>
      </c>
      <c r="BK399">
        <v>1.35E-2</v>
      </c>
    </row>
    <row r="400" spans="1:63" x14ac:dyDescent="0.3">
      <c r="A400" t="s">
        <v>398</v>
      </c>
      <c r="B400">
        <v>44552</v>
      </c>
      <c r="C400">
        <v>25</v>
      </c>
      <c r="D400">
        <v>78.77</v>
      </c>
      <c r="E400" s="1">
        <v>1969.37</v>
      </c>
      <c r="F400" s="1">
        <v>2432.0300000000002</v>
      </c>
      <c r="G400">
        <v>1.14E-2</v>
      </c>
      <c r="H400">
        <v>4.0000000000000002E-4</v>
      </c>
      <c r="I400">
        <v>0.02</v>
      </c>
      <c r="J400">
        <v>4.0000000000000002E-4</v>
      </c>
      <c r="K400">
        <v>8.5000000000000006E-3</v>
      </c>
      <c r="L400">
        <v>0.93200000000000005</v>
      </c>
      <c r="M400">
        <v>2.7400000000000001E-2</v>
      </c>
      <c r="N400">
        <v>0.36930000000000002</v>
      </c>
      <c r="O400">
        <v>7.4000000000000003E-3</v>
      </c>
      <c r="P400">
        <v>0.17019999999999999</v>
      </c>
      <c r="Q400" s="1">
        <v>54892.15</v>
      </c>
      <c r="R400">
        <v>0.25879999999999997</v>
      </c>
      <c r="S400">
        <v>0.23530000000000001</v>
      </c>
      <c r="T400">
        <v>0.50590000000000002</v>
      </c>
      <c r="U400">
        <v>22.1</v>
      </c>
      <c r="V400" s="1">
        <v>68975.16</v>
      </c>
      <c r="W400">
        <v>89.06</v>
      </c>
      <c r="X400" s="1">
        <v>143329.45000000001</v>
      </c>
      <c r="Y400">
        <v>0.82040000000000002</v>
      </c>
      <c r="Z400">
        <v>0.13539999999999999</v>
      </c>
      <c r="AA400">
        <v>4.41E-2</v>
      </c>
      <c r="AB400">
        <v>0.17960000000000001</v>
      </c>
      <c r="AC400">
        <v>143.33000000000001</v>
      </c>
      <c r="AD400" s="1">
        <v>4832.04</v>
      </c>
      <c r="AE400">
        <v>669.73</v>
      </c>
      <c r="AF400" s="1">
        <v>116158.74</v>
      </c>
      <c r="AG400">
        <v>193</v>
      </c>
      <c r="AH400" s="1">
        <v>37685</v>
      </c>
      <c r="AI400" s="1">
        <v>56007</v>
      </c>
      <c r="AJ400">
        <v>58.6</v>
      </c>
      <c r="AK400">
        <v>31.46</v>
      </c>
      <c r="AL400">
        <v>39.270000000000003</v>
      </c>
      <c r="AM400">
        <v>5.9</v>
      </c>
      <c r="AN400">
        <v>0</v>
      </c>
      <c r="AO400">
        <v>0.75360000000000005</v>
      </c>
      <c r="AP400" s="1">
        <v>1190.3399999999999</v>
      </c>
      <c r="AQ400" s="1">
        <v>1883.06</v>
      </c>
      <c r="AR400" s="1">
        <v>5589.54</v>
      </c>
      <c r="AS400">
        <v>815.96</v>
      </c>
      <c r="AT400">
        <v>232.37</v>
      </c>
      <c r="AU400" s="1">
        <v>9711.25</v>
      </c>
      <c r="AV400" s="1">
        <v>3857.17</v>
      </c>
      <c r="AW400">
        <v>0.377</v>
      </c>
      <c r="AX400" s="1">
        <v>3415.53</v>
      </c>
      <c r="AY400">
        <v>0.33389999999999997</v>
      </c>
      <c r="AZ400" s="1">
        <v>2422.02</v>
      </c>
      <c r="BA400">
        <v>0.23669999999999999</v>
      </c>
      <c r="BB400">
        <v>535.77</v>
      </c>
      <c r="BC400">
        <v>5.2400000000000002E-2</v>
      </c>
      <c r="BD400" s="1">
        <v>10230.49</v>
      </c>
      <c r="BE400" s="1">
        <v>5394.97</v>
      </c>
      <c r="BF400">
        <v>1.3201000000000001</v>
      </c>
      <c r="BG400">
        <v>0.58740000000000003</v>
      </c>
      <c r="BH400">
        <v>0.22789999999999999</v>
      </c>
      <c r="BI400">
        <v>0.1421</v>
      </c>
      <c r="BJ400">
        <v>3.2300000000000002E-2</v>
      </c>
      <c r="BK400">
        <v>1.04E-2</v>
      </c>
    </row>
    <row r="401" spans="1:63" x14ac:dyDescent="0.3">
      <c r="A401" t="s">
        <v>399</v>
      </c>
      <c r="B401">
        <v>44560</v>
      </c>
      <c r="C401">
        <v>32</v>
      </c>
      <c r="D401">
        <v>89.33</v>
      </c>
      <c r="E401" s="1">
        <v>2858.5</v>
      </c>
      <c r="F401" s="1">
        <v>2723.03</v>
      </c>
      <c r="G401">
        <v>3.3E-3</v>
      </c>
      <c r="H401">
        <v>4.0000000000000002E-4</v>
      </c>
      <c r="I401">
        <v>1.1599999999999999E-2</v>
      </c>
      <c r="J401">
        <v>6.9999999999999999E-4</v>
      </c>
      <c r="K401">
        <v>0.13469999999999999</v>
      </c>
      <c r="L401">
        <v>0.80959999999999999</v>
      </c>
      <c r="M401">
        <v>3.9699999999999999E-2</v>
      </c>
      <c r="N401">
        <v>0.50380000000000003</v>
      </c>
      <c r="O401">
        <v>4.5499999999999999E-2</v>
      </c>
      <c r="P401">
        <v>0.13450000000000001</v>
      </c>
      <c r="Q401" s="1">
        <v>59045.120000000003</v>
      </c>
      <c r="R401">
        <v>0.1371</v>
      </c>
      <c r="S401">
        <v>0.2</v>
      </c>
      <c r="T401">
        <v>0.66290000000000004</v>
      </c>
      <c r="U401">
        <v>19</v>
      </c>
      <c r="V401" s="1">
        <v>76565.63</v>
      </c>
      <c r="W401">
        <v>145.58000000000001</v>
      </c>
      <c r="X401" s="1">
        <v>111274.95</v>
      </c>
      <c r="Y401">
        <v>0.78620000000000001</v>
      </c>
      <c r="Z401">
        <v>0.1754</v>
      </c>
      <c r="AA401">
        <v>3.8399999999999997E-2</v>
      </c>
      <c r="AB401">
        <v>0.21379999999999999</v>
      </c>
      <c r="AC401">
        <v>111.27</v>
      </c>
      <c r="AD401" s="1">
        <v>3325.05</v>
      </c>
      <c r="AE401">
        <v>382.48</v>
      </c>
      <c r="AF401" s="1">
        <v>106450.33</v>
      </c>
      <c r="AG401">
        <v>146</v>
      </c>
      <c r="AH401" s="1">
        <v>29289</v>
      </c>
      <c r="AI401" s="1">
        <v>49259</v>
      </c>
      <c r="AJ401">
        <v>46.5</v>
      </c>
      <c r="AK401">
        <v>29.07</v>
      </c>
      <c r="AL401">
        <v>29.88</v>
      </c>
      <c r="AM401">
        <v>4.9000000000000004</v>
      </c>
      <c r="AN401">
        <v>722.99</v>
      </c>
      <c r="AO401">
        <v>1.1538999999999999</v>
      </c>
      <c r="AP401" s="1">
        <v>1262.44</v>
      </c>
      <c r="AQ401" s="1">
        <v>1709.99</v>
      </c>
      <c r="AR401" s="1">
        <v>5970.85</v>
      </c>
      <c r="AS401">
        <v>432.51</v>
      </c>
      <c r="AT401">
        <v>101.31</v>
      </c>
      <c r="AU401" s="1">
        <v>9477.11</v>
      </c>
      <c r="AV401" s="1">
        <v>6070.61</v>
      </c>
      <c r="AW401">
        <v>0.52790000000000004</v>
      </c>
      <c r="AX401" s="1">
        <v>3566.47</v>
      </c>
      <c r="AY401">
        <v>0.31009999999999999</v>
      </c>
      <c r="AZ401">
        <v>875.91</v>
      </c>
      <c r="BA401">
        <v>7.6200000000000004E-2</v>
      </c>
      <c r="BB401">
        <v>987.28</v>
      </c>
      <c r="BC401">
        <v>8.5800000000000001E-2</v>
      </c>
      <c r="BD401" s="1">
        <v>11500.28</v>
      </c>
      <c r="BE401" s="1">
        <v>4952.2299999999996</v>
      </c>
      <c r="BF401">
        <v>1.5714999999999999</v>
      </c>
      <c r="BG401">
        <v>0.49690000000000001</v>
      </c>
      <c r="BH401">
        <v>0.21659999999999999</v>
      </c>
      <c r="BI401">
        <v>0.22070000000000001</v>
      </c>
      <c r="BJ401">
        <v>5.45E-2</v>
      </c>
      <c r="BK401">
        <v>1.1299999999999999E-2</v>
      </c>
    </row>
    <row r="402" spans="1:63" x14ac:dyDescent="0.3">
      <c r="A402" t="s">
        <v>400</v>
      </c>
      <c r="B402">
        <v>50567</v>
      </c>
      <c r="C402">
        <v>73</v>
      </c>
      <c r="D402">
        <v>18.54</v>
      </c>
      <c r="E402" s="1">
        <v>1353.69</v>
      </c>
      <c r="F402" s="1">
        <v>1385.53</v>
      </c>
      <c r="G402">
        <v>5.4000000000000003E-3</v>
      </c>
      <c r="H402">
        <v>0</v>
      </c>
      <c r="I402">
        <v>2E-3</v>
      </c>
      <c r="J402">
        <v>6.9999999999999999E-4</v>
      </c>
      <c r="K402">
        <v>1.1900000000000001E-2</v>
      </c>
      <c r="L402">
        <v>0.95509999999999995</v>
      </c>
      <c r="M402">
        <v>2.4899999999999999E-2</v>
      </c>
      <c r="N402">
        <v>0.2712</v>
      </c>
      <c r="O402">
        <v>0</v>
      </c>
      <c r="P402">
        <v>0.11</v>
      </c>
      <c r="Q402" s="1">
        <v>52791.55</v>
      </c>
      <c r="R402">
        <v>0.1928</v>
      </c>
      <c r="S402">
        <v>0.1928</v>
      </c>
      <c r="T402">
        <v>0.61450000000000005</v>
      </c>
      <c r="U402">
        <v>12.3</v>
      </c>
      <c r="V402" s="1">
        <v>53168.46</v>
      </c>
      <c r="W402">
        <v>105.28</v>
      </c>
      <c r="X402" s="1">
        <v>134492.23000000001</v>
      </c>
      <c r="Y402">
        <v>0.86650000000000005</v>
      </c>
      <c r="Z402">
        <v>0.1061</v>
      </c>
      <c r="AA402">
        <v>2.7400000000000001E-2</v>
      </c>
      <c r="AB402">
        <v>0.13350000000000001</v>
      </c>
      <c r="AC402">
        <v>134.49</v>
      </c>
      <c r="AD402" s="1">
        <v>3246.52</v>
      </c>
      <c r="AE402">
        <v>444.24</v>
      </c>
      <c r="AF402" s="1">
        <v>128240</v>
      </c>
      <c r="AG402">
        <v>258</v>
      </c>
      <c r="AH402" s="1">
        <v>33901</v>
      </c>
      <c r="AI402" s="1">
        <v>50940</v>
      </c>
      <c r="AJ402">
        <v>32.15</v>
      </c>
      <c r="AK402">
        <v>23.65</v>
      </c>
      <c r="AL402">
        <v>26.06</v>
      </c>
      <c r="AM402">
        <v>4.3</v>
      </c>
      <c r="AN402">
        <v>932.2</v>
      </c>
      <c r="AO402">
        <v>1.2121</v>
      </c>
      <c r="AP402">
        <v>939.59</v>
      </c>
      <c r="AQ402" s="1">
        <v>1704.59</v>
      </c>
      <c r="AR402" s="1">
        <v>5221.09</v>
      </c>
      <c r="AS402">
        <v>325.70999999999998</v>
      </c>
      <c r="AT402">
        <v>249.97</v>
      </c>
      <c r="AU402" s="1">
        <v>8440.94</v>
      </c>
      <c r="AV402" s="1">
        <v>5355.89</v>
      </c>
      <c r="AW402">
        <v>0.51329999999999998</v>
      </c>
      <c r="AX402" s="1">
        <v>3504.49</v>
      </c>
      <c r="AY402">
        <v>0.33589999999999998</v>
      </c>
      <c r="AZ402" s="1">
        <v>1024.3499999999999</v>
      </c>
      <c r="BA402">
        <v>9.8199999999999996E-2</v>
      </c>
      <c r="BB402">
        <v>549.49</v>
      </c>
      <c r="BC402">
        <v>5.2699999999999997E-2</v>
      </c>
      <c r="BD402" s="1">
        <v>10434.219999999999</v>
      </c>
      <c r="BE402" s="1">
        <v>5116.8999999999996</v>
      </c>
      <c r="BF402">
        <v>1.8378000000000001</v>
      </c>
      <c r="BG402">
        <v>0.54579999999999995</v>
      </c>
      <c r="BH402">
        <v>0.24279999999999999</v>
      </c>
      <c r="BI402">
        <v>0.1721</v>
      </c>
      <c r="BJ402">
        <v>2.7799999999999998E-2</v>
      </c>
      <c r="BK402">
        <v>1.15E-2</v>
      </c>
    </row>
    <row r="403" spans="1:63" x14ac:dyDescent="0.3">
      <c r="A403" t="s">
        <v>401</v>
      </c>
      <c r="B403">
        <v>44578</v>
      </c>
      <c r="C403">
        <v>3</v>
      </c>
      <c r="D403">
        <v>719.22</v>
      </c>
      <c r="E403" s="1">
        <v>2157.67</v>
      </c>
      <c r="F403" s="1">
        <v>2062.06</v>
      </c>
      <c r="G403">
        <v>1.9E-3</v>
      </c>
      <c r="H403">
        <v>8.0000000000000004E-4</v>
      </c>
      <c r="I403">
        <v>0.12690000000000001</v>
      </c>
      <c r="J403">
        <v>5.9999999999999995E-4</v>
      </c>
      <c r="K403">
        <v>0.11210000000000001</v>
      </c>
      <c r="L403">
        <v>0.70420000000000005</v>
      </c>
      <c r="M403">
        <v>5.3499999999999999E-2</v>
      </c>
      <c r="N403">
        <v>0.69340000000000002</v>
      </c>
      <c r="O403">
        <v>5.1900000000000002E-2</v>
      </c>
      <c r="P403">
        <v>0.16370000000000001</v>
      </c>
      <c r="Q403" s="1">
        <v>59315.79</v>
      </c>
      <c r="R403">
        <v>0.2994</v>
      </c>
      <c r="S403">
        <v>0.19109999999999999</v>
      </c>
      <c r="T403">
        <v>0.50960000000000005</v>
      </c>
      <c r="U403">
        <v>19.2</v>
      </c>
      <c r="V403" s="1">
        <v>82663.78</v>
      </c>
      <c r="W403">
        <v>110.57</v>
      </c>
      <c r="X403" s="1">
        <v>168210.19</v>
      </c>
      <c r="Y403">
        <v>0.56740000000000002</v>
      </c>
      <c r="Z403">
        <v>0.37969999999999998</v>
      </c>
      <c r="AA403">
        <v>5.2999999999999999E-2</v>
      </c>
      <c r="AB403">
        <v>0.43259999999999998</v>
      </c>
      <c r="AC403">
        <v>168.21</v>
      </c>
      <c r="AD403" s="1">
        <v>8049.07</v>
      </c>
      <c r="AE403">
        <v>608.55999999999995</v>
      </c>
      <c r="AF403" s="1">
        <v>174384.37</v>
      </c>
      <c r="AG403">
        <v>457</v>
      </c>
      <c r="AH403" s="1">
        <v>30688</v>
      </c>
      <c r="AI403" s="1">
        <v>43610</v>
      </c>
      <c r="AJ403">
        <v>62.8</v>
      </c>
      <c r="AK403">
        <v>44.85</v>
      </c>
      <c r="AL403">
        <v>50.26</v>
      </c>
      <c r="AM403">
        <v>4.3099999999999996</v>
      </c>
      <c r="AN403">
        <v>0</v>
      </c>
      <c r="AO403">
        <v>1.2585</v>
      </c>
      <c r="AP403" s="1">
        <v>1308.99</v>
      </c>
      <c r="AQ403" s="1">
        <v>2018.18</v>
      </c>
      <c r="AR403" s="1">
        <v>8267.1200000000008</v>
      </c>
      <c r="AS403">
        <v>972.86</v>
      </c>
      <c r="AT403">
        <v>274.75</v>
      </c>
      <c r="AU403" s="1">
        <v>12841.88</v>
      </c>
      <c r="AV403" s="1">
        <v>4873.28</v>
      </c>
      <c r="AW403">
        <v>0.30759999999999998</v>
      </c>
      <c r="AX403" s="1">
        <v>7484.44</v>
      </c>
      <c r="AY403">
        <v>0.47239999999999999</v>
      </c>
      <c r="AZ403" s="1">
        <v>1626.97</v>
      </c>
      <c r="BA403">
        <v>0.1027</v>
      </c>
      <c r="BB403" s="1">
        <v>1857.34</v>
      </c>
      <c r="BC403">
        <v>0.1172</v>
      </c>
      <c r="BD403" s="1">
        <v>15842.02</v>
      </c>
      <c r="BE403" s="1">
        <v>2866.56</v>
      </c>
      <c r="BF403">
        <v>0.83799999999999997</v>
      </c>
      <c r="BG403">
        <v>0.54759999999999998</v>
      </c>
      <c r="BH403">
        <v>0.1676</v>
      </c>
      <c r="BI403">
        <v>0.2455</v>
      </c>
      <c r="BJ403">
        <v>2.76E-2</v>
      </c>
      <c r="BK403">
        <v>1.1599999999999999E-2</v>
      </c>
    </row>
    <row r="404" spans="1:63" x14ac:dyDescent="0.3">
      <c r="A404" t="s">
        <v>402</v>
      </c>
      <c r="B404">
        <v>47761</v>
      </c>
      <c r="C404">
        <v>161</v>
      </c>
      <c r="D404">
        <v>7.84</v>
      </c>
      <c r="E404" s="1">
        <v>1262.1099999999999</v>
      </c>
      <c r="F404" s="1">
        <v>1185.33</v>
      </c>
      <c r="G404">
        <v>8.0000000000000004E-4</v>
      </c>
      <c r="H404">
        <v>0</v>
      </c>
      <c r="I404">
        <v>0</v>
      </c>
      <c r="J404">
        <v>8.0000000000000004E-4</v>
      </c>
      <c r="K404">
        <v>4.1999999999999997E-3</v>
      </c>
      <c r="L404">
        <v>0.98380000000000001</v>
      </c>
      <c r="M404">
        <v>1.03E-2</v>
      </c>
      <c r="N404">
        <v>0.61319999999999997</v>
      </c>
      <c r="O404">
        <v>0</v>
      </c>
      <c r="P404">
        <v>0.1439</v>
      </c>
      <c r="Q404" s="1">
        <v>52193.78</v>
      </c>
      <c r="R404">
        <v>0.20730000000000001</v>
      </c>
      <c r="S404">
        <v>0.1585</v>
      </c>
      <c r="T404">
        <v>0.6341</v>
      </c>
      <c r="U404">
        <v>6.3</v>
      </c>
      <c r="V404" s="1">
        <v>83184.44</v>
      </c>
      <c r="W404">
        <v>189.22</v>
      </c>
      <c r="X404" s="1">
        <v>110872.17</v>
      </c>
      <c r="Y404">
        <v>0.6</v>
      </c>
      <c r="Z404">
        <v>5.5100000000000003E-2</v>
      </c>
      <c r="AA404">
        <v>0.34489999999999998</v>
      </c>
      <c r="AB404">
        <v>0.4</v>
      </c>
      <c r="AC404">
        <v>110.87</v>
      </c>
      <c r="AD404" s="1">
        <v>2394.84</v>
      </c>
      <c r="AE404">
        <v>233.9</v>
      </c>
      <c r="AF404" s="1">
        <v>89046.5</v>
      </c>
      <c r="AG404">
        <v>88</v>
      </c>
      <c r="AH404" s="1">
        <v>29056</v>
      </c>
      <c r="AI404" s="1">
        <v>43871</v>
      </c>
      <c r="AJ404">
        <v>21.6</v>
      </c>
      <c r="AK404">
        <v>21.6</v>
      </c>
      <c r="AL404">
        <v>21.6</v>
      </c>
      <c r="AM404">
        <v>4</v>
      </c>
      <c r="AN404">
        <v>0</v>
      </c>
      <c r="AO404">
        <v>0.82199999999999995</v>
      </c>
      <c r="AP404" s="1">
        <v>1248.79</v>
      </c>
      <c r="AQ404" s="1">
        <v>2382.7199999999998</v>
      </c>
      <c r="AR404" s="1">
        <v>5858.17</v>
      </c>
      <c r="AS404">
        <v>501.02</v>
      </c>
      <c r="AT404">
        <v>391.54</v>
      </c>
      <c r="AU404" s="1">
        <v>10382.25</v>
      </c>
      <c r="AV404" s="1">
        <v>9099.2199999999993</v>
      </c>
      <c r="AW404">
        <v>0.67349999999999999</v>
      </c>
      <c r="AX404" s="1">
        <v>2068.02</v>
      </c>
      <c r="AY404">
        <v>0.15310000000000001</v>
      </c>
      <c r="AZ404" s="1">
        <v>1092.82</v>
      </c>
      <c r="BA404">
        <v>8.09E-2</v>
      </c>
      <c r="BB404" s="1">
        <v>1249.98</v>
      </c>
      <c r="BC404">
        <v>9.2499999999999999E-2</v>
      </c>
      <c r="BD404" s="1">
        <v>13510.04</v>
      </c>
      <c r="BE404" s="1">
        <v>8115.27</v>
      </c>
      <c r="BF404">
        <v>4.4066999999999998</v>
      </c>
      <c r="BG404">
        <v>0.49469999999999997</v>
      </c>
      <c r="BH404">
        <v>0.20910000000000001</v>
      </c>
      <c r="BI404">
        <v>0.2356</v>
      </c>
      <c r="BJ404">
        <v>4.36E-2</v>
      </c>
      <c r="BK404">
        <v>1.6899999999999998E-2</v>
      </c>
    </row>
    <row r="405" spans="1:63" x14ac:dyDescent="0.3">
      <c r="A405" t="s">
        <v>403</v>
      </c>
      <c r="B405">
        <v>47373</v>
      </c>
      <c r="C405">
        <v>28</v>
      </c>
      <c r="D405">
        <v>278.41000000000003</v>
      </c>
      <c r="E405" s="1">
        <v>7795.55</v>
      </c>
      <c r="F405" s="1">
        <v>7407.61</v>
      </c>
      <c r="G405">
        <v>1.12E-2</v>
      </c>
      <c r="H405">
        <v>0</v>
      </c>
      <c r="I405">
        <v>3.5400000000000001E-2</v>
      </c>
      <c r="J405">
        <v>5.0000000000000001E-4</v>
      </c>
      <c r="K405">
        <v>2.12E-2</v>
      </c>
      <c r="L405">
        <v>0.88829999999999998</v>
      </c>
      <c r="M405">
        <v>4.3400000000000001E-2</v>
      </c>
      <c r="N405">
        <v>0.1933</v>
      </c>
      <c r="O405">
        <v>6.4000000000000003E-3</v>
      </c>
      <c r="P405">
        <v>0.15329999999999999</v>
      </c>
      <c r="Q405" s="1">
        <v>65756.34</v>
      </c>
      <c r="R405">
        <v>0.34</v>
      </c>
      <c r="S405">
        <v>0.1391</v>
      </c>
      <c r="T405">
        <v>0.52100000000000002</v>
      </c>
      <c r="U405">
        <v>41</v>
      </c>
      <c r="V405" s="1">
        <v>99978.19</v>
      </c>
      <c r="W405">
        <v>185.69</v>
      </c>
      <c r="X405" s="1">
        <v>136252</v>
      </c>
      <c r="Y405">
        <v>0.87050000000000005</v>
      </c>
      <c r="Z405">
        <v>8.6900000000000005E-2</v>
      </c>
      <c r="AA405">
        <v>4.2700000000000002E-2</v>
      </c>
      <c r="AB405">
        <v>0.1295</v>
      </c>
      <c r="AC405">
        <v>136.25</v>
      </c>
      <c r="AD405" s="1">
        <v>4258.49</v>
      </c>
      <c r="AE405">
        <v>612.74</v>
      </c>
      <c r="AF405" s="1">
        <v>148226.92000000001</v>
      </c>
      <c r="AG405">
        <v>369</v>
      </c>
      <c r="AH405" s="1">
        <v>40962</v>
      </c>
      <c r="AI405" s="1">
        <v>68777</v>
      </c>
      <c r="AJ405">
        <v>46.34</v>
      </c>
      <c r="AK405">
        <v>30.54</v>
      </c>
      <c r="AL405">
        <v>30.98</v>
      </c>
      <c r="AM405">
        <v>2</v>
      </c>
      <c r="AN405">
        <v>0</v>
      </c>
      <c r="AO405">
        <v>0.46579999999999999</v>
      </c>
      <c r="AP405" s="1">
        <v>1297.05</v>
      </c>
      <c r="AQ405" s="1">
        <v>1575.81</v>
      </c>
      <c r="AR405" s="1">
        <v>6256.74</v>
      </c>
      <c r="AS405">
        <v>638.91999999999996</v>
      </c>
      <c r="AT405">
        <v>232.74</v>
      </c>
      <c r="AU405" s="1">
        <v>10001.26</v>
      </c>
      <c r="AV405" s="1">
        <v>4260.87</v>
      </c>
      <c r="AW405">
        <v>0.3972</v>
      </c>
      <c r="AX405" s="1">
        <v>3695.27</v>
      </c>
      <c r="AY405">
        <v>0.34449999999999997</v>
      </c>
      <c r="AZ405" s="1">
        <v>2294.5</v>
      </c>
      <c r="BA405">
        <v>0.21390000000000001</v>
      </c>
      <c r="BB405">
        <v>475.59</v>
      </c>
      <c r="BC405">
        <v>4.4299999999999999E-2</v>
      </c>
      <c r="BD405" s="1">
        <v>10726.23</v>
      </c>
      <c r="BE405" s="1">
        <v>3219.73</v>
      </c>
      <c r="BF405">
        <v>0.4803</v>
      </c>
      <c r="BG405">
        <v>0.63280000000000003</v>
      </c>
      <c r="BH405">
        <v>0.2293</v>
      </c>
      <c r="BI405">
        <v>0.1047</v>
      </c>
      <c r="BJ405">
        <v>2.2499999999999999E-2</v>
      </c>
      <c r="BK405">
        <v>1.0699999999999999E-2</v>
      </c>
    </row>
    <row r="406" spans="1:63" x14ac:dyDescent="0.3">
      <c r="A406" t="s">
        <v>404</v>
      </c>
      <c r="B406">
        <v>44586</v>
      </c>
      <c r="C406">
        <v>2</v>
      </c>
      <c r="D406" s="1">
        <v>1026.44</v>
      </c>
      <c r="E406" s="1">
        <v>2052.87</v>
      </c>
      <c r="F406" s="1">
        <v>2039.73</v>
      </c>
      <c r="G406">
        <v>4.9200000000000001E-2</v>
      </c>
      <c r="H406">
        <v>0</v>
      </c>
      <c r="I406">
        <v>7.9000000000000008E-3</v>
      </c>
      <c r="J406">
        <v>1E-3</v>
      </c>
      <c r="K406">
        <v>4.3999999999999997E-2</v>
      </c>
      <c r="L406">
        <v>0.86009999999999998</v>
      </c>
      <c r="M406">
        <v>3.7699999999999997E-2</v>
      </c>
      <c r="N406">
        <v>3.8399999999999997E-2</v>
      </c>
      <c r="O406">
        <v>2.3E-3</v>
      </c>
      <c r="P406">
        <v>0.10589999999999999</v>
      </c>
      <c r="Q406" s="1">
        <v>71883.7</v>
      </c>
      <c r="R406">
        <v>0.24840000000000001</v>
      </c>
      <c r="S406">
        <v>0.17649999999999999</v>
      </c>
      <c r="T406">
        <v>0.57520000000000004</v>
      </c>
      <c r="U406">
        <v>15</v>
      </c>
      <c r="V406" s="1">
        <v>97058.67</v>
      </c>
      <c r="W406">
        <v>136.68</v>
      </c>
      <c r="X406" s="1">
        <v>144411.24</v>
      </c>
      <c r="Y406">
        <v>0.94950000000000001</v>
      </c>
      <c r="Z406">
        <v>4.2700000000000002E-2</v>
      </c>
      <c r="AA406">
        <v>7.7999999999999996E-3</v>
      </c>
      <c r="AB406">
        <v>5.0500000000000003E-2</v>
      </c>
      <c r="AC406">
        <v>144.41</v>
      </c>
      <c r="AD406" s="1">
        <v>10215.89</v>
      </c>
      <c r="AE406" s="1">
        <v>1215.92</v>
      </c>
      <c r="AF406" s="1">
        <v>172387.63</v>
      </c>
      <c r="AG406">
        <v>450</v>
      </c>
      <c r="AH406" s="1">
        <v>65421</v>
      </c>
      <c r="AI406" s="1">
        <v>139588</v>
      </c>
      <c r="AJ406">
        <v>129.02000000000001</v>
      </c>
      <c r="AK406">
        <v>68.63</v>
      </c>
      <c r="AL406">
        <v>106.97</v>
      </c>
      <c r="AM406">
        <v>4.72</v>
      </c>
      <c r="AN406">
        <v>0</v>
      </c>
      <c r="AO406">
        <v>0.70669999999999999</v>
      </c>
      <c r="AP406" s="1">
        <v>1962.82</v>
      </c>
      <c r="AQ406" s="1">
        <v>1526.51</v>
      </c>
      <c r="AR406" s="1">
        <v>8197.15</v>
      </c>
      <c r="AS406">
        <v>956.05</v>
      </c>
      <c r="AT406">
        <v>211.96</v>
      </c>
      <c r="AU406" s="1">
        <v>12854.48</v>
      </c>
      <c r="AV406" s="1">
        <v>4431.99</v>
      </c>
      <c r="AW406">
        <v>0.31869999999999998</v>
      </c>
      <c r="AX406" s="1">
        <v>8672.3700000000008</v>
      </c>
      <c r="AY406">
        <v>0.62360000000000004</v>
      </c>
      <c r="AZ406">
        <v>577.05999999999995</v>
      </c>
      <c r="BA406">
        <v>4.1500000000000002E-2</v>
      </c>
      <c r="BB406">
        <v>225.35</v>
      </c>
      <c r="BC406">
        <v>1.6199999999999999E-2</v>
      </c>
      <c r="BD406" s="1">
        <v>13906.77</v>
      </c>
      <c r="BE406" s="1">
        <v>2790.94</v>
      </c>
      <c r="BF406">
        <v>0.35139999999999999</v>
      </c>
      <c r="BG406">
        <v>0.61280000000000001</v>
      </c>
      <c r="BH406">
        <v>0.2349</v>
      </c>
      <c r="BI406">
        <v>9.5399999999999999E-2</v>
      </c>
      <c r="BJ406">
        <v>3.1199999999999999E-2</v>
      </c>
      <c r="BK406">
        <v>2.5700000000000001E-2</v>
      </c>
    </row>
    <row r="407" spans="1:63" x14ac:dyDescent="0.3">
      <c r="A407" t="s">
        <v>405</v>
      </c>
      <c r="B407">
        <v>44594</v>
      </c>
      <c r="C407">
        <v>36</v>
      </c>
      <c r="D407">
        <v>28.58</v>
      </c>
      <c r="E407" s="1">
        <v>1029.01</v>
      </c>
      <c r="F407">
        <v>982.86</v>
      </c>
      <c r="G407">
        <v>2.0799999999999999E-2</v>
      </c>
      <c r="H407">
        <v>2E-3</v>
      </c>
      <c r="I407">
        <v>0.21859999999999999</v>
      </c>
      <c r="J407">
        <v>4.1000000000000003E-3</v>
      </c>
      <c r="K407">
        <v>9.0800000000000006E-2</v>
      </c>
      <c r="L407">
        <v>0.48230000000000001</v>
      </c>
      <c r="M407">
        <v>0.18129999999999999</v>
      </c>
      <c r="N407">
        <v>0.61070000000000002</v>
      </c>
      <c r="O407">
        <v>2.1399999999999999E-2</v>
      </c>
      <c r="P407">
        <v>0.1391</v>
      </c>
      <c r="Q407" s="1">
        <v>57866.400000000001</v>
      </c>
      <c r="R407">
        <v>0.44209999999999999</v>
      </c>
      <c r="S407">
        <v>0.1789</v>
      </c>
      <c r="T407">
        <v>0.37890000000000001</v>
      </c>
      <c r="U407">
        <v>10.3</v>
      </c>
      <c r="V407" s="1">
        <v>85501.24</v>
      </c>
      <c r="W407">
        <v>97.82</v>
      </c>
      <c r="X407" s="1">
        <v>186792.74</v>
      </c>
      <c r="Y407">
        <v>0.73340000000000005</v>
      </c>
      <c r="Z407">
        <v>0.2387</v>
      </c>
      <c r="AA407">
        <v>2.7900000000000001E-2</v>
      </c>
      <c r="AB407">
        <v>0.2666</v>
      </c>
      <c r="AC407">
        <v>186.79</v>
      </c>
      <c r="AD407" s="1">
        <v>5505.48</v>
      </c>
      <c r="AE407">
        <v>612.11</v>
      </c>
      <c r="AF407" s="1">
        <v>181824.93</v>
      </c>
      <c r="AG407">
        <v>478</v>
      </c>
      <c r="AH407" s="1">
        <v>33586</v>
      </c>
      <c r="AI407" s="1">
        <v>59448</v>
      </c>
      <c r="AJ407">
        <v>59.61</v>
      </c>
      <c r="AK407">
        <v>28.7</v>
      </c>
      <c r="AL407">
        <v>28.32</v>
      </c>
      <c r="AM407">
        <v>5.37</v>
      </c>
      <c r="AN407" s="1">
        <v>3974.39</v>
      </c>
      <c r="AO407">
        <v>1.6900999999999999</v>
      </c>
      <c r="AP407" s="1">
        <v>2321.58</v>
      </c>
      <c r="AQ407" s="1">
        <v>2344.38</v>
      </c>
      <c r="AR407" s="1">
        <v>7524.81</v>
      </c>
      <c r="AS407">
        <v>937.3</v>
      </c>
      <c r="AT407">
        <v>529.70000000000005</v>
      </c>
      <c r="AU407" s="1">
        <v>13657.77</v>
      </c>
      <c r="AV407" s="1">
        <v>4616.82</v>
      </c>
      <c r="AW407">
        <v>0.28760000000000002</v>
      </c>
      <c r="AX407" s="1">
        <v>9395.16</v>
      </c>
      <c r="AY407">
        <v>0.58520000000000005</v>
      </c>
      <c r="AZ407" s="1">
        <v>1058.3</v>
      </c>
      <c r="BA407">
        <v>6.59E-2</v>
      </c>
      <c r="BB407">
        <v>984.73</v>
      </c>
      <c r="BC407">
        <v>6.13E-2</v>
      </c>
      <c r="BD407" s="1">
        <v>16055.01</v>
      </c>
      <c r="BE407" s="1">
        <v>3178.58</v>
      </c>
      <c r="BF407">
        <v>0.63070000000000004</v>
      </c>
      <c r="BG407">
        <v>0.55979999999999996</v>
      </c>
      <c r="BH407">
        <v>0.22220000000000001</v>
      </c>
      <c r="BI407">
        <v>0.1827</v>
      </c>
      <c r="BJ407">
        <v>2.0899999999999998E-2</v>
      </c>
      <c r="BK407">
        <v>1.43E-2</v>
      </c>
    </row>
    <row r="408" spans="1:63" x14ac:dyDescent="0.3">
      <c r="A408" t="s">
        <v>406</v>
      </c>
      <c r="B408">
        <v>61903</v>
      </c>
      <c r="C408">
        <v>487</v>
      </c>
      <c r="D408">
        <v>8.02</v>
      </c>
      <c r="E408" s="1">
        <v>3908.15</v>
      </c>
      <c r="F408" s="1">
        <v>3869.88</v>
      </c>
      <c r="G408">
        <v>1.6000000000000001E-3</v>
      </c>
      <c r="H408">
        <v>5.0000000000000001E-4</v>
      </c>
      <c r="I408">
        <v>1.5E-3</v>
      </c>
      <c r="J408">
        <v>8.0000000000000004E-4</v>
      </c>
      <c r="K408">
        <v>8.0999999999999996E-3</v>
      </c>
      <c r="L408">
        <v>0.97440000000000004</v>
      </c>
      <c r="M408">
        <v>1.3100000000000001E-2</v>
      </c>
      <c r="N408">
        <v>0.60770000000000002</v>
      </c>
      <c r="O408">
        <v>5.0000000000000001E-4</v>
      </c>
      <c r="P408">
        <v>0.1676</v>
      </c>
      <c r="Q408" s="1">
        <v>51477.39</v>
      </c>
      <c r="R408">
        <v>0.26619999999999999</v>
      </c>
      <c r="S408">
        <v>0.1673</v>
      </c>
      <c r="T408">
        <v>0.5665</v>
      </c>
      <c r="U408">
        <v>29</v>
      </c>
      <c r="V408" s="1">
        <v>76364.03</v>
      </c>
      <c r="W408">
        <v>134.52000000000001</v>
      </c>
      <c r="X408" s="1">
        <v>97426.22</v>
      </c>
      <c r="Y408">
        <v>0.76290000000000002</v>
      </c>
      <c r="Z408">
        <v>0.1104</v>
      </c>
      <c r="AA408">
        <v>0.12670000000000001</v>
      </c>
      <c r="AB408">
        <v>0.23710000000000001</v>
      </c>
      <c r="AC408">
        <v>97.43</v>
      </c>
      <c r="AD408" s="1">
        <v>2093.48</v>
      </c>
      <c r="AE408">
        <v>315.48</v>
      </c>
      <c r="AF408" s="1">
        <v>81280.83</v>
      </c>
      <c r="AG408">
        <v>71</v>
      </c>
      <c r="AH408" s="1">
        <v>27171</v>
      </c>
      <c r="AI408" s="1">
        <v>44549</v>
      </c>
      <c r="AJ408">
        <v>26</v>
      </c>
      <c r="AK408">
        <v>20.09</v>
      </c>
      <c r="AL408">
        <v>26</v>
      </c>
      <c r="AM408">
        <v>3.3</v>
      </c>
      <c r="AN408">
        <v>0</v>
      </c>
      <c r="AO408">
        <v>0.74980000000000002</v>
      </c>
      <c r="AP408" s="1">
        <v>1282.67</v>
      </c>
      <c r="AQ408" s="1">
        <v>2286.66</v>
      </c>
      <c r="AR408" s="1">
        <v>6787.06</v>
      </c>
      <c r="AS408">
        <v>399.58</v>
      </c>
      <c r="AT408">
        <v>192.19</v>
      </c>
      <c r="AU408" s="1">
        <v>10948.16</v>
      </c>
      <c r="AV408" s="1">
        <v>8474.4699999999993</v>
      </c>
      <c r="AW408">
        <v>0.68910000000000005</v>
      </c>
      <c r="AX408" s="1">
        <v>1886.28</v>
      </c>
      <c r="AY408">
        <v>0.15340000000000001</v>
      </c>
      <c r="AZ408">
        <v>730.74</v>
      </c>
      <c r="BA408">
        <v>5.9400000000000001E-2</v>
      </c>
      <c r="BB408" s="1">
        <v>1205.74</v>
      </c>
      <c r="BC408">
        <v>9.8100000000000007E-2</v>
      </c>
      <c r="BD408" s="1">
        <v>12297.23</v>
      </c>
      <c r="BE408" s="1">
        <v>7598.08</v>
      </c>
      <c r="BF408">
        <v>4.2335000000000003</v>
      </c>
      <c r="BG408">
        <v>0.5393</v>
      </c>
      <c r="BH408">
        <v>0.26350000000000001</v>
      </c>
      <c r="BI408">
        <v>0.14630000000000001</v>
      </c>
      <c r="BJ408">
        <v>3.5700000000000003E-2</v>
      </c>
      <c r="BK408">
        <v>1.5100000000000001E-2</v>
      </c>
    </row>
    <row r="409" spans="1:63" x14ac:dyDescent="0.3">
      <c r="A409" t="s">
        <v>407</v>
      </c>
      <c r="B409">
        <v>49726</v>
      </c>
      <c r="C409">
        <v>63</v>
      </c>
      <c r="D409">
        <v>7.97</v>
      </c>
      <c r="E409">
        <v>501.84</v>
      </c>
      <c r="F409">
        <v>563.21</v>
      </c>
      <c r="G409">
        <v>0</v>
      </c>
      <c r="H409">
        <v>0</v>
      </c>
      <c r="I409">
        <v>8.8999999999999999E-3</v>
      </c>
      <c r="J409">
        <v>1.8E-3</v>
      </c>
      <c r="K409">
        <v>5.9900000000000002E-2</v>
      </c>
      <c r="L409">
        <v>0.92410000000000003</v>
      </c>
      <c r="M409">
        <v>5.3E-3</v>
      </c>
      <c r="N409">
        <v>0.33119999999999999</v>
      </c>
      <c r="O409">
        <v>1.8E-3</v>
      </c>
      <c r="P409">
        <v>0.13039999999999999</v>
      </c>
      <c r="Q409" s="1">
        <v>49967.62</v>
      </c>
      <c r="R409">
        <v>0.1875</v>
      </c>
      <c r="S409">
        <v>0.125</v>
      </c>
      <c r="T409">
        <v>0.6875</v>
      </c>
      <c r="U409">
        <v>10.5</v>
      </c>
      <c r="V409" s="1">
        <v>36292.75</v>
      </c>
      <c r="W409">
        <v>46.4</v>
      </c>
      <c r="X409" s="1">
        <v>210292.52</v>
      </c>
      <c r="Y409">
        <v>0.81330000000000002</v>
      </c>
      <c r="Z409">
        <v>6.3299999999999995E-2</v>
      </c>
      <c r="AA409">
        <v>0.1234</v>
      </c>
      <c r="AB409">
        <v>0.1867</v>
      </c>
      <c r="AC409">
        <v>210.29</v>
      </c>
      <c r="AD409" s="1">
        <v>5493.82</v>
      </c>
      <c r="AE409">
        <v>488.07</v>
      </c>
      <c r="AF409" s="1">
        <v>137158.75</v>
      </c>
      <c r="AG409">
        <v>313</v>
      </c>
      <c r="AH409" s="1">
        <v>34681</v>
      </c>
      <c r="AI409" s="1">
        <v>49916</v>
      </c>
      <c r="AJ409">
        <v>45.9</v>
      </c>
      <c r="AK409">
        <v>21.6</v>
      </c>
      <c r="AL409">
        <v>45.71</v>
      </c>
      <c r="AM409">
        <v>4.9000000000000004</v>
      </c>
      <c r="AN409" s="1">
        <v>1418.37</v>
      </c>
      <c r="AO409">
        <v>1.5432999999999999</v>
      </c>
      <c r="AP409" s="1">
        <v>1981.09</v>
      </c>
      <c r="AQ409" s="1">
        <v>2561.62</v>
      </c>
      <c r="AR409" s="1">
        <v>6830.69</v>
      </c>
      <c r="AS409">
        <v>335.4</v>
      </c>
      <c r="AT409">
        <v>568.37</v>
      </c>
      <c r="AU409" s="1">
        <v>12277.16</v>
      </c>
      <c r="AV409" s="1">
        <v>5913.93</v>
      </c>
      <c r="AW409">
        <v>0.39660000000000001</v>
      </c>
      <c r="AX409" s="1">
        <v>5392.25</v>
      </c>
      <c r="AY409">
        <v>0.36159999999999998</v>
      </c>
      <c r="AZ409" s="1">
        <v>2896.78</v>
      </c>
      <c r="BA409">
        <v>0.1943</v>
      </c>
      <c r="BB409">
        <v>708.04</v>
      </c>
      <c r="BC409">
        <v>4.7500000000000001E-2</v>
      </c>
      <c r="BD409" s="1">
        <v>14910.99</v>
      </c>
      <c r="BE409" s="1">
        <v>6316.97</v>
      </c>
      <c r="BF409">
        <v>2.1911999999999998</v>
      </c>
      <c r="BG409">
        <v>0.49440000000000001</v>
      </c>
      <c r="BH409">
        <v>0.17849999999999999</v>
      </c>
      <c r="BI409">
        <v>0.26950000000000002</v>
      </c>
      <c r="BJ409">
        <v>3.7499999999999999E-2</v>
      </c>
      <c r="BK409">
        <v>2.0199999999999999E-2</v>
      </c>
    </row>
    <row r="410" spans="1:63" x14ac:dyDescent="0.3">
      <c r="A410" t="s">
        <v>408</v>
      </c>
      <c r="B410">
        <v>46763</v>
      </c>
      <c r="C410">
        <v>95</v>
      </c>
      <c r="D410">
        <v>205.93</v>
      </c>
      <c r="E410" s="1">
        <v>19563.12</v>
      </c>
      <c r="F410" s="1">
        <v>19716.29</v>
      </c>
      <c r="G410">
        <v>0.1168</v>
      </c>
      <c r="H410">
        <v>5.9999999999999995E-4</v>
      </c>
      <c r="I410">
        <v>4.0399999999999998E-2</v>
      </c>
      <c r="J410">
        <v>2.2000000000000001E-3</v>
      </c>
      <c r="K410">
        <v>3.1E-2</v>
      </c>
      <c r="L410">
        <v>0.76690000000000003</v>
      </c>
      <c r="M410">
        <v>4.2099999999999999E-2</v>
      </c>
      <c r="N410">
        <v>6.4899999999999999E-2</v>
      </c>
      <c r="O410">
        <v>1.9199999999999998E-2</v>
      </c>
      <c r="P410">
        <v>0.1205</v>
      </c>
      <c r="Q410" s="1">
        <v>68034.78</v>
      </c>
      <c r="R410">
        <v>0.32329999999999998</v>
      </c>
      <c r="S410">
        <v>0.1555</v>
      </c>
      <c r="T410">
        <v>0.52129999999999999</v>
      </c>
      <c r="U410">
        <v>107</v>
      </c>
      <c r="V410" s="1">
        <v>76762.570000000007</v>
      </c>
      <c r="W410">
        <v>182.13</v>
      </c>
      <c r="X410" s="1">
        <v>182648.81</v>
      </c>
      <c r="Y410">
        <v>0.82689999999999997</v>
      </c>
      <c r="Z410">
        <v>0.13370000000000001</v>
      </c>
      <c r="AA410">
        <v>3.9399999999999998E-2</v>
      </c>
      <c r="AB410">
        <v>0.1731</v>
      </c>
      <c r="AC410">
        <v>182.65</v>
      </c>
      <c r="AD410" s="1">
        <v>9475.34</v>
      </c>
      <c r="AE410" s="1">
        <v>1028.92</v>
      </c>
      <c r="AF410" s="1">
        <v>206976.87</v>
      </c>
      <c r="AG410">
        <v>527</v>
      </c>
      <c r="AH410" s="1">
        <v>75798</v>
      </c>
      <c r="AI410" s="1">
        <v>127525</v>
      </c>
      <c r="AJ410">
        <v>77.3</v>
      </c>
      <c r="AK410">
        <v>50.77</v>
      </c>
      <c r="AL410">
        <v>51.25</v>
      </c>
      <c r="AM410">
        <v>5</v>
      </c>
      <c r="AN410">
        <v>0</v>
      </c>
      <c r="AO410">
        <v>0.5413</v>
      </c>
      <c r="AP410" s="1">
        <v>1004.84</v>
      </c>
      <c r="AQ410" s="1">
        <v>1721.56</v>
      </c>
      <c r="AR410" s="1">
        <v>7156.35</v>
      </c>
      <c r="AS410">
        <v>406.99</v>
      </c>
      <c r="AT410">
        <v>256.14</v>
      </c>
      <c r="AU410" s="1">
        <v>10545.87</v>
      </c>
      <c r="AV410" s="1">
        <v>1463.93</v>
      </c>
      <c r="AW410">
        <v>0.13189999999999999</v>
      </c>
      <c r="AX410" s="1">
        <v>7605.92</v>
      </c>
      <c r="AY410">
        <v>0.68520000000000003</v>
      </c>
      <c r="AZ410" s="1">
        <v>1783.4</v>
      </c>
      <c r="BA410">
        <v>0.16070000000000001</v>
      </c>
      <c r="BB410">
        <v>246.41</v>
      </c>
      <c r="BC410">
        <v>2.2200000000000001E-2</v>
      </c>
      <c r="BD410" s="1">
        <v>11099.66</v>
      </c>
      <c r="BE410">
        <v>475.45</v>
      </c>
      <c r="BF410">
        <v>6.5299999999999997E-2</v>
      </c>
      <c r="BG410">
        <v>0.60780000000000001</v>
      </c>
      <c r="BH410">
        <v>0.2409</v>
      </c>
      <c r="BI410">
        <v>6.9099999999999995E-2</v>
      </c>
      <c r="BJ410">
        <v>3.0099999999999998E-2</v>
      </c>
      <c r="BK410">
        <v>5.21E-2</v>
      </c>
    </row>
    <row r="411" spans="1:63" x14ac:dyDescent="0.3">
      <c r="A411" t="s">
        <v>409</v>
      </c>
      <c r="B411">
        <v>46573</v>
      </c>
      <c r="C411">
        <v>16</v>
      </c>
      <c r="D411">
        <v>226.76</v>
      </c>
      <c r="E411" s="1">
        <v>3628.18</v>
      </c>
      <c r="F411" s="1">
        <v>3516.03</v>
      </c>
      <c r="G411">
        <v>2.0400000000000001E-2</v>
      </c>
      <c r="H411">
        <v>2E-3</v>
      </c>
      <c r="I411">
        <v>1.7600000000000001E-2</v>
      </c>
      <c r="J411">
        <v>3.3999999999999998E-3</v>
      </c>
      <c r="K411">
        <v>1.7500000000000002E-2</v>
      </c>
      <c r="L411">
        <v>0.92569999999999997</v>
      </c>
      <c r="M411">
        <v>1.35E-2</v>
      </c>
      <c r="N411">
        <v>0.13800000000000001</v>
      </c>
      <c r="O411">
        <v>9.1999999999999998E-3</v>
      </c>
      <c r="P411">
        <v>0.1188</v>
      </c>
      <c r="Q411" s="1">
        <v>70797.100000000006</v>
      </c>
      <c r="R411">
        <v>0.25569999999999998</v>
      </c>
      <c r="S411">
        <v>0.12790000000000001</v>
      </c>
      <c r="T411">
        <v>0.61639999999999995</v>
      </c>
      <c r="U411">
        <v>18.899999999999999</v>
      </c>
      <c r="V411" s="1">
        <v>87469.26</v>
      </c>
      <c r="W411">
        <v>188.26</v>
      </c>
      <c r="X411" s="1">
        <v>143119.57999999999</v>
      </c>
      <c r="Y411">
        <v>0.7964</v>
      </c>
      <c r="Z411">
        <v>0.17599999999999999</v>
      </c>
      <c r="AA411">
        <v>2.7699999999999999E-2</v>
      </c>
      <c r="AB411">
        <v>0.2036</v>
      </c>
      <c r="AC411">
        <v>143.12</v>
      </c>
      <c r="AD411" s="1">
        <v>7448.1</v>
      </c>
      <c r="AE411">
        <v>880.26</v>
      </c>
      <c r="AF411" s="1">
        <v>151897.60000000001</v>
      </c>
      <c r="AG411">
        <v>388</v>
      </c>
      <c r="AH411" s="1">
        <v>42593</v>
      </c>
      <c r="AI411" s="1">
        <v>65675</v>
      </c>
      <c r="AJ411">
        <v>97</v>
      </c>
      <c r="AK411">
        <v>50.57</v>
      </c>
      <c r="AL411">
        <v>51.63</v>
      </c>
      <c r="AM411">
        <v>5</v>
      </c>
      <c r="AN411">
        <v>0</v>
      </c>
      <c r="AO411">
        <v>0.95889999999999997</v>
      </c>
      <c r="AP411" s="1">
        <v>1610.09</v>
      </c>
      <c r="AQ411" s="1">
        <v>2016.83</v>
      </c>
      <c r="AR411" s="1">
        <v>7903.49</v>
      </c>
      <c r="AS411">
        <v>362.13</v>
      </c>
      <c r="AT411">
        <v>330.64</v>
      </c>
      <c r="AU411" s="1">
        <v>12223.17</v>
      </c>
      <c r="AV411" s="1">
        <v>4859.66</v>
      </c>
      <c r="AW411">
        <v>0.38900000000000001</v>
      </c>
      <c r="AX411" s="1">
        <v>6549.93</v>
      </c>
      <c r="AY411">
        <v>0.52429999999999999</v>
      </c>
      <c r="AZ411">
        <v>677.43</v>
      </c>
      <c r="BA411">
        <v>5.4199999999999998E-2</v>
      </c>
      <c r="BB411">
        <v>405.65</v>
      </c>
      <c r="BC411">
        <v>3.2500000000000001E-2</v>
      </c>
      <c r="BD411" s="1">
        <v>12492.67</v>
      </c>
      <c r="BE411" s="1">
        <v>3571.13</v>
      </c>
      <c r="BF411">
        <v>0.68910000000000005</v>
      </c>
      <c r="BG411">
        <v>0.59370000000000001</v>
      </c>
      <c r="BH411">
        <v>0.23180000000000001</v>
      </c>
      <c r="BI411">
        <v>0.12540000000000001</v>
      </c>
      <c r="BJ411">
        <v>3.3799999999999997E-2</v>
      </c>
      <c r="BK411">
        <v>1.5299999999999999E-2</v>
      </c>
    </row>
    <row r="412" spans="1:63" x14ac:dyDescent="0.3">
      <c r="A412" t="s">
        <v>410</v>
      </c>
      <c r="B412">
        <v>49478</v>
      </c>
      <c r="C412">
        <v>40</v>
      </c>
      <c r="D412">
        <v>44.65</v>
      </c>
      <c r="E412" s="1">
        <v>1786.15</v>
      </c>
      <c r="F412" s="1">
        <v>1912.63</v>
      </c>
      <c r="G412">
        <v>2.7099999999999999E-2</v>
      </c>
      <c r="H412">
        <v>1.8E-3</v>
      </c>
      <c r="I412">
        <v>4.7699999999999999E-2</v>
      </c>
      <c r="J412">
        <v>5.0000000000000001E-4</v>
      </c>
      <c r="K412">
        <v>2.64E-2</v>
      </c>
      <c r="L412">
        <v>0.83720000000000006</v>
      </c>
      <c r="M412">
        <v>5.9200000000000003E-2</v>
      </c>
      <c r="N412">
        <v>0.32850000000000001</v>
      </c>
      <c r="O412">
        <v>1.0200000000000001E-2</v>
      </c>
      <c r="P412">
        <v>8.14E-2</v>
      </c>
      <c r="Q412" s="1">
        <v>57674.61</v>
      </c>
      <c r="R412">
        <v>0.1852</v>
      </c>
      <c r="S412">
        <v>0.1852</v>
      </c>
      <c r="T412">
        <v>0.62960000000000005</v>
      </c>
      <c r="U412">
        <v>11.8</v>
      </c>
      <c r="V412" s="1">
        <v>82586.02</v>
      </c>
      <c r="W412">
        <v>146.88999999999999</v>
      </c>
      <c r="X412" s="1">
        <v>156884.85</v>
      </c>
      <c r="Y412">
        <v>0.69469999999999998</v>
      </c>
      <c r="Z412">
        <v>0.27239999999999998</v>
      </c>
      <c r="AA412">
        <v>3.2899999999999999E-2</v>
      </c>
      <c r="AB412">
        <v>0.30530000000000002</v>
      </c>
      <c r="AC412">
        <v>156.88</v>
      </c>
      <c r="AD412" s="1">
        <v>5931.75</v>
      </c>
      <c r="AE412">
        <v>676.11</v>
      </c>
      <c r="AF412" s="1">
        <v>141988.67000000001</v>
      </c>
      <c r="AG412">
        <v>339</v>
      </c>
      <c r="AH412" s="1">
        <v>33952</v>
      </c>
      <c r="AI412" s="1">
        <v>60046</v>
      </c>
      <c r="AJ412">
        <v>49.2</v>
      </c>
      <c r="AK412">
        <v>35.659999999999997</v>
      </c>
      <c r="AL412">
        <v>41.91</v>
      </c>
      <c r="AM412">
        <v>5.4</v>
      </c>
      <c r="AN412">
        <v>0</v>
      </c>
      <c r="AO412">
        <v>0.95809999999999995</v>
      </c>
      <c r="AP412" s="1">
        <v>1027.1199999999999</v>
      </c>
      <c r="AQ412" s="1">
        <v>1681.72</v>
      </c>
      <c r="AR412" s="1">
        <v>4755.79</v>
      </c>
      <c r="AS412">
        <v>468.04</v>
      </c>
      <c r="AT412">
        <v>496.01</v>
      </c>
      <c r="AU412" s="1">
        <v>8428.67</v>
      </c>
      <c r="AV412" s="1">
        <v>2806.14</v>
      </c>
      <c r="AW412">
        <v>0.29239999999999999</v>
      </c>
      <c r="AX412" s="1">
        <v>4444.09</v>
      </c>
      <c r="AY412">
        <v>0.46310000000000001</v>
      </c>
      <c r="AZ412" s="1">
        <v>1799.47</v>
      </c>
      <c r="BA412">
        <v>0.1875</v>
      </c>
      <c r="BB412">
        <v>545.99</v>
      </c>
      <c r="BC412">
        <v>5.6899999999999999E-2</v>
      </c>
      <c r="BD412" s="1">
        <v>9595.68</v>
      </c>
      <c r="BE412" s="1">
        <v>2293.38</v>
      </c>
      <c r="BF412">
        <v>0.58330000000000004</v>
      </c>
      <c r="BG412">
        <v>0.54490000000000005</v>
      </c>
      <c r="BH412">
        <v>0.22</v>
      </c>
      <c r="BI412">
        <v>0.18820000000000001</v>
      </c>
      <c r="BJ412">
        <v>2.92E-2</v>
      </c>
      <c r="BK412">
        <v>1.77E-2</v>
      </c>
    </row>
    <row r="413" spans="1:63" x14ac:dyDescent="0.3">
      <c r="A413" t="s">
        <v>411</v>
      </c>
      <c r="B413">
        <v>46581</v>
      </c>
      <c r="C413">
        <v>25</v>
      </c>
      <c r="D413">
        <v>80.58</v>
      </c>
      <c r="E413" s="1">
        <v>2014.39</v>
      </c>
      <c r="F413" s="1">
        <v>1992.81</v>
      </c>
      <c r="G413">
        <v>6.4799999999999996E-2</v>
      </c>
      <c r="H413">
        <v>0</v>
      </c>
      <c r="I413">
        <v>0.18340000000000001</v>
      </c>
      <c r="J413">
        <v>5.0000000000000001E-4</v>
      </c>
      <c r="K413">
        <v>1.8599999999999998E-2</v>
      </c>
      <c r="L413">
        <v>0.67520000000000002</v>
      </c>
      <c r="M413">
        <v>5.7599999999999998E-2</v>
      </c>
      <c r="N413">
        <v>0.1285</v>
      </c>
      <c r="O413">
        <v>2.18E-2</v>
      </c>
      <c r="P413">
        <v>0.13919999999999999</v>
      </c>
      <c r="Q413" s="1">
        <v>85387.18</v>
      </c>
      <c r="R413">
        <v>8.5400000000000004E-2</v>
      </c>
      <c r="S413">
        <v>0.1646</v>
      </c>
      <c r="T413">
        <v>0.75</v>
      </c>
      <c r="U413">
        <v>22</v>
      </c>
      <c r="V413" s="1">
        <v>100517.41</v>
      </c>
      <c r="W413">
        <v>91.56</v>
      </c>
      <c r="X413" s="1">
        <v>528821.5</v>
      </c>
      <c r="Y413">
        <v>0.85</v>
      </c>
      <c r="Z413">
        <v>0.13900000000000001</v>
      </c>
      <c r="AA413">
        <v>1.0999999999999999E-2</v>
      </c>
      <c r="AB413">
        <v>0.15</v>
      </c>
      <c r="AC413">
        <v>528.82000000000005</v>
      </c>
      <c r="AD413" s="1">
        <v>23242.48</v>
      </c>
      <c r="AE413" s="1">
        <v>2599.81</v>
      </c>
      <c r="AF413" s="1">
        <v>527658.85</v>
      </c>
      <c r="AG413">
        <v>605</v>
      </c>
      <c r="AH413" s="1">
        <v>74241</v>
      </c>
      <c r="AI413" s="1">
        <v>305772</v>
      </c>
      <c r="AJ413">
        <v>87.7</v>
      </c>
      <c r="AK413">
        <v>42.31</v>
      </c>
      <c r="AL413">
        <v>50.53</v>
      </c>
      <c r="AM413">
        <v>5.2</v>
      </c>
      <c r="AN413">
        <v>0</v>
      </c>
      <c r="AO413">
        <v>0.39029999999999998</v>
      </c>
      <c r="AP413" s="1">
        <v>3443.14</v>
      </c>
      <c r="AQ413" s="1">
        <v>4340.53</v>
      </c>
      <c r="AR413" s="1">
        <v>13634.46</v>
      </c>
      <c r="AS413" s="1">
        <v>1671</v>
      </c>
      <c r="AT413">
        <v>818.7</v>
      </c>
      <c r="AU413" s="1">
        <v>23907.81</v>
      </c>
      <c r="AV413" s="1">
        <v>4036.07</v>
      </c>
      <c r="AW413">
        <v>0.15429999999999999</v>
      </c>
      <c r="AX413" s="1">
        <v>20616.02</v>
      </c>
      <c r="AY413">
        <v>0.78820000000000001</v>
      </c>
      <c r="AZ413" s="1">
        <v>1103.6099999999999</v>
      </c>
      <c r="BA413">
        <v>4.2200000000000001E-2</v>
      </c>
      <c r="BB413">
        <v>399.73</v>
      </c>
      <c r="BC413">
        <v>1.5299999999999999E-2</v>
      </c>
      <c r="BD413" s="1">
        <v>26155.43</v>
      </c>
      <c r="BE413">
        <v>497.65</v>
      </c>
      <c r="BF413">
        <v>1.6299999999999999E-2</v>
      </c>
      <c r="BG413">
        <v>0.59840000000000004</v>
      </c>
      <c r="BH413">
        <v>0.23769999999999999</v>
      </c>
      <c r="BI413">
        <v>0.11890000000000001</v>
      </c>
      <c r="BJ413">
        <v>2.2499999999999999E-2</v>
      </c>
      <c r="BK413">
        <v>2.2499999999999999E-2</v>
      </c>
    </row>
    <row r="414" spans="1:63" x14ac:dyDescent="0.3">
      <c r="A414" t="s">
        <v>412</v>
      </c>
      <c r="B414">
        <v>44602</v>
      </c>
      <c r="C414">
        <v>61</v>
      </c>
      <c r="D414">
        <v>58.32</v>
      </c>
      <c r="E414" s="1">
        <v>3557.73</v>
      </c>
      <c r="F414" s="1">
        <v>3647.39</v>
      </c>
      <c r="G414">
        <v>1.06E-2</v>
      </c>
      <c r="H414">
        <v>2.9999999999999997E-4</v>
      </c>
      <c r="I414">
        <v>2.2100000000000002E-2</v>
      </c>
      <c r="J414">
        <v>8.0000000000000004E-4</v>
      </c>
      <c r="K414">
        <v>0.13819999999999999</v>
      </c>
      <c r="L414">
        <v>0.80469999999999997</v>
      </c>
      <c r="M414">
        <v>2.3199999999999998E-2</v>
      </c>
      <c r="N414">
        <v>0.46800000000000003</v>
      </c>
      <c r="O414">
        <v>2.5000000000000001E-3</v>
      </c>
      <c r="P414">
        <v>0.13589999999999999</v>
      </c>
      <c r="Q414" s="1">
        <v>62117.18</v>
      </c>
      <c r="R414">
        <v>0.4304</v>
      </c>
      <c r="S414">
        <v>0.1913</v>
      </c>
      <c r="T414">
        <v>0.37830000000000003</v>
      </c>
      <c r="U414">
        <v>25.7</v>
      </c>
      <c r="V414" s="1">
        <v>89569.53</v>
      </c>
      <c r="W414">
        <v>138.16999999999999</v>
      </c>
      <c r="X414" s="1">
        <v>148549.04</v>
      </c>
      <c r="Y414">
        <v>0.6734</v>
      </c>
      <c r="Z414">
        <v>0.23039999999999999</v>
      </c>
      <c r="AA414">
        <v>9.6199999999999994E-2</v>
      </c>
      <c r="AB414">
        <v>0.3266</v>
      </c>
      <c r="AC414">
        <v>148.55000000000001</v>
      </c>
      <c r="AD414" s="1">
        <v>6815.88</v>
      </c>
      <c r="AE414">
        <v>737.35</v>
      </c>
      <c r="AF414" s="1">
        <v>139781.15</v>
      </c>
      <c r="AG414">
        <v>323</v>
      </c>
      <c r="AH414" s="1">
        <v>36920</v>
      </c>
      <c r="AI414" s="1">
        <v>56145</v>
      </c>
      <c r="AJ414">
        <v>62.95</v>
      </c>
      <c r="AK414">
        <v>40.46</v>
      </c>
      <c r="AL414">
        <v>54.6</v>
      </c>
      <c r="AM414">
        <v>6</v>
      </c>
      <c r="AN414">
        <v>0</v>
      </c>
      <c r="AO414">
        <v>0.92369999999999997</v>
      </c>
      <c r="AP414" s="1">
        <v>1500.24</v>
      </c>
      <c r="AQ414" s="1">
        <v>2017.61</v>
      </c>
      <c r="AR414" s="1">
        <v>6514.94</v>
      </c>
      <c r="AS414">
        <v>651.26</v>
      </c>
      <c r="AT414">
        <v>773.82</v>
      </c>
      <c r="AU414" s="1">
        <v>11457.86</v>
      </c>
      <c r="AV414" s="1">
        <v>5120.01</v>
      </c>
      <c r="AW414">
        <v>0.3921</v>
      </c>
      <c r="AX414" s="1">
        <v>5886.31</v>
      </c>
      <c r="AY414">
        <v>0.45079999999999998</v>
      </c>
      <c r="AZ414" s="1">
        <v>1231.3800000000001</v>
      </c>
      <c r="BA414">
        <v>9.4299999999999995E-2</v>
      </c>
      <c r="BB414">
        <v>820.49</v>
      </c>
      <c r="BC414">
        <v>6.2799999999999995E-2</v>
      </c>
      <c r="BD414" s="1">
        <v>13058.2</v>
      </c>
      <c r="BE414" s="1">
        <v>3463.4</v>
      </c>
      <c r="BF414">
        <v>0.94020000000000004</v>
      </c>
      <c r="BG414">
        <v>0.57699999999999996</v>
      </c>
      <c r="BH414">
        <v>0.22439999999999999</v>
      </c>
      <c r="BI414">
        <v>0.1394</v>
      </c>
      <c r="BJ414">
        <v>4.7300000000000002E-2</v>
      </c>
      <c r="BK414">
        <v>1.1900000000000001E-2</v>
      </c>
    </row>
    <row r="415" spans="1:63" x14ac:dyDescent="0.3">
      <c r="A415" t="s">
        <v>413</v>
      </c>
      <c r="B415">
        <v>44610</v>
      </c>
      <c r="C415">
        <v>25</v>
      </c>
      <c r="D415">
        <v>66.58</v>
      </c>
      <c r="E415" s="1">
        <v>1664.57</v>
      </c>
      <c r="F415" s="1">
        <v>1504.89</v>
      </c>
      <c r="G415">
        <v>1.9199999999999998E-2</v>
      </c>
      <c r="H415">
        <v>0</v>
      </c>
      <c r="I415">
        <v>4.3099999999999999E-2</v>
      </c>
      <c r="J415">
        <v>1.6000000000000001E-3</v>
      </c>
      <c r="K415">
        <v>0.1108</v>
      </c>
      <c r="L415">
        <v>0.753</v>
      </c>
      <c r="M415">
        <v>7.2300000000000003E-2</v>
      </c>
      <c r="N415">
        <v>0.52470000000000006</v>
      </c>
      <c r="O415">
        <v>4.5600000000000002E-2</v>
      </c>
      <c r="P415">
        <v>0.13830000000000001</v>
      </c>
      <c r="Q415" s="1">
        <v>54586.28</v>
      </c>
      <c r="R415">
        <v>0.26129999999999998</v>
      </c>
      <c r="S415">
        <v>0.14410000000000001</v>
      </c>
      <c r="T415">
        <v>0.59460000000000002</v>
      </c>
      <c r="U415">
        <v>9.3000000000000007</v>
      </c>
      <c r="V415" s="1">
        <v>80549.509999999995</v>
      </c>
      <c r="W415">
        <v>171.84</v>
      </c>
      <c r="X415" s="1">
        <v>141779.85</v>
      </c>
      <c r="Y415">
        <v>0.65039999999999998</v>
      </c>
      <c r="Z415">
        <v>0.34129999999999999</v>
      </c>
      <c r="AA415">
        <v>8.3000000000000001E-3</v>
      </c>
      <c r="AB415">
        <v>0.34960000000000002</v>
      </c>
      <c r="AC415">
        <v>141.78</v>
      </c>
      <c r="AD415" s="1">
        <v>5583.5</v>
      </c>
      <c r="AE415">
        <v>587.53</v>
      </c>
      <c r="AF415" s="1">
        <v>141631.45000000001</v>
      </c>
      <c r="AG415">
        <v>336</v>
      </c>
      <c r="AH415" s="1">
        <v>33492</v>
      </c>
      <c r="AI415" s="1">
        <v>50774</v>
      </c>
      <c r="AJ415">
        <v>56.85</v>
      </c>
      <c r="AK415">
        <v>34.32</v>
      </c>
      <c r="AL415">
        <v>48.61</v>
      </c>
      <c r="AM415">
        <v>4.8</v>
      </c>
      <c r="AN415">
        <v>0</v>
      </c>
      <c r="AO415">
        <v>0.89929999999999999</v>
      </c>
      <c r="AP415" s="1">
        <v>1398.77</v>
      </c>
      <c r="AQ415" s="1">
        <v>1967.72</v>
      </c>
      <c r="AR415" s="1">
        <v>6344.88</v>
      </c>
      <c r="AS415">
        <v>479.71</v>
      </c>
      <c r="AT415">
        <v>380.59</v>
      </c>
      <c r="AU415" s="1">
        <v>10571.66</v>
      </c>
      <c r="AV415" s="1">
        <v>5379.9</v>
      </c>
      <c r="AW415">
        <v>0.4264</v>
      </c>
      <c r="AX415" s="1">
        <v>5300.08</v>
      </c>
      <c r="AY415">
        <v>0.42009999999999997</v>
      </c>
      <c r="AZ415">
        <v>938.24</v>
      </c>
      <c r="BA415">
        <v>7.4399999999999994E-2</v>
      </c>
      <c r="BB415">
        <v>997.48</v>
      </c>
      <c r="BC415">
        <v>7.9100000000000004E-2</v>
      </c>
      <c r="BD415" s="1">
        <v>12615.7</v>
      </c>
      <c r="BE415" s="1">
        <v>3853.02</v>
      </c>
      <c r="BF415">
        <v>1.1859999999999999</v>
      </c>
      <c r="BG415">
        <v>0.54520000000000002</v>
      </c>
      <c r="BH415">
        <v>0.22120000000000001</v>
      </c>
      <c r="BI415">
        <v>0.18609999999999999</v>
      </c>
      <c r="BJ415">
        <v>3.5700000000000003E-2</v>
      </c>
      <c r="BK415">
        <v>1.18E-2</v>
      </c>
    </row>
    <row r="416" spans="1:63" x14ac:dyDescent="0.3">
      <c r="A416" t="s">
        <v>414</v>
      </c>
      <c r="B416">
        <v>49916</v>
      </c>
      <c r="C416">
        <v>35</v>
      </c>
      <c r="D416">
        <v>23.91</v>
      </c>
      <c r="E416">
        <v>836.68</v>
      </c>
      <c r="F416">
        <v>819.7</v>
      </c>
      <c r="G416">
        <v>0</v>
      </c>
      <c r="H416">
        <v>0</v>
      </c>
      <c r="I416">
        <v>1.95E-2</v>
      </c>
      <c r="J416">
        <v>6.1000000000000004E-3</v>
      </c>
      <c r="K416">
        <v>7.4999999999999997E-3</v>
      </c>
      <c r="L416">
        <v>0.94130000000000003</v>
      </c>
      <c r="M416">
        <v>2.5600000000000001E-2</v>
      </c>
      <c r="N416">
        <v>0.42580000000000001</v>
      </c>
      <c r="O416">
        <v>4.8999999999999998E-3</v>
      </c>
      <c r="P416">
        <v>0.14610000000000001</v>
      </c>
      <c r="Q416" s="1">
        <v>46713.29</v>
      </c>
      <c r="R416">
        <v>0.26919999999999999</v>
      </c>
      <c r="S416">
        <v>0.28210000000000002</v>
      </c>
      <c r="T416">
        <v>0.44869999999999999</v>
      </c>
      <c r="U416">
        <v>6.4</v>
      </c>
      <c r="V416" s="1">
        <v>78254.22</v>
      </c>
      <c r="W416">
        <v>130.35</v>
      </c>
      <c r="X416" s="1">
        <v>118969.21</v>
      </c>
      <c r="Y416">
        <v>0.86299999999999999</v>
      </c>
      <c r="Z416">
        <v>9.2600000000000002E-2</v>
      </c>
      <c r="AA416">
        <v>4.4400000000000002E-2</v>
      </c>
      <c r="AB416">
        <v>0.13700000000000001</v>
      </c>
      <c r="AC416">
        <v>118.97</v>
      </c>
      <c r="AD416" s="1">
        <v>3171.41</v>
      </c>
      <c r="AE416">
        <v>526.02</v>
      </c>
      <c r="AF416" s="1">
        <v>107924.69</v>
      </c>
      <c r="AG416">
        <v>151</v>
      </c>
      <c r="AH416" s="1">
        <v>33437</v>
      </c>
      <c r="AI416" s="1">
        <v>48108</v>
      </c>
      <c r="AJ416">
        <v>57.19</v>
      </c>
      <c r="AK416">
        <v>24.44</v>
      </c>
      <c r="AL416">
        <v>32.67</v>
      </c>
      <c r="AM416">
        <v>5.0999999999999996</v>
      </c>
      <c r="AN416">
        <v>0</v>
      </c>
      <c r="AO416">
        <v>0.72309999999999997</v>
      </c>
      <c r="AP416" s="1">
        <v>1442.91</v>
      </c>
      <c r="AQ416" s="1">
        <v>1925.81</v>
      </c>
      <c r="AR416" s="1">
        <v>5479.46</v>
      </c>
      <c r="AS416">
        <v>348.08</v>
      </c>
      <c r="AT416">
        <v>363.15</v>
      </c>
      <c r="AU416" s="1">
        <v>9559.41</v>
      </c>
      <c r="AV416" s="1">
        <v>7793.01</v>
      </c>
      <c r="AW416">
        <v>0.5595</v>
      </c>
      <c r="AX416" s="1">
        <v>3078.1</v>
      </c>
      <c r="AY416">
        <v>0.221</v>
      </c>
      <c r="AZ416" s="1">
        <v>2423.59</v>
      </c>
      <c r="BA416">
        <v>0.17399999999999999</v>
      </c>
      <c r="BB416">
        <v>632.79999999999995</v>
      </c>
      <c r="BC416">
        <v>4.5400000000000003E-2</v>
      </c>
      <c r="BD416" s="1">
        <v>13927.5</v>
      </c>
      <c r="BE416" s="1">
        <v>6228.09</v>
      </c>
      <c r="BF416">
        <v>2.2805</v>
      </c>
      <c r="BG416">
        <v>0.45319999999999999</v>
      </c>
      <c r="BH416">
        <v>0.26429999999999998</v>
      </c>
      <c r="BI416">
        <v>0.2429</v>
      </c>
      <c r="BJ416">
        <v>2.5899999999999999E-2</v>
      </c>
      <c r="BK416">
        <v>1.37E-2</v>
      </c>
    </row>
    <row r="417" spans="1:63" x14ac:dyDescent="0.3">
      <c r="A417" t="s">
        <v>415</v>
      </c>
      <c r="B417">
        <v>50724</v>
      </c>
      <c r="C417">
        <v>102</v>
      </c>
      <c r="D417">
        <v>14.61</v>
      </c>
      <c r="E417" s="1">
        <v>1490.45</v>
      </c>
      <c r="F417" s="1">
        <v>1482.05</v>
      </c>
      <c r="G417">
        <v>3.7000000000000002E-3</v>
      </c>
      <c r="H417">
        <v>2.0000000000000001E-4</v>
      </c>
      <c r="I417">
        <v>7.6E-3</v>
      </c>
      <c r="J417">
        <v>0</v>
      </c>
      <c r="K417">
        <v>6.8099999999999994E-2</v>
      </c>
      <c r="L417">
        <v>0.91539999999999999</v>
      </c>
      <c r="M417">
        <v>5.1000000000000004E-3</v>
      </c>
      <c r="N417">
        <v>0.25380000000000003</v>
      </c>
      <c r="O417">
        <v>8.0000000000000004E-4</v>
      </c>
      <c r="P417">
        <v>0.13450000000000001</v>
      </c>
      <c r="Q417" s="1">
        <v>57970.12</v>
      </c>
      <c r="R417">
        <v>0.1071</v>
      </c>
      <c r="S417">
        <v>0.21429999999999999</v>
      </c>
      <c r="T417">
        <v>0.67859999999999998</v>
      </c>
      <c r="U417">
        <v>7</v>
      </c>
      <c r="V417" s="1">
        <v>82659.289999999994</v>
      </c>
      <c r="W417">
        <v>200</v>
      </c>
      <c r="X417" s="1">
        <v>172919.53</v>
      </c>
      <c r="Y417">
        <v>0.90600000000000003</v>
      </c>
      <c r="Z417">
        <v>5.45E-2</v>
      </c>
      <c r="AA417">
        <v>3.95E-2</v>
      </c>
      <c r="AB417">
        <v>9.4E-2</v>
      </c>
      <c r="AC417">
        <v>172.92</v>
      </c>
      <c r="AD417" s="1">
        <v>3971.61</v>
      </c>
      <c r="AE417">
        <v>534.25</v>
      </c>
      <c r="AF417" s="1">
        <v>168059.95</v>
      </c>
      <c r="AG417">
        <v>442</v>
      </c>
      <c r="AH417" s="1">
        <v>40125</v>
      </c>
      <c r="AI417" s="1">
        <v>62918</v>
      </c>
      <c r="AJ417">
        <v>43.4</v>
      </c>
      <c r="AK417">
        <v>22.04</v>
      </c>
      <c r="AL417">
        <v>23.56</v>
      </c>
      <c r="AM417">
        <v>4.2</v>
      </c>
      <c r="AN417" s="1">
        <v>1775.27</v>
      </c>
      <c r="AO417">
        <v>1.1148</v>
      </c>
      <c r="AP417" s="1">
        <v>1211.25</v>
      </c>
      <c r="AQ417" s="1">
        <v>1831.56</v>
      </c>
      <c r="AR417" s="1">
        <v>5973.73</v>
      </c>
      <c r="AS417">
        <v>474.35</v>
      </c>
      <c r="AT417">
        <v>327.49</v>
      </c>
      <c r="AU417" s="1">
        <v>9818.36</v>
      </c>
      <c r="AV417" s="1">
        <v>4341.0600000000004</v>
      </c>
      <c r="AW417">
        <v>0.39389999999999997</v>
      </c>
      <c r="AX417" s="1">
        <v>5047.7299999999996</v>
      </c>
      <c r="AY417">
        <v>0.45800000000000002</v>
      </c>
      <c r="AZ417" s="1">
        <v>1012.38</v>
      </c>
      <c r="BA417">
        <v>9.1899999999999996E-2</v>
      </c>
      <c r="BB417">
        <v>620.01</v>
      </c>
      <c r="BC417">
        <v>5.6300000000000003E-2</v>
      </c>
      <c r="BD417" s="1">
        <v>11021.18</v>
      </c>
      <c r="BE417" s="1">
        <v>3694.87</v>
      </c>
      <c r="BF417">
        <v>0.86719999999999997</v>
      </c>
      <c r="BG417">
        <v>0.57799999999999996</v>
      </c>
      <c r="BH417">
        <v>0.22620000000000001</v>
      </c>
      <c r="BI417">
        <v>0.14180000000000001</v>
      </c>
      <c r="BJ417">
        <v>4.0500000000000001E-2</v>
      </c>
      <c r="BK417">
        <v>1.35E-2</v>
      </c>
    </row>
    <row r="418" spans="1:63" x14ac:dyDescent="0.3">
      <c r="A418" t="s">
        <v>416</v>
      </c>
      <c r="B418">
        <v>48215</v>
      </c>
      <c r="C418">
        <v>2</v>
      </c>
      <c r="D418">
        <v>462.46</v>
      </c>
      <c r="E418">
        <v>924.92</v>
      </c>
      <c r="F418">
        <v>906.71</v>
      </c>
      <c r="G418">
        <v>0.10290000000000001</v>
      </c>
      <c r="H418">
        <v>0</v>
      </c>
      <c r="I418">
        <v>1.34E-2</v>
      </c>
      <c r="J418">
        <v>0</v>
      </c>
      <c r="K418">
        <v>4.6399999999999997E-2</v>
      </c>
      <c r="L418">
        <v>0.79979999999999996</v>
      </c>
      <c r="M418">
        <v>3.7600000000000001E-2</v>
      </c>
      <c r="N418">
        <v>3.3E-3</v>
      </c>
      <c r="O418">
        <v>2.8E-3</v>
      </c>
      <c r="P418">
        <v>4.24E-2</v>
      </c>
      <c r="Q418" s="1">
        <v>74015.62</v>
      </c>
      <c r="R418">
        <v>0.2099</v>
      </c>
      <c r="S418">
        <v>0.14810000000000001</v>
      </c>
      <c r="T418">
        <v>0.64200000000000002</v>
      </c>
      <c r="U418">
        <v>13.1</v>
      </c>
      <c r="V418" s="1">
        <v>93003.08</v>
      </c>
      <c r="W418">
        <v>70.599999999999994</v>
      </c>
      <c r="X418" s="1">
        <v>162743.85999999999</v>
      </c>
      <c r="Y418">
        <v>0.96730000000000005</v>
      </c>
      <c r="Z418">
        <v>1.95E-2</v>
      </c>
      <c r="AA418">
        <v>1.32E-2</v>
      </c>
      <c r="AB418">
        <v>3.27E-2</v>
      </c>
      <c r="AC418">
        <v>162.74</v>
      </c>
      <c r="AD418" s="1">
        <v>13221.84</v>
      </c>
      <c r="AE418" s="1">
        <v>1703.47</v>
      </c>
      <c r="AF418" s="1">
        <v>195201.77</v>
      </c>
      <c r="AG418">
        <v>507</v>
      </c>
      <c r="AH418" s="1">
        <v>68766</v>
      </c>
      <c r="AI418" s="1">
        <v>184631</v>
      </c>
      <c r="AJ418">
        <v>135.05000000000001</v>
      </c>
      <c r="AK418">
        <v>79.989999999999995</v>
      </c>
      <c r="AL418">
        <v>106.71</v>
      </c>
      <c r="AM418">
        <v>3.9</v>
      </c>
      <c r="AN418">
        <v>0</v>
      </c>
      <c r="AO418">
        <v>0.65110000000000001</v>
      </c>
      <c r="AP418" s="1">
        <v>2468.34</v>
      </c>
      <c r="AQ418" s="1">
        <v>1341.5</v>
      </c>
      <c r="AR418" s="1">
        <v>10162.82</v>
      </c>
      <c r="AS418">
        <v>995.99</v>
      </c>
      <c r="AT418">
        <v>542.69000000000005</v>
      </c>
      <c r="AU418" s="1">
        <v>15511.31</v>
      </c>
      <c r="AV418" s="1">
        <v>4444.3999999999996</v>
      </c>
      <c r="AW418">
        <v>0.25569999999999998</v>
      </c>
      <c r="AX418" s="1">
        <v>11773.84</v>
      </c>
      <c r="AY418">
        <v>0.6774</v>
      </c>
      <c r="AZ418">
        <v>836.48</v>
      </c>
      <c r="BA418">
        <v>4.8099999999999997E-2</v>
      </c>
      <c r="BB418">
        <v>326.32</v>
      </c>
      <c r="BC418">
        <v>1.8800000000000001E-2</v>
      </c>
      <c r="BD418" s="1">
        <v>17381.04</v>
      </c>
      <c r="BE418" s="1">
        <v>2494.25</v>
      </c>
      <c r="BF418">
        <v>0.17680000000000001</v>
      </c>
      <c r="BG418">
        <v>0.56730000000000003</v>
      </c>
      <c r="BH418">
        <v>0.2205</v>
      </c>
      <c r="BI418">
        <v>0.14580000000000001</v>
      </c>
      <c r="BJ418">
        <v>5.0900000000000001E-2</v>
      </c>
      <c r="BK418">
        <v>1.54E-2</v>
      </c>
    </row>
    <row r="419" spans="1:63" x14ac:dyDescent="0.3">
      <c r="A419" t="s">
        <v>417</v>
      </c>
      <c r="B419">
        <v>49379</v>
      </c>
      <c r="C419">
        <v>61</v>
      </c>
      <c r="D419">
        <v>24.35</v>
      </c>
      <c r="E419" s="1">
        <v>1485.54</v>
      </c>
      <c r="F419" s="1">
        <v>1508.81</v>
      </c>
      <c r="G419">
        <v>3.8E-3</v>
      </c>
      <c r="H419">
        <v>0</v>
      </c>
      <c r="I419">
        <v>6.1000000000000004E-3</v>
      </c>
      <c r="J419">
        <v>0</v>
      </c>
      <c r="K419">
        <v>0.1303</v>
      </c>
      <c r="L419">
        <v>0.8468</v>
      </c>
      <c r="M419">
        <v>1.29E-2</v>
      </c>
      <c r="N419">
        <v>0.21990000000000001</v>
      </c>
      <c r="O419">
        <v>4.7999999999999996E-3</v>
      </c>
      <c r="P419">
        <v>0.1217</v>
      </c>
      <c r="Q419" s="1">
        <v>55030.080000000002</v>
      </c>
      <c r="R419">
        <v>0.30280000000000001</v>
      </c>
      <c r="S419">
        <v>0.1009</v>
      </c>
      <c r="T419">
        <v>0.59630000000000005</v>
      </c>
      <c r="U419">
        <v>7.1</v>
      </c>
      <c r="V419" s="1">
        <v>81467.649999999994</v>
      </c>
      <c r="W419">
        <v>209.23</v>
      </c>
      <c r="X419" s="1">
        <v>149250.84</v>
      </c>
      <c r="Y419">
        <v>0.84440000000000004</v>
      </c>
      <c r="Z419">
        <v>0.11600000000000001</v>
      </c>
      <c r="AA419">
        <v>3.9699999999999999E-2</v>
      </c>
      <c r="AB419">
        <v>0.15559999999999999</v>
      </c>
      <c r="AC419">
        <v>149.25</v>
      </c>
      <c r="AD419" s="1">
        <v>3283.52</v>
      </c>
      <c r="AE419">
        <v>481.68</v>
      </c>
      <c r="AF419" s="1">
        <v>140106.91</v>
      </c>
      <c r="AG419">
        <v>327</v>
      </c>
      <c r="AH419" s="1">
        <v>36638</v>
      </c>
      <c r="AI419" s="1">
        <v>57320</v>
      </c>
      <c r="AJ419">
        <v>22</v>
      </c>
      <c r="AK419">
        <v>22</v>
      </c>
      <c r="AL419">
        <v>22</v>
      </c>
      <c r="AM419">
        <v>4</v>
      </c>
      <c r="AN419">
        <v>804.91</v>
      </c>
      <c r="AO419">
        <v>0.86680000000000001</v>
      </c>
      <c r="AP419" s="1">
        <v>1220.3399999999999</v>
      </c>
      <c r="AQ419" s="1">
        <v>1997.56</v>
      </c>
      <c r="AR419" s="1">
        <v>5844.54</v>
      </c>
      <c r="AS419">
        <v>304.85000000000002</v>
      </c>
      <c r="AT419">
        <v>258.93</v>
      </c>
      <c r="AU419" s="1">
        <v>9626.25</v>
      </c>
      <c r="AV419" s="1">
        <v>4670.28</v>
      </c>
      <c r="AW419">
        <v>0.44779999999999998</v>
      </c>
      <c r="AX419" s="1">
        <v>3766.73</v>
      </c>
      <c r="AY419">
        <v>0.36109999999999998</v>
      </c>
      <c r="AZ419" s="1">
        <v>1237.83</v>
      </c>
      <c r="BA419">
        <v>0.1187</v>
      </c>
      <c r="BB419">
        <v>755.7</v>
      </c>
      <c r="BC419">
        <v>7.2499999999999995E-2</v>
      </c>
      <c r="BD419" s="1">
        <v>10430.540000000001</v>
      </c>
      <c r="BE419" s="1">
        <v>3585.49</v>
      </c>
      <c r="BF419">
        <v>1.0122</v>
      </c>
      <c r="BG419">
        <v>0.50770000000000004</v>
      </c>
      <c r="BH419">
        <v>0.25209999999999999</v>
      </c>
      <c r="BI419">
        <v>0.18590000000000001</v>
      </c>
      <c r="BJ419">
        <v>4.1599999999999998E-2</v>
      </c>
      <c r="BK419">
        <v>1.2699999999999999E-2</v>
      </c>
    </row>
    <row r="420" spans="1:63" x14ac:dyDescent="0.3">
      <c r="A420" t="s">
        <v>418</v>
      </c>
      <c r="B420">
        <v>49387</v>
      </c>
      <c r="C420">
        <v>43</v>
      </c>
      <c r="D420">
        <v>9.73</v>
      </c>
      <c r="E420">
        <v>418.18</v>
      </c>
      <c r="F420">
        <v>418.82</v>
      </c>
      <c r="G420">
        <v>4.7999999999999996E-3</v>
      </c>
      <c r="H420">
        <v>0</v>
      </c>
      <c r="I420">
        <v>2.3999999999999998E-3</v>
      </c>
      <c r="J420">
        <v>0</v>
      </c>
      <c r="K420">
        <v>2.3999999999999998E-3</v>
      </c>
      <c r="L420">
        <v>0.98809999999999998</v>
      </c>
      <c r="M420">
        <v>2.3999999999999998E-3</v>
      </c>
      <c r="N420">
        <v>0.1116</v>
      </c>
      <c r="O420">
        <v>0</v>
      </c>
      <c r="P420">
        <v>0.13589999999999999</v>
      </c>
      <c r="Q420" s="1">
        <v>54888.78</v>
      </c>
      <c r="R420">
        <v>0.2</v>
      </c>
      <c r="S420">
        <v>8.8900000000000007E-2</v>
      </c>
      <c r="T420">
        <v>0.71109999999999995</v>
      </c>
      <c r="U420">
        <v>5.0999999999999996</v>
      </c>
      <c r="V420" s="1">
        <v>72178.89</v>
      </c>
      <c r="W420">
        <v>78.930000000000007</v>
      </c>
      <c r="X420" s="1">
        <v>195611.96</v>
      </c>
      <c r="Y420">
        <v>0.9</v>
      </c>
      <c r="Z420">
        <v>6.59E-2</v>
      </c>
      <c r="AA420">
        <v>3.4000000000000002E-2</v>
      </c>
      <c r="AB420">
        <v>0.1</v>
      </c>
      <c r="AC420">
        <v>195.61</v>
      </c>
      <c r="AD420" s="1">
        <v>4379</v>
      </c>
      <c r="AE420">
        <v>515.28</v>
      </c>
      <c r="AF420" s="1">
        <v>181204.34</v>
      </c>
      <c r="AG420">
        <v>471</v>
      </c>
      <c r="AH420" s="1">
        <v>40211</v>
      </c>
      <c r="AI420" s="1">
        <v>62928</v>
      </c>
      <c r="AJ420">
        <v>25.9</v>
      </c>
      <c r="AK420">
        <v>22</v>
      </c>
      <c r="AL420">
        <v>25.84</v>
      </c>
      <c r="AM420">
        <v>4.7</v>
      </c>
      <c r="AN420" s="1">
        <v>1427.95</v>
      </c>
      <c r="AO420">
        <v>1.042</v>
      </c>
      <c r="AP420" s="1">
        <v>1702.38</v>
      </c>
      <c r="AQ420" s="1">
        <v>1922.1</v>
      </c>
      <c r="AR420" s="1">
        <v>7581.83</v>
      </c>
      <c r="AS420">
        <v>236.73</v>
      </c>
      <c r="AT420">
        <v>477.6</v>
      </c>
      <c r="AU420" s="1">
        <v>11920.77</v>
      </c>
      <c r="AV420" s="1">
        <v>6505.53</v>
      </c>
      <c r="AW420">
        <v>0.47560000000000002</v>
      </c>
      <c r="AX420" s="1">
        <v>5028.7299999999996</v>
      </c>
      <c r="AY420">
        <v>0.36770000000000003</v>
      </c>
      <c r="AZ420" s="1">
        <v>1724.95</v>
      </c>
      <c r="BA420">
        <v>0.12609999999999999</v>
      </c>
      <c r="BB420">
        <v>418.45</v>
      </c>
      <c r="BC420">
        <v>3.0599999999999999E-2</v>
      </c>
      <c r="BD420" s="1">
        <v>13677.66</v>
      </c>
      <c r="BE420" s="1">
        <v>6300.66</v>
      </c>
      <c r="BF420">
        <v>1.4374</v>
      </c>
      <c r="BG420">
        <v>0.60099999999999998</v>
      </c>
      <c r="BH420">
        <v>0.25240000000000001</v>
      </c>
      <c r="BI420">
        <v>8.6499999999999994E-2</v>
      </c>
      <c r="BJ420">
        <v>3.3599999999999998E-2</v>
      </c>
      <c r="BK420">
        <v>2.6499999999999999E-2</v>
      </c>
    </row>
    <row r="421" spans="1:63" x14ac:dyDescent="0.3">
      <c r="A421" t="s">
        <v>419</v>
      </c>
      <c r="B421">
        <v>44628</v>
      </c>
      <c r="C421">
        <v>5</v>
      </c>
      <c r="D421">
        <v>655.98</v>
      </c>
      <c r="E421" s="1">
        <v>3279.89</v>
      </c>
      <c r="F421" s="1">
        <v>2958.36</v>
      </c>
      <c r="G421">
        <v>2.5000000000000001E-3</v>
      </c>
      <c r="H421">
        <v>0</v>
      </c>
      <c r="I421">
        <v>0.1729</v>
      </c>
      <c r="J421">
        <v>8.9999999999999998E-4</v>
      </c>
      <c r="K421">
        <v>0.50380000000000003</v>
      </c>
      <c r="L421">
        <v>0.23250000000000001</v>
      </c>
      <c r="M421">
        <v>8.7400000000000005E-2</v>
      </c>
      <c r="N421">
        <v>0.98109999999999997</v>
      </c>
      <c r="O421">
        <v>0.24979999999999999</v>
      </c>
      <c r="P421">
        <v>0.16919999999999999</v>
      </c>
      <c r="Q421" s="1">
        <v>63588.06</v>
      </c>
      <c r="R421">
        <v>0.2243</v>
      </c>
      <c r="S421">
        <v>0.1963</v>
      </c>
      <c r="T421">
        <v>0.57940000000000003</v>
      </c>
      <c r="U421">
        <v>19.8</v>
      </c>
      <c r="V421" s="1">
        <v>89551.21</v>
      </c>
      <c r="W421">
        <v>163.94</v>
      </c>
      <c r="X421" s="1">
        <v>53780.69</v>
      </c>
      <c r="Y421">
        <v>0.71879999999999999</v>
      </c>
      <c r="Z421">
        <v>0.26790000000000003</v>
      </c>
      <c r="AA421">
        <v>1.3299999999999999E-2</v>
      </c>
      <c r="AB421">
        <v>0.28120000000000001</v>
      </c>
      <c r="AC421">
        <v>53.78</v>
      </c>
      <c r="AD421" s="1">
        <v>2454.2800000000002</v>
      </c>
      <c r="AE421">
        <v>310.99</v>
      </c>
      <c r="AF421" s="1">
        <v>49348.67</v>
      </c>
      <c r="AG421">
        <v>9</v>
      </c>
      <c r="AH421" s="1">
        <v>25994</v>
      </c>
      <c r="AI421" s="1">
        <v>35996</v>
      </c>
      <c r="AJ421">
        <v>80.88</v>
      </c>
      <c r="AK421">
        <v>39.24</v>
      </c>
      <c r="AL421">
        <v>61.05</v>
      </c>
      <c r="AM421">
        <v>4.72</v>
      </c>
      <c r="AN421">
        <v>0</v>
      </c>
      <c r="AO421">
        <v>1.1201000000000001</v>
      </c>
      <c r="AP421" s="1">
        <v>1763.64</v>
      </c>
      <c r="AQ421" s="1">
        <v>2032.9</v>
      </c>
      <c r="AR421" s="1">
        <v>6827.06</v>
      </c>
      <c r="AS421">
        <v>695.36</v>
      </c>
      <c r="AT421">
        <v>690.2</v>
      </c>
      <c r="AU421" s="1">
        <v>12009.16</v>
      </c>
      <c r="AV421" s="1">
        <v>9516.26</v>
      </c>
      <c r="AW421">
        <v>0.66369999999999996</v>
      </c>
      <c r="AX421" s="1">
        <v>2946.89</v>
      </c>
      <c r="AY421">
        <v>0.20549999999999999</v>
      </c>
      <c r="AZ421">
        <v>538.65</v>
      </c>
      <c r="BA421">
        <v>3.7600000000000001E-2</v>
      </c>
      <c r="BB421" s="1">
        <v>1336.58</v>
      </c>
      <c r="BC421">
        <v>9.3200000000000005E-2</v>
      </c>
      <c r="BD421" s="1">
        <v>14338.39</v>
      </c>
      <c r="BE421" s="1">
        <v>7303.51</v>
      </c>
      <c r="BF421">
        <v>5.8632999999999997</v>
      </c>
      <c r="BG421">
        <v>0.52639999999999998</v>
      </c>
      <c r="BH421">
        <v>0.22639999999999999</v>
      </c>
      <c r="BI421">
        <v>0.21410000000000001</v>
      </c>
      <c r="BJ421">
        <v>2.4299999999999999E-2</v>
      </c>
      <c r="BK421">
        <v>8.8000000000000005E-3</v>
      </c>
    </row>
    <row r="422" spans="1:63" x14ac:dyDescent="0.3">
      <c r="A422" t="s">
        <v>420</v>
      </c>
      <c r="B422">
        <v>49510</v>
      </c>
      <c r="C422">
        <v>109</v>
      </c>
      <c r="D422">
        <v>8.4600000000000009</v>
      </c>
      <c r="E422">
        <v>922.14</v>
      </c>
      <c r="F422">
        <v>833.14</v>
      </c>
      <c r="G422">
        <v>2.3999999999999998E-3</v>
      </c>
      <c r="H422">
        <v>0</v>
      </c>
      <c r="I422">
        <v>4.3E-3</v>
      </c>
      <c r="J422">
        <v>0</v>
      </c>
      <c r="K422">
        <v>4.5999999999999999E-3</v>
      </c>
      <c r="L422">
        <v>0.96660000000000001</v>
      </c>
      <c r="M422">
        <v>2.1999999999999999E-2</v>
      </c>
      <c r="N422">
        <v>0.99399999999999999</v>
      </c>
      <c r="O422">
        <v>0</v>
      </c>
      <c r="P422">
        <v>0.14169999999999999</v>
      </c>
      <c r="Q422" s="1">
        <v>50578.01</v>
      </c>
      <c r="R422">
        <v>0.27500000000000002</v>
      </c>
      <c r="S422">
        <v>0.25</v>
      </c>
      <c r="T422">
        <v>0.47499999999999998</v>
      </c>
      <c r="U422">
        <v>6.1</v>
      </c>
      <c r="V422" s="1">
        <v>74042.149999999994</v>
      </c>
      <c r="W422">
        <v>141.83000000000001</v>
      </c>
      <c r="X422" s="1">
        <v>108797.61</v>
      </c>
      <c r="Y422">
        <v>0.9204</v>
      </c>
      <c r="Z422">
        <v>3.6299999999999999E-2</v>
      </c>
      <c r="AA422">
        <v>4.3299999999999998E-2</v>
      </c>
      <c r="AB422">
        <v>7.9600000000000004E-2</v>
      </c>
      <c r="AC422">
        <v>108.8</v>
      </c>
      <c r="AD422" s="1">
        <v>2492.0100000000002</v>
      </c>
      <c r="AE422">
        <v>343.63</v>
      </c>
      <c r="AF422" s="1">
        <v>101179.78</v>
      </c>
      <c r="AG422">
        <v>131</v>
      </c>
      <c r="AH422" s="1">
        <v>30933</v>
      </c>
      <c r="AI422" s="1">
        <v>46894</v>
      </c>
      <c r="AJ422">
        <v>34.200000000000003</v>
      </c>
      <c r="AK422">
        <v>22.36</v>
      </c>
      <c r="AL422">
        <v>23.28</v>
      </c>
      <c r="AM422">
        <v>4.3</v>
      </c>
      <c r="AN422">
        <v>0</v>
      </c>
      <c r="AO422">
        <v>0.86919999999999997</v>
      </c>
      <c r="AP422" s="1">
        <v>1427.9</v>
      </c>
      <c r="AQ422" s="1">
        <v>1931.08</v>
      </c>
      <c r="AR422" s="1">
        <v>6705.96</v>
      </c>
      <c r="AS422">
        <v>339.03</v>
      </c>
      <c r="AT422">
        <v>204.23</v>
      </c>
      <c r="AU422" s="1">
        <v>10608.26</v>
      </c>
      <c r="AV422" s="1">
        <v>9294.83</v>
      </c>
      <c r="AW422">
        <v>0.67679999999999996</v>
      </c>
      <c r="AX422" s="1">
        <v>2128.06</v>
      </c>
      <c r="AY422">
        <v>0.15490000000000001</v>
      </c>
      <c r="AZ422" s="1">
        <v>1118.3399999999999</v>
      </c>
      <c r="BA422">
        <v>8.14E-2</v>
      </c>
      <c r="BB422" s="1">
        <v>1193.02</v>
      </c>
      <c r="BC422">
        <v>8.6900000000000005E-2</v>
      </c>
      <c r="BD422" s="1">
        <v>13734.25</v>
      </c>
      <c r="BE422" s="1">
        <v>7550.24</v>
      </c>
      <c r="BF422">
        <v>3.2578</v>
      </c>
      <c r="BG422">
        <v>0.47610000000000002</v>
      </c>
      <c r="BH422">
        <v>0.20430000000000001</v>
      </c>
      <c r="BI422">
        <v>0.22170000000000001</v>
      </c>
      <c r="BJ422">
        <v>3.1199999999999999E-2</v>
      </c>
      <c r="BK422">
        <v>6.6699999999999995E-2</v>
      </c>
    </row>
    <row r="423" spans="1:63" x14ac:dyDescent="0.3">
      <c r="A423" t="s">
        <v>421</v>
      </c>
      <c r="B423">
        <v>49395</v>
      </c>
      <c r="C423">
        <v>68</v>
      </c>
      <c r="D423">
        <v>8.26</v>
      </c>
      <c r="E423">
        <v>561.59</v>
      </c>
      <c r="F423">
        <v>536.97</v>
      </c>
      <c r="G423">
        <v>0</v>
      </c>
      <c r="H423">
        <v>0</v>
      </c>
      <c r="I423">
        <v>1.9E-3</v>
      </c>
      <c r="J423">
        <v>0</v>
      </c>
      <c r="K423">
        <v>3.7900000000000003E-2</v>
      </c>
      <c r="L423">
        <v>0.94910000000000005</v>
      </c>
      <c r="M423">
        <v>1.11E-2</v>
      </c>
      <c r="N423">
        <v>0.21299999999999999</v>
      </c>
      <c r="O423">
        <v>6.9999999999999999E-4</v>
      </c>
      <c r="P423">
        <v>0.12989999999999999</v>
      </c>
      <c r="Q423" s="1">
        <v>48263.37</v>
      </c>
      <c r="R423">
        <v>0.30880000000000002</v>
      </c>
      <c r="S423">
        <v>0.22059999999999999</v>
      </c>
      <c r="T423">
        <v>0.47060000000000002</v>
      </c>
      <c r="U423">
        <v>4.0999999999999996</v>
      </c>
      <c r="V423" s="1">
        <v>79098.62</v>
      </c>
      <c r="W423">
        <v>136.57</v>
      </c>
      <c r="X423" s="1">
        <v>196696.95</v>
      </c>
      <c r="Y423">
        <v>0.9234</v>
      </c>
      <c r="Z423">
        <v>3.4000000000000002E-2</v>
      </c>
      <c r="AA423">
        <v>4.2500000000000003E-2</v>
      </c>
      <c r="AB423">
        <v>7.6600000000000001E-2</v>
      </c>
      <c r="AC423">
        <v>196.7</v>
      </c>
      <c r="AD423" s="1">
        <v>4128.8</v>
      </c>
      <c r="AE423">
        <v>499.9</v>
      </c>
      <c r="AF423" s="1">
        <v>157759.67000000001</v>
      </c>
      <c r="AG423">
        <v>410</v>
      </c>
      <c r="AH423" s="1">
        <v>36516</v>
      </c>
      <c r="AI423" s="1">
        <v>55025</v>
      </c>
      <c r="AJ423">
        <v>36.85</v>
      </c>
      <c r="AK423">
        <v>20</v>
      </c>
      <c r="AL423">
        <v>27.98</v>
      </c>
      <c r="AM423">
        <v>4.6500000000000004</v>
      </c>
      <c r="AN423" s="1">
        <v>2568.85</v>
      </c>
      <c r="AO423">
        <v>1.7685999999999999</v>
      </c>
      <c r="AP423" s="1">
        <v>1570.95</v>
      </c>
      <c r="AQ423" s="1">
        <v>2681.75</v>
      </c>
      <c r="AR423" s="1">
        <v>6505.47</v>
      </c>
      <c r="AS423">
        <v>383.29</v>
      </c>
      <c r="AT423">
        <v>626.51</v>
      </c>
      <c r="AU423" s="1">
        <v>11768.06</v>
      </c>
      <c r="AV423" s="1">
        <v>6690.8</v>
      </c>
      <c r="AW423">
        <v>0.43980000000000002</v>
      </c>
      <c r="AX423" s="1">
        <v>6567.08</v>
      </c>
      <c r="AY423">
        <v>0.43169999999999997</v>
      </c>
      <c r="AZ423" s="1">
        <v>1381.25</v>
      </c>
      <c r="BA423">
        <v>9.0800000000000006E-2</v>
      </c>
      <c r="BB423">
        <v>573.62</v>
      </c>
      <c r="BC423">
        <v>3.7699999999999997E-2</v>
      </c>
      <c r="BD423" s="1">
        <v>15212.75</v>
      </c>
      <c r="BE423" s="1">
        <v>5150.38</v>
      </c>
      <c r="BF423">
        <v>1.7358</v>
      </c>
      <c r="BG423">
        <v>0.51729999999999998</v>
      </c>
      <c r="BH423">
        <v>0.2228</v>
      </c>
      <c r="BI423">
        <v>0.20119999999999999</v>
      </c>
      <c r="BJ423">
        <v>3.7699999999999997E-2</v>
      </c>
      <c r="BK423">
        <v>2.1000000000000001E-2</v>
      </c>
    </row>
    <row r="424" spans="1:63" x14ac:dyDescent="0.3">
      <c r="A424" t="s">
        <v>422</v>
      </c>
      <c r="B424">
        <v>48579</v>
      </c>
      <c r="C424">
        <v>161</v>
      </c>
      <c r="D424">
        <v>6.02</v>
      </c>
      <c r="E424">
        <v>968.84</v>
      </c>
      <c r="F424" s="1">
        <v>1065.3800000000001</v>
      </c>
      <c r="G424">
        <v>0</v>
      </c>
      <c r="H424">
        <v>0</v>
      </c>
      <c r="I424">
        <v>6.6E-3</v>
      </c>
      <c r="J424">
        <v>8.9999999999999998E-4</v>
      </c>
      <c r="K424">
        <v>1.0200000000000001E-2</v>
      </c>
      <c r="L424">
        <v>0.97699999999999998</v>
      </c>
      <c r="M424">
        <v>5.4000000000000003E-3</v>
      </c>
      <c r="N424">
        <v>0.29770000000000002</v>
      </c>
      <c r="O424">
        <v>0</v>
      </c>
      <c r="P424">
        <v>0.1338</v>
      </c>
      <c r="Q424" s="1">
        <v>57854.559999999998</v>
      </c>
      <c r="R424">
        <v>0.12989999999999999</v>
      </c>
      <c r="S424">
        <v>0.15579999999999999</v>
      </c>
      <c r="T424">
        <v>0.71430000000000005</v>
      </c>
      <c r="U424">
        <v>5.6</v>
      </c>
      <c r="V424" s="1">
        <v>76459.64</v>
      </c>
      <c r="W424">
        <v>168.91</v>
      </c>
      <c r="X424" s="1">
        <v>195048.52</v>
      </c>
      <c r="Y424">
        <v>0.94510000000000005</v>
      </c>
      <c r="Z424">
        <v>3.1800000000000002E-2</v>
      </c>
      <c r="AA424">
        <v>2.3099999999999999E-2</v>
      </c>
      <c r="AB424">
        <v>5.4899999999999997E-2</v>
      </c>
      <c r="AC424">
        <v>195.05</v>
      </c>
      <c r="AD424" s="1">
        <v>4401.3</v>
      </c>
      <c r="AE424">
        <v>583.79999999999995</v>
      </c>
      <c r="AF424" s="1">
        <v>157699.17000000001</v>
      </c>
      <c r="AG424">
        <v>408</v>
      </c>
      <c r="AH424" s="1">
        <v>32523</v>
      </c>
      <c r="AI424" s="1">
        <v>47329</v>
      </c>
      <c r="AJ424">
        <v>33.47</v>
      </c>
      <c r="AK424">
        <v>22</v>
      </c>
      <c r="AL424">
        <v>31.44</v>
      </c>
      <c r="AM424">
        <v>5.2</v>
      </c>
      <c r="AN424" s="1">
        <v>1182.6300000000001</v>
      </c>
      <c r="AO424">
        <v>1.9454</v>
      </c>
      <c r="AP424" s="1">
        <v>1331.23</v>
      </c>
      <c r="AQ424" s="1">
        <v>1898.91</v>
      </c>
      <c r="AR424" s="1">
        <v>7940.03</v>
      </c>
      <c r="AS424">
        <v>340.97</v>
      </c>
      <c r="AT424">
        <v>202.11</v>
      </c>
      <c r="AU424" s="1">
        <v>11713.27</v>
      </c>
      <c r="AV424" s="1">
        <v>5791.54</v>
      </c>
      <c r="AW424">
        <v>0.46579999999999999</v>
      </c>
      <c r="AX424" s="1">
        <v>4459.46</v>
      </c>
      <c r="AY424">
        <v>0.35870000000000002</v>
      </c>
      <c r="AZ424" s="1">
        <v>1604.38</v>
      </c>
      <c r="BA424">
        <v>0.129</v>
      </c>
      <c r="BB424">
        <v>577.07000000000005</v>
      </c>
      <c r="BC424">
        <v>4.6399999999999997E-2</v>
      </c>
      <c r="BD424" s="1">
        <v>12432.45</v>
      </c>
      <c r="BE424" s="1">
        <v>5226.51</v>
      </c>
      <c r="BF424">
        <v>2.2187000000000001</v>
      </c>
      <c r="BG424">
        <v>0.54100000000000004</v>
      </c>
      <c r="BH424">
        <v>0.2261</v>
      </c>
      <c r="BI424">
        <v>9.2299999999999993E-2</v>
      </c>
      <c r="BJ424">
        <v>4.2000000000000003E-2</v>
      </c>
      <c r="BK424">
        <v>9.8599999999999993E-2</v>
      </c>
    </row>
    <row r="425" spans="1:63" x14ac:dyDescent="0.3">
      <c r="A425" t="s">
        <v>423</v>
      </c>
      <c r="B425">
        <v>44636</v>
      </c>
      <c r="C425">
        <v>29</v>
      </c>
      <c r="D425">
        <v>413.86</v>
      </c>
      <c r="E425" s="1">
        <v>12002</v>
      </c>
      <c r="F425" s="1">
        <v>10658.3</v>
      </c>
      <c r="G425">
        <v>2.0799999999999999E-2</v>
      </c>
      <c r="H425">
        <v>1.1000000000000001E-3</v>
      </c>
      <c r="I425">
        <v>5.2699999999999997E-2</v>
      </c>
      <c r="J425">
        <v>1.2999999999999999E-3</v>
      </c>
      <c r="K425">
        <v>9.2899999999999996E-2</v>
      </c>
      <c r="L425">
        <v>0.79959999999999998</v>
      </c>
      <c r="M425">
        <v>3.15E-2</v>
      </c>
      <c r="N425">
        <v>0.47570000000000001</v>
      </c>
      <c r="O425">
        <v>2.0799999999999999E-2</v>
      </c>
      <c r="P425">
        <v>0.1565</v>
      </c>
      <c r="Q425" s="1">
        <v>67779.91</v>
      </c>
      <c r="R425">
        <v>0.24660000000000001</v>
      </c>
      <c r="S425">
        <v>0.16520000000000001</v>
      </c>
      <c r="T425">
        <v>0.58819999999999995</v>
      </c>
      <c r="U425">
        <v>65.400000000000006</v>
      </c>
      <c r="V425" s="1">
        <v>91236.18</v>
      </c>
      <c r="W425">
        <v>183.52</v>
      </c>
      <c r="X425" s="1">
        <v>164844.74</v>
      </c>
      <c r="Y425">
        <v>0.78939999999999999</v>
      </c>
      <c r="Z425">
        <v>0.18390000000000001</v>
      </c>
      <c r="AA425">
        <v>2.6700000000000002E-2</v>
      </c>
      <c r="AB425">
        <v>0.21060000000000001</v>
      </c>
      <c r="AC425">
        <v>164.84</v>
      </c>
      <c r="AD425" s="1">
        <v>8811.34</v>
      </c>
      <c r="AE425" s="1">
        <v>1248.72</v>
      </c>
      <c r="AF425" s="1">
        <v>168303.69</v>
      </c>
      <c r="AG425">
        <v>443</v>
      </c>
      <c r="AH425" s="1">
        <v>33837</v>
      </c>
      <c r="AI425" s="1">
        <v>47316</v>
      </c>
      <c r="AJ425">
        <v>72.81</v>
      </c>
      <c r="AK425">
        <v>52.39</v>
      </c>
      <c r="AL425">
        <v>55.21</v>
      </c>
      <c r="AM425">
        <v>5.0999999999999996</v>
      </c>
      <c r="AN425">
        <v>0</v>
      </c>
      <c r="AO425">
        <v>1.3174999999999999</v>
      </c>
      <c r="AP425" s="1">
        <v>1665.83</v>
      </c>
      <c r="AQ425" s="1">
        <v>1944.62</v>
      </c>
      <c r="AR425" s="1">
        <v>8318.26</v>
      </c>
      <c r="AS425" s="1">
        <v>1137.6199999999999</v>
      </c>
      <c r="AT425">
        <v>320.36</v>
      </c>
      <c r="AU425" s="1">
        <v>13386.68</v>
      </c>
      <c r="AV425" s="1">
        <v>4576.67</v>
      </c>
      <c r="AW425">
        <v>0.31059999999999999</v>
      </c>
      <c r="AX425" s="1">
        <v>8590.52</v>
      </c>
      <c r="AY425">
        <v>0.58299999999999996</v>
      </c>
      <c r="AZ425">
        <v>653.03</v>
      </c>
      <c r="BA425">
        <v>4.4299999999999999E-2</v>
      </c>
      <c r="BB425">
        <v>915.93</v>
      </c>
      <c r="BC425">
        <v>6.2199999999999998E-2</v>
      </c>
      <c r="BD425" s="1">
        <v>14736.13</v>
      </c>
      <c r="BE425" s="1">
        <v>1789.22</v>
      </c>
      <c r="BF425">
        <v>0.4017</v>
      </c>
      <c r="BG425">
        <v>0.57750000000000001</v>
      </c>
      <c r="BH425">
        <v>0.22789999999999999</v>
      </c>
      <c r="BI425">
        <v>0.16200000000000001</v>
      </c>
      <c r="BJ425">
        <v>1.9E-2</v>
      </c>
      <c r="BK425">
        <v>1.37E-2</v>
      </c>
    </row>
    <row r="426" spans="1:63" x14ac:dyDescent="0.3">
      <c r="A426" t="s">
        <v>424</v>
      </c>
      <c r="B426">
        <v>47597</v>
      </c>
      <c r="C426">
        <v>146</v>
      </c>
      <c r="D426">
        <v>5.92</v>
      </c>
      <c r="E426">
        <v>864.67</v>
      </c>
      <c r="F426">
        <v>803.13</v>
      </c>
      <c r="G426">
        <v>7.1999999999999998E-3</v>
      </c>
      <c r="H426">
        <v>0</v>
      </c>
      <c r="I426">
        <v>1.1999999999999999E-3</v>
      </c>
      <c r="J426">
        <v>3.7000000000000002E-3</v>
      </c>
      <c r="K426">
        <v>9.5299999999999996E-2</v>
      </c>
      <c r="L426">
        <v>0.88419999999999999</v>
      </c>
      <c r="M426">
        <v>8.3999999999999995E-3</v>
      </c>
      <c r="N426">
        <v>0.30420000000000003</v>
      </c>
      <c r="O426">
        <v>3.7000000000000002E-3</v>
      </c>
      <c r="P426">
        <v>0.14000000000000001</v>
      </c>
      <c r="Q426" s="1">
        <v>50679.040000000001</v>
      </c>
      <c r="R426">
        <v>0.17050000000000001</v>
      </c>
      <c r="S426">
        <v>0.15909999999999999</v>
      </c>
      <c r="T426">
        <v>0.67049999999999998</v>
      </c>
      <c r="U426">
        <v>6.5</v>
      </c>
      <c r="V426" s="1">
        <v>65289.69</v>
      </c>
      <c r="W426">
        <v>124.19</v>
      </c>
      <c r="X426" s="1">
        <v>226108.18</v>
      </c>
      <c r="Y426">
        <v>0.94210000000000005</v>
      </c>
      <c r="Z426">
        <v>3.9899999999999998E-2</v>
      </c>
      <c r="AA426">
        <v>1.7999999999999999E-2</v>
      </c>
      <c r="AB426">
        <v>5.79E-2</v>
      </c>
      <c r="AC426">
        <v>226.11</v>
      </c>
      <c r="AD426" s="1">
        <v>6088.08</v>
      </c>
      <c r="AE426">
        <v>687.61</v>
      </c>
      <c r="AF426" s="1">
        <v>186390.97</v>
      </c>
      <c r="AG426">
        <v>494</v>
      </c>
      <c r="AH426" s="1">
        <v>32673</v>
      </c>
      <c r="AI426" s="1">
        <v>49328</v>
      </c>
      <c r="AJ426">
        <v>40.229999999999997</v>
      </c>
      <c r="AK426">
        <v>26.33</v>
      </c>
      <c r="AL426">
        <v>35.01</v>
      </c>
      <c r="AM426">
        <v>4</v>
      </c>
      <c r="AN426" s="1">
        <v>2281.6</v>
      </c>
      <c r="AO426">
        <v>2.7484000000000002</v>
      </c>
      <c r="AP426" s="1">
        <v>2494.9499999999998</v>
      </c>
      <c r="AQ426" s="1">
        <v>2098.85</v>
      </c>
      <c r="AR426" s="1">
        <v>8021.84</v>
      </c>
      <c r="AS426">
        <v>712.82</v>
      </c>
      <c r="AT426">
        <v>164.66</v>
      </c>
      <c r="AU426" s="1">
        <v>13493.18</v>
      </c>
      <c r="AV426" s="1">
        <v>6476.02</v>
      </c>
      <c r="AW426">
        <v>0.3821</v>
      </c>
      <c r="AX426" s="1">
        <v>7750.82</v>
      </c>
      <c r="AY426">
        <v>0.45729999999999998</v>
      </c>
      <c r="AZ426" s="1">
        <v>1578.29</v>
      </c>
      <c r="BA426">
        <v>9.3100000000000002E-2</v>
      </c>
      <c r="BB426" s="1">
        <v>1143.31</v>
      </c>
      <c r="BC426">
        <v>6.7500000000000004E-2</v>
      </c>
      <c r="BD426" s="1">
        <v>16948.439999999999</v>
      </c>
      <c r="BE426" s="1">
        <v>5105.9799999999996</v>
      </c>
      <c r="BF426">
        <v>1.8733</v>
      </c>
      <c r="BG426">
        <v>0.54079999999999995</v>
      </c>
      <c r="BH426">
        <v>0.22700000000000001</v>
      </c>
      <c r="BI426">
        <v>0.1822</v>
      </c>
      <c r="BJ426">
        <v>3.3700000000000001E-2</v>
      </c>
      <c r="BK426">
        <v>1.6299999999999999E-2</v>
      </c>
    </row>
    <row r="427" spans="1:63" x14ac:dyDescent="0.3">
      <c r="A427" t="s">
        <v>425</v>
      </c>
      <c r="B427">
        <v>45575</v>
      </c>
      <c r="C427">
        <v>178</v>
      </c>
      <c r="D427">
        <v>9.1199999999999992</v>
      </c>
      <c r="E427" s="1">
        <v>1624.16</v>
      </c>
      <c r="F427" s="1">
        <v>1414.71</v>
      </c>
      <c r="G427">
        <v>6.9999999999999999E-4</v>
      </c>
      <c r="H427">
        <v>6.9999999999999999E-4</v>
      </c>
      <c r="I427">
        <v>4.3E-3</v>
      </c>
      <c r="J427">
        <v>1E-4</v>
      </c>
      <c r="K427">
        <v>6.2100000000000002E-2</v>
      </c>
      <c r="L427">
        <v>0.91420000000000001</v>
      </c>
      <c r="M427">
        <v>1.78E-2</v>
      </c>
      <c r="N427">
        <v>0.44209999999999999</v>
      </c>
      <c r="O427">
        <v>2.5000000000000001E-3</v>
      </c>
      <c r="P427">
        <v>0.1865</v>
      </c>
      <c r="Q427" s="1">
        <v>51430.39</v>
      </c>
      <c r="R427">
        <v>0.26129999999999998</v>
      </c>
      <c r="S427">
        <v>0.1532</v>
      </c>
      <c r="T427">
        <v>0.58560000000000001</v>
      </c>
      <c r="U427">
        <v>11.9</v>
      </c>
      <c r="V427" s="1">
        <v>69240.67</v>
      </c>
      <c r="W427">
        <v>132.26</v>
      </c>
      <c r="X427" s="1">
        <v>136129.99</v>
      </c>
      <c r="Y427">
        <v>0.80769999999999997</v>
      </c>
      <c r="Z427">
        <v>9.5100000000000004E-2</v>
      </c>
      <c r="AA427">
        <v>9.7100000000000006E-2</v>
      </c>
      <c r="AB427">
        <v>0.1923</v>
      </c>
      <c r="AC427">
        <v>136.13</v>
      </c>
      <c r="AD427" s="1">
        <v>3327.33</v>
      </c>
      <c r="AE427">
        <v>432.83</v>
      </c>
      <c r="AF427" s="1">
        <v>120163.23</v>
      </c>
      <c r="AG427">
        <v>211</v>
      </c>
      <c r="AH427" s="1">
        <v>30358</v>
      </c>
      <c r="AI427" s="1">
        <v>45353</v>
      </c>
      <c r="AJ427">
        <v>27.5</v>
      </c>
      <c r="AK427">
        <v>24</v>
      </c>
      <c r="AL427">
        <v>25.08</v>
      </c>
      <c r="AM427">
        <v>2.6</v>
      </c>
      <c r="AN427" s="1">
        <v>1101.32</v>
      </c>
      <c r="AO427">
        <v>1.5061</v>
      </c>
      <c r="AP427" s="1">
        <v>1305.51</v>
      </c>
      <c r="AQ427" s="1">
        <v>2099.89</v>
      </c>
      <c r="AR427" s="1">
        <v>6722.75</v>
      </c>
      <c r="AS427">
        <v>710.58</v>
      </c>
      <c r="AT427">
        <v>329.66</v>
      </c>
      <c r="AU427" s="1">
        <v>11168.36</v>
      </c>
      <c r="AV427" s="1">
        <v>7208.87</v>
      </c>
      <c r="AW427">
        <v>0.53649999999999998</v>
      </c>
      <c r="AX427" s="1">
        <v>4424.92</v>
      </c>
      <c r="AY427">
        <v>0.32929999999999998</v>
      </c>
      <c r="AZ427">
        <v>781.13</v>
      </c>
      <c r="BA427">
        <v>5.8099999999999999E-2</v>
      </c>
      <c r="BB427" s="1">
        <v>1021.9</v>
      </c>
      <c r="BC427">
        <v>7.6100000000000001E-2</v>
      </c>
      <c r="BD427" s="1">
        <v>13436.82</v>
      </c>
      <c r="BE427" s="1">
        <v>4663.97</v>
      </c>
      <c r="BF427">
        <v>2.0695999999999999</v>
      </c>
      <c r="BG427">
        <v>0.51570000000000005</v>
      </c>
      <c r="BH427">
        <v>0.2316</v>
      </c>
      <c r="BI427">
        <v>0.2145</v>
      </c>
      <c r="BJ427">
        <v>2.7799999999999998E-2</v>
      </c>
      <c r="BK427">
        <v>1.03E-2</v>
      </c>
    </row>
    <row r="428" spans="1:63" x14ac:dyDescent="0.3">
      <c r="A428" t="s">
        <v>426</v>
      </c>
      <c r="B428">
        <v>46813</v>
      </c>
      <c r="C428">
        <v>49</v>
      </c>
      <c r="D428">
        <v>36.479999999999997</v>
      </c>
      <c r="E428" s="1">
        <v>1787.66</v>
      </c>
      <c r="F428" s="1">
        <v>2090.66</v>
      </c>
      <c r="G428">
        <v>1.9099999999999999E-2</v>
      </c>
      <c r="H428">
        <v>1E-3</v>
      </c>
      <c r="I428">
        <v>4.7600000000000003E-2</v>
      </c>
      <c r="J428">
        <v>1.8E-3</v>
      </c>
      <c r="K428">
        <v>6.1100000000000002E-2</v>
      </c>
      <c r="L428">
        <v>0.78029999999999999</v>
      </c>
      <c r="M428">
        <v>8.8999999999999996E-2</v>
      </c>
      <c r="N428">
        <v>0.33589999999999998</v>
      </c>
      <c r="O428">
        <v>3.3E-3</v>
      </c>
      <c r="P428">
        <v>0.1115</v>
      </c>
      <c r="Q428" s="1">
        <v>61493.53</v>
      </c>
      <c r="R428">
        <v>0.21879999999999999</v>
      </c>
      <c r="S428">
        <v>0.26250000000000001</v>
      </c>
      <c r="T428">
        <v>0.51880000000000004</v>
      </c>
      <c r="U428">
        <v>15.8</v>
      </c>
      <c r="V428" s="1">
        <v>82640.929999999993</v>
      </c>
      <c r="W428">
        <v>110.51</v>
      </c>
      <c r="X428" s="1">
        <v>253511.46</v>
      </c>
      <c r="Y428">
        <v>0.56930000000000003</v>
      </c>
      <c r="Z428">
        <v>0.3669</v>
      </c>
      <c r="AA428">
        <v>6.3799999999999996E-2</v>
      </c>
      <c r="AB428">
        <v>0.43070000000000003</v>
      </c>
      <c r="AC428">
        <v>253.51</v>
      </c>
      <c r="AD428" s="1">
        <v>8891.32</v>
      </c>
      <c r="AE428">
        <v>673.45</v>
      </c>
      <c r="AF428" s="1">
        <v>199210.7</v>
      </c>
      <c r="AG428">
        <v>514</v>
      </c>
      <c r="AH428" s="1">
        <v>34256</v>
      </c>
      <c r="AI428" s="1">
        <v>59165</v>
      </c>
      <c r="AJ428">
        <v>64.349999999999994</v>
      </c>
      <c r="AK428">
        <v>30.72</v>
      </c>
      <c r="AL428">
        <v>36.729999999999997</v>
      </c>
      <c r="AM428">
        <v>5.2</v>
      </c>
      <c r="AN428">
        <v>0</v>
      </c>
      <c r="AO428">
        <v>0.80330000000000001</v>
      </c>
      <c r="AP428" s="1">
        <v>1517.81</v>
      </c>
      <c r="AQ428" s="1">
        <v>1691.81</v>
      </c>
      <c r="AR428" s="1">
        <v>6592.52</v>
      </c>
      <c r="AS428">
        <v>680.3</v>
      </c>
      <c r="AT428">
        <v>636.59</v>
      </c>
      <c r="AU428" s="1">
        <v>11119.06</v>
      </c>
      <c r="AV428" s="1">
        <v>3115.92</v>
      </c>
      <c r="AW428">
        <v>0.24510000000000001</v>
      </c>
      <c r="AX428" s="1">
        <v>5787.33</v>
      </c>
      <c r="AY428">
        <v>0.45519999999999999</v>
      </c>
      <c r="AZ428" s="1">
        <v>3047.71</v>
      </c>
      <c r="BA428">
        <v>0.2397</v>
      </c>
      <c r="BB428">
        <v>762.24</v>
      </c>
      <c r="BC428">
        <v>0.06</v>
      </c>
      <c r="BD428" s="1">
        <v>12713.21</v>
      </c>
      <c r="BE428" s="1">
        <v>3479.95</v>
      </c>
      <c r="BF428">
        <v>0.69540000000000002</v>
      </c>
      <c r="BG428">
        <v>0.55530000000000002</v>
      </c>
      <c r="BH428">
        <v>0.2064</v>
      </c>
      <c r="BI428">
        <v>0.19389999999999999</v>
      </c>
      <c r="BJ428">
        <v>2.8400000000000002E-2</v>
      </c>
      <c r="BK428">
        <v>1.61E-2</v>
      </c>
    </row>
    <row r="429" spans="1:63" x14ac:dyDescent="0.3">
      <c r="A429" t="s">
        <v>427</v>
      </c>
      <c r="B429">
        <v>45781</v>
      </c>
      <c r="C429">
        <v>34</v>
      </c>
      <c r="D429">
        <v>15.92</v>
      </c>
      <c r="E429">
        <v>541.29999999999995</v>
      </c>
      <c r="F429">
        <v>761.29</v>
      </c>
      <c r="G429">
        <v>1.2999999999999999E-3</v>
      </c>
      <c r="H429">
        <v>0</v>
      </c>
      <c r="I429">
        <v>0.24640000000000001</v>
      </c>
      <c r="J429">
        <v>0</v>
      </c>
      <c r="K429">
        <v>2.07E-2</v>
      </c>
      <c r="L429">
        <v>0.57669999999999999</v>
      </c>
      <c r="M429">
        <v>0.15479999999999999</v>
      </c>
      <c r="N429">
        <v>0.79520000000000002</v>
      </c>
      <c r="O429">
        <v>0</v>
      </c>
      <c r="P429">
        <v>0.13830000000000001</v>
      </c>
      <c r="Q429" s="1">
        <v>53382.18</v>
      </c>
      <c r="R429">
        <v>0.21049999999999999</v>
      </c>
      <c r="S429">
        <v>0.21049999999999999</v>
      </c>
      <c r="T429">
        <v>0.57889999999999997</v>
      </c>
      <c r="U429">
        <v>7</v>
      </c>
      <c r="V429" s="1">
        <v>57343.71</v>
      </c>
      <c r="W429">
        <v>71.11</v>
      </c>
      <c r="X429" s="1">
        <v>230204.4</v>
      </c>
      <c r="Y429">
        <v>0.42349999999999999</v>
      </c>
      <c r="Z429">
        <v>0.4647</v>
      </c>
      <c r="AA429">
        <v>0.1118</v>
      </c>
      <c r="AB429">
        <v>0.57650000000000001</v>
      </c>
      <c r="AC429">
        <v>230.2</v>
      </c>
      <c r="AD429" s="1">
        <v>6487.57</v>
      </c>
      <c r="AE429">
        <v>406.68</v>
      </c>
      <c r="AF429" s="1">
        <v>132623.89000000001</v>
      </c>
      <c r="AG429">
        <v>291</v>
      </c>
      <c r="AH429" s="1">
        <v>29714</v>
      </c>
      <c r="AI429" s="1">
        <v>46568</v>
      </c>
      <c r="AJ429">
        <v>40.659999999999997</v>
      </c>
      <c r="AK429">
        <v>25.06</v>
      </c>
      <c r="AL429">
        <v>28.03</v>
      </c>
      <c r="AM429">
        <v>6</v>
      </c>
      <c r="AN429">
        <v>0</v>
      </c>
      <c r="AO429">
        <v>0.9415</v>
      </c>
      <c r="AP429" s="1">
        <v>1527.84</v>
      </c>
      <c r="AQ429" s="1">
        <v>2571.54</v>
      </c>
      <c r="AR429" s="1">
        <v>6090.61</v>
      </c>
      <c r="AS429">
        <v>679.74</v>
      </c>
      <c r="AT429">
        <v>243.14</v>
      </c>
      <c r="AU429" s="1">
        <v>11112.86</v>
      </c>
      <c r="AV429" s="1">
        <v>3741.21</v>
      </c>
      <c r="AW429">
        <v>0.28649999999999998</v>
      </c>
      <c r="AX429" s="1">
        <v>4098.51</v>
      </c>
      <c r="AY429">
        <v>0.31380000000000002</v>
      </c>
      <c r="AZ429" s="1">
        <v>4079.01</v>
      </c>
      <c r="BA429">
        <v>0.31230000000000002</v>
      </c>
      <c r="BB429" s="1">
        <v>1141.6500000000001</v>
      </c>
      <c r="BC429">
        <v>8.7400000000000005E-2</v>
      </c>
      <c r="BD429" s="1">
        <v>13060.38</v>
      </c>
      <c r="BE429" s="1">
        <v>6664.5</v>
      </c>
      <c r="BF429">
        <v>2.5333000000000001</v>
      </c>
      <c r="BG429">
        <v>0.50290000000000001</v>
      </c>
      <c r="BH429">
        <v>0.20119999999999999</v>
      </c>
      <c r="BI429">
        <v>0.23649999999999999</v>
      </c>
      <c r="BJ429">
        <v>4.8099999999999997E-2</v>
      </c>
      <c r="BK429">
        <v>1.1299999999999999E-2</v>
      </c>
    </row>
    <row r="430" spans="1:63" x14ac:dyDescent="0.3">
      <c r="A430" t="s">
        <v>428</v>
      </c>
      <c r="B430">
        <v>47902</v>
      </c>
      <c r="C430">
        <v>24</v>
      </c>
      <c r="D430">
        <v>74.2</v>
      </c>
      <c r="E430" s="1">
        <v>1780.72</v>
      </c>
      <c r="F430" s="1">
        <v>1721.04</v>
      </c>
      <c r="G430">
        <v>3.5000000000000001E-3</v>
      </c>
      <c r="H430">
        <v>0</v>
      </c>
      <c r="I430">
        <v>1.6899999999999998E-2</v>
      </c>
      <c r="J430">
        <v>3.5000000000000001E-3</v>
      </c>
      <c r="K430">
        <v>9.7900000000000001E-2</v>
      </c>
      <c r="L430">
        <v>0.85060000000000002</v>
      </c>
      <c r="M430">
        <v>2.7699999999999999E-2</v>
      </c>
      <c r="N430">
        <v>0.2681</v>
      </c>
      <c r="O430">
        <v>4.3299999999999998E-2</v>
      </c>
      <c r="P430">
        <v>9.2700000000000005E-2</v>
      </c>
      <c r="Q430" s="1">
        <v>71434.87</v>
      </c>
      <c r="R430">
        <v>0.26960000000000001</v>
      </c>
      <c r="S430">
        <v>0.2087</v>
      </c>
      <c r="T430">
        <v>0.52170000000000005</v>
      </c>
      <c r="U430">
        <v>13.4</v>
      </c>
      <c r="V430" s="1">
        <v>107095.6</v>
      </c>
      <c r="W430">
        <v>131.84</v>
      </c>
      <c r="X430" s="1">
        <v>239539.96</v>
      </c>
      <c r="Y430">
        <v>0.41849999999999998</v>
      </c>
      <c r="Z430">
        <v>0.2019</v>
      </c>
      <c r="AA430">
        <v>0.3795</v>
      </c>
      <c r="AB430">
        <v>0.58150000000000002</v>
      </c>
      <c r="AC430">
        <v>239.54</v>
      </c>
      <c r="AD430" s="1">
        <v>8306.7900000000009</v>
      </c>
      <c r="AE430">
        <v>314.68</v>
      </c>
      <c r="AF430" s="1">
        <v>242043.75</v>
      </c>
      <c r="AG430">
        <v>570</v>
      </c>
      <c r="AH430" s="1">
        <v>39675</v>
      </c>
      <c r="AI430" s="1">
        <v>61721</v>
      </c>
      <c r="AJ430">
        <v>45.7</v>
      </c>
      <c r="AK430">
        <v>24.8</v>
      </c>
      <c r="AL430">
        <v>34.43</v>
      </c>
      <c r="AM430">
        <v>4.2</v>
      </c>
      <c r="AN430">
        <v>0</v>
      </c>
      <c r="AO430">
        <v>0.67069999999999996</v>
      </c>
      <c r="AP430" s="1">
        <v>1873.35</v>
      </c>
      <c r="AQ430" s="1">
        <v>3203.26</v>
      </c>
      <c r="AR430" s="1">
        <v>7987.87</v>
      </c>
      <c r="AS430">
        <v>652.35</v>
      </c>
      <c r="AT430">
        <v>911.24</v>
      </c>
      <c r="AU430" s="1">
        <v>14628.07</v>
      </c>
      <c r="AV430" s="1">
        <v>6159.86</v>
      </c>
      <c r="AW430">
        <v>0.3831</v>
      </c>
      <c r="AX430" s="1">
        <v>8328.73</v>
      </c>
      <c r="AY430">
        <v>0.51800000000000002</v>
      </c>
      <c r="AZ430">
        <v>780.16</v>
      </c>
      <c r="BA430">
        <v>4.8500000000000001E-2</v>
      </c>
      <c r="BB430">
        <v>810.42</v>
      </c>
      <c r="BC430">
        <v>5.04E-2</v>
      </c>
      <c r="BD430" s="1">
        <v>16079.17</v>
      </c>
      <c r="BE430">
        <v>508.29</v>
      </c>
      <c r="BF430">
        <v>0.155</v>
      </c>
      <c r="BG430">
        <v>0.60709999999999997</v>
      </c>
      <c r="BH430">
        <v>0.1983</v>
      </c>
      <c r="BI430">
        <v>0.13730000000000001</v>
      </c>
      <c r="BJ430">
        <v>4.4400000000000002E-2</v>
      </c>
      <c r="BK430">
        <v>1.2999999999999999E-2</v>
      </c>
    </row>
    <row r="431" spans="1:63" x14ac:dyDescent="0.3">
      <c r="A431" t="s">
        <v>429</v>
      </c>
      <c r="B431">
        <v>49924</v>
      </c>
      <c r="C431">
        <v>24</v>
      </c>
      <c r="D431">
        <v>187.08</v>
      </c>
      <c r="E431" s="1">
        <v>4489.9399999999996</v>
      </c>
      <c r="F431" s="1">
        <v>4724.78</v>
      </c>
      <c r="G431">
        <v>4.7999999999999996E-3</v>
      </c>
      <c r="H431">
        <v>5.9999999999999995E-4</v>
      </c>
      <c r="I431">
        <v>3.0700000000000002E-2</v>
      </c>
      <c r="J431">
        <v>5.9999999999999995E-4</v>
      </c>
      <c r="K431">
        <v>3.0800000000000001E-2</v>
      </c>
      <c r="L431">
        <v>0.88109999999999999</v>
      </c>
      <c r="M431">
        <v>5.1400000000000001E-2</v>
      </c>
      <c r="N431">
        <v>0.3679</v>
      </c>
      <c r="O431">
        <v>5.4999999999999997E-3</v>
      </c>
      <c r="P431">
        <v>0.1031</v>
      </c>
      <c r="Q431" s="1">
        <v>61788.09</v>
      </c>
      <c r="R431">
        <v>0.14630000000000001</v>
      </c>
      <c r="S431">
        <v>0.27550000000000002</v>
      </c>
      <c r="T431">
        <v>0.57820000000000005</v>
      </c>
      <c r="U431">
        <v>28</v>
      </c>
      <c r="V431" s="1">
        <v>90246.14</v>
      </c>
      <c r="W431">
        <v>160.15</v>
      </c>
      <c r="X431" s="1">
        <v>139078.71</v>
      </c>
      <c r="Y431">
        <v>0.69589999999999996</v>
      </c>
      <c r="Z431">
        <v>0.24030000000000001</v>
      </c>
      <c r="AA431">
        <v>6.3799999999999996E-2</v>
      </c>
      <c r="AB431">
        <v>0.30409999999999998</v>
      </c>
      <c r="AC431">
        <v>139.08000000000001</v>
      </c>
      <c r="AD431" s="1">
        <v>4840.53</v>
      </c>
      <c r="AE431">
        <v>596.41</v>
      </c>
      <c r="AF431" s="1">
        <v>126132.5</v>
      </c>
      <c r="AG431">
        <v>243</v>
      </c>
      <c r="AH431" s="1">
        <v>33341</v>
      </c>
      <c r="AI431" s="1">
        <v>49670</v>
      </c>
      <c r="AJ431">
        <v>46.4</v>
      </c>
      <c r="AK431">
        <v>33.590000000000003</v>
      </c>
      <c r="AL431">
        <v>35.25</v>
      </c>
      <c r="AM431">
        <v>4.7</v>
      </c>
      <c r="AN431">
        <v>0</v>
      </c>
      <c r="AO431">
        <v>0.88090000000000002</v>
      </c>
      <c r="AP431" s="1">
        <v>1193.67</v>
      </c>
      <c r="AQ431" s="1">
        <v>1646.28</v>
      </c>
      <c r="AR431" s="1">
        <v>5696.53</v>
      </c>
      <c r="AS431">
        <v>689.01</v>
      </c>
      <c r="AT431">
        <v>173.58</v>
      </c>
      <c r="AU431" s="1">
        <v>9399.07</v>
      </c>
      <c r="AV431" s="1">
        <v>4889.46</v>
      </c>
      <c r="AW431">
        <v>0.45750000000000002</v>
      </c>
      <c r="AX431" s="1">
        <v>4088.31</v>
      </c>
      <c r="AY431">
        <v>0.3826</v>
      </c>
      <c r="AZ431" s="1">
        <v>1003.24</v>
      </c>
      <c r="BA431">
        <v>9.3899999999999997E-2</v>
      </c>
      <c r="BB431">
        <v>705.38</v>
      </c>
      <c r="BC431">
        <v>6.6000000000000003E-2</v>
      </c>
      <c r="BD431" s="1">
        <v>10686.39</v>
      </c>
      <c r="BE431" s="1">
        <v>4557.8900000000003</v>
      </c>
      <c r="BF431">
        <v>1.3987000000000001</v>
      </c>
      <c r="BG431">
        <v>0.62080000000000002</v>
      </c>
      <c r="BH431">
        <v>0.2117</v>
      </c>
      <c r="BI431">
        <v>0.1135</v>
      </c>
      <c r="BJ431">
        <v>4.0800000000000003E-2</v>
      </c>
      <c r="BK431">
        <v>1.32E-2</v>
      </c>
    </row>
    <row r="432" spans="1:63" x14ac:dyDescent="0.3">
      <c r="A432" t="s">
        <v>430</v>
      </c>
      <c r="B432">
        <v>45583</v>
      </c>
      <c r="C432">
        <v>28</v>
      </c>
      <c r="D432">
        <v>177.73</v>
      </c>
      <c r="E432" s="1">
        <v>4976.45</v>
      </c>
      <c r="F432" s="1">
        <v>4863.46</v>
      </c>
      <c r="G432">
        <v>4.2000000000000003E-2</v>
      </c>
      <c r="H432">
        <v>4.0000000000000002E-4</v>
      </c>
      <c r="I432">
        <v>2.2200000000000001E-2</v>
      </c>
      <c r="J432">
        <v>2.5999999999999999E-3</v>
      </c>
      <c r="K432">
        <v>6.2100000000000002E-2</v>
      </c>
      <c r="L432">
        <v>0.84819999999999995</v>
      </c>
      <c r="M432">
        <v>2.24E-2</v>
      </c>
      <c r="N432">
        <v>0.11020000000000001</v>
      </c>
      <c r="O432">
        <v>6.3E-3</v>
      </c>
      <c r="P432">
        <v>9.8100000000000007E-2</v>
      </c>
      <c r="Q432" s="1">
        <v>63642.74</v>
      </c>
      <c r="R432">
        <v>0.34210000000000002</v>
      </c>
      <c r="S432">
        <v>0.19739999999999999</v>
      </c>
      <c r="T432">
        <v>0.46050000000000002</v>
      </c>
      <c r="U432">
        <v>30.7</v>
      </c>
      <c r="V432" s="1">
        <v>91119.74</v>
      </c>
      <c r="W432">
        <v>158.19</v>
      </c>
      <c r="X432" s="1">
        <v>167848.03</v>
      </c>
      <c r="Y432">
        <v>0.77429999999999999</v>
      </c>
      <c r="Z432">
        <v>0.20530000000000001</v>
      </c>
      <c r="AA432">
        <v>2.0400000000000001E-2</v>
      </c>
      <c r="AB432">
        <v>0.22570000000000001</v>
      </c>
      <c r="AC432">
        <v>167.85</v>
      </c>
      <c r="AD432" s="1">
        <v>6771.06</v>
      </c>
      <c r="AE432">
        <v>761.37</v>
      </c>
      <c r="AF432" s="1">
        <v>184355.93</v>
      </c>
      <c r="AG432">
        <v>486</v>
      </c>
      <c r="AH432" s="1">
        <v>53944</v>
      </c>
      <c r="AI432" s="1">
        <v>90466</v>
      </c>
      <c r="AJ432">
        <v>68.099999999999994</v>
      </c>
      <c r="AK432">
        <v>39.450000000000003</v>
      </c>
      <c r="AL432">
        <v>40.950000000000003</v>
      </c>
      <c r="AM432">
        <v>4.3</v>
      </c>
      <c r="AN432" s="1">
        <v>1302.8699999999999</v>
      </c>
      <c r="AO432">
        <v>0.70189999999999997</v>
      </c>
      <c r="AP432" s="1">
        <v>1376.39</v>
      </c>
      <c r="AQ432" s="1">
        <v>1600.93</v>
      </c>
      <c r="AR432" s="1">
        <v>6604.25</v>
      </c>
      <c r="AS432">
        <v>757.65</v>
      </c>
      <c r="AT432">
        <v>206.74</v>
      </c>
      <c r="AU432" s="1">
        <v>10545.96</v>
      </c>
      <c r="AV432" s="1">
        <v>3104.02</v>
      </c>
      <c r="AW432">
        <v>0.2702</v>
      </c>
      <c r="AX432" s="1">
        <v>7269.37</v>
      </c>
      <c r="AY432">
        <v>0.63270000000000004</v>
      </c>
      <c r="AZ432">
        <v>817.5</v>
      </c>
      <c r="BA432">
        <v>7.1199999999999999E-2</v>
      </c>
      <c r="BB432">
        <v>297.89999999999998</v>
      </c>
      <c r="BC432">
        <v>2.5899999999999999E-2</v>
      </c>
      <c r="BD432" s="1">
        <v>11488.79</v>
      </c>
      <c r="BE432" s="1">
        <v>1811.29</v>
      </c>
      <c r="BF432">
        <v>0.25519999999999998</v>
      </c>
      <c r="BG432">
        <v>0.61270000000000002</v>
      </c>
      <c r="BH432">
        <v>0.21579999999999999</v>
      </c>
      <c r="BI432">
        <v>0.1298</v>
      </c>
      <c r="BJ432">
        <v>3.2199999999999999E-2</v>
      </c>
      <c r="BK432">
        <v>9.4000000000000004E-3</v>
      </c>
    </row>
    <row r="433" spans="1:63" x14ac:dyDescent="0.3">
      <c r="A433" t="s">
        <v>431</v>
      </c>
      <c r="B433">
        <v>47076</v>
      </c>
      <c r="C433">
        <v>36</v>
      </c>
      <c r="D433">
        <v>9.14</v>
      </c>
      <c r="E433">
        <v>328.86</v>
      </c>
      <c r="F433">
        <v>507.85</v>
      </c>
      <c r="G433">
        <v>1.77E-2</v>
      </c>
      <c r="H433">
        <v>0</v>
      </c>
      <c r="I433">
        <v>7.7000000000000002E-3</v>
      </c>
      <c r="J433">
        <v>2E-3</v>
      </c>
      <c r="K433">
        <v>0.1152</v>
      </c>
      <c r="L433">
        <v>0.84060000000000001</v>
      </c>
      <c r="M433">
        <v>1.6799999999999999E-2</v>
      </c>
      <c r="N433">
        <v>0.1973</v>
      </c>
      <c r="O433">
        <v>0</v>
      </c>
      <c r="P433">
        <v>8.9200000000000002E-2</v>
      </c>
      <c r="Q433" s="1">
        <v>57948.39</v>
      </c>
      <c r="R433">
        <v>0.2069</v>
      </c>
      <c r="S433">
        <v>5.1700000000000003E-2</v>
      </c>
      <c r="T433">
        <v>0.74139999999999995</v>
      </c>
      <c r="U433">
        <v>6.1</v>
      </c>
      <c r="V433" s="1">
        <v>72493.59</v>
      </c>
      <c r="W433">
        <v>53.07</v>
      </c>
      <c r="X433" s="1">
        <v>174998.05</v>
      </c>
      <c r="Y433">
        <v>0.88990000000000002</v>
      </c>
      <c r="Z433">
        <v>5.62E-2</v>
      </c>
      <c r="AA433">
        <v>5.3900000000000003E-2</v>
      </c>
      <c r="AB433">
        <v>0.1101</v>
      </c>
      <c r="AC433">
        <v>175</v>
      </c>
      <c r="AD433" s="1">
        <v>4392.28</v>
      </c>
      <c r="AE433">
        <v>601.32000000000005</v>
      </c>
      <c r="AF433" s="1">
        <v>98854.62</v>
      </c>
      <c r="AG433">
        <v>121</v>
      </c>
      <c r="AH433" s="1">
        <v>33669</v>
      </c>
      <c r="AI433" s="1">
        <v>57840</v>
      </c>
      <c r="AJ433">
        <v>51.26</v>
      </c>
      <c r="AK433">
        <v>22.99</v>
      </c>
      <c r="AL433">
        <v>33.42</v>
      </c>
      <c r="AM433">
        <v>5.5</v>
      </c>
      <c r="AN433" s="1">
        <v>1602.66</v>
      </c>
      <c r="AO433">
        <v>1.3517999999999999</v>
      </c>
      <c r="AP433" s="1">
        <v>1840.1</v>
      </c>
      <c r="AQ433" s="1">
        <v>1932.31</v>
      </c>
      <c r="AR433" s="1">
        <v>5753.81</v>
      </c>
      <c r="AS433">
        <v>358.88</v>
      </c>
      <c r="AT433">
        <v>169.82</v>
      </c>
      <c r="AU433" s="1">
        <v>10054.85</v>
      </c>
      <c r="AV433" s="1">
        <v>4734.8500000000004</v>
      </c>
      <c r="AW433">
        <v>0.39439999999999997</v>
      </c>
      <c r="AX433" s="1">
        <v>3289.8</v>
      </c>
      <c r="AY433">
        <v>0.27400000000000002</v>
      </c>
      <c r="AZ433" s="1">
        <v>3512.37</v>
      </c>
      <c r="BA433">
        <v>0.29260000000000003</v>
      </c>
      <c r="BB433">
        <v>467.53</v>
      </c>
      <c r="BC433">
        <v>3.8899999999999997E-2</v>
      </c>
      <c r="BD433" s="1">
        <v>12004.55</v>
      </c>
      <c r="BE433" s="1">
        <v>9940.7099999999991</v>
      </c>
      <c r="BF433">
        <v>2.8677000000000001</v>
      </c>
      <c r="BG433">
        <v>0.59140000000000004</v>
      </c>
      <c r="BH433">
        <v>0.21909999999999999</v>
      </c>
      <c r="BI433">
        <v>0.13469999999999999</v>
      </c>
      <c r="BJ433">
        <v>3.0200000000000001E-2</v>
      </c>
      <c r="BK433">
        <v>2.46E-2</v>
      </c>
    </row>
    <row r="434" spans="1:63" x14ac:dyDescent="0.3">
      <c r="A434" t="s">
        <v>432</v>
      </c>
      <c r="B434">
        <v>46896</v>
      </c>
      <c r="C434">
        <v>39</v>
      </c>
      <c r="D434">
        <v>265.91000000000003</v>
      </c>
      <c r="E434" s="1">
        <v>10370.370000000001</v>
      </c>
      <c r="F434" s="1">
        <v>10001.620000000001</v>
      </c>
      <c r="G434">
        <v>3.3500000000000002E-2</v>
      </c>
      <c r="H434">
        <v>2.0000000000000001E-4</v>
      </c>
      <c r="I434">
        <v>0.23530000000000001</v>
      </c>
      <c r="J434">
        <v>1.9E-3</v>
      </c>
      <c r="K434">
        <v>5.0599999999999999E-2</v>
      </c>
      <c r="L434">
        <v>0.60170000000000001</v>
      </c>
      <c r="M434">
        <v>7.6700000000000004E-2</v>
      </c>
      <c r="N434">
        <v>0.25700000000000001</v>
      </c>
      <c r="O434">
        <v>4.48E-2</v>
      </c>
      <c r="P434">
        <v>0.1467</v>
      </c>
      <c r="Q434" s="1">
        <v>69874.710000000006</v>
      </c>
      <c r="R434">
        <v>0.20730000000000001</v>
      </c>
      <c r="S434">
        <v>0.15160000000000001</v>
      </c>
      <c r="T434">
        <v>0.6411</v>
      </c>
      <c r="U434">
        <v>78.7</v>
      </c>
      <c r="V434" s="1">
        <v>83808.08</v>
      </c>
      <c r="W434">
        <v>130.57</v>
      </c>
      <c r="X434" s="1">
        <v>117229.94</v>
      </c>
      <c r="Y434">
        <v>0.83520000000000005</v>
      </c>
      <c r="Z434">
        <v>0.14710000000000001</v>
      </c>
      <c r="AA434">
        <v>1.78E-2</v>
      </c>
      <c r="AB434">
        <v>0.1648</v>
      </c>
      <c r="AC434">
        <v>117.23</v>
      </c>
      <c r="AD434" s="1">
        <v>4160.49</v>
      </c>
      <c r="AE434">
        <v>572.49</v>
      </c>
      <c r="AF434" s="1">
        <v>121461.65</v>
      </c>
      <c r="AG434">
        <v>217</v>
      </c>
      <c r="AH434" s="1">
        <v>47438</v>
      </c>
      <c r="AI434" s="1">
        <v>73052</v>
      </c>
      <c r="AJ434">
        <v>74.2</v>
      </c>
      <c r="AK434">
        <v>34.72</v>
      </c>
      <c r="AL434">
        <v>35.19</v>
      </c>
      <c r="AM434">
        <v>4.5</v>
      </c>
      <c r="AN434" s="1">
        <v>1584.74</v>
      </c>
      <c r="AO434">
        <v>1.0121</v>
      </c>
      <c r="AP434" s="1">
        <v>1392.22</v>
      </c>
      <c r="AQ434" s="1">
        <v>2168.98</v>
      </c>
      <c r="AR434" s="1">
        <v>6580.56</v>
      </c>
      <c r="AS434">
        <v>705.18</v>
      </c>
      <c r="AT434">
        <v>383.42</v>
      </c>
      <c r="AU434" s="1">
        <v>11230.36</v>
      </c>
      <c r="AV434" s="1">
        <v>5899.52</v>
      </c>
      <c r="AW434">
        <v>0.47720000000000001</v>
      </c>
      <c r="AX434" s="1">
        <v>5298.35</v>
      </c>
      <c r="AY434">
        <v>0.42859999999999998</v>
      </c>
      <c r="AZ434">
        <v>727.98</v>
      </c>
      <c r="BA434">
        <v>5.8900000000000001E-2</v>
      </c>
      <c r="BB434">
        <v>436.85</v>
      </c>
      <c r="BC434">
        <v>3.5299999999999998E-2</v>
      </c>
      <c r="BD434" s="1">
        <v>12362.7</v>
      </c>
      <c r="BE434" s="1">
        <v>4842.49</v>
      </c>
      <c r="BF434">
        <v>1.2037</v>
      </c>
      <c r="BG434">
        <v>0.58799999999999997</v>
      </c>
      <c r="BH434">
        <v>0.2117</v>
      </c>
      <c r="BI434">
        <v>0.15909999999999999</v>
      </c>
      <c r="BJ434">
        <v>2.7099999999999999E-2</v>
      </c>
      <c r="BK434">
        <v>1.41E-2</v>
      </c>
    </row>
    <row r="435" spans="1:63" x14ac:dyDescent="0.3">
      <c r="A435" t="s">
        <v>433</v>
      </c>
      <c r="B435">
        <v>47084</v>
      </c>
      <c r="C435">
        <v>74</v>
      </c>
      <c r="D435">
        <v>18.489999999999998</v>
      </c>
      <c r="E435" s="1">
        <v>1368.4</v>
      </c>
      <c r="F435" s="1">
        <v>1260.57</v>
      </c>
      <c r="G435">
        <v>4.0000000000000001E-3</v>
      </c>
      <c r="H435">
        <v>8.0000000000000004E-4</v>
      </c>
      <c r="I435">
        <v>9.1000000000000004E-3</v>
      </c>
      <c r="J435">
        <v>0</v>
      </c>
      <c r="K435">
        <v>6.2600000000000003E-2</v>
      </c>
      <c r="L435">
        <v>0.91759999999999997</v>
      </c>
      <c r="M435">
        <v>5.8999999999999999E-3</v>
      </c>
      <c r="N435">
        <v>0.43020000000000003</v>
      </c>
      <c r="O435">
        <v>1.52E-2</v>
      </c>
      <c r="P435">
        <v>0.15290000000000001</v>
      </c>
      <c r="Q435" s="1">
        <v>55389.05</v>
      </c>
      <c r="R435">
        <v>0.17760000000000001</v>
      </c>
      <c r="S435">
        <v>8.4099999999999994E-2</v>
      </c>
      <c r="T435">
        <v>0.73829999999999996</v>
      </c>
      <c r="U435">
        <v>14</v>
      </c>
      <c r="V435" s="1">
        <v>57361.64</v>
      </c>
      <c r="W435">
        <v>95.96</v>
      </c>
      <c r="X435" s="1">
        <v>133275.1</v>
      </c>
      <c r="Y435">
        <v>0.81289999999999996</v>
      </c>
      <c r="Z435">
        <v>0.13639999999999999</v>
      </c>
      <c r="AA435">
        <v>5.0700000000000002E-2</v>
      </c>
      <c r="AB435">
        <v>0.18709999999999999</v>
      </c>
      <c r="AC435">
        <v>133.28</v>
      </c>
      <c r="AD435" s="1">
        <v>4404.37</v>
      </c>
      <c r="AE435">
        <v>529.23</v>
      </c>
      <c r="AF435" s="1">
        <v>123737.66</v>
      </c>
      <c r="AG435">
        <v>229</v>
      </c>
      <c r="AH435" s="1">
        <v>34022</v>
      </c>
      <c r="AI435" s="1">
        <v>50947</v>
      </c>
      <c r="AJ435">
        <v>56.16</v>
      </c>
      <c r="AK435">
        <v>29.81</v>
      </c>
      <c r="AL435">
        <v>43.75</v>
      </c>
      <c r="AM435">
        <v>4</v>
      </c>
      <c r="AN435">
        <v>0</v>
      </c>
      <c r="AO435">
        <v>1.0013000000000001</v>
      </c>
      <c r="AP435" s="1">
        <v>1576.5</v>
      </c>
      <c r="AQ435" s="1">
        <v>2097.35</v>
      </c>
      <c r="AR435" s="1">
        <v>5976.61</v>
      </c>
      <c r="AS435">
        <v>521.58000000000004</v>
      </c>
      <c r="AT435">
        <v>67.040000000000006</v>
      </c>
      <c r="AU435" s="1">
        <v>10239.049999999999</v>
      </c>
      <c r="AV435" s="1">
        <v>6299.09</v>
      </c>
      <c r="AW435">
        <v>0.53139999999999998</v>
      </c>
      <c r="AX435" s="1">
        <v>3987.12</v>
      </c>
      <c r="AY435">
        <v>0.33639999999999998</v>
      </c>
      <c r="AZ435" s="1">
        <v>1051.54</v>
      </c>
      <c r="BA435">
        <v>8.8700000000000001E-2</v>
      </c>
      <c r="BB435">
        <v>515.98</v>
      </c>
      <c r="BC435">
        <v>4.3499999999999997E-2</v>
      </c>
      <c r="BD435" s="1">
        <v>11853.73</v>
      </c>
      <c r="BE435" s="1">
        <v>4491.47</v>
      </c>
      <c r="BF435">
        <v>1.6963999999999999</v>
      </c>
      <c r="BG435">
        <v>0.5302</v>
      </c>
      <c r="BH435">
        <v>0.2301</v>
      </c>
      <c r="BI435">
        <v>0.1908</v>
      </c>
      <c r="BJ435">
        <v>3.3700000000000001E-2</v>
      </c>
      <c r="BK435">
        <v>1.52E-2</v>
      </c>
    </row>
    <row r="436" spans="1:63" x14ac:dyDescent="0.3">
      <c r="A436" t="s">
        <v>434</v>
      </c>
      <c r="B436">
        <v>44644</v>
      </c>
      <c r="C436">
        <v>53</v>
      </c>
      <c r="D436">
        <v>67.08</v>
      </c>
      <c r="E436" s="1">
        <v>3555.43</v>
      </c>
      <c r="F436" s="1">
        <v>3129.87</v>
      </c>
      <c r="G436">
        <v>5.4000000000000003E-3</v>
      </c>
      <c r="H436">
        <v>1.5E-3</v>
      </c>
      <c r="I436">
        <v>3.0800000000000001E-2</v>
      </c>
      <c r="J436">
        <v>1.6000000000000001E-3</v>
      </c>
      <c r="K436">
        <v>2.63E-2</v>
      </c>
      <c r="L436">
        <v>0.84470000000000001</v>
      </c>
      <c r="M436">
        <v>8.9899999999999994E-2</v>
      </c>
      <c r="N436">
        <v>0.53100000000000003</v>
      </c>
      <c r="O436">
        <v>5.0000000000000001E-4</v>
      </c>
      <c r="P436">
        <v>0.1235</v>
      </c>
      <c r="Q436" s="1">
        <v>57974.64</v>
      </c>
      <c r="R436">
        <v>0.28989999999999999</v>
      </c>
      <c r="S436">
        <v>0.19320000000000001</v>
      </c>
      <c r="T436">
        <v>0.51690000000000003</v>
      </c>
      <c r="U436">
        <v>32</v>
      </c>
      <c r="V436" s="1">
        <v>86858.38</v>
      </c>
      <c r="W436">
        <v>105.2</v>
      </c>
      <c r="X436" s="1">
        <v>109124.7</v>
      </c>
      <c r="Y436">
        <v>0.73229999999999995</v>
      </c>
      <c r="Z436">
        <v>0.2482</v>
      </c>
      <c r="AA436">
        <v>1.95E-2</v>
      </c>
      <c r="AB436">
        <v>0.26769999999999999</v>
      </c>
      <c r="AC436">
        <v>109.12</v>
      </c>
      <c r="AD436" s="1">
        <v>3369.78</v>
      </c>
      <c r="AE436">
        <v>500.55</v>
      </c>
      <c r="AF436" s="1">
        <v>108393.03</v>
      </c>
      <c r="AG436">
        <v>155</v>
      </c>
      <c r="AH436" s="1">
        <v>29495</v>
      </c>
      <c r="AI436" s="1">
        <v>46159</v>
      </c>
      <c r="AJ436">
        <v>45.06</v>
      </c>
      <c r="AK436">
        <v>29.13</v>
      </c>
      <c r="AL436">
        <v>34.92</v>
      </c>
      <c r="AM436">
        <v>2.2999999999999998</v>
      </c>
      <c r="AN436" s="1">
        <v>1696.81</v>
      </c>
      <c r="AO436">
        <v>1.5146999999999999</v>
      </c>
      <c r="AP436" s="1">
        <v>1791.64</v>
      </c>
      <c r="AQ436" s="1">
        <v>2065.64</v>
      </c>
      <c r="AR436" s="1">
        <v>7000.5</v>
      </c>
      <c r="AS436">
        <v>630.95000000000005</v>
      </c>
      <c r="AT436">
        <v>235.96</v>
      </c>
      <c r="AU436" s="1">
        <v>11724.67</v>
      </c>
      <c r="AV436" s="1">
        <v>6433.13</v>
      </c>
      <c r="AW436">
        <v>0.47510000000000002</v>
      </c>
      <c r="AX436" s="1">
        <v>5060.08</v>
      </c>
      <c r="AY436">
        <v>0.37369999999999998</v>
      </c>
      <c r="AZ436">
        <v>910.42</v>
      </c>
      <c r="BA436">
        <v>6.7199999999999996E-2</v>
      </c>
      <c r="BB436" s="1">
        <v>1135.73</v>
      </c>
      <c r="BC436">
        <v>8.3900000000000002E-2</v>
      </c>
      <c r="BD436" s="1">
        <v>13539.36</v>
      </c>
      <c r="BE436" s="1">
        <v>4156.22</v>
      </c>
      <c r="BF436">
        <v>1.4298</v>
      </c>
      <c r="BG436">
        <v>0.52880000000000005</v>
      </c>
      <c r="BH436">
        <v>0.22850000000000001</v>
      </c>
      <c r="BI436">
        <v>0.2099</v>
      </c>
      <c r="BJ436">
        <v>2.6100000000000002E-2</v>
      </c>
      <c r="BK436">
        <v>6.6E-3</v>
      </c>
    </row>
    <row r="437" spans="1:63" x14ac:dyDescent="0.3">
      <c r="A437" t="s">
        <v>435</v>
      </c>
      <c r="B437">
        <v>49932</v>
      </c>
      <c r="C437">
        <v>29</v>
      </c>
      <c r="D437">
        <v>214.97</v>
      </c>
      <c r="E437" s="1">
        <v>6234.09</v>
      </c>
      <c r="F437" s="1">
        <v>5978.05</v>
      </c>
      <c r="G437">
        <v>8.3000000000000001E-3</v>
      </c>
      <c r="H437">
        <v>5.0000000000000001E-4</v>
      </c>
      <c r="I437">
        <v>0.1487</v>
      </c>
      <c r="J437">
        <v>1.8E-3</v>
      </c>
      <c r="K437">
        <v>3.5200000000000002E-2</v>
      </c>
      <c r="L437">
        <v>0.72550000000000003</v>
      </c>
      <c r="M437">
        <v>0.08</v>
      </c>
      <c r="N437">
        <v>0.43890000000000001</v>
      </c>
      <c r="O437">
        <v>8.9999999999999993E-3</v>
      </c>
      <c r="P437">
        <v>0.12509999999999999</v>
      </c>
      <c r="Q437" s="1">
        <v>50946.16</v>
      </c>
      <c r="R437">
        <v>0.24010000000000001</v>
      </c>
      <c r="S437">
        <v>0.1976</v>
      </c>
      <c r="T437">
        <v>0.56230000000000002</v>
      </c>
      <c r="U437">
        <v>25</v>
      </c>
      <c r="V437" s="1">
        <v>88942.32</v>
      </c>
      <c r="W437">
        <v>249.32</v>
      </c>
      <c r="X437" s="1">
        <v>156842.6</v>
      </c>
      <c r="Y437">
        <v>0.80669999999999997</v>
      </c>
      <c r="Z437">
        <v>0.15609999999999999</v>
      </c>
      <c r="AA437">
        <v>3.7199999999999997E-2</v>
      </c>
      <c r="AB437">
        <v>0.1933</v>
      </c>
      <c r="AC437">
        <v>156.84</v>
      </c>
      <c r="AD437" s="1">
        <v>5095.55</v>
      </c>
      <c r="AE437">
        <v>732.67</v>
      </c>
      <c r="AF437" s="1">
        <v>147780.88</v>
      </c>
      <c r="AG437">
        <v>365</v>
      </c>
      <c r="AH437" s="1">
        <v>33871</v>
      </c>
      <c r="AI437" s="1">
        <v>57792</v>
      </c>
      <c r="AJ437">
        <v>59.5</v>
      </c>
      <c r="AK437">
        <v>30.21</v>
      </c>
      <c r="AL437">
        <v>37.799999999999997</v>
      </c>
      <c r="AM437">
        <v>5.8</v>
      </c>
      <c r="AN437">
        <v>0</v>
      </c>
      <c r="AO437">
        <v>0.76280000000000003</v>
      </c>
      <c r="AP437" s="1">
        <v>1088.69</v>
      </c>
      <c r="AQ437" s="1">
        <v>1921.17</v>
      </c>
      <c r="AR437" s="1">
        <v>4628.45</v>
      </c>
      <c r="AS437">
        <v>394.6</v>
      </c>
      <c r="AT437">
        <v>273.37</v>
      </c>
      <c r="AU437" s="1">
        <v>8306.2800000000007</v>
      </c>
      <c r="AV437" s="1">
        <v>4472.76</v>
      </c>
      <c r="AW437">
        <v>0.4229</v>
      </c>
      <c r="AX437" s="1">
        <v>4672.87</v>
      </c>
      <c r="AY437">
        <v>0.44180000000000003</v>
      </c>
      <c r="AZ437">
        <v>622</v>
      </c>
      <c r="BA437">
        <v>5.8799999999999998E-2</v>
      </c>
      <c r="BB437">
        <v>808.43</v>
      </c>
      <c r="BC437">
        <v>7.6399999999999996E-2</v>
      </c>
      <c r="BD437" s="1">
        <v>10576.06</v>
      </c>
      <c r="BE437" s="1">
        <v>3185.86</v>
      </c>
      <c r="BF437">
        <v>0.70179999999999998</v>
      </c>
      <c r="BG437">
        <v>0.55449999999999999</v>
      </c>
      <c r="BH437">
        <v>0.21659999999999999</v>
      </c>
      <c r="BI437">
        <v>0.17449999999999999</v>
      </c>
      <c r="BJ437">
        <v>4.1599999999999998E-2</v>
      </c>
      <c r="BK437">
        <v>1.2800000000000001E-2</v>
      </c>
    </row>
    <row r="438" spans="1:63" x14ac:dyDescent="0.3">
      <c r="A438" t="s">
        <v>436</v>
      </c>
      <c r="B438">
        <v>48421</v>
      </c>
      <c r="C438">
        <v>35</v>
      </c>
      <c r="D438">
        <v>34.700000000000003</v>
      </c>
      <c r="E438" s="1">
        <v>1214.4100000000001</v>
      </c>
      <c r="F438" s="1">
        <v>1278.8399999999999</v>
      </c>
      <c r="G438">
        <v>8.6E-3</v>
      </c>
      <c r="H438">
        <v>0</v>
      </c>
      <c r="I438">
        <v>9.2999999999999992E-3</v>
      </c>
      <c r="J438">
        <v>3.0999999999999999E-3</v>
      </c>
      <c r="K438">
        <v>1.9099999999999999E-2</v>
      </c>
      <c r="L438">
        <v>0.93600000000000005</v>
      </c>
      <c r="M438">
        <v>2.3900000000000001E-2</v>
      </c>
      <c r="N438">
        <v>0.34339999999999998</v>
      </c>
      <c r="O438">
        <v>1.1599999999999999E-2</v>
      </c>
      <c r="P438">
        <v>7.6799999999999993E-2</v>
      </c>
      <c r="Q438" s="1">
        <v>47826.94</v>
      </c>
      <c r="R438">
        <v>0.16830000000000001</v>
      </c>
      <c r="S438">
        <v>4.9500000000000002E-2</v>
      </c>
      <c r="T438">
        <v>0.78220000000000001</v>
      </c>
      <c r="U438">
        <v>21.5</v>
      </c>
      <c r="V438" s="1">
        <v>45858.84</v>
      </c>
      <c r="W438">
        <v>55.39</v>
      </c>
      <c r="X438" s="1">
        <v>160889.10999999999</v>
      </c>
      <c r="Y438">
        <v>0.82540000000000002</v>
      </c>
      <c r="Z438">
        <v>0.11210000000000001</v>
      </c>
      <c r="AA438">
        <v>6.2399999999999997E-2</v>
      </c>
      <c r="AB438">
        <v>0.17460000000000001</v>
      </c>
      <c r="AC438">
        <v>160.88999999999999</v>
      </c>
      <c r="AD438" s="1">
        <v>4346.04</v>
      </c>
      <c r="AE438">
        <v>482.1</v>
      </c>
      <c r="AF438" s="1">
        <v>148013.26999999999</v>
      </c>
      <c r="AG438">
        <v>366</v>
      </c>
      <c r="AH438" s="1">
        <v>36161</v>
      </c>
      <c r="AI438" s="1">
        <v>60843</v>
      </c>
      <c r="AJ438">
        <v>49.85</v>
      </c>
      <c r="AK438">
        <v>24.55</v>
      </c>
      <c r="AL438">
        <v>32.43</v>
      </c>
      <c r="AM438">
        <v>6</v>
      </c>
      <c r="AN438">
        <v>0</v>
      </c>
      <c r="AO438">
        <v>0.65990000000000004</v>
      </c>
      <c r="AP438" s="1">
        <v>1243.55</v>
      </c>
      <c r="AQ438" s="1">
        <v>1524.83</v>
      </c>
      <c r="AR438" s="1">
        <v>5088.18</v>
      </c>
      <c r="AS438">
        <v>329.04</v>
      </c>
      <c r="AT438">
        <v>220.53</v>
      </c>
      <c r="AU438" s="1">
        <v>8406.14</v>
      </c>
      <c r="AV438" s="1">
        <v>4067.45</v>
      </c>
      <c r="AW438">
        <v>0.3569</v>
      </c>
      <c r="AX438" s="1">
        <v>3558.02</v>
      </c>
      <c r="AY438">
        <v>0.31219999999999998</v>
      </c>
      <c r="AZ438" s="1">
        <v>2863.77</v>
      </c>
      <c r="BA438">
        <v>0.25130000000000002</v>
      </c>
      <c r="BB438">
        <v>906.63</v>
      </c>
      <c r="BC438">
        <v>7.9600000000000004E-2</v>
      </c>
      <c r="BD438" s="1">
        <v>11395.88</v>
      </c>
      <c r="BE438" s="1">
        <v>3040.4</v>
      </c>
      <c r="BF438">
        <v>0.70169999999999999</v>
      </c>
      <c r="BG438">
        <v>0.47210000000000002</v>
      </c>
      <c r="BH438">
        <v>0.18110000000000001</v>
      </c>
      <c r="BI438">
        <v>0.30809999999999998</v>
      </c>
      <c r="BJ438">
        <v>2.53E-2</v>
      </c>
      <c r="BK438">
        <v>1.35E-2</v>
      </c>
    </row>
    <row r="439" spans="1:63" x14ac:dyDescent="0.3">
      <c r="A439" t="s">
        <v>437</v>
      </c>
      <c r="B439">
        <v>49460</v>
      </c>
      <c r="C439">
        <v>66</v>
      </c>
      <c r="D439">
        <v>10.85</v>
      </c>
      <c r="E439">
        <v>716.38</v>
      </c>
      <c r="F439">
        <v>715.34</v>
      </c>
      <c r="G439">
        <v>0</v>
      </c>
      <c r="H439">
        <v>1.4E-3</v>
      </c>
      <c r="I439">
        <v>1.17E-2</v>
      </c>
      <c r="J439">
        <v>0</v>
      </c>
      <c r="K439">
        <v>4.65E-2</v>
      </c>
      <c r="L439">
        <v>0.91620000000000001</v>
      </c>
      <c r="M439">
        <v>2.4299999999999999E-2</v>
      </c>
      <c r="N439">
        <v>0.58199999999999996</v>
      </c>
      <c r="O439">
        <v>7.1999999999999998E-3</v>
      </c>
      <c r="P439">
        <v>0.1326</v>
      </c>
      <c r="Q439" s="1">
        <v>50611.98</v>
      </c>
      <c r="R439">
        <v>0.24560000000000001</v>
      </c>
      <c r="S439">
        <v>0.1754</v>
      </c>
      <c r="T439">
        <v>0.57889999999999997</v>
      </c>
      <c r="U439">
        <v>7</v>
      </c>
      <c r="V439" s="1">
        <v>76820.039999999994</v>
      </c>
      <c r="W439">
        <v>97.41</v>
      </c>
      <c r="X439" s="1">
        <v>124544.82</v>
      </c>
      <c r="Y439">
        <v>0.91100000000000003</v>
      </c>
      <c r="Z439">
        <v>4.4999999999999998E-2</v>
      </c>
      <c r="AA439">
        <v>4.3999999999999997E-2</v>
      </c>
      <c r="AB439">
        <v>8.8999999999999996E-2</v>
      </c>
      <c r="AC439">
        <v>124.54</v>
      </c>
      <c r="AD439" s="1">
        <v>3375.22</v>
      </c>
      <c r="AE439">
        <v>433.29</v>
      </c>
      <c r="AF439" s="1">
        <v>94570.53</v>
      </c>
      <c r="AG439">
        <v>102</v>
      </c>
      <c r="AH439" s="1">
        <v>27566</v>
      </c>
      <c r="AI439" s="1">
        <v>41336</v>
      </c>
      <c r="AJ439">
        <v>33.299999999999997</v>
      </c>
      <c r="AK439">
        <v>26.61</v>
      </c>
      <c r="AL439">
        <v>31</v>
      </c>
      <c r="AM439">
        <v>4.4000000000000004</v>
      </c>
      <c r="AN439" s="1">
        <v>1152.25</v>
      </c>
      <c r="AO439">
        <v>2.0293000000000001</v>
      </c>
      <c r="AP439" s="1">
        <v>1619.13</v>
      </c>
      <c r="AQ439" s="1">
        <v>2431.77</v>
      </c>
      <c r="AR439" s="1">
        <v>6873.42</v>
      </c>
      <c r="AS439">
        <v>703.89</v>
      </c>
      <c r="AT439">
        <v>548.29999999999995</v>
      </c>
      <c r="AU439" s="1">
        <v>12176.46</v>
      </c>
      <c r="AV439" s="1">
        <v>8473.82</v>
      </c>
      <c r="AW439">
        <v>0.55179999999999996</v>
      </c>
      <c r="AX439" s="1">
        <v>3876.2</v>
      </c>
      <c r="AY439">
        <v>0.25240000000000001</v>
      </c>
      <c r="AZ439" s="1">
        <v>2061.7800000000002</v>
      </c>
      <c r="BA439">
        <v>0.1343</v>
      </c>
      <c r="BB439">
        <v>945.43</v>
      </c>
      <c r="BC439">
        <v>6.1600000000000002E-2</v>
      </c>
      <c r="BD439" s="1">
        <v>15357.24</v>
      </c>
      <c r="BE439" s="1">
        <v>8187.07</v>
      </c>
      <c r="BF439">
        <v>4.0762</v>
      </c>
      <c r="BG439">
        <v>0.51239999999999997</v>
      </c>
      <c r="BH439">
        <v>0.22459999999999999</v>
      </c>
      <c r="BI439">
        <v>0.21460000000000001</v>
      </c>
      <c r="BJ439">
        <v>2.7199999999999998E-2</v>
      </c>
      <c r="BK439">
        <v>2.12E-2</v>
      </c>
    </row>
    <row r="440" spans="1:63" x14ac:dyDescent="0.3">
      <c r="A440" t="s">
        <v>438</v>
      </c>
      <c r="B440">
        <v>48348</v>
      </c>
      <c r="C440">
        <v>18</v>
      </c>
      <c r="D440">
        <v>113.66</v>
      </c>
      <c r="E440" s="1">
        <v>2045.91</v>
      </c>
      <c r="F440" s="1">
        <v>1901.61</v>
      </c>
      <c r="G440">
        <v>1.78E-2</v>
      </c>
      <c r="H440">
        <v>4.0000000000000002E-4</v>
      </c>
      <c r="I440">
        <v>6.4999999999999997E-3</v>
      </c>
      <c r="J440">
        <v>1.1000000000000001E-3</v>
      </c>
      <c r="K440">
        <v>3.49E-2</v>
      </c>
      <c r="L440">
        <v>0.92090000000000005</v>
      </c>
      <c r="M440">
        <v>1.8499999999999999E-2</v>
      </c>
      <c r="N440">
        <v>0.18509999999999999</v>
      </c>
      <c r="O440">
        <v>0.01</v>
      </c>
      <c r="P440">
        <v>7.8600000000000003E-2</v>
      </c>
      <c r="Q440" s="1">
        <v>57119.3</v>
      </c>
      <c r="R440">
        <v>0.29770000000000002</v>
      </c>
      <c r="S440">
        <v>0.20610000000000001</v>
      </c>
      <c r="T440">
        <v>0.49619999999999997</v>
      </c>
      <c r="U440">
        <v>15.3</v>
      </c>
      <c r="V440" s="1">
        <v>72217.37</v>
      </c>
      <c r="W440">
        <v>131.47</v>
      </c>
      <c r="X440" s="1">
        <v>186719.39</v>
      </c>
      <c r="Y440">
        <v>0.80630000000000002</v>
      </c>
      <c r="Z440">
        <v>0.1565</v>
      </c>
      <c r="AA440">
        <v>3.7199999999999997E-2</v>
      </c>
      <c r="AB440">
        <v>0.19370000000000001</v>
      </c>
      <c r="AC440">
        <v>186.72</v>
      </c>
      <c r="AD440" s="1">
        <v>7835.84</v>
      </c>
      <c r="AE440" s="1">
        <v>1007.59</v>
      </c>
      <c r="AF440" s="1">
        <v>188438.54</v>
      </c>
      <c r="AG440">
        <v>497</v>
      </c>
      <c r="AH440" s="1">
        <v>42241</v>
      </c>
      <c r="AI440" s="1">
        <v>78602</v>
      </c>
      <c r="AJ440">
        <v>53.5</v>
      </c>
      <c r="AK440">
        <v>41.46</v>
      </c>
      <c r="AL440">
        <v>41.83</v>
      </c>
      <c r="AM440">
        <v>4.5999999999999996</v>
      </c>
      <c r="AN440">
        <v>0</v>
      </c>
      <c r="AO440">
        <v>0.74590000000000001</v>
      </c>
      <c r="AP440" s="1">
        <v>1276.52</v>
      </c>
      <c r="AQ440" s="1">
        <v>1828.22</v>
      </c>
      <c r="AR440" s="1">
        <v>6211.06</v>
      </c>
      <c r="AS440">
        <v>929.48</v>
      </c>
      <c r="AT440">
        <v>216.17</v>
      </c>
      <c r="AU440" s="1">
        <v>10461.459999999999</v>
      </c>
      <c r="AV440" s="1">
        <v>4045.75</v>
      </c>
      <c r="AW440">
        <v>0.3387</v>
      </c>
      <c r="AX440" s="1">
        <v>7047.98</v>
      </c>
      <c r="AY440">
        <v>0.59009999999999996</v>
      </c>
      <c r="AZ440">
        <v>399.42</v>
      </c>
      <c r="BA440">
        <v>3.3399999999999999E-2</v>
      </c>
      <c r="BB440">
        <v>450.85</v>
      </c>
      <c r="BC440">
        <v>3.7699999999999997E-2</v>
      </c>
      <c r="BD440" s="1">
        <v>11943.99</v>
      </c>
      <c r="BE440" s="1">
        <v>1672.48</v>
      </c>
      <c r="BF440">
        <v>0.2387</v>
      </c>
      <c r="BG440">
        <v>0.504</v>
      </c>
      <c r="BH440">
        <v>0.21240000000000001</v>
      </c>
      <c r="BI440">
        <v>0.23219999999999999</v>
      </c>
      <c r="BJ440">
        <v>3.56E-2</v>
      </c>
      <c r="BK440">
        <v>1.5800000000000002E-2</v>
      </c>
    </row>
    <row r="441" spans="1:63" x14ac:dyDescent="0.3">
      <c r="A441" t="s">
        <v>439</v>
      </c>
      <c r="B441">
        <v>44651</v>
      </c>
      <c r="C441">
        <v>48</v>
      </c>
      <c r="D441">
        <v>36.85</v>
      </c>
      <c r="E441" s="1">
        <v>1768.98</v>
      </c>
      <c r="F441" s="1">
        <v>1782.31</v>
      </c>
      <c r="G441">
        <v>3.3E-3</v>
      </c>
      <c r="H441">
        <v>5.9999999999999995E-4</v>
      </c>
      <c r="I441">
        <v>1.7399999999999999E-2</v>
      </c>
      <c r="J441">
        <v>1.1000000000000001E-3</v>
      </c>
      <c r="K441">
        <v>0.1087</v>
      </c>
      <c r="L441">
        <v>0.80600000000000005</v>
      </c>
      <c r="M441">
        <v>6.3E-2</v>
      </c>
      <c r="N441">
        <v>0.46160000000000001</v>
      </c>
      <c r="O441">
        <v>1.1000000000000001E-3</v>
      </c>
      <c r="P441">
        <v>0.19350000000000001</v>
      </c>
      <c r="Q441" s="1">
        <v>59205.38</v>
      </c>
      <c r="R441">
        <v>0.29170000000000001</v>
      </c>
      <c r="S441">
        <v>0.17499999999999999</v>
      </c>
      <c r="T441">
        <v>0.5333</v>
      </c>
      <c r="U441">
        <v>13</v>
      </c>
      <c r="V441" s="1">
        <v>78425.69</v>
      </c>
      <c r="W441">
        <v>131.31</v>
      </c>
      <c r="X441" s="1">
        <v>351521.33</v>
      </c>
      <c r="Y441">
        <v>0.81269999999999998</v>
      </c>
      <c r="Z441">
        <v>0.14910000000000001</v>
      </c>
      <c r="AA441">
        <v>3.8199999999999998E-2</v>
      </c>
      <c r="AB441">
        <v>0.18729999999999999</v>
      </c>
      <c r="AC441">
        <v>351.52</v>
      </c>
      <c r="AD441" s="1">
        <v>9212.33</v>
      </c>
      <c r="AE441" s="1">
        <v>1049.6500000000001</v>
      </c>
      <c r="AF441" s="1">
        <v>340014.86</v>
      </c>
      <c r="AG441">
        <v>595</v>
      </c>
      <c r="AH441" s="1">
        <v>30118</v>
      </c>
      <c r="AI441" s="1">
        <v>56953</v>
      </c>
      <c r="AJ441">
        <v>59</v>
      </c>
      <c r="AK441">
        <v>24.54</v>
      </c>
      <c r="AL441">
        <v>26.87</v>
      </c>
      <c r="AM441">
        <v>2.8</v>
      </c>
      <c r="AN441">
        <v>0</v>
      </c>
      <c r="AO441">
        <v>1.6439999999999999</v>
      </c>
      <c r="AP441" s="1">
        <v>1396.23</v>
      </c>
      <c r="AQ441" s="1">
        <v>2183.37</v>
      </c>
      <c r="AR441" s="1">
        <v>6675.38</v>
      </c>
      <c r="AS441">
        <v>964.34</v>
      </c>
      <c r="AT441">
        <v>317.95999999999998</v>
      </c>
      <c r="AU441" s="1">
        <v>11537.26</v>
      </c>
      <c r="AV441" s="1">
        <v>3134.59</v>
      </c>
      <c r="AW441">
        <v>0.246</v>
      </c>
      <c r="AX441" s="1">
        <v>7761.46</v>
      </c>
      <c r="AY441">
        <v>0.60909999999999997</v>
      </c>
      <c r="AZ441" s="1">
        <v>1030.44</v>
      </c>
      <c r="BA441">
        <v>8.09E-2</v>
      </c>
      <c r="BB441">
        <v>815.74</v>
      </c>
      <c r="BC441">
        <v>6.4000000000000001E-2</v>
      </c>
      <c r="BD441" s="1">
        <v>12742.23</v>
      </c>
      <c r="BE441" s="1">
        <v>1673.68</v>
      </c>
      <c r="BF441">
        <v>0.37659999999999999</v>
      </c>
      <c r="BG441">
        <v>0.58450000000000002</v>
      </c>
      <c r="BH441">
        <v>0.1918</v>
      </c>
      <c r="BI441">
        <v>0.18149999999999999</v>
      </c>
      <c r="BJ441">
        <v>2.7099999999999999E-2</v>
      </c>
      <c r="BK441">
        <v>1.5100000000000001E-2</v>
      </c>
    </row>
    <row r="442" spans="1:63" x14ac:dyDescent="0.3">
      <c r="A442" t="s">
        <v>440</v>
      </c>
      <c r="B442">
        <v>44669</v>
      </c>
      <c r="C442">
        <v>16</v>
      </c>
      <c r="D442">
        <v>171.33</v>
      </c>
      <c r="E442" s="1">
        <v>2741.34</v>
      </c>
      <c r="F442" s="1">
        <v>1682</v>
      </c>
      <c r="G442">
        <v>2.0999999999999999E-3</v>
      </c>
      <c r="H442">
        <v>0</v>
      </c>
      <c r="I442">
        <v>5.9799999999999999E-2</v>
      </c>
      <c r="J442">
        <v>1.6000000000000001E-3</v>
      </c>
      <c r="K442">
        <v>5.8299999999999998E-2</v>
      </c>
      <c r="L442">
        <v>0.77010000000000001</v>
      </c>
      <c r="M442">
        <v>0.1081</v>
      </c>
      <c r="N442">
        <v>0.92169999999999996</v>
      </c>
      <c r="O442">
        <v>4.7000000000000002E-3</v>
      </c>
      <c r="P442">
        <v>0.25259999999999999</v>
      </c>
      <c r="Q442" s="1">
        <v>53745.08</v>
      </c>
      <c r="R442">
        <v>0.2273</v>
      </c>
      <c r="S442">
        <v>0.20780000000000001</v>
      </c>
      <c r="T442">
        <v>0.56489999999999996</v>
      </c>
      <c r="U442">
        <v>15.4</v>
      </c>
      <c r="V442" s="1">
        <v>69204.55</v>
      </c>
      <c r="W442">
        <v>174.03</v>
      </c>
      <c r="X442" s="1">
        <v>92444.5</v>
      </c>
      <c r="Y442">
        <v>0.62990000000000002</v>
      </c>
      <c r="Z442">
        <v>0.27329999999999999</v>
      </c>
      <c r="AA442">
        <v>9.6799999999999997E-2</v>
      </c>
      <c r="AB442">
        <v>0.37009999999999998</v>
      </c>
      <c r="AC442">
        <v>92.44</v>
      </c>
      <c r="AD442" s="1">
        <v>2171.13</v>
      </c>
      <c r="AE442">
        <v>290.38</v>
      </c>
      <c r="AF442" s="1">
        <v>74908.83</v>
      </c>
      <c r="AG442">
        <v>53</v>
      </c>
      <c r="AH442" s="1">
        <v>24080</v>
      </c>
      <c r="AI442" s="1">
        <v>44506</v>
      </c>
      <c r="AJ442">
        <v>36.9</v>
      </c>
      <c r="AK442">
        <v>22</v>
      </c>
      <c r="AL442">
        <v>22.16</v>
      </c>
      <c r="AM442">
        <v>3.66</v>
      </c>
      <c r="AN442">
        <v>0</v>
      </c>
      <c r="AO442">
        <v>0.65169999999999995</v>
      </c>
      <c r="AP442" s="1">
        <v>1672.07</v>
      </c>
      <c r="AQ442" s="1">
        <v>2448.0500000000002</v>
      </c>
      <c r="AR442" s="1">
        <v>8291.1200000000008</v>
      </c>
      <c r="AS442">
        <v>708.66</v>
      </c>
      <c r="AT442">
        <v>408.48</v>
      </c>
      <c r="AU442" s="1">
        <v>13528.38</v>
      </c>
      <c r="AV442" s="1">
        <v>13092.98</v>
      </c>
      <c r="AW442">
        <v>0.68940000000000001</v>
      </c>
      <c r="AX442" s="1">
        <v>2896.67</v>
      </c>
      <c r="AY442">
        <v>0.1525</v>
      </c>
      <c r="AZ442">
        <v>694.18</v>
      </c>
      <c r="BA442">
        <v>3.6600000000000001E-2</v>
      </c>
      <c r="BB442" s="1">
        <v>2307.88</v>
      </c>
      <c r="BC442">
        <v>0.1215</v>
      </c>
      <c r="BD442" s="1">
        <v>18991.7</v>
      </c>
      <c r="BE442" s="1">
        <v>5132.38</v>
      </c>
      <c r="BF442">
        <v>2.3885000000000001</v>
      </c>
      <c r="BG442">
        <v>0.40760000000000002</v>
      </c>
      <c r="BH442">
        <v>0.19520000000000001</v>
      </c>
      <c r="BI442">
        <v>0.37230000000000002</v>
      </c>
      <c r="BJ442">
        <v>1.0999999999999999E-2</v>
      </c>
      <c r="BK442">
        <v>1.3899999999999999E-2</v>
      </c>
    </row>
    <row r="443" spans="1:63" x14ac:dyDescent="0.3">
      <c r="A443" t="s">
        <v>441</v>
      </c>
      <c r="B443">
        <v>49288</v>
      </c>
      <c r="C443">
        <v>82</v>
      </c>
      <c r="D443">
        <v>16.7</v>
      </c>
      <c r="E443" s="1">
        <v>1369.32</v>
      </c>
      <c r="F443" s="1">
        <v>1320.14</v>
      </c>
      <c r="G443">
        <v>8.0000000000000004E-4</v>
      </c>
      <c r="H443">
        <v>0</v>
      </c>
      <c r="I443">
        <v>1.9E-3</v>
      </c>
      <c r="J443">
        <v>1.5E-3</v>
      </c>
      <c r="K443">
        <v>3.8999999999999998E-3</v>
      </c>
      <c r="L443">
        <v>0.98370000000000002</v>
      </c>
      <c r="M443">
        <v>8.3000000000000001E-3</v>
      </c>
      <c r="N443">
        <v>0.54579999999999995</v>
      </c>
      <c r="O443">
        <v>8.0000000000000004E-4</v>
      </c>
      <c r="P443">
        <v>0.1426</v>
      </c>
      <c r="Q443" s="1">
        <v>49518.38</v>
      </c>
      <c r="R443">
        <v>0.35289999999999999</v>
      </c>
      <c r="S443">
        <v>0.15290000000000001</v>
      </c>
      <c r="T443">
        <v>0.49409999999999998</v>
      </c>
      <c r="U443">
        <v>10.1</v>
      </c>
      <c r="V443" s="1">
        <v>81666.83</v>
      </c>
      <c r="W443">
        <v>132.62</v>
      </c>
      <c r="X443" s="1">
        <v>127591.34</v>
      </c>
      <c r="Y443">
        <v>0.93089999999999995</v>
      </c>
      <c r="Z443">
        <v>3.3700000000000001E-2</v>
      </c>
      <c r="AA443">
        <v>3.5499999999999997E-2</v>
      </c>
      <c r="AB443">
        <v>6.9099999999999995E-2</v>
      </c>
      <c r="AC443">
        <v>127.59</v>
      </c>
      <c r="AD443" s="1">
        <v>2854.39</v>
      </c>
      <c r="AE443">
        <v>364.83</v>
      </c>
      <c r="AF443" s="1">
        <v>119075.4</v>
      </c>
      <c r="AG443">
        <v>207</v>
      </c>
      <c r="AH443" s="1">
        <v>33805</v>
      </c>
      <c r="AI443" s="1">
        <v>48032</v>
      </c>
      <c r="AJ443">
        <v>22.58</v>
      </c>
      <c r="AK443">
        <v>22.36</v>
      </c>
      <c r="AL443">
        <v>22.51</v>
      </c>
      <c r="AM443">
        <v>5.5</v>
      </c>
      <c r="AN443" s="1">
        <v>2145.08</v>
      </c>
      <c r="AO443">
        <v>1.7734000000000001</v>
      </c>
      <c r="AP443" s="1">
        <v>1840.2</v>
      </c>
      <c r="AQ443" s="1">
        <v>2666.27</v>
      </c>
      <c r="AR443" s="1">
        <v>5707.14</v>
      </c>
      <c r="AS443">
        <v>625</v>
      </c>
      <c r="AT443">
        <v>189.14</v>
      </c>
      <c r="AU443" s="1">
        <v>11027.75</v>
      </c>
      <c r="AV443" s="1">
        <v>6690.28</v>
      </c>
      <c r="AW443">
        <v>0.51319999999999999</v>
      </c>
      <c r="AX443" s="1">
        <v>4774.87</v>
      </c>
      <c r="AY443">
        <v>0.36630000000000001</v>
      </c>
      <c r="AZ443">
        <v>789.84</v>
      </c>
      <c r="BA443">
        <v>6.0600000000000001E-2</v>
      </c>
      <c r="BB443">
        <v>781.99</v>
      </c>
      <c r="BC443">
        <v>0.06</v>
      </c>
      <c r="BD443" s="1">
        <v>13036.98</v>
      </c>
      <c r="BE443" s="1">
        <v>5864.93</v>
      </c>
      <c r="BF443">
        <v>2.2656999999999998</v>
      </c>
      <c r="BG443">
        <v>0.54700000000000004</v>
      </c>
      <c r="BH443">
        <v>0.21729999999999999</v>
      </c>
      <c r="BI443">
        <v>0.14710000000000001</v>
      </c>
      <c r="BJ443">
        <v>5.3600000000000002E-2</v>
      </c>
      <c r="BK443">
        <v>3.5099999999999999E-2</v>
      </c>
    </row>
    <row r="444" spans="1:63" x14ac:dyDescent="0.3">
      <c r="A444" t="s">
        <v>442</v>
      </c>
      <c r="B444">
        <v>44677</v>
      </c>
      <c r="C444">
        <v>29</v>
      </c>
      <c r="D444">
        <v>201.05</v>
      </c>
      <c r="E444" s="1">
        <v>5830.36</v>
      </c>
      <c r="F444" s="1">
        <v>5620.18</v>
      </c>
      <c r="G444">
        <v>3.27E-2</v>
      </c>
      <c r="H444">
        <v>9.4000000000000004E-3</v>
      </c>
      <c r="I444">
        <v>0.3977</v>
      </c>
      <c r="J444">
        <v>1.1999999999999999E-3</v>
      </c>
      <c r="K444">
        <v>0.24879999999999999</v>
      </c>
      <c r="L444">
        <v>0.2462</v>
      </c>
      <c r="M444">
        <v>6.4000000000000001E-2</v>
      </c>
      <c r="N444">
        <v>0.67459999999999998</v>
      </c>
      <c r="O444">
        <v>0.2014</v>
      </c>
      <c r="P444">
        <v>0.15240000000000001</v>
      </c>
      <c r="Q444" s="1">
        <v>69200.19</v>
      </c>
      <c r="R444">
        <v>0.21110000000000001</v>
      </c>
      <c r="S444">
        <v>0.13059999999999999</v>
      </c>
      <c r="T444">
        <v>0.6583</v>
      </c>
      <c r="U444">
        <v>36.799999999999997</v>
      </c>
      <c r="V444" s="1">
        <v>82463.03</v>
      </c>
      <c r="W444">
        <v>154.65</v>
      </c>
      <c r="X444" s="1">
        <v>254929.18</v>
      </c>
      <c r="Y444">
        <v>0.45050000000000001</v>
      </c>
      <c r="Z444">
        <v>0.49340000000000001</v>
      </c>
      <c r="AA444">
        <v>5.6099999999999997E-2</v>
      </c>
      <c r="AB444">
        <v>0.54949999999999999</v>
      </c>
      <c r="AC444">
        <v>254.93</v>
      </c>
      <c r="AD444" s="1">
        <v>9614.84</v>
      </c>
      <c r="AE444">
        <v>679.08</v>
      </c>
      <c r="AF444" s="1">
        <v>267912.24</v>
      </c>
      <c r="AG444">
        <v>582</v>
      </c>
      <c r="AH444" s="1">
        <v>35804</v>
      </c>
      <c r="AI444" s="1">
        <v>71542</v>
      </c>
      <c r="AJ444">
        <v>55.39</v>
      </c>
      <c r="AK444">
        <v>31.35</v>
      </c>
      <c r="AL444">
        <v>41.52</v>
      </c>
      <c r="AM444">
        <v>4.63</v>
      </c>
      <c r="AN444">
        <v>0</v>
      </c>
      <c r="AO444">
        <v>0.58450000000000002</v>
      </c>
      <c r="AP444" s="1">
        <v>1604.86</v>
      </c>
      <c r="AQ444" s="1">
        <v>2763.17</v>
      </c>
      <c r="AR444" s="1">
        <v>7402.09</v>
      </c>
      <c r="AS444">
        <v>721.82</v>
      </c>
      <c r="AT444">
        <v>503.64</v>
      </c>
      <c r="AU444" s="1">
        <v>12995.57</v>
      </c>
      <c r="AV444" s="1">
        <v>4268.0200000000004</v>
      </c>
      <c r="AW444">
        <v>0.2838</v>
      </c>
      <c r="AX444" s="1">
        <v>8714.09</v>
      </c>
      <c r="AY444">
        <v>0.57940000000000003</v>
      </c>
      <c r="AZ444" s="1">
        <v>1014.41</v>
      </c>
      <c r="BA444">
        <v>6.7400000000000002E-2</v>
      </c>
      <c r="BB444" s="1">
        <v>1044.3399999999999</v>
      </c>
      <c r="BC444">
        <v>6.9400000000000003E-2</v>
      </c>
      <c r="BD444" s="1">
        <v>15040.86</v>
      </c>
      <c r="BE444">
        <v>716.09</v>
      </c>
      <c r="BF444">
        <v>0.1172</v>
      </c>
      <c r="BG444">
        <v>0.56130000000000002</v>
      </c>
      <c r="BH444">
        <v>0.18559999999999999</v>
      </c>
      <c r="BI444">
        <v>0.21609999999999999</v>
      </c>
      <c r="BJ444">
        <v>2.4199999999999999E-2</v>
      </c>
      <c r="BK444">
        <v>1.2800000000000001E-2</v>
      </c>
    </row>
    <row r="445" spans="1:63" x14ac:dyDescent="0.3">
      <c r="A445" t="s">
        <v>443</v>
      </c>
      <c r="B445">
        <v>45880</v>
      </c>
      <c r="C445">
        <v>177</v>
      </c>
      <c r="D445">
        <v>7.22</v>
      </c>
      <c r="E445" s="1">
        <v>1277.9100000000001</v>
      </c>
      <c r="F445" s="1">
        <v>1194.05</v>
      </c>
      <c r="G445">
        <v>3.2000000000000002E-3</v>
      </c>
      <c r="H445">
        <v>0</v>
      </c>
      <c r="I445">
        <v>2.5000000000000001E-3</v>
      </c>
      <c r="J445">
        <v>8.0000000000000004E-4</v>
      </c>
      <c r="K445">
        <v>1.43E-2</v>
      </c>
      <c r="L445">
        <v>0.94210000000000005</v>
      </c>
      <c r="M445">
        <v>3.7100000000000001E-2</v>
      </c>
      <c r="N445">
        <v>0.62280000000000002</v>
      </c>
      <c r="O445">
        <v>2.5000000000000001E-3</v>
      </c>
      <c r="P445">
        <v>0.1236</v>
      </c>
      <c r="Q445" s="1">
        <v>53596.75</v>
      </c>
      <c r="R445">
        <v>0.1711</v>
      </c>
      <c r="S445">
        <v>0.21049999999999999</v>
      </c>
      <c r="T445">
        <v>0.61839999999999995</v>
      </c>
      <c r="U445">
        <v>8.1999999999999993</v>
      </c>
      <c r="V445" s="1">
        <v>69183.48</v>
      </c>
      <c r="W445">
        <v>148.56</v>
      </c>
      <c r="X445" s="1">
        <v>141052.17000000001</v>
      </c>
      <c r="Y445">
        <v>0.83779999999999999</v>
      </c>
      <c r="Z445">
        <v>8.72E-2</v>
      </c>
      <c r="AA445">
        <v>7.4999999999999997E-2</v>
      </c>
      <c r="AB445">
        <v>0.16220000000000001</v>
      </c>
      <c r="AC445">
        <v>141.05000000000001</v>
      </c>
      <c r="AD445" s="1">
        <v>3908.11</v>
      </c>
      <c r="AE445">
        <v>503.37</v>
      </c>
      <c r="AF445" s="1">
        <v>126760.93</v>
      </c>
      <c r="AG445">
        <v>247</v>
      </c>
      <c r="AH445" s="1">
        <v>27111</v>
      </c>
      <c r="AI445" s="1">
        <v>40432</v>
      </c>
      <c r="AJ445">
        <v>34.54</v>
      </c>
      <c r="AK445">
        <v>26.85</v>
      </c>
      <c r="AL445">
        <v>30.05</v>
      </c>
      <c r="AM445">
        <v>3.9</v>
      </c>
      <c r="AN445">
        <v>0</v>
      </c>
      <c r="AO445">
        <v>1.8633</v>
      </c>
      <c r="AP445" s="1">
        <v>1761.72</v>
      </c>
      <c r="AQ445" s="1">
        <v>2881.81</v>
      </c>
      <c r="AR445" s="1">
        <v>6000.43</v>
      </c>
      <c r="AS445">
        <v>514.84</v>
      </c>
      <c r="AT445">
        <v>25.43</v>
      </c>
      <c r="AU445" s="1">
        <v>11184.26</v>
      </c>
      <c r="AV445" s="1">
        <v>7810.2</v>
      </c>
      <c r="AW445">
        <v>0.59930000000000005</v>
      </c>
      <c r="AX445" s="1">
        <v>3497.74</v>
      </c>
      <c r="AY445">
        <v>0.26840000000000003</v>
      </c>
      <c r="AZ445">
        <v>700.66</v>
      </c>
      <c r="BA445">
        <v>5.3800000000000001E-2</v>
      </c>
      <c r="BB445" s="1">
        <v>1022.6</v>
      </c>
      <c r="BC445">
        <v>7.85E-2</v>
      </c>
      <c r="BD445" s="1">
        <v>13031.2</v>
      </c>
      <c r="BE445" s="1">
        <v>6325.84</v>
      </c>
      <c r="BF445">
        <v>3.9870000000000001</v>
      </c>
      <c r="BG445">
        <v>0.48630000000000001</v>
      </c>
      <c r="BH445">
        <v>0.26229999999999998</v>
      </c>
      <c r="BI445">
        <v>0.1966</v>
      </c>
      <c r="BJ445">
        <v>3.4299999999999997E-2</v>
      </c>
      <c r="BK445">
        <v>2.06E-2</v>
      </c>
    </row>
    <row r="446" spans="1:63" x14ac:dyDescent="0.3">
      <c r="A446" t="s">
        <v>444</v>
      </c>
      <c r="B446">
        <v>44685</v>
      </c>
      <c r="C446">
        <v>26</v>
      </c>
      <c r="D446">
        <v>104.04</v>
      </c>
      <c r="E446" s="1">
        <v>2704.96</v>
      </c>
      <c r="F446" s="1">
        <v>2362.8000000000002</v>
      </c>
      <c r="G446">
        <v>2.5000000000000001E-3</v>
      </c>
      <c r="H446">
        <v>4.0000000000000002E-4</v>
      </c>
      <c r="I446">
        <v>9.5799999999999996E-2</v>
      </c>
      <c r="J446">
        <v>1.6999999999999999E-3</v>
      </c>
      <c r="K446">
        <v>2.69E-2</v>
      </c>
      <c r="L446">
        <v>0.76300000000000001</v>
      </c>
      <c r="M446">
        <v>0.10970000000000001</v>
      </c>
      <c r="N446">
        <v>0.98450000000000004</v>
      </c>
      <c r="O446">
        <v>2.8E-3</v>
      </c>
      <c r="P446">
        <v>0.21429999999999999</v>
      </c>
      <c r="Q446" s="1">
        <v>54634.95</v>
      </c>
      <c r="R446">
        <v>0.4128</v>
      </c>
      <c r="S446">
        <v>0.13950000000000001</v>
      </c>
      <c r="T446">
        <v>0.44769999999999999</v>
      </c>
      <c r="U446">
        <v>22.1</v>
      </c>
      <c r="V446" s="1">
        <v>66035.34</v>
      </c>
      <c r="W446">
        <v>118.73</v>
      </c>
      <c r="X446" s="1">
        <v>114009.60000000001</v>
      </c>
      <c r="Y446">
        <v>0.69810000000000005</v>
      </c>
      <c r="Z446">
        <v>0.25509999999999999</v>
      </c>
      <c r="AA446">
        <v>4.6800000000000001E-2</v>
      </c>
      <c r="AB446">
        <v>0.3019</v>
      </c>
      <c r="AC446">
        <v>114.01</v>
      </c>
      <c r="AD446" s="1">
        <v>4441.33</v>
      </c>
      <c r="AE446">
        <v>514.41</v>
      </c>
      <c r="AF446" s="1">
        <v>109737.4</v>
      </c>
      <c r="AG446">
        <v>164</v>
      </c>
      <c r="AH446" s="1">
        <v>28968</v>
      </c>
      <c r="AI446" s="1">
        <v>41329</v>
      </c>
      <c r="AJ446">
        <v>65.040000000000006</v>
      </c>
      <c r="AK446">
        <v>36.67</v>
      </c>
      <c r="AL446">
        <v>40.42</v>
      </c>
      <c r="AM446">
        <v>4.5999999999999996</v>
      </c>
      <c r="AN446">
        <v>0</v>
      </c>
      <c r="AO446">
        <v>1.0517000000000001</v>
      </c>
      <c r="AP446" s="1">
        <v>1505.26</v>
      </c>
      <c r="AQ446" s="1">
        <v>2304.0300000000002</v>
      </c>
      <c r="AR446" s="1">
        <v>6381.37</v>
      </c>
      <c r="AS446">
        <v>717.89</v>
      </c>
      <c r="AT446">
        <v>448.03</v>
      </c>
      <c r="AU446" s="1">
        <v>11356.56</v>
      </c>
      <c r="AV446" s="1">
        <v>7985.72</v>
      </c>
      <c r="AW446">
        <v>0.56579999999999997</v>
      </c>
      <c r="AX446" s="1">
        <v>4278.55</v>
      </c>
      <c r="AY446">
        <v>0.30309999999999998</v>
      </c>
      <c r="AZ446">
        <v>566.03</v>
      </c>
      <c r="BA446">
        <v>4.0099999999999997E-2</v>
      </c>
      <c r="BB446" s="1">
        <v>1284.6300000000001</v>
      </c>
      <c r="BC446">
        <v>9.0999999999999998E-2</v>
      </c>
      <c r="BD446" s="1">
        <v>14114.94</v>
      </c>
      <c r="BE446" s="1">
        <v>5263.01</v>
      </c>
      <c r="BF446">
        <v>1.9764999999999999</v>
      </c>
      <c r="BG446">
        <v>0.50949999999999995</v>
      </c>
      <c r="BH446">
        <v>0.21249999999999999</v>
      </c>
      <c r="BI446">
        <v>0.2417</v>
      </c>
      <c r="BJ446">
        <v>2.2499999999999999E-2</v>
      </c>
      <c r="BK446">
        <v>1.38E-2</v>
      </c>
    </row>
    <row r="447" spans="1:63" x14ac:dyDescent="0.3">
      <c r="A447" t="s">
        <v>445</v>
      </c>
      <c r="B447">
        <v>44693</v>
      </c>
      <c r="C447">
        <v>3</v>
      </c>
      <c r="D447">
        <v>464.03</v>
      </c>
      <c r="E447" s="1">
        <v>1392.1</v>
      </c>
      <c r="F447" s="1">
        <v>1585.56</v>
      </c>
      <c r="G447">
        <v>5.0000000000000001E-3</v>
      </c>
      <c r="H447">
        <v>5.9999999999999995E-4</v>
      </c>
      <c r="I447">
        <v>8.3400000000000002E-2</v>
      </c>
      <c r="J447">
        <v>5.9999999999999995E-4</v>
      </c>
      <c r="K447">
        <v>3.3099999999999997E-2</v>
      </c>
      <c r="L447">
        <v>0.81889999999999996</v>
      </c>
      <c r="M447">
        <v>5.8400000000000001E-2</v>
      </c>
      <c r="N447">
        <v>0.56840000000000002</v>
      </c>
      <c r="O447">
        <v>1.46E-2</v>
      </c>
      <c r="P447">
        <v>0.15529999999999999</v>
      </c>
      <c r="Q447" s="1">
        <v>58208.66</v>
      </c>
      <c r="R447">
        <v>0.3306</v>
      </c>
      <c r="S447">
        <v>0.2742</v>
      </c>
      <c r="T447">
        <v>0.3952</v>
      </c>
      <c r="U447">
        <v>8.1</v>
      </c>
      <c r="V447" s="1">
        <v>100790</v>
      </c>
      <c r="W447">
        <v>164.65</v>
      </c>
      <c r="X447" s="1">
        <v>128896.27</v>
      </c>
      <c r="Y447">
        <v>0.67079999999999995</v>
      </c>
      <c r="Z447">
        <v>0.27400000000000002</v>
      </c>
      <c r="AA447">
        <v>5.5199999999999999E-2</v>
      </c>
      <c r="AB447">
        <v>0.32919999999999999</v>
      </c>
      <c r="AC447">
        <v>128.9</v>
      </c>
      <c r="AD447" s="1">
        <v>6318.63</v>
      </c>
      <c r="AE447">
        <v>592.21</v>
      </c>
      <c r="AF447" s="1">
        <v>107873.81</v>
      </c>
      <c r="AG447">
        <v>150</v>
      </c>
      <c r="AH447" s="1">
        <v>32358</v>
      </c>
      <c r="AI447" s="1">
        <v>46916</v>
      </c>
      <c r="AJ447">
        <v>73.37</v>
      </c>
      <c r="AK447">
        <v>42.1</v>
      </c>
      <c r="AL447">
        <v>61.07</v>
      </c>
      <c r="AM447">
        <v>4.1900000000000004</v>
      </c>
      <c r="AN447">
        <v>0</v>
      </c>
      <c r="AO447">
        <v>0.97919999999999996</v>
      </c>
      <c r="AP447" s="1">
        <v>1513.71</v>
      </c>
      <c r="AQ447" s="1">
        <v>1331.54</v>
      </c>
      <c r="AR447" s="1">
        <v>6528.49</v>
      </c>
      <c r="AS447">
        <v>699.82</v>
      </c>
      <c r="AT447">
        <v>227.59</v>
      </c>
      <c r="AU447" s="1">
        <v>10301.16</v>
      </c>
      <c r="AV447" s="1">
        <v>4238.3500000000004</v>
      </c>
      <c r="AW447">
        <v>0.35849999999999999</v>
      </c>
      <c r="AX447" s="1">
        <v>4803.7</v>
      </c>
      <c r="AY447">
        <v>0.40629999999999999</v>
      </c>
      <c r="AZ447" s="1">
        <v>1775.89</v>
      </c>
      <c r="BA447">
        <v>0.1502</v>
      </c>
      <c r="BB447" s="1">
        <v>1005.97</v>
      </c>
      <c r="BC447">
        <v>8.5099999999999995E-2</v>
      </c>
      <c r="BD447" s="1">
        <v>11823.9</v>
      </c>
      <c r="BE447" s="1">
        <v>4581.5200000000004</v>
      </c>
      <c r="BF447">
        <v>1.2168000000000001</v>
      </c>
      <c r="BG447">
        <v>0.53759999999999997</v>
      </c>
      <c r="BH447">
        <v>0.17319999999999999</v>
      </c>
      <c r="BI447">
        <v>0.24940000000000001</v>
      </c>
      <c r="BJ447">
        <v>2.5100000000000001E-2</v>
      </c>
      <c r="BK447">
        <v>1.47E-2</v>
      </c>
    </row>
    <row r="448" spans="1:63" x14ac:dyDescent="0.3">
      <c r="A448" t="s">
        <v>446</v>
      </c>
      <c r="B448">
        <v>50054</v>
      </c>
      <c r="C448">
        <v>50</v>
      </c>
      <c r="D448">
        <v>53.83</v>
      </c>
      <c r="E448" s="1">
        <v>2691.61</v>
      </c>
      <c r="F448" s="1">
        <v>2628.28</v>
      </c>
      <c r="G448">
        <v>5.7500000000000002E-2</v>
      </c>
      <c r="H448">
        <v>2.0000000000000001E-4</v>
      </c>
      <c r="I448">
        <v>1.8499999999999999E-2</v>
      </c>
      <c r="J448">
        <v>4.0000000000000002E-4</v>
      </c>
      <c r="K448">
        <v>2.29E-2</v>
      </c>
      <c r="L448">
        <v>0.86509999999999998</v>
      </c>
      <c r="M448">
        <v>3.5400000000000001E-2</v>
      </c>
      <c r="N448">
        <v>5.0200000000000002E-2</v>
      </c>
      <c r="O448">
        <v>8.2000000000000007E-3</v>
      </c>
      <c r="P448">
        <v>9.4700000000000006E-2</v>
      </c>
      <c r="Q448" s="1">
        <v>71211.23</v>
      </c>
      <c r="R448">
        <v>0.22700000000000001</v>
      </c>
      <c r="S448">
        <v>0.14050000000000001</v>
      </c>
      <c r="T448">
        <v>0.63239999999999996</v>
      </c>
      <c r="U448">
        <v>15.5</v>
      </c>
      <c r="V448" s="1">
        <v>90041.1</v>
      </c>
      <c r="W448">
        <v>172.25</v>
      </c>
      <c r="X448" s="1">
        <v>345772.23</v>
      </c>
      <c r="Y448">
        <v>0.83009999999999995</v>
      </c>
      <c r="Z448">
        <v>0.1431</v>
      </c>
      <c r="AA448">
        <v>2.6800000000000001E-2</v>
      </c>
      <c r="AB448">
        <v>0.1699</v>
      </c>
      <c r="AC448">
        <v>345.77</v>
      </c>
      <c r="AD448" s="1">
        <v>12217.21</v>
      </c>
      <c r="AE448" s="1">
        <v>1335.65</v>
      </c>
      <c r="AF448" s="1">
        <v>363909.74</v>
      </c>
      <c r="AG448">
        <v>601</v>
      </c>
      <c r="AH448" s="1">
        <v>60527</v>
      </c>
      <c r="AI448" s="1">
        <v>165168</v>
      </c>
      <c r="AJ448">
        <v>61.64</v>
      </c>
      <c r="AK448">
        <v>34.06</v>
      </c>
      <c r="AL448">
        <v>37.799999999999997</v>
      </c>
      <c r="AM448">
        <v>5.7</v>
      </c>
      <c r="AN448">
        <v>0</v>
      </c>
      <c r="AO448">
        <v>0.4194</v>
      </c>
      <c r="AP448" s="1">
        <v>1664.57</v>
      </c>
      <c r="AQ448" s="1">
        <v>2510.9299999999998</v>
      </c>
      <c r="AR448" s="1">
        <v>7613.28</v>
      </c>
      <c r="AS448">
        <v>663.76</v>
      </c>
      <c r="AT448">
        <v>807.24</v>
      </c>
      <c r="AU448" s="1">
        <v>13259.77</v>
      </c>
      <c r="AV448" s="1">
        <v>2247.9499999999998</v>
      </c>
      <c r="AW448">
        <v>0.1603</v>
      </c>
      <c r="AX448" s="1">
        <v>10512.07</v>
      </c>
      <c r="AY448">
        <v>0.74960000000000004</v>
      </c>
      <c r="AZ448">
        <v>745.85</v>
      </c>
      <c r="BA448">
        <v>5.3199999999999997E-2</v>
      </c>
      <c r="BB448">
        <v>517.33000000000004</v>
      </c>
      <c r="BC448">
        <v>3.6900000000000002E-2</v>
      </c>
      <c r="BD448" s="1">
        <v>14023.2</v>
      </c>
      <c r="BE448">
        <v>626</v>
      </c>
      <c r="BF448">
        <v>3.5299999999999998E-2</v>
      </c>
      <c r="BG448">
        <v>0.57310000000000005</v>
      </c>
      <c r="BH448">
        <v>0.21279999999999999</v>
      </c>
      <c r="BI448">
        <v>0.1633</v>
      </c>
      <c r="BJ448">
        <v>3.1E-2</v>
      </c>
      <c r="BK448">
        <v>1.9800000000000002E-2</v>
      </c>
    </row>
    <row r="449" spans="1:63" x14ac:dyDescent="0.3">
      <c r="A449" t="s">
        <v>447</v>
      </c>
      <c r="B449">
        <v>47001</v>
      </c>
      <c r="C449">
        <v>11</v>
      </c>
      <c r="D449">
        <v>601.85</v>
      </c>
      <c r="E449" s="1">
        <v>6620.38</v>
      </c>
      <c r="F449" s="1">
        <v>6771.39</v>
      </c>
      <c r="G449">
        <v>5.3400000000000003E-2</v>
      </c>
      <c r="H449">
        <v>2.9999999999999997E-4</v>
      </c>
      <c r="I449">
        <v>0.38929999999999998</v>
      </c>
      <c r="J449">
        <v>4.0000000000000002E-4</v>
      </c>
      <c r="K449">
        <v>6.83E-2</v>
      </c>
      <c r="L449">
        <v>0.38629999999999998</v>
      </c>
      <c r="M449">
        <v>0.1021</v>
      </c>
      <c r="N449">
        <v>0.54759999999999998</v>
      </c>
      <c r="O449">
        <v>7.9299999999999995E-2</v>
      </c>
      <c r="P449">
        <v>0.1056</v>
      </c>
      <c r="Q449" s="1">
        <v>59462.1</v>
      </c>
      <c r="R449">
        <v>0.50680000000000003</v>
      </c>
      <c r="S449">
        <v>0.13819999999999999</v>
      </c>
      <c r="T449">
        <v>0.35499999999999998</v>
      </c>
      <c r="U449">
        <v>32.4</v>
      </c>
      <c r="V449" s="1">
        <v>81816.27</v>
      </c>
      <c r="W449">
        <v>201.24</v>
      </c>
      <c r="X449" s="1">
        <v>99264.98</v>
      </c>
      <c r="Y449">
        <v>0.76900000000000002</v>
      </c>
      <c r="Z449">
        <v>0.2009</v>
      </c>
      <c r="AA449">
        <v>0.03</v>
      </c>
      <c r="AB449">
        <v>0.23100000000000001</v>
      </c>
      <c r="AC449">
        <v>99.26</v>
      </c>
      <c r="AD449" s="1">
        <v>3990.11</v>
      </c>
      <c r="AE449">
        <v>631.91999999999996</v>
      </c>
      <c r="AF449" s="1">
        <v>105367.63</v>
      </c>
      <c r="AG449">
        <v>142</v>
      </c>
      <c r="AH449" s="1">
        <v>34705</v>
      </c>
      <c r="AI449" s="1">
        <v>51464</v>
      </c>
      <c r="AJ449">
        <v>61.61</v>
      </c>
      <c r="AK449">
        <v>38.630000000000003</v>
      </c>
      <c r="AL449">
        <v>42.98</v>
      </c>
      <c r="AM449">
        <v>6.6</v>
      </c>
      <c r="AN449">
        <v>784.05</v>
      </c>
      <c r="AO449">
        <v>1.1117999999999999</v>
      </c>
      <c r="AP449" s="1">
        <v>1244.54</v>
      </c>
      <c r="AQ449" s="1">
        <v>2182.6999999999998</v>
      </c>
      <c r="AR449" s="1">
        <v>5334.67</v>
      </c>
      <c r="AS449">
        <v>611.79999999999995</v>
      </c>
      <c r="AT449">
        <v>386.15</v>
      </c>
      <c r="AU449" s="1">
        <v>9759.86</v>
      </c>
      <c r="AV449" s="1">
        <v>5859.77</v>
      </c>
      <c r="AW449">
        <v>0.47620000000000001</v>
      </c>
      <c r="AX449" s="1">
        <v>4086.76</v>
      </c>
      <c r="AY449">
        <v>0.33210000000000001</v>
      </c>
      <c r="AZ449" s="1">
        <v>1508.49</v>
      </c>
      <c r="BA449">
        <v>0.1226</v>
      </c>
      <c r="BB449">
        <v>849.03</v>
      </c>
      <c r="BC449">
        <v>6.9000000000000006E-2</v>
      </c>
      <c r="BD449" s="1">
        <v>12304.05</v>
      </c>
      <c r="BE449" s="1">
        <v>5254.85</v>
      </c>
      <c r="BF449">
        <v>1.7364999999999999</v>
      </c>
      <c r="BG449">
        <v>0.50429999999999997</v>
      </c>
      <c r="BH449">
        <v>0.2009</v>
      </c>
      <c r="BI449">
        <v>0.25700000000000001</v>
      </c>
      <c r="BJ449">
        <v>2.9100000000000001E-2</v>
      </c>
      <c r="BK449">
        <v>8.8000000000000005E-3</v>
      </c>
    </row>
    <row r="450" spans="1:63" x14ac:dyDescent="0.3">
      <c r="A450" t="s">
        <v>448</v>
      </c>
      <c r="B450">
        <v>46599</v>
      </c>
      <c r="C450">
        <v>4</v>
      </c>
      <c r="D450">
        <v>241.42</v>
      </c>
      <c r="E450">
        <v>965.67</v>
      </c>
      <c r="F450">
        <v>743.76</v>
      </c>
      <c r="G450">
        <v>3.3000000000000002E-2</v>
      </c>
      <c r="H450">
        <v>0</v>
      </c>
      <c r="I450">
        <v>0.86819999999999997</v>
      </c>
      <c r="J450">
        <v>0</v>
      </c>
      <c r="K450">
        <v>1.09E-2</v>
      </c>
      <c r="L450">
        <v>4.7500000000000001E-2</v>
      </c>
      <c r="M450">
        <v>4.0300000000000002E-2</v>
      </c>
      <c r="N450">
        <v>0.75780000000000003</v>
      </c>
      <c r="O450">
        <v>2.4299999999999999E-2</v>
      </c>
      <c r="P450">
        <v>0.184</v>
      </c>
      <c r="Q450" s="1">
        <v>55531</v>
      </c>
      <c r="R450">
        <v>0.19350000000000001</v>
      </c>
      <c r="S450">
        <v>0.2742</v>
      </c>
      <c r="T450">
        <v>0.5323</v>
      </c>
      <c r="U450">
        <v>7.6</v>
      </c>
      <c r="V450" s="1">
        <v>76078.429999999993</v>
      </c>
      <c r="W450">
        <v>127.06</v>
      </c>
      <c r="X450" s="1">
        <v>209470.7</v>
      </c>
      <c r="Y450">
        <v>0.7671</v>
      </c>
      <c r="Z450">
        <v>0.2167</v>
      </c>
      <c r="AA450">
        <v>1.61E-2</v>
      </c>
      <c r="AB450">
        <v>0.2329</v>
      </c>
      <c r="AC450">
        <v>209.47</v>
      </c>
      <c r="AD450" s="1">
        <v>11183.4</v>
      </c>
      <c r="AE450" s="1">
        <v>1389.19</v>
      </c>
      <c r="AF450" s="1">
        <v>228348.49</v>
      </c>
      <c r="AG450">
        <v>552</v>
      </c>
      <c r="AH450" s="1">
        <v>34147</v>
      </c>
      <c r="AI450" s="1">
        <v>53146</v>
      </c>
      <c r="AJ450">
        <v>85.9</v>
      </c>
      <c r="AK450">
        <v>51.91</v>
      </c>
      <c r="AL450">
        <v>56.2</v>
      </c>
      <c r="AM450">
        <v>5.7</v>
      </c>
      <c r="AN450">
        <v>0</v>
      </c>
      <c r="AO450">
        <v>1.4120999999999999</v>
      </c>
      <c r="AP450" s="1">
        <v>4799.99</v>
      </c>
      <c r="AQ450" s="1">
        <v>3182.86</v>
      </c>
      <c r="AR450" s="1">
        <v>8357.9699999999993</v>
      </c>
      <c r="AS450">
        <v>900.98</v>
      </c>
      <c r="AT450">
        <v>195.85</v>
      </c>
      <c r="AU450" s="1">
        <v>17437.580000000002</v>
      </c>
      <c r="AV450" s="1">
        <v>4526.34</v>
      </c>
      <c r="AW450">
        <v>0.23350000000000001</v>
      </c>
      <c r="AX450" s="1">
        <v>13176.01</v>
      </c>
      <c r="AY450">
        <v>0.67969999999999997</v>
      </c>
      <c r="AZ450">
        <v>457.9</v>
      </c>
      <c r="BA450">
        <v>2.3599999999999999E-2</v>
      </c>
      <c r="BB450" s="1">
        <v>1224.1099999999999</v>
      </c>
      <c r="BC450">
        <v>6.3100000000000003E-2</v>
      </c>
      <c r="BD450" s="1">
        <v>19384.36</v>
      </c>
      <c r="BE450">
        <v>-8.3800000000000008</v>
      </c>
      <c r="BF450">
        <v>-1.5E-3</v>
      </c>
      <c r="BG450">
        <v>0.39839999999999998</v>
      </c>
      <c r="BH450">
        <v>0.13489999999999999</v>
      </c>
      <c r="BI450">
        <v>0.41099999999999998</v>
      </c>
      <c r="BJ450">
        <v>2.7099999999999999E-2</v>
      </c>
      <c r="BK450">
        <v>2.86E-2</v>
      </c>
    </row>
    <row r="451" spans="1:63" x14ac:dyDescent="0.3">
      <c r="A451" t="s">
        <v>449</v>
      </c>
      <c r="B451">
        <v>48439</v>
      </c>
      <c r="C451">
        <v>122</v>
      </c>
      <c r="D451">
        <v>5.72</v>
      </c>
      <c r="E451">
        <v>697.76</v>
      </c>
      <c r="F451">
        <v>711.64</v>
      </c>
      <c r="G451">
        <v>4.1999999999999997E-3</v>
      </c>
      <c r="H451">
        <v>4.1999999999999997E-3</v>
      </c>
      <c r="I451">
        <v>1.1000000000000001E-3</v>
      </c>
      <c r="J451">
        <v>0</v>
      </c>
      <c r="K451">
        <v>2.4199999999999999E-2</v>
      </c>
      <c r="L451">
        <v>0.94520000000000004</v>
      </c>
      <c r="M451">
        <v>2.1100000000000001E-2</v>
      </c>
      <c r="N451">
        <v>0.49680000000000002</v>
      </c>
      <c r="O451">
        <v>0</v>
      </c>
      <c r="P451">
        <v>0.10780000000000001</v>
      </c>
      <c r="Q451" s="1">
        <v>48780.57</v>
      </c>
      <c r="R451">
        <v>0.28210000000000002</v>
      </c>
      <c r="S451">
        <v>0.17949999999999999</v>
      </c>
      <c r="T451">
        <v>0.53849999999999998</v>
      </c>
      <c r="U451">
        <v>7.7</v>
      </c>
      <c r="V451" s="1">
        <v>67718.52</v>
      </c>
      <c r="W451">
        <v>87.93</v>
      </c>
      <c r="X451" s="1">
        <v>218882.25</v>
      </c>
      <c r="Y451">
        <v>0.86060000000000003</v>
      </c>
      <c r="Z451">
        <v>4.7500000000000001E-2</v>
      </c>
      <c r="AA451">
        <v>9.1899999999999996E-2</v>
      </c>
      <c r="AB451">
        <v>0.1394</v>
      </c>
      <c r="AC451">
        <v>218.88</v>
      </c>
      <c r="AD451" s="1">
        <v>6128.03</v>
      </c>
      <c r="AE451">
        <v>590.97</v>
      </c>
      <c r="AF451" s="1">
        <v>181386.44</v>
      </c>
      <c r="AG451">
        <v>473</v>
      </c>
      <c r="AH451" s="1">
        <v>35551</v>
      </c>
      <c r="AI451" s="1">
        <v>52700</v>
      </c>
      <c r="AJ451">
        <v>48.84</v>
      </c>
      <c r="AK451">
        <v>25.74</v>
      </c>
      <c r="AL451">
        <v>28.58</v>
      </c>
      <c r="AM451">
        <v>5.5</v>
      </c>
      <c r="AN451">
        <v>0</v>
      </c>
      <c r="AO451">
        <v>1.2664</v>
      </c>
      <c r="AP451" s="1">
        <v>1757.59</v>
      </c>
      <c r="AQ451" s="1">
        <v>3049.47</v>
      </c>
      <c r="AR451" s="1">
        <v>5540.78</v>
      </c>
      <c r="AS451">
        <v>178.7</v>
      </c>
      <c r="AT451">
        <v>430.37</v>
      </c>
      <c r="AU451" s="1">
        <v>10956.85</v>
      </c>
      <c r="AV451" s="1">
        <v>5174.79</v>
      </c>
      <c r="AW451">
        <v>0.374</v>
      </c>
      <c r="AX451" s="1">
        <v>4925.0200000000004</v>
      </c>
      <c r="AY451">
        <v>0.35589999999999999</v>
      </c>
      <c r="AZ451" s="1">
        <v>2886.53</v>
      </c>
      <c r="BA451">
        <v>0.20860000000000001</v>
      </c>
      <c r="BB451">
        <v>851.57</v>
      </c>
      <c r="BC451">
        <v>6.1499999999999999E-2</v>
      </c>
      <c r="BD451" s="1">
        <v>13837.91</v>
      </c>
      <c r="BE451" s="1">
        <v>4220</v>
      </c>
      <c r="BF451">
        <v>1.3620000000000001</v>
      </c>
      <c r="BG451">
        <v>0.4698</v>
      </c>
      <c r="BH451">
        <v>0.17780000000000001</v>
      </c>
      <c r="BI451">
        <v>0.29160000000000003</v>
      </c>
      <c r="BJ451">
        <v>4.0800000000000003E-2</v>
      </c>
      <c r="BK451">
        <v>0.02</v>
      </c>
    </row>
    <row r="452" spans="1:63" x14ac:dyDescent="0.3">
      <c r="A452" t="s">
        <v>450</v>
      </c>
      <c r="B452">
        <v>47506</v>
      </c>
      <c r="C452">
        <v>98</v>
      </c>
      <c r="D452">
        <v>4.82</v>
      </c>
      <c r="E452">
        <v>472.76</v>
      </c>
      <c r="F452">
        <v>484.94</v>
      </c>
      <c r="G452">
        <v>0</v>
      </c>
      <c r="H452">
        <v>0</v>
      </c>
      <c r="I452">
        <v>1.3599999999999999E-2</v>
      </c>
      <c r="J452">
        <v>1.44E-2</v>
      </c>
      <c r="K452">
        <v>1.9699999999999999E-2</v>
      </c>
      <c r="L452">
        <v>0.9355</v>
      </c>
      <c r="M452">
        <v>1.6799999999999999E-2</v>
      </c>
      <c r="N452">
        <v>0.3427</v>
      </c>
      <c r="O452">
        <v>4.1000000000000003E-3</v>
      </c>
      <c r="P452">
        <v>0.11310000000000001</v>
      </c>
      <c r="Q452" s="1">
        <v>40332.9</v>
      </c>
      <c r="R452">
        <v>0.47060000000000002</v>
      </c>
      <c r="S452">
        <v>0.1176</v>
      </c>
      <c r="T452">
        <v>0.4118</v>
      </c>
      <c r="U452">
        <v>7</v>
      </c>
      <c r="V452" s="1">
        <v>52398.29</v>
      </c>
      <c r="W452">
        <v>66.83</v>
      </c>
      <c r="X452" s="1">
        <v>223119.74</v>
      </c>
      <c r="Y452">
        <v>0.93630000000000002</v>
      </c>
      <c r="Z452">
        <v>1.54E-2</v>
      </c>
      <c r="AA452">
        <v>4.8399999999999999E-2</v>
      </c>
      <c r="AB452">
        <v>6.3700000000000007E-2</v>
      </c>
      <c r="AC452">
        <v>223.12</v>
      </c>
      <c r="AD452" s="1">
        <v>5027.6099999999997</v>
      </c>
      <c r="AE452">
        <v>612.16999999999996</v>
      </c>
      <c r="AF452" s="1">
        <v>180106.3</v>
      </c>
      <c r="AG452">
        <v>469</v>
      </c>
      <c r="AH452" s="1">
        <v>35456</v>
      </c>
      <c r="AI452" s="1">
        <v>49725</v>
      </c>
      <c r="AJ452">
        <v>33</v>
      </c>
      <c r="AK452">
        <v>22</v>
      </c>
      <c r="AL452">
        <v>22.09</v>
      </c>
      <c r="AM452">
        <v>4.5999999999999996</v>
      </c>
      <c r="AN452" s="1">
        <v>2144.0100000000002</v>
      </c>
      <c r="AO452">
        <v>2.3807</v>
      </c>
      <c r="AP452" s="1">
        <v>2296.85</v>
      </c>
      <c r="AQ452" s="1">
        <v>2589.69</v>
      </c>
      <c r="AR452" s="1">
        <v>6231.17</v>
      </c>
      <c r="AS452">
        <v>485.14</v>
      </c>
      <c r="AT452">
        <v>108.05</v>
      </c>
      <c r="AU452" s="1">
        <v>11710.86</v>
      </c>
      <c r="AV452" s="1">
        <v>6409.6</v>
      </c>
      <c r="AW452">
        <v>0.41899999999999998</v>
      </c>
      <c r="AX452" s="1">
        <v>6082.98</v>
      </c>
      <c r="AY452">
        <v>0.3977</v>
      </c>
      <c r="AZ452" s="1">
        <v>2106.42</v>
      </c>
      <c r="BA452">
        <v>0.13769999999999999</v>
      </c>
      <c r="BB452">
        <v>698.01</v>
      </c>
      <c r="BC452">
        <v>4.5600000000000002E-2</v>
      </c>
      <c r="BD452" s="1">
        <v>15297.01</v>
      </c>
      <c r="BE452" s="1">
        <v>6022.47</v>
      </c>
      <c r="BF452">
        <v>2.5327000000000002</v>
      </c>
      <c r="BG452">
        <v>0.50509999999999999</v>
      </c>
      <c r="BH452">
        <v>0.1875</v>
      </c>
      <c r="BI452">
        <v>0.27750000000000002</v>
      </c>
      <c r="BJ452">
        <v>2.23E-2</v>
      </c>
      <c r="BK452">
        <v>7.6E-3</v>
      </c>
    </row>
    <row r="453" spans="1:63" x14ac:dyDescent="0.3">
      <c r="A453" t="s">
        <v>451</v>
      </c>
      <c r="B453">
        <v>46474</v>
      </c>
      <c r="C453">
        <v>153</v>
      </c>
      <c r="D453">
        <v>8.56</v>
      </c>
      <c r="E453" s="1">
        <v>1309.8399999999999</v>
      </c>
      <c r="F453" s="1">
        <v>1257.1199999999999</v>
      </c>
      <c r="G453">
        <v>1.6000000000000001E-3</v>
      </c>
      <c r="H453">
        <v>0</v>
      </c>
      <c r="I453">
        <v>2.5999999999999999E-3</v>
      </c>
      <c r="J453">
        <v>3.2000000000000002E-3</v>
      </c>
      <c r="K453">
        <v>8.0000000000000002E-3</v>
      </c>
      <c r="L453">
        <v>0.96130000000000004</v>
      </c>
      <c r="M453">
        <v>2.3300000000000001E-2</v>
      </c>
      <c r="N453">
        <v>0.63370000000000004</v>
      </c>
      <c r="O453">
        <v>0</v>
      </c>
      <c r="P453">
        <v>0.1159</v>
      </c>
      <c r="Q453" s="1">
        <v>56643.21</v>
      </c>
      <c r="R453">
        <v>0.1154</v>
      </c>
      <c r="S453">
        <v>0.26919999999999999</v>
      </c>
      <c r="T453">
        <v>0.61539999999999995</v>
      </c>
      <c r="U453">
        <v>10.199999999999999</v>
      </c>
      <c r="V453" s="1">
        <v>64624.04</v>
      </c>
      <c r="W453">
        <v>123.08</v>
      </c>
      <c r="X453" s="1">
        <v>126759.35</v>
      </c>
      <c r="Y453">
        <v>0.77990000000000004</v>
      </c>
      <c r="Z453">
        <v>0.14630000000000001</v>
      </c>
      <c r="AA453">
        <v>7.3800000000000004E-2</v>
      </c>
      <c r="AB453">
        <v>0.22009999999999999</v>
      </c>
      <c r="AC453">
        <v>126.76</v>
      </c>
      <c r="AD453" s="1">
        <v>2901.19</v>
      </c>
      <c r="AE453">
        <v>321.10000000000002</v>
      </c>
      <c r="AF453" s="1">
        <v>111060.85</v>
      </c>
      <c r="AG453">
        <v>169</v>
      </c>
      <c r="AH453" s="1">
        <v>31419</v>
      </c>
      <c r="AI453" s="1">
        <v>44444</v>
      </c>
      <c r="AJ453">
        <v>33.799999999999997</v>
      </c>
      <c r="AK453">
        <v>22.01</v>
      </c>
      <c r="AL453">
        <v>22.06</v>
      </c>
      <c r="AM453">
        <v>4.7</v>
      </c>
      <c r="AN453">
        <v>0</v>
      </c>
      <c r="AO453">
        <v>0.83509999999999995</v>
      </c>
      <c r="AP453" s="1">
        <v>1098.93</v>
      </c>
      <c r="AQ453" s="1">
        <v>2306.2600000000002</v>
      </c>
      <c r="AR453" s="1">
        <v>5541.28</v>
      </c>
      <c r="AS453">
        <v>435.86</v>
      </c>
      <c r="AT453">
        <v>303.45</v>
      </c>
      <c r="AU453" s="1">
        <v>9685.7800000000007</v>
      </c>
      <c r="AV453" s="1">
        <v>7040.28</v>
      </c>
      <c r="AW453">
        <v>0.61180000000000001</v>
      </c>
      <c r="AX453" s="1">
        <v>2558.2800000000002</v>
      </c>
      <c r="AY453">
        <v>0.2223</v>
      </c>
      <c r="AZ453">
        <v>906.54</v>
      </c>
      <c r="BA453">
        <v>7.8799999999999995E-2</v>
      </c>
      <c r="BB453" s="1">
        <v>1002.36</v>
      </c>
      <c r="BC453">
        <v>8.7099999999999997E-2</v>
      </c>
      <c r="BD453" s="1">
        <v>11507.47</v>
      </c>
      <c r="BE453" s="1">
        <v>6285.81</v>
      </c>
      <c r="BF453">
        <v>2.7397</v>
      </c>
      <c r="BG453">
        <v>0.51919999999999999</v>
      </c>
      <c r="BH453">
        <v>0.24460000000000001</v>
      </c>
      <c r="BI453">
        <v>0.1855</v>
      </c>
      <c r="BJ453">
        <v>4.1099999999999998E-2</v>
      </c>
      <c r="BK453">
        <v>9.4999999999999998E-3</v>
      </c>
    </row>
    <row r="454" spans="1:63" x14ac:dyDescent="0.3">
      <c r="A454" t="s">
        <v>452</v>
      </c>
      <c r="B454">
        <v>46078</v>
      </c>
      <c r="C454">
        <v>99</v>
      </c>
      <c r="D454">
        <v>9.2899999999999991</v>
      </c>
      <c r="E454">
        <v>919.45</v>
      </c>
      <c r="F454">
        <v>851.72</v>
      </c>
      <c r="G454">
        <v>3.5000000000000001E-3</v>
      </c>
      <c r="H454">
        <v>1.1999999999999999E-3</v>
      </c>
      <c r="I454">
        <v>1.9599999999999999E-2</v>
      </c>
      <c r="J454">
        <v>2.3E-3</v>
      </c>
      <c r="K454">
        <v>1.8700000000000001E-2</v>
      </c>
      <c r="L454">
        <v>0.91069999999999995</v>
      </c>
      <c r="M454">
        <v>4.3999999999999997E-2</v>
      </c>
      <c r="N454">
        <v>0.69910000000000005</v>
      </c>
      <c r="O454">
        <v>0</v>
      </c>
      <c r="P454">
        <v>0.19320000000000001</v>
      </c>
      <c r="Q454" s="1">
        <v>49594.32</v>
      </c>
      <c r="R454">
        <v>0.37680000000000002</v>
      </c>
      <c r="S454">
        <v>8.6999999999999994E-2</v>
      </c>
      <c r="T454">
        <v>0.53620000000000001</v>
      </c>
      <c r="U454">
        <v>6</v>
      </c>
      <c r="V454" s="1">
        <v>74205.67</v>
      </c>
      <c r="W454">
        <v>150.1</v>
      </c>
      <c r="X454" s="1">
        <v>114638.51</v>
      </c>
      <c r="Y454">
        <v>0.79720000000000002</v>
      </c>
      <c r="Z454">
        <v>0.12520000000000001</v>
      </c>
      <c r="AA454">
        <v>7.7600000000000002E-2</v>
      </c>
      <c r="AB454">
        <v>0.20280000000000001</v>
      </c>
      <c r="AC454">
        <v>114.64</v>
      </c>
      <c r="AD454" s="1">
        <v>2775.25</v>
      </c>
      <c r="AE454">
        <v>337.92</v>
      </c>
      <c r="AF454" s="1">
        <v>98979.46</v>
      </c>
      <c r="AG454">
        <v>122</v>
      </c>
      <c r="AH454" s="1">
        <v>29180</v>
      </c>
      <c r="AI454" s="1">
        <v>45312</v>
      </c>
      <c r="AJ454">
        <v>35.14</v>
      </c>
      <c r="AK454">
        <v>22.77</v>
      </c>
      <c r="AL454">
        <v>26.58</v>
      </c>
      <c r="AM454">
        <v>4.5999999999999996</v>
      </c>
      <c r="AN454">
        <v>0</v>
      </c>
      <c r="AO454">
        <v>0.84419999999999995</v>
      </c>
      <c r="AP454" s="1">
        <v>1972.25</v>
      </c>
      <c r="AQ454" s="1">
        <v>2457.4299999999998</v>
      </c>
      <c r="AR454" s="1">
        <v>6281.43</v>
      </c>
      <c r="AS454">
        <v>548.49</v>
      </c>
      <c r="AT454">
        <v>143.13</v>
      </c>
      <c r="AU454" s="1">
        <v>11402.66</v>
      </c>
      <c r="AV454" s="1">
        <v>9060.36</v>
      </c>
      <c r="AW454">
        <v>0.63639999999999997</v>
      </c>
      <c r="AX454" s="1">
        <v>2545.23</v>
      </c>
      <c r="AY454">
        <v>0.17879999999999999</v>
      </c>
      <c r="AZ454">
        <v>885.03</v>
      </c>
      <c r="BA454">
        <v>6.2199999999999998E-2</v>
      </c>
      <c r="BB454" s="1">
        <v>1746.07</v>
      </c>
      <c r="BC454">
        <v>0.1226</v>
      </c>
      <c r="BD454" s="1">
        <v>14236.69</v>
      </c>
      <c r="BE454" s="1">
        <v>7261.59</v>
      </c>
      <c r="BF454">
        <v>3.0699000000000001</v>
      </c>
      <c r="BG454">
        <v>0.51319999999999999</v>
      </c>
      <c r="BH454">
        <v>0.2034</v>
      </c>
      <c r="BI454">
        <v>0.2412</v>
      </c>
      <c r="BJ454">
        <v>2.8400000000000002E-2</v>
      </c>
      <c r="BK454">
        <v>1.38E-2</v>
      </c>
    </row>
    <row r="455" spans="1:63" x14ac:dyDescent="0.3">
      <c r="A455" t="s">
        <v>453</v>
      </c>
      <c r="B455">
        <v>45591</v>
      </c>
      <c r="C455">
        <v>9</v>
      </c>
      <c r="D455">
        <v>120.87</v>
      </c>
      <c r="E455" s="1">
        <v>1087.8499999999999</v>
      </c>
      <c r="F455">
        <v>974.48</v>
      </c>
      <c r="G455">
        <v>3.0999999999999999E-3</v>
      </c>
      <c r="H455">
        <v>1E-3</v>
      </c>
      <c r="I455">
        <v>7.4000000000000003E-3</v>
      </c>
      <c r="J455">
        <v>1E-3</v>
      </c>
      <c r="K455">
        <v>1.2699999999999999E-2</v>
      </c>
      <c r="L455">
        <v>0.93740000000000001</v>
      </c>
      <c r="M455">
        <v>3.7400000000000003E-2</v>
      </c>
      <c r="N455">
        <v>0.51259999999999994</v>
      </c>
      <c r="O455">
        <v>2.5000000000000001E-3</v>
      </c>
      <c r="P455">
        <v>0.12609999999999999</v>
      </c>
      <c r="Q455" s="1">
        <v>46629.64</v>
      </c>
      <c r="R455">
        <v>0.37969999999999998</v>
      </c>
      <c r="S455">
        <v>0.1646</v>
      </c>
      <c r="T455">
        <v>0.45569999999999999</v>
      </c>
      <c r="U455">
        <v>8.5</v>
      </c>
      <c r="V455" s="1">
        <v>50566.19</v>
      </c>
      <c r="W455">
        <v>122.99</v>
      </c>
      <c r="X455" s="1">
        <v>95399.83</v>
      </c>
      <c r="Y455">
        <v>0.85550000000000004</v>
      </c>
      <c r="Z455">
        <v>0.112</v>
      </c>
      <c r="AA455">
        <v>3.2500000000000001E-2</v>
      </c>
      <c r="AB455">
        <v>0.14449999999999999</v>
      </c>
      <c r="AC455">
        <v>95.4</v>
      </c>
      <c r="AD455" s="1">
        <v>3480.89</v>
      </c>
      <c r="AE455">
        <v>524.33000000000004</v>
      </c>
      <c r="AF455" s="1">
        <v>95097.42</v>
      </c>
      <c r="AG455">
        <v>104</v>
      </c>
      <c r="AH455" s="1">
        <v>31428</v>
      </c>
      <c r="AI455" s="1">
        <v>43521</v>
      </c>
      <c r="AJ455">
        <v>58.3</v>
      </c>
      <c r="AK455">
        <v>33.03</v>
      </c>
      <c r="AL455">
        <v>56.58</v>
      </c>
      <c r="AM455">
        <v>3.7</v>
      </c>
      <c r="AN455">
        <v>0</v>
      </c>
      <c r="AO455">
        <v>0.98099999999999998</v>
      </c>
      <c r="AP455" s="1">
        <v>1190.17</v>
      </c>
      <c r="AQ455" s="1">
        <v>2042.2</v>
      </c>
      <c r="AR455" s="1">
        <v>6024.88</v>
      </c>
      <c r="AS455">
        <v>606.94000000000005</v>
      </c>
      <c r="AT455">
        <v>304.68</v>
      </c>
      <c r="AU455" s="1">
        <v>10168.86</v>
      </c>
      <c r="AV455" s="1">
        <v>8092.1</v>
      </c>
      <c r="AW455">
        <v>0.63800000000000001</v>
      </c>
      <c r="AX455" s="1">
        <v>3221.67</v>
      </c>
      <c r="AY455">
        <v>0.254</v>
      </c>
      <c r="AZ455">
        <v>741.97</v>
      </c>
      <c r="BA455">
        <v>5.8500000000000003E-2</v>
      </c>
      <c r="BB455">
        <v>627.69000000000005</v>
      </c>
      <c r="BC455">
        <v>4.9500000000000002E-2</v>
      </c>
      <c r="BD455" s="1">
        <v>12683.44</v>
      </c>
      <c r="BE455" s="1">
        <v>6329.83</v>
      </c>
      <c r="BF455">
        <v>2.6234000000000002</v>
      </c>
      <c r="BG455">
        <v>0.5171</v>
      </c>
      <c r="BH455">
        <v>0.2248</v>
      </c>
      <c r="BI455">
        <v>0.21099999999999999</v>
      </c>
      <c r="BJ455">
        <v>3.7199999999999997E-2</v>
      </c>
      <c r="BK455">
        <v>9.7999999999999997E-3</v>
      </c>
    </row>
    <row r="456" spans="1:63" x14ac:dyDescent="0.3">
      <c r="A456" t="s">
        <v>454</v>
      </c>
      <c r="B456">
        <v>48447</v>
      </c>
      <c r="C456">
        <v>121</v>
      </c>
      <c r="D456">
        <v>14.56</v>
      </c>
      <c r="E456" s="1">
        <v>1761.84</v>
      </c>
      <c r="F456" s="1">
        <v>1953.86</v>
      </c>
      <c r="G456">
        <v>1.2800000000000001E-2</v>
      </c>
      <c r="H456">
        <v>1E-3</v>
      </c>
      <c r="I456">
        <v>1.7299999999999999E-2</v>
      </c>
      <c r="J456">
        <v>1.5E-3</v>
      </c>
      <c r="K456">
        <v>1.7600000000000001E-2</v>
      </c>
      <c r="L456">
        <v>0.90429999999999999</v>
      </c>
      <c r="M456">
        <v>4.5400000000000003E-2</v>
      </c>
      <c r="N456">
        <v>0.36509999999999998</v>
      </c>
      <c r="O456">
        <v>2.8E-3</v>
      </c>
      <c r="P456">
        <v>0.1075</v>
      </c>
      <c r="Q456" s="1">
        <v>51310.27</v>
      </c>
      <c r="R456">
        <v>0.36359999999999998</v>
      </c>
      <c r="S456">
        <v>0.14879999999999999</v>
      </c>
      <c r="T456">
        <v>0.48759999999999998</v>
      </c>
      <c r="U456">
        <v>9.1999999999999993</v>
      </c>
      <c r="V456" s="1">
        <v>73676.09</v>
      </c>
      <c r="W456">
        <v>187.1</v>
      </c>
      <c r="X456" s="1">
        <v>174892.12</v>
      </c>
      <c r="Y456">
        <v>0.74809999999999999</v>
      </c>
      <c r="Z456">
        <v>0.2122</v>
      </c>
      <c r="AA456">
        <v>3.9699999999999999E-2</v>
      </c>
      <c r="AB456">
        <v>0.25190000000000001</v>
      </c>
      <c r="AC456">
        <v>174.89</v>
      </c>
      <c r="AD456" s="1">
        <v>4542.67</v>
      </c>
      <c r="AE456">
        <v>519.88</v>
      </c>
      <c r="AF456" s="1">
        <v>140204.4</v>
      </c>
      <c r="AG456">
        <v>328</v>
      </c>
      <c r="AH456" s="1">
        <v>35193</v>
      </c>
      <c r="AI456" s="1">
        <v>54731</v>
      </c>
      <c r="AJ456">
        <v>37.83</v>
      </c>
      <c r="AK456">
        <v>24.43</v>
      </c>
      <c r="AL456">
        <v>29.2</v>
      </c>
      <c r="AM456">
        <v>4.2</v>
      </c>
      <c r="AN456">
        <v>0</v>
      </c>
      <c r="AO456">
        <v>0.78410000000000002</v>
      </c>
      <c r="AP456" s="1">
        <v>1330.23</v>
      </c>
      <c r="AQ456" s="1">
        <v>1933.69</v>
      </c>
      <c r="AR456" s="1">
        <v>5466.7</v>
      </c>
      <c r="AS456">
        <v>474.94</v>
      </c>
      <c r="AT456">
        <v>208.99</v>
      </c>
      <c r="AU456" s="1">
        <v>9414.5499999999993</v>
      </c>
      <c r="AV456" s="1">
        <v>4309.2299999999996</v>
      </c>
      <c r="AW456">
        <v>0.3962</v>
      </c>
      <c r="AX456" s="1">
        <v>3318.6</v>
      </c>
      <c r="AY456">
        <v>0.30509999999999998</v>
      </c>
      <c r="AZ456" s="1">
        <v>2504.4499999999998</v>
      </c>
      <c r="BA456">
        <v>0.2303</v>
      </c>
      <c r="BB456">
        <v>743.52</v>
      </c>
      <c r="BC456">
        <v>6.8400000000000002E-2</v>
      </c>
      <c r="BD456" s="1">
        <v>10875.8</v>
      </c>
      <c r="BE456" s="1">
        <v>4973.5</v>
      </c>
      <c r="BF456">
        <v>1.4681999999999999</v>
      </c>
      <c r="BG456">
        <v>0.51280000000000003</v>
      </c>
      <c r="BH456">
        <v>0.21940000000000001</v>
      </c>
      <c r="BI456">
        <v>0.20230000000000001</v>
      </c>
      <c r="BJ456">
        <v>5.3400000000000003E-2</v>
      </c>
      <c r="BK456">
        <v>1.21E-2</v>
      </c>
    </row>
    <row r="457" spans="1:63" x14ac:dyDescent="0.3">
      <c r="A457" t="s">
        <v>455</v>
      </c>
      <c r="B457">
        <v>46482</v>
      </c>
      <c r="C457">
        <v>376</v>
      </c>
      <c r="D457">
        <v>5.5</v>
      </c>
      <c r="E457" s="1">
        <v>2067.61</v>
      </c>
      <c r="F457" s="1">
        <v>2002.58</v>
      </c>
      <c r="G457">
        <v>3.0000000000000001E-3</v>
      </c>
      <c r="H457">
        <v>1E-3</v>
      </c>
      <c r="I457">
        <v>2.0199999999999999E-2</v>
      </c>
      <c r="J457">
        <v>1.1999999999999999E-3</v>
      </c>
      <c r="K457">
        <v>1.66E-2</v>
      </c>
      <c r="L457">
        <v>0.9395</v>
      </c>
      <c r="M457">
        <v>1.84E-2</v>
      </c>
      <c r="N457">
        <v>0.54020000000000001</v>
      </c>
      <c r="O457">
        <v>5.0000000000000001E-4</v>
      </c>
      <c r="P457">
        <v>0.15179999999999999</v>
      </c>
      <c r="Q457" s="1">
        <v>49469.94</v>
      </c>
      <c r="R457">
        <v>0.36249999999999999</v>
      </c>
      <c r="S457">
        <v>0.21879999999999999</v>
      </c>
      <c r="T457">
        <v>0.41880000000000001</v>
      </c>
      <c r="U457">
        <v>17.5</v>
      </c>
      <c r="V457" s="1">
        <v>68470.460000000006</v>
      </c>
      <c r="W457">
        <v>114.12</v>
      </c>
      <c r="X457" s="1">
        <v>216051.4</v>
      </c>
      <c r="Y457">
        <v>0.62109999999999999</v>
      </c>
      <c r="Z457">
        <v>0.11</v>
      </c>
      <c r="AA457">
        <v>0.26889999999999997</v>
      </c>
      <c r="AB457">
        <v>0.37890000000000001</v>
      </c>
      <c r="AC457">
        <v>216.05</v>
      </c>
      <c r="AD457" s="1">
        <v>5345.74</v>
      </c>
      <c r="AE457">
        <v>373.36</v>
      </c>
      <c r="AF457" s="1">
        <v>207782.61</v>
      </c>
      <c r="AG457">
        <v>528</v>
      </c>
      <c r="AH457" s="1">
        <v>30995</v>
      </c>
      <c r="AI457" s="1">
        <v>47080</v>
      </c>
      <c r="AJ457">
        <v>32</v>
      </c>
      <c r="AK457">
        <v>22</v>
      </c>
      <c r="AL457">
        <v>22.48</v>
      </c>
      <c r="AM457">
        <v>4.3</v>
      </c>
      <c r="AN457">
        <v>0</v>
      </c>
      <c r="AO457">
        <v>1.0409999999999999</v>
      </c>
      <c r="AP457" s="1">
        <v>1701.69</v>
      </c>
      <c r="AQ457" s="1">
        <v>2420.96</v>
      </c>
      <c r="AR457" s="1">
        <v>5925.67</v>
      </c>
      <c r="AS457">
        <v>363.74</v>
      </c>
      <c r="AT457">
        <v>319.3</v>
      </c>
      <c r="AU457" s="1">
        <v>10731.35</v>
      </c>
      <c r="AV457" s="1">
        <v>4894.93</v>
      </c>
      <c r="AW457">
        <v>0.39679999999999999</v>
      </c>
      <c r="AX457" s="1">
        <v>4806.6499999999996</v>
      </c>
      <c r="AY457">
        <v>0.38969999999999999</v>
      </c>
      <c r="AZ457" s="1">
        <v>1533.29</v>
      </c>
      <c r="BA457">
        <v>0.12429999999999999</v>
      </c>
      <c r="BB457" s="1">
        <v>1099.69</v>
      </c>
      <c r="BC457">
        <v>8.9200000000000002E-2</v>
      </c>
      <c r="BD457" s="1">
        <v>12334.55</v>
      </c>
      <c r="BE457" s="1">
        <v>3996.96</v>
      </c>
      <c r="BF457">
        <v>1.4854000000000001</v>
      </c>
      <c r="BG457">
        <v>0.51070000000000004</v>
      </c>
      <c r="BH457">
        <v>0.25750000000000001</v>
      </c>
      <c r="BI457">
        <v>0.18060000000000001</v>
      </c>
      <c r="BJ457">
        <v>3.0499999999999999E-2</v>
      </c>
      <c r="BK457">
        <v>2.07E-2</v>
      </c>
    </row>
    <row r="458" spans="1:63" x14ac:dyDescent="0.3">
      <c r="A458" t="s">
        <v>456</v>
      </c>
      <c r="B458">
        <v>47514</v>
      </c>
      <c r="C458">
        <v>143</v>
      </c>
      <c r="D458">
        <v>7.28</v>
      </c>
      <c r="E458" s="1">
        <v>1040.57</v>
      </c>
      <c r="F458">
        <v>963.45</v>
      </c>
      <c r="G458">
        <v>1E-3</v>
      </c>
      <c r="H458">
        <v>0</v>
      </c>
      <c r="I458">
        <v>7.3000000000000001E-3</v>
      </c>
      <c r="J458">
        <v>3.0999999999999999E-3</v>
      </c>
      <c r="K458">
        <v>1.54E-2</v>
      </c>
      <c r="L458">
        <v>0.96099999999999997</v>
      </c>
      <c r="M458">
        <v>1.21E-2</v>
      </c>
      <c r="N458">
        <v>0.35110000000000002</v>
      </c>
      <c r="O458">
        <v>0</v>
      </c>
      <c r="P458">
        <v>0.15859999999999999</v>
      </c>
      <c r="Q458" s="1">
        <v>46714.81</v>
      </c>
      <c r="R458">
        <v>0.40660000000000002</v>
      </c>
      <c r="S458">
        <v>0.13189999999999999</v>
      </c>
      <c r="T458">
        <v>0.46150000000000002</v>
      </c>
      <c r="U458">
        <v>8.1</v>
      </c>
      <c r="V458" s="1">
        <v>52050.07</v>
      </c>
      <c r="W458">
        <v>128.22</v>
      </c>
      <c r="X458" s="1">
        <v>160428.79999999999</v>
      </c>
      <c r="Y458">
        <v>0.93400000000000005</v>
      </c>
      <c r="Z458">
        <v>2.52E-2</v>
      </c>
      <c r="AA458">
        <v>4.0800000000000003E-2</v>
      </c>
      <c r="AB458">
        <v>6.6000000000000003E-2</v>
      </c>
      <c r="AC458">
        <v>160.43</v>
      </c>
      <c r="AD458" s="1">
        <v>3240.65</v>
      </c>
      <c r="AE458">
        <v>429.63</v>
      </c>
      <c r="AF458" s="1">
        <v>131781.32999999999</v>
      </c>
      <c r="AG458">
        <v>283</v>
      </c>
      <c r="AH458" s="1">
        <v>35256</v>
      </c>
      <c r="AI458" s="1">
        <v>58985</v>
      </c>
      <c r="AJ458">
        <v>24.9</v>
      </c>
      <c r="AK458">
        <v>20</v>
      </c>
      <c r="AL458">
        <v>20</v>
      </c>
      <c r="AM458">
        <v>4.4000000000000004</v>
      </c>
      <c r="AN458" s="1">
        <v>1268.6300000000001</v>
      </c>
      <c r="AO458">
        <v>1.3220000000000001</v>
      </c>
      <c r="AP458" s="1">
        <v>1204.02</v>
      </c>
      <c r="AQ458" s="1">
        <v>2326.81</v>
      </c>
      <c r="AR458" s="1">
        <v>6317.79</v>
      </c>
      <c r="AS458">
        <v>283.27999999999997</v>
      </c>
      <c r="AT458">
        <v>460.45</v>
      </c>
      <c r="AU458" s="1">
        <v>10592.36</v>
      </c>
      <c r="AV458" s="1">
        <v>7163.04</v>
      </c>
      <c r="AW458">
        <v>0.53659999999999997</v>
      </c>
      <c r="AX458" s="1">
        <v>4458.3100000000004</v>
      </c>
      <c r="AY458">
        <v>0.33400000000000002</v>
      </c>
      <c r="AZ458" s="1">
        <v>1044.97</v>
      </c>
      <c r="BA458">
        <v>7.8299999999999995E-2</v>
      </c>
      <c r="BB458">
        <v>683.52</v>
      </c>
      <c r="BC458">
        <v>5.1200000000000002E-2</v>
      </c>
      <c r="BD458" s="1">
        <v>13349.84</v>
      </c>
      <c r="BE458" s="1">
        <v>5049.71</v>
      </c>
      <c r="BF458">
        <v>1.8956</v>
      </c>
      <c r="BG458">
        <v>0.4849</v>
      </c>
      <c r="BH458">
        <v>0.19889999999999999</v>
      </c>
      <c r="BI458">
        <v>0.20910000000000001</v>
      </c>
      <c r="BJ458">
        <v>3.4599999999999999E-2</v>
      </c>
      <c r="BK458">
        <v>7.2400000000000006E-2</v>
      </c>
    </row>
    <row r="459" spans="1:63" x14ac:dyDescent="0.3">
      <c r="A459" t="s">
        <v>457</v>
      </c>
      <c r="B459">
        <v>47894</v>
      </c>
      <c r="C459">
        <v>64</v>
      </c>
      <c r="D459">
        <v>69.02</v>
      </c>
      <c r="E459" s="1">
        <v>4417.04</v>
      </c>
      <c r="F459" s="1">
        <v>4042.89</v>
      </c>
      <c r="G459">
        <v>8.6999999999999994E-3</v>
      </c>
      <c r="H459">
        <v>6.9999999999999999E-4</v>
      </c>
      <c r="I459">
        <v>2.9600000000000001E-2</v>
      </c>
      <c r="J459">
        <v>2.9999999999999997E-4</v>
      </c>
      <c r="K459">
        <v>6.9400000000000003E-2</v>
      </c>
      <c r="L459">
        <v>0.84570000000000001</v>
      </c>
      <c r="M459">
        <v>4.5499999999999999E-2</v>
      </c>
      <c r="N459">
        <v>0.2384</v>
      </c>
      <c r="O459">
        <v>3.0300000000000001E-2</v>
      </c>
      <c r="P459">
        <v>0.11219999999999999</v>
      </c>
      <c r="Q459" s="1">
        <v>60408.41</v>
      </c>
      <c r="R459">
        <v>0.18970000000000001</v>
      </c>
      <c r="S459">
        <v>0.1462</v>
      </c>
      <c r="T459">
        <v>0.66400000000000003</v>
      </c>
      <c r="U459">
        <v>29.5</v>
      </c>
      <c r="V459" s="1">
        <v>82466.38</v>
      </c>
      <c r="W459">
        <v>148.1</v>
      </c>
      <c r="X459" s="1">
        <v>222325.87</v>
      </c>
      <c r="Y459">
        <v>0.86370000000000002</v>
      </c>
      <c r="Z459">
        <v>0.10589999999999999</v>
      </c>
      <c r="AA459">
        <v>3.04E-2</v>
      </c>
      <c r="AB459">
        <v>0.1363</v>
      </c>
      <c r="AC459">
        <v>222.33</v>
      </c>
      <c r="AD459" s="1">
        <v>6626.19</v>
      </c>
      <c r="AE459">
        <v>816.99</v>
      </c>
      <c r="AF459" s="1">
        <v>223041.44</v>
      </c>
      <c r="AG459">
        <v>545</v>
      </c>
      <c r="AH459" s="1">
        <v>44152</v>
      </c>
      <c r="AI459" s="1">
        <v>72338</v>
      </c>
      <c r="AJ459">
        <v>53.39</v>
      </c>
      <c r="AK459">
        <v>29.16</v>
      </c>
      <c r="AL459">
        <v>28.31</v>
      </c>
      <c r="AM459">
        <v>4.8</v>
      </c>
      <c r="AN459">
        <v>0</v>
      </c>
      <c r="AO459">
        <v>0.65410000000000001</v>
      </c>
      <c r="AP459" s="1">
        <v>1500.18</v>
      </c>
      <c r="AQ459" s="1">
        <v>2490.64</v>
      </c>
      <c r="AR459" s="1">
        <v>5539.21</v>
      </c>
      <c r="AS459">
        <v>614.72</v>
      </c>
      <c r="AT459">
        <v>138.29</v>
      </c>
      <c r="AU459" s="1">
        <v>10283.049999999999</v>
      </c>
      <c r="AV459" s="1">
        <v>3282.14</v>
      </c>
      <c r="AW459">
        <v>0.2994</v>
      </c>
      <c r="AX459" s="1">
        <v>6505.09</v>
      </c>
      <c r="AY459">
        <v>0.59350000000000003</v>
      </c>
      <c r="AZ459">
        <v>705.84</v>
      </c>
      <c r="BA459">
        <v>6.4399999999999999E-2</v>
      </c>
      <c r="BB459">
        <v>467.51</v>
      </c>
      <c r="BC459">
        <v>4.2700000000000002E-2</v>
      </c>
      <c r="BD459" s="1">
        <v>10960.59</v>
      </c>
      <c r="BE459" s="1">
        <v>1476.44</v>
      </c>
      <c r="BF459">
        <v>0.2099</v>
      </c>
      <c r="BG459">
        <v>0.51829999999999998</v>
      </c>
      <c r="BH459">
        <v>0.21029999999999999</v>
      </c>
      <c r="BI459">
        <v>0.22800000000000001</v>
      </c>
      <c r="BJ459">
        <v>3.2399999999999998E-2</v>
      </c>
      <c r="BK459">
        <v>1.0999999999999999E-2</v>
      </c>
    </row>
    <row r="460" spans="1:63" x14ac:dyDescent="0.3">
      <c r="A460" t="s">
        <v>458</v>
      </c>
      <c r="B460">
        <v>48090</v>
      </c>
      <c r="C460">
        <v>62</v>
      </c>
      <c r="D460">
        <v>11.59</v>
      </c>
      <c r="E460">
        <v>718.51</v>
      </c>
      <c r="F460">
        <v>609.65</v>
      </c>
      <c r="G460">
        <v>3.0999999999999999E-3</v>
      </c>
      <c r="H460">
        <v>1.4E-3</v>
      </c>
      <c r="I460">
        <v>4.8999999999999998E-3</v>
      </c>
      <c r="J460">
        <v>0</v>
      </c>
      <c r="K460">
        <v>1.8599999999999998E-2</v>
      </c>
      <c r="L460">
        <v>0.92449999999999999</v>
      </c>
      <c r="M460">
        <v>4.7500000000000001E-2</v>
      </c>
      <c r="N460">
        <v>0.4627</v>
      </c>
      <c r="O460">
        <v>0</v>
      </c>
      <c r="P460">
        <v>0.13</v>
      </c>
      <c r="Q460" s="1">
        <v>42879.61</v>
      </c>
      <c r="R460">
        <v>0.46050000000000002</v>
      </c>
      <c r="S460">
        <v>0.1053</v>
      </c>
      <c r="T460">
        <v>0.43419999999999997</v>
      </c>
      <c r="U460">
        <v>8.1</v>
      </c>
      <c r="V460" s="1">
        <v>53777.78</v>
      </c>
      <c r="W460">
        <v>81.16</v>
      </c>
      <c r="X460" s="1">
        <v>115086.79</v>
      </c>
      <c r="Y460">
        <v>0.93359999999999999</v>
      </c>
      <c r="Z460">
        <v>3.7600000000000001E-2</v>
      </c>
      <c r="AA460">
        <v>2.8799999999999999E-2</v>
      </c>
      <c r="AB460">
        <v>6.6400000000000001E-2</v>
      </c>
      <c r="AC460">
        <v>115.09</v>
      </c>
      <c r="AD460" s="1">
        <v>2629.41</v>
      </c>
      <c r="AE460">
        <v>343.86</v>
      </c>
      <c r="AF460" s="1">
        <v>109663.6</v>
      </c>
      <c r="AG460">
        <v>162</v>
      </c>
      <c r="AH460" s="1">
        <v>34387</v>
      </c>
      <c r="AI460" s="1">
        <v>47752</v>
      </c>
      <c r="AJ460">
        <v>47.5</v>
      </c>
      <c r="AK460">
        <v>22</v>
      </c>
      <c r="AL460">
        <v>24.99</v>
      </c>
      <c r="AM460">
        <v>4.3</v>
      </c>
      <c r="AN460" s="1">
        <v>1750.28</v>
      </c>
      <c r="AO460">
        <v>1.8165</v>
      </c>
      <c r="AP460" s="1">
        <v>1306.82</v>
      </c>
      <c r="AQ460" s="1">
        <v>2311.5500000000002</v>
      </c>
      <c r="AR460" s="1">
        <v>6599.62</v>
      </c>
      <c r="AS460">
        <v>312.54000000000002</v>
      </c>
      <c r="AT460">
        <v>346.63</v>
      </c>
      <c r="AU460" s="1">
        <v>10877.16</v>
      </c>
      <c r="AV460" s="1">
        <v>9098.27</v>
      </c>
      <c r="AW460">
        <v>0.55620000000000003</v>
      </c>
      <c r="AX460" s="1">
        <v>4557.72</v>
      </c>
      <c r="AY460">
        <v>0.27860000000000001</v>
      </c>
      <c r="AZ460" s="1">
        <v>1338.15</v>
      </c>
      <c r="BA460">
        <v>8.1799999999999998E-2</v>
      </c>
      <c r="BB460" s="1">
        <v>1365.04</v>
      </c>
      <c r="BC460">
        <v>8.3400000000000002E-2</v>
      </c>
      <c r="BD460" s="1">
        <v>16359.18</v>
      </c>
      <c r="BE460" s="1">
        <v>7581.2</v>
      </c>
      <c r="BF460">
        <v>3.5301</v>
      </c>
      <c r="BG460">
        <v>0.51280000000000003</v>
      </c>
      <c r="BH460">
        <v>0.1978</v>
      </c>
      <c r="BI460">
        <v>0.23519999999999999</v>
      </c>
      <c r="BJ460">
        <v>3.8699999999999998E-2</v>
      </c>
      <c r="BK460">
        <v>1.55E-2</v>
      </c>
    </row>
    <row r="461" spans="1:63" x14ac:dyDescent="0.3">
      <c r="A461" t="s">
        <v>459</v>
      </c>
      <c r="B461">
        <v>47944</v>
      </c>
      <c r="C461">
        <v>137</v>
      </c>
      <c r="D461">
        <v>11.06</v>
      </c>
      <c r="E461" s="1">
        <v>1515.32</v>
      </c>
      <c r="F461" s="1">
        <v>1361.77</v>
      </c>
      <c r="G461">
        <v>0</v>
      </c>
      <c r="H461">
        <v>1E-4</v>
      </c>
      <c r="I461">
        <v>6.3E-3</v>
      </c>
      <c r="J461">
        <v>5.0000000000000001E-4</v>
      </c>
      <c r="K461">
        <v>6.1000000000000004E-3</v>
      </c>
      <c r="L461">
        <v>0.97709999999999997</v>
      </c>
      <c r="M461">
        <v>9.9000000000000008E-3</v>
      </c>
      <c r="N461">
        <v>0.91249999999999998</v>
      </c>
      <c r="O461">
        <v>0</v>
      </c>
      <c r="P461">
        <v>0.2087</v>
      </c>
      <c r="Q461" s="1">
        <v>55280.57</v>
      </c>
      <c r="R461">
        <v>0.2414</v>
      </c>
      <c r="S461">
        <v>0.18099999999999999</v>
      </c>
      <c r="T461">
        <v>0.5776</v>
      </c>
      <c r="U461">
        <v>20.2</v>
      </c>
      <c r="V461" s="1">
        <v>53614.12</v>
      </c>
      <c r="W461">
        <v>70.33</v>
      </c>
      <c r="X461" s="1">
        <v>245576.67</v>
      </c>
      <c r="Y461">
        <v>0.25590000000000002</v>
      </c>
      <c r="Z461">
        <v>4.1300000000000003E-2</v>
      </c>
      <c r="AA461">
        <v>0.70279999999999998</v>
      </c>
      <c r="AB461">
        <v>0.74409999999999998</v>
      </c>
      <c r="AC461">
        <v>245.58</v>
      </c>
      <c r="AD461" s="1">
        <v>5916.2</v>
      </c>
      <c r="AE461">
        <v>206.79</v>
      </c>
      <c r="AF461" s="1">
        <v>109518.13</v>
      </c>
      <c r="AG461">
        <v>160</v>
      </c>
      <c r="AH461" s="1">
        <v>28434</v>
      </c>
      <c r="AI461" s="1">
        <v>46215</v>
      </c>
      <c r="AJ461">
        <v>24.9</v>
      </c>
      <c r="AK461">
        <v>22</v>
      </c>
      <c r="AL461">
        <v>23.28</v>
      </c>
      <c r="AM461">
        <v>4.5</v>
      </c>
      <c r="AN461">
        <v>0</v>
      </c>
      <c r="AO461">
        <v>0.68200000000000005</v>
      </c>
      <c r="AP461" s="1">
        <v>1848.36</v>
      </c>
      <c r="AQ461" s="1">
        <v>3308.37</v>
      </c>
      <c r="AR461" s="1">
        <v>7652.74</v>
      </c>
      <c r="AS461">
        <v>583.85</v>
      </c>
      <c r="AT461">
        <v>419.79</v>
      </c>
      <c r="AU461" s="1">
        <v>13813.07</v>
      </c>
      <c r="AV461" s="1">
        <v>9592.33</v>
      </c>
      <c r="AW461">
        <v>0.54339999999999999</v>
      </c>
      <c r="AX461" s="1">
        <v>4924.1000000000004</v>
      </c>
      <c r="AY461">
        <v>0.27889999999999998</v>
      </c>
      <c r="AZ461" s="1">
        <v>1699.67</v>
      </c>
      <c r="BA461">
        <v>9.6299999999999997E-2</v>
      </c>
      <c r="BB461" s="1">
        <v>1436.2</v>
      </c>
      <c r="BC461">
        <v>8.14E-2</v>
      </c>
      <c r="BD461" s="1">
        <v>17652.310000000001</v>
      </c>
      <c r="BE461" s="1">
        <v>8321.92</v>
      </c>
      <c r="BF461">
        <v>4.1106999999999996</v>
      </c>
      <c r="BG461">
        <v>0.50190000000000001</v>
      </c>
      <c r="BH461">
        <v>0.20979999999999999</v>
      </c>
      <c r="BI461">
        <v>0.2056</v>
      </c>
      <c r="BJ461">
        <v>4.82E-2</v>
      </c>
      <c r="BK461">
        <v>3.44E-2</v>
      </c>
    </row>
    <row r="462" spans="1:63" x14ac:dyDescent="0.3">
      <c r="A462" t="s">
        <v>460</v>
      </c>
      <c r="B462">
        <v>44701</v>
      </c>
      <c r="C462">
        <v>5</v>
      </c>
      <c r="D462">
        <v>506</v>
      </c>
      <c r="E462" s="1">
        <v>2530.0100000000002</v>
      </c>
      <c r="F462" s="1">
        <v>2546.81</v>
      </c>
      <c r="G462">
        <v>2.0899999999999998E-2</v>
      </c>
      <c r="H462">
        <v>0</v>
      </c>
      <c r="I462">
        <v>1.4500000000000001E-2</v>
      </c>
      <c r="J462">
        <v>1.2999999999999999E-3</v>
      </c>
      <c r="K462">
        <v>3.6700000000000003E-2</v>
      </c>
      <c r="L462">
        <v>0.89429999999999998</v>
      </c>
      <c r="M462">
        <v>3.2199999999999999E-2</v>
      </c>
      <c r="N462">
        <v>0.1313</v>
      </c>
      <c r="O462">
        <v>2.3599999999999999E-2</v>
      </c>
      <c r="P462">
        <v>9.9299999999999999E-2</v>
      </c>
      <c r="Q462" s="1">
        <v>80301.009999999995</v>
      </c>
      <c r="R462">
        <v>9.3899999999999997E-2</v>
      </c>
      <c r="S462">
        <v>0.2099</v>
      </c>
      <c r="T462">
        <v>0.69610000000000005</v>
      </c>
      <c r="U462">
        <v>34.799999999999997</v>
      </c>
      <c r="V462" s="1">
        <v>68672.36</v>
      </c>
      <c r="W462">
        <v>72.7</v>
      </c>
      <c r="X462" s="1">
        <v>309459.58</v>
      </c>
      <c r="Y462">
        <v>0.8196</v>
      </c>
      <c r="Z462">
        <v>0.16789999999999999</v>
      </c>
      <c r="AA462">
        <v>1.2500000000000001E-2</v>
      </c>
      <c r="AB462">
        <v>0.1804</v>
      </c>
      <c r="AC462">
        <v>309.45999999999998</v>
      </c>
      <c r="AD462" s="1">
        <v>13428.21</v>
      </c>
      <c r="AE462" s="1">
        <v>1680.9</v>
      </c>
      <c r="AF462" s="1">
        <v>285503.35999999999</v>
      </c>
      <c r="AG462">
        <v>591</v>
      </c>
      <c r="AH462" s="1">
        <v>48442</v>
      </c>
      <c r="AI462" s="1">
        <v>99985</v>
      </c>
      <c r="AJ462">
        <v>82.57</v>
      </c>
      <c r="AK462">
        <v>39.369999999999997</v>
      </c>
      <c r="AL462">
        <v>60.1</v>
      </c>
      <c r="AM462">
        <v>4.57</v>
      </c>
      <c r="AN462">
        <v>0</v>
      </c>
      <c r="AO462">
        <v>0.7006</v>
      </c>
      <c r="AP462" s="1">
        <v>2095.31</v>
      </c>
      <c r="AQ462" s="1">
        <v>2289.83</v>
      </c>
      <c r="AR462" s="1">
        <v>8764.26</v>
      </c>
      <c r="AS462">
        <v>789.86</v>
      </c>
      <c r="AT462">
        <v>254.81</v>
      </c>
      <c r="AU462" s="1">
        <v>14194.08</v>
      </c>
      <c r="AV462" s="1">
        <v>2179.9299999999998</v>
      </c>
      <c r="AW462">
        <v>0.14349999999999999</v>
      </c>
      <c r="AX462" s="1">
        <v>11963.73</v>
      </c>
      <c r="AY462">
        <v>0.78749999999999998</v>
      </c>
      <c r="AZ462">
        <v>569.19000000000005</v>
      </c>
      <c r="BA462">
        <v>3.7499999999999999E-2</v>
      </c>
      <c r="BB462">
        <v>479.55</v>
      </c>
      <c r="BC462">
        <v>3.1600000000000003E-2</v>
      </c>
      <c r="BD462" s="1">
        <v>15192.4</v>
      </c>
      <c r="BE462">
        <v>490.45</v>
      </c>
      <c r="BF462">
        <v>4.2200000000000001E-2</v>
      </c>
      <c r="BG462">
        <v>0.61319999999999997</v>
      </c>
      <c r="BH462">
        <v>0.19040000000000001</v>
      </c>
      <c r="BI462">
        <v>0.1502</v>
      </c>
      <c r="BJ462">
        <v>2.76E-2</v>
      </c>
      <c r="BK462">
        <v>1.8599999999999998E-2</v>
      </c>
    </row>
    <row r="463" spans="1:63" x14ac:dyDescent="0.3">
      <c r="A463" t="s">
        <v>461</v>
      </c>
      <c r="B463">
        <v>47308</v>
      </c>
      <c r="C463">
        <v>128</v>
      </c>
      <c r="D463">
        <v>13.73</v>
      </c>
      <c r="E463" s="1">
        <v>1757.96</v>
      </c>
      <c r="F463" s="1">
        <v>1581.83</v>
      </c>
      <c r="G463">
        <v>0</v>
      </c>
      <c r="H463">
        <v>0</v>
      </c>
      <c r="I463">
        <v>2.7000000000000001E-3</v>
      </c>
      <c r="J463">
        <v>1.4E-3</v>
      </c>
      <c r="K463">
        <v>1.18E-2</v>
      </c>
      <c r="L463">
        <v>0.95220000000000005</v>
      </c>
      <c r="M463">
        <v>3.1800000000000002E-2</v>
      </c>
      <c r="N463">
        <v>0.61990000000000001</v>
      </c>
      <c r="O463">
        <v>1.9E-3</v>
      </c>
      <c r="P463">
        <v>0.15909999999999999</v>
      </c>
      <c r="Q463" s="1">
        <v>50944.53</v>
      </c>
      <c r="R463">
        <v>0.33900000000000002</v>
      </c>
      <c r="S463">
        <v>0.18640000000000001</v>
      </c>
      <c r="T463">
        <v>0.47460000000000002</v>
      </c>
      <c r="U463">
        <v>16</v>
      </c>
      <c r="V463" s="1">
        <v>75021.63</v>
      </c>
      <c r="W463">
        <v>105.85</v>
      </c>
      <c r="X463" s="1">
        <v>164030.9</v>
      </c>
      <c r="Y463">
        <v>0.53659999999999997</v>
      </c>
      <c r="Z463">
        <v>0.21679999999999999</v>
      </c>
      <c r="AA463">
        <v>0.2465</v>
      </c>
      <c r="AB463">
        <v>0.46339999999999998</v>
      </c>
      <c r="AC463">
        <v>164.03</v>
      </c>
      <c r="AD463" s="1">
        <v>4334.3100000000004</v>
      </c>
      <c r="AE463">
        <v>319.69</v>
      </c>
      <c r="AF463" s="1">
        <v>139974.85999999999</v>
      </c>
      <c r="AG463">
        <v>324</v>
      </c>
      <c r="AH463" s="1">
        <v>28582</v>
      </c>
      <c r="AI463" s="1">
        <v>43491</v>
      </c>
      <c r="AJ463">
        <v>27.6</v>
      </c>
      <c r="AK463">
        <v>26.04</v>
      </c>
      <c r="AL463">
        <v>26.04</v>
      </c>
      <c r="AM463">
        <v>3.4</v>
      </c>
      <c r="AN463">
        <v>0</v>
      </c>
      <c r="AO463">
        <v>0.96850000000000003</v>
      </c>
      <c r="AP463" s="1">
        <v>1603.37</v>
      </c>
      <c r="AQ463" s="1">
        <v>2188</v>
      </c>
      <c r="AR463" s="1">
        <v>6617.56</v>
      </c>
      <c r="AS463">
        <v>296.38</v>
      </c>
      <c r="AT463">
        <v>664.04</v>
      </c>
      <c r="AU463" s="1">
        <v>11369.36</v>
      </c>
      <c r="AV463" s="1">
        <v>6700.52</v>
      </c>
      <c r="AW463">
        <v>0.48620000000000002</v>
      </c>
      <c r="AX463" s="1">
        <v>4220.95</v>
      </c>
      <c r="AY463">
        <v>0.30630000000000002</v>
      </c>
      <c r="AZ463" s="1">
        <v>1436.01</v>
      </c>
      <c r="BA463">
        <v>0.1042</v>
      </c>
      <c r="BB463" s="1">
        <v>1424.77</v>
      </c>
      <c r="BC463">
        <v>0.10340000000000001</v>
      </c>
      <c r="BD463" s="1">
        <v>13782.25</v>
      </c>
      <c r="BE463" s="1">
        <v>4590.05</v>
      </c>
      <c r="BF463">
        <v>1.8579000000000001</v>
      </c>
      <c r="BG463">
        <v>0.498</v>
      </c>
      <c r="BH463">
        <v>0.20799999999999999</v>
      </c>
      <c r="BI463">
        <v>0.2092</v>
      </c>
      <c r="BJ463">
        <v>2.8299999999999999E-2</v>
      </c>
      <c r="BK463">
        <v>5.6500000000000002E-2</v>
      </c>
    </row>
    <row r="464" spans="1:63" x14ac:dyDescent="0.3">
      <c r="A464" t="s">
        <v>462</v>
      </c>
      <c r="B464">
        <v>49213</v>
      </c>
      <c r="C464">
        <v>28</v>
      </c>
      <c r="D464">
        <v>45.75</v>
      </c>
      <c r="E464" s="1">
        <v>1281.08</v>
      </c>
      <c r="F464" s="1">
        <v>1207.1400000000001</v>
      </c>
      <c r="G464">
        <v>9.4999999999999998E-3</v>
      </c>
      <c r="H464">
        <v>0</v>
      </c>
      <c r="I464">
        <v>1.14E-2</v>
      </c>
      <c r="J464">
        <v>1.6999999999999999E-3</v>
      </c>
      <c r="K464">
        <v>1.17E-2</v>
      </c>
      <c r="L464">
        <v>0.93400000000000005</v>
      </c>
      <c r="M464">
        <v>3.1800000000000002E-2</v>
      </c>
      <c r="N464">
        <v>0.24690000000000001</v>
      </c>
      <c r="O464">
        <v>1.23E-2</v>
      </c>
      <c r="P464">
        <v>0.12809999999999999</v>
      </c>
      <c r="Q464" s="1">
        <v>53519.64</v>
      </c>
      <c r="R464">
        <v>0.3</v>
      </c>
      <c r="S464">
        <v>0.25559999999999999</v>
      </c>
      <c r="T464">
        <v>0.44440000000000002</v>
      </c>
      <c r="U464">
        <v>6</v>
      </c>
      <c r="V464" s="1">
        <v>83318.67</v>
      </c>
      <c r="W464">
        <v>209.59</v>
      </c>
      <c r="X464" s="1">
        <v>149723.94</v>
      </c>
      <c r="Y464">
        <v>0.77880000000000005</v>
      </c>
      <c r="Z464">
        <v>8.3000000000000004E-2</v>
      </c>
      <c r="AA464">
        <v>0.1381</v>
      </c>
      <c r="AB464">
        <v>0.22120000000000001</v>
      </c>
      <c r="AC464">
        <v>149.72</v>
      </c>
      <c r="AD464" s="1">
        <v>6122.87</v>
      </c>
      <c r="AE464">
        <v>611.13</v>
      </c>
      <c r="AF464" s="1">
        <v>144485.45000000001</v>
      </c>
      <c r="AG464">
        <v>352</v>
      </c>
      <c r="AH464" s="1">
        <v>40059</v>
      </c>
      <c r="AI464" s="1">
        <v>61607</v>
      </c>
      <c r="AJ464">
        <v>68.86</v>
      </c>
      <c r="AK464">
        <v>35.840000000000003</v>
      </c>
      <c r="AL464">
        <v>41.78</v>
      </c>
      <c r="AM464">
        <v>5.6</v>
      </c>
      <c r="AN464">
        <v>0</v>
      </c>
      <c r="AO464">
        <v>0.83740000000000003</v>
      </c>
      <c r="AP464" s="1">
        <v>1223.58</v>
      </c>
      <c r="AQ464" s="1">
        <v>1899.9</v>
      </c>
      <c r="AR464" s="1">
        <v>5725.79</v>
      </c>
      <c r="AS464">
        <v>456.01</v>
      </c>
      <c r="AT464">
        <v>258.94</v>
      </c>
      <c r="AU464" s="1">
        <v>9564.27</v>
      </c>
      <c r="AV464" s="1">
        <v>5029.63</v>
      </c>
      <c r="AW464">
        <v>0.43020000000000003</v>
      </c>
      <c r="AX464" s="1">
        <v>5163.71</v>
      </c>
      <c r="AY464">
        <v>0.44169999999999998</v>
      </c>
      <c r="AZ464" s="1">
        <v>1088.53</v>
      </c>
      <c r="BA464">
        <v>9.3100000000000002E-2</v>
      </c>
      <c r="BB464">
        <v>408.3</v>
      </c>
      <c r="BC464">
        <v>3.49E-2</v>
      </c>
      <c r="BD464" s="1">
        <v>11690.17</v>
      </c>
      <c r="BE464" s="1">
        <v>3359.72</v>
      </c>
      <c r="BF464">
        <v>0.748</v>
      </c>
      <c r="BG464">
        <v>0.51039999999999996</v>
      </c>
      <c r="BH464">
        <v>0.23080000000000001</v>
      </c>
      <c r="BI464">
        <v>0.21099999999999999</v>
      </c>
      <c r="BJ464">
        <v>3.27E-2</v>
      </c>
      <c r="BK464">
        <v>1.4999999999999999E-2</v>
      </c>
    </row>
    <row r="465" spans="1:63" x14ac:dyDescent="0.3">
      <c r="A465" t="s">
        <v>463</v>
      </c>
      <c r="B465">
        <v>46144</v>
      </c>
      <c r="C465">
        <v>70</v>
      </c>
      <c r="D465">
        <v>39.61</v>
      </c>
      <c r="E465" s="1">
        <v>2772.48</v>
      </c>
      <c r="F465" s="1">
        <v>2599.14</v>
      </c>
      <c r="G465">
        <v>1.1999999999999999E-3</v>
      </c>
      <c r="H465">
        <v>0</v>
      </c>
      <c r="I465">
        <v>1E-3</v>
      </c>
      <c r="J465">
        <v>1.9E-3</v>
      </c>
      <c r="K465">
        <v>8.8000000000000005E-3</v>
      </c>
      <c r="L465">
        <v>0.97519999999999996</v>
      </c>
      <c r="M465">
        <v>1.2E-2</v>
      </c>
      <c r="N465">
        <v>0.26989999999999997</v>
      </c>
      <c r="O465">
        <v>1E-3</v>
      </c>
      <c r="P465">
        <v>0.1116</v>
      </c>
      <c r="Q465" s="1">
        <v>57758.68</v>
      </c>
      <c r="R465">
        <v>0.17949999999999999</v>
      </c>
      <c r="S465">
        <v>0.21149999999999999</v>
      </c>
      <c r="T465">
        <v>0.60899999999999999</v>
      </c>
      <c r="U465">
        <v>13</v>
      </c>
      <c r="V465" s="1">
        <v>85784.69</v>
      </c>
      <c r="W465">
        <v>204.18</v>
      </c>
      <c r="X465" s="1">
        <v>141659.57</v>
      </c>
      <c r="Y465">
        <v>0.85719999999999996</v>
      </c>
      <c r="Z465">
        <v>4.6399999999999997E-2</v>
      </c>
      <c r="AA465">
        <v>9.64E-2</v>
      </c>
      <c r="AB465">
        <v>0.14280000000000001</v>
      </c>
      <c r="AC465">
        <v>141.66</v>
      </c>
      <c r="AD465" s="1">
        <v>3535.68</v>
      </c>
      <c r="AE465">
        <v>446.81</v>
      </c>
      <c r="AF465" s="1">
        <v>153035.26999999999</v>
      </c>
      <c r="AG465">
        <v>394</v>
      </c>
      <c r="AH465" s="1">
        <v>41576</v>
      </c>
      <c r="AI465" s="1">
        <v>66807</v>
      </c>
      <c r="AJ465">
        <v>46.96</v>
      </c>
      <c r="AK465">
        <v>22.48</v>
      </c>
      <c r="AL465">
        <v>25.04</v>
      </c>
      <c r="AM465">
        <v>4.66</v>
      </c>
      <c r="AN465" s="1">
        <v>1018.06</v>
      </c>
      <c r="AO465">
        <v>0.80579999999999996</v>
      </c>
      <c r="AP465">
        <v>964.03</v>
      </c>
      <c r="AQ465" s="1">
        <v>1978.9</v>
      </c>
      <c r="AR465" s="1">
        <v>5655.6</v>
      </c>
      <c r="AS465">
        <v>461.6</v>
      </c>
      <c r="AT465">
        <v>181.91</v>
      </c>
      <c r="AU465" s="1">
        <v>9242.0400000000009</v>
      </c>
      <c r="AV465" s="1">
        <v>4617.71</v>
      </c>
      <c r="AW465">
        <v>0.4551</v>
      </c>
      <c r="AX465" s="1">
        <v>4262.71</v>
      </c>
      <c r="AY465">
        <v>0.42009999999999997</v>
      </c>
      <c r="AZ465">
        <v>856.17</v>
      </c>
      <c r="BA465">
        <v>8.4400000000000003E-2</v>
      </c>
      <c r="BB465">
        <v>409.24</v>
      </c>
      <c r="BC465">
        <v>4.0300000000000002E-2</v>
      </c>
      <c r="BD465" s="1">
        <v>10145.84</v>
      </c>
      <c r="BE465" s="1">
        <v>3752.77</v>
      </c>
      <c r="BF465">
        <v>0.90190000000000003</v>
      </c>
      <c r="BG465">
        <v>0.58679999999999999</v>
      </c>
      <c r="BH465">
        <v>0.22919999999999999</v>
      </c>
      <c r="BI465">
        <v>0.1351</v>
      </c>
      <c r="BJ465">
        <v>3.8800000000000001E-2</v>
      </c>
      <c r="BK465">
        <v>1.0200000000000001E-2</v>
      </c>
    </row>
    <row r="466" spans="1:63" x14ac:dyDescent="0.3">
      <c r="A466" t="s">
        <v>464</v>
      </c>
      <c r="B466">
        <v>45609</v>
      </c>
      <c r="C466">
        <v>26</v>
      </c>
      <c r="D466">
        <v>62.65</v>
      </c>
      <c r="E466" s="1">
        <v>1628.81</v>
      </c>
      <c r="F466" s="1">
        <v>1477.07</v>
      </c>
      <c r="G466">
        <v>1.8599999999999998E-2</v>
      </c>
      <c r="H466">
        <v>0</v>
      </c>
      <c r="I466">
        <v>1.32E-2</v>
      </c>
      <c r="J466">
        <v>2E-3</v>
      </c>
      <c r="K466">
        <v>0.11310000000000001</v>
      </c>
      <c r="L466">
        <v>0.80110000000000003</v>
      </c>
      <c r="M466">
        <v>5.1999999999999998E-2</v>
      </c>
      <c r="N466">
        <v>0.43880000000000002</v>
      </c>
      <c r="O466">
        <v>2.0000000000000001E-4</v>
      </c>
      <c r="P466">
        <v>0.1037</v>
      </c>
      <c r="Q466" s="1">
        <v>74564.149999999994</v>
      </c>
      <c r="R466">
        <v>0.1226</v>
      </c>
      <c r="S466">
        <v>0.1321</v>
      </c>
      <c r="T466">
        <v>0.74529999999999996</v>
      </c>
      <c r="U466">
        <v>12.2</v>
      </c>
      <c r="V466" s="1">
        <v>83572.34</v>
      </c>
      <c r="W466">
        <v>124.51</v>
      </c>
      <c r="X466" s="1">
        <v>217266.27</v>
      </c>
      <c r="Y466">
        <v>0.51819999999999999</v>
      </c>
      <c r="Z466">
        <v>0.45019999999999999</v>
      </c>
      <c r="AA466">
        <v>3.15E-2</v>
      </c>
      <c r="AB466">
        <v>0.48180000000000001</v>
      </c>
      <c r="AC466">
        <v>217.27</v>
      </c>
      <c r="AD466" s="1">
        <v>9825.33</v>
      </c>
      <c r="AE466">
        <v>614.26</v>
      </c>
      <c r="AF466" s="1">
        <v>219952.07</v>
      </c>
      <c r="AG466">
        <v>543</v>
      </c>
      <c r="AH466" s="1">
        <v>36553</v>
      </c>
      <c r="AI466" s="1">
        <v>56571</v>
      </c>
      <c r="AJ466">
        <v>60.4</v>
      </c>
      <c r="AK466">
        <v>41.1</v>
      </c>
      <c r="AL466">
        <v>48.9</v>
      </c>
      <c r="AM466">
        <v>5.5</v>
      </c>
      <c r="AN466">
        <v>0</v>
      </c>
      <c r="AO466">
        <v>0.84379999999999999</v>
      </c>
      <c r="AP466" s="1">
        <v>2130.0700000000002</v>
      </c>
      <c r="AQ466" s="1">
        <v>2419.85</v>
      </c>
      <c r="AR466" s="1">
        <v>8289.9</v>
      </c>
      <c r="AS466" s="1">
        <v>1028.92</v>
      </c>
      <c r="AT466">
        <v>494.9</v>
      </c>
      <c r="AU466" s="1">
        <v>14363.68</v>
      </c>
      <c r="AV466" s="1">
        <v>5212.6099999999997</v>
      </c>
      <c r="AW466">
        <v>0.28789999999999999</v>
      </c>
      <c r="AX466" s="1">
        <v>11171.27</v>
      </c>
      <c r="AY466">
        <v>0.61699999999999999</v>
      </c>
      <c r="AZ466" s="1">
        <v>1063.57</v>
      </c>
      <c r="BA466">
        <v>5.8700000000000002E-2</v>
      </c>
      <c r="BB466">
        <v>656.93</v>
      </c>
      <c r="BC466">
        <v>3.6299999999999999E-2</v>
      </c>
      <c r="BD466" s="1">
        <v>18104.38</v>
      </c>
      <c r="BE466" s="1">
        <v>1455.38</v>
      </c>
      <c r="BF466">
        <v>0.26790000000000003</v>
      </c>
      <c r="BG466">
        <v>0.58199999999999996</v>
      </c>
      <c r="BH466">
        <v>0.22</v>
      </c>
      <c r="BI466">
        <v>0.1386</v>
      </c>
      <c r="BJ466">
        <v>4.2700000000000002E-2</v>
      </c>
      <c r="BK466">
        <v>1.67E-2</v>
      </c>
    </row>
    <row r="467" spans="1:63" x14ac:dyDescent="0.3">
      <c r="A467" t="s">
        <v>465</v>
      </c>
      <c r="B467">
        <v>49817</v>
      </c>
      <c r="C467">
        <v>22</v>
      </c>
      <c r="D467">
        <v>16.32</v>
      </c>
      <c r="E467">
        <v>359.01</v>
      </c>
      <c r="F467">
        <v>395.94</v>
      </c>
      <c r="G467">
        <v>5.1000000000000004E-3</v>
      </c>
      <c r="H467">
        <v>2.5000000000000001E-3</v>
      </c>
      <c r="I467">
        <v>7.7999999999999996E-3</v>
      </c>
      <c r="J467">
        <v>0</v>
      </c>
      <c r="K467">
        <v>0</v>
      </c>
      <c r="L467">
        <v>0.97950000000000004</v>
      </c>
      <c r="M467">
        <v>5.1000000000000004E-3</v>
      </c>
      <c r="N467">
        <v>8.6099999999999996E-2</v>
      </c>
      <c r="O467">
        <v>0</v>
      </c>
      <c r="P467">
        <v>7.7399999999999997E-2</v>
      </c>
      <c r="Q467" s="1">
        <v>50222.45</v>
      </c>
      <c r="R467">
        <v>0.19439999999999999</v>
      </c>
      <c r="S467">
        <v>0.22220000000000001</v>
      </c>
      <c r="T467">
        <v>0.58330000000000004</v>
      </c>
      <c r="U467">
        <v>4.5</v>
      </c>
      <c r="V467" s="1">
        <v>59219.33</v>
      </c>
      <c r="W467">
        <v>76.849999999999994</v>
      </c>
      <c r="X467" s="1">
        <v>146307.60999999999</v>
      </c>
      <c r="Y467">
        <v>0.84789999999999999</v>
      </c>
      <c r="Z467">
        <v>0.1137</v>
      </c>
      <c r="AA467">
        <v>3.8399999999999997E-2</v>
      </c>
      <c r="AB467">
        <v>0.15210000000000001</v>
      </c>
      <c r="AC467">
        <v>146.31</v>
      </c>
      <c r="AD467" s="1">
        <v>3533.77</v>
      </c>
      <c r="AE467">
        <v>473.75</v>
      </c>
      <c r="AF467" s="1">
        <v>114610.09</v>
      </c>
      <c r="AG467">
        <v>185</v>
      </c>
      <c r="AH467" s="1">
        <v>35421</v>
      </c>
      <c r="AI467" s="1">
        <v>65426</v>
      </c>
      <c r="AJ467">
        <v>38.799999999999997</v>
      </c>
      <c r="AK467">
        <v>22.24</v>
      </c>
      <c r="AL467">
        <v>33.46</v>
      </c>
      <c r="AM467">
        <v>5.8</v>
      </c>
      <c r="AN467" s="1">
        <v>1045.8599999999999</v>
      </c>
      <c r="AO467">
        <v>1.1032</v>
      </c>
      <c r="AP467" s="1">
        <v>1673.34</v>
      </c>
      <c r="AQ467" s="1">
        <v>1672.84</v>
      </c>
      <c r="AR467" s="1">
        <v>6551.53</v>
      </c>
      <c r="AS467">
        <v>228.58</v>
      </c>
      <c r="AT467">
        <v>67.88</v>
      </c>
      <c r="AU467" s="1">
        <v>10194.06</v>
      </c>
      <c r="AV467" s="1">
        <v>6762.18</v>
      </c>
      <c r="AW467">
        <v>0.53710000000000002</v>
      </c>
      <c r="AX467" s="1">
        <v>3577.22</v>
      </c>
      <c r="AY467">
        <v>0.28410000000000002</v>
      </c>
      <c r="AZ467" s="1">
        <v>1716</v>
      </c>
      <c r="BA467">
        <v>0.1363</v>
      </c>
      <c r="BB467">
        <v>535.16999999999996</v>
      </c>
      <c r="BC467">
        <v>4.2500000000000003E-2</v>
      </c>
      <c r="BD467" s="1">
        <v>12590.58</v>
      </c>
      <c r="BE467" s="1">
        <v>8041.37</v>
      </c>
      <c r="BF467">
        <v>2.3978999999999999</v>
      </c>
      <c r="BG467">
        <v>0.57999999999999996</v>
      </c>
      <c r="BH467">
        <v>0.2233</v>
      </c>
      <c r="BI467">
        <v>0.14749999999999999</v>
      </c>
      <c r="BJ467">
        <v>3.2500000000000001E-2</v>
      </c>
      <c r="BK467">
        <v>1.67E-2</v>
      </c>
    </row>
    <row r="468" spans="1:63" x14ac:dyDescent="0.3">
      <c r="A468" t="s">
        <v>466</v>
      </c>
      <c r="B468">
        <v>44735</v>
      </c>
      <c r="C468">
        <v>18</v>
      </c>
      <c r="D468">
        <v>126.23</v>
      </c>
      <c r="E468" s="1">
        <v>2272.16</v>
      </c>
      <c r="F468" s="1">
        <v>2049.73</v>
      </c>
      <c r="G468">
        <v>4.1999999999999997E-3</v>
      </c>
      <c r="H468">
        <v>0</v>
      </c>
      <c r="I468">
        <v>4.4999999999999997E-3</v>
      </c>
      <c r="J468">
        <v>0</v>
      </c>
      <c r="K468">
        <v>6.3200000000000006E-2</v>
      </c>
      <c r="L468">
        <v>0.89929999999999999</v>
      </c>
      <c r="M468">
        <v>2.8899999999999999E-2</v>
      </c>
      <c r="N468">
        <v>0.51619999999999999</v>
      </c>
      <c r="O468">
        <v>4.2099999999999999E-2</v>
      </c>
      <c r="P468">
        <v>0.1207</v>
      </c>
      <c r="Q468" s="1">
        <v>52211.61</v>
      </c>
      <c r="R468">
        <v>0.2681</v>
      </c>
      <c r="S468">
        <v>0.21740000000000001</v>
      </c>
      <c r="T468">
        <v>0.51449999999999996</v>
      </c>
      <c r="U468">
        <v>19.899999999999999</v>
      </c>
      <c r="V468" s="1">
        <v>67913.97</v>
      </c>
      <c r="W468">
        <v>112.94</v>
      </c>
      <c r="X468" s="1">
        <v>137287.97</v>
      </c>
      <c r="Y468">
        <v>0.68969999999999998</v>
      </c>
      <c r="Z468">
        <v>0.2591</v>
      </c>
      <c r="AA468">
        <v>5.1200000000000002E-2</v>
      </c>
      <c r="AB468">
        <v>0.31030000000000002</v>
      </c>
      <c r="AC468">
        <v>137.29</v>
      </c>
      <c r="AD468" s="1">
        <v>4452.17</v>
      </c>
      <c r="AE468">
        <v>562.1</v>
      </c>
      <c r="AF468" s="1">
        <v>128495.66</v>
      </c>
      <c r="AG468">
        <v>259</v>
      </c>
      <c r="AH468" s="1">
        <v>29740</v>
      </c>
      <c r="AI468" s="1">
        <v>50829</v>
      </c>
      <c r="AJ468">
        <v>48</v>
      </c>
      <c r="AK468">
        <v>31.45</v>
      </c>
      <c r="AL468">
        <v>31.96</v>
      </c>
      <c r="AM468">
        <v>3.2</v>
      </c>
      <c r="AN468">
        <v>1.57</v>
      </c>
      <c r="AO468">
        <v>0.87580000000000002</v>
      </c>
      <c r="AP468" s="1">
        <v>1460.68</v>
      </c>
      <c r="AQ468" s="1">
        <v>1389.21</v>
      </c>
      <c r="AR468" s="1">
        <v>5713.93</v>
      </c>
      <c r="AS468">
        <v>593.61</v>
      </c>
      <c r="AT468">
        <v>150.75</v>
      </c>
      <c r="AU468" s="1">
        <v>9308.17</v>
      </c>
      <c r="AV468" s="1">
        <v>5365.57</v>
      </c>
      <c r="AW468">
        <v>0.48120000000000002</v>
      </c>
      <c r="AX468" s="1">
        <v>4306.71</v>
      </c>
      <c r="AY468">
        <v>0.38619999999999999</v>
      </c>
      <c r="AZ468">
        <v>628.54999999999995</v>
      </c>
      <c r="BA468">
        <v>5.6399999999999999E-2</v>
      </c>
      <c r="BB468">
        <v>850.48</v>
      </c>
      <c r="BC468">
        <v>7.6300000000000007E-2</v>
      </c>
      <c r="BD468" s="1">
        <v>11151.31</v>
      </c>
      <c r="BE468" s="1">
        <v>3253.05</v>
      </c>
      <c r="BF468">
        <v>1.0895999999999999</v>
      </c>
      <c r="BG468">
        <v>0.49759999999999999</v>
      </c>
      <c r="BH468">
        <v>0.2276</v>
      </c>
      <c r="BI468">
        <v>0.2271</v>
      </c>
      <c r="BJ468">
        <v>2.8400000000000002E-2</v>
      </c>
      <c r="BK468">
        <v>1.9400000000000001E-2</v>
      </c>
    </row>
    <row r="469" spans="1:63" x14ac:dyDescent="0.3">
      <c r="A469" t="s">
        <v>467</v>
      </c>
      <c r="B469">
        <v>44743</v>
      </c>
      <c r="C469">
        <v>10</v>
      </c>
      <c r="D469">
        <v>376.1</v>
      </c>
      <c r="E469" s="1">
        <v>3760.98</v>
      </c>
      <c r="F469" s="1">
        <v>3234.96</v>
      </c>
      <c r="G469">
        <v>1.9E-3</v>
      </c>
      <c r="H469">
        <v>1E-4</v>
      </c>
      <c r="I469">
        <v>0.35970000000000002</v>
      </c>
      <c r="J469">
        <v>1.5E-3</v>
      </c>
      <c r="K469">
        <v>4.8300000000000003E-2</v>
      </c>
      <c r="L469">
        <v>0.38969999999999999</v>
      </c>
      <c r="M469">
        <v>0.1988</v>
      </c>
      <c r="N469">
        <v>0.99280000000000002</v>
      </c>
      <c r="O469">
        <v>5.4000000000000003E-3</v>
      </c>
      <c r="P469">
        <v>0.1515</v>
      </c>
      <c r="Q469" s="1">
        <v>65086.98</v>
      </c>
      <c r="R469">
        <v>0.16200000000000001</v>
      </c>
      <c r="S469">
        <v>0.19009999999999999</v>
      </c>
      <c r="T469">
        <v>0.64790000000000003</v>
      </c>
      <c r="U469">
        <v>34</v>
      </c>
      <c r="V469" s="1">
        <v>80852.179999999993</v>
      </c>
      <c r="W469">
        <v>110.18</v>
      </c>
      <c r="X469" s="1">
        <v>122387.77</v>
      </c>
      <c r="Y469">
        <v>0.65090000000000003</v>
      </c>
      <c r="Z469">
        <v>0.30430000000000001</v>
      </c>
      <c r="AA469">
        <v>4.48E-2</v>
      </c>
      <c r="AB469">
        <v>0.34910000000000002</v>
      </c>
      <c r="AC469">
        <v>122.39</v>
      </c>
      <c r="AD469" s="1">
        <v>5757.97</v>
      </c>
      <c r="AE469">
        <v>574.38</v>
      </c>
      <c r="AF469" s="1">
        <v>109687.54</v>
      </c>
      <c r="AG469">
        <v>163</v>
      </c>
      <c r="AH469" s="1">
        <v>22812</v>
      </c>
      <c r="AI469" s="1">
        <v>37720</v>
      </c>
      <c r="AJ469">
        <v>80.03</v>
      </c>
      <c r="AK469">
        <v>42.13</v>
      </c>
      <c r="AL469">
        <v>52.71</v>
      </c>
      <c r="AM469">
        <v>3.45</v>
      </c>
      <c r="AN469">
        <v>0</v>
      </c>
      <c r="AO469">
        <v>1.9775</v>
      </c>
      <c r="AP469" s="1">
        <v>1735.39</v>
      </c>
      <c r="AQ469" s="1">
        <v>2150.2800000000002</v>
      </c>
      <c r="AR469" s="1">
        <v>8333.9699999999993</v>
      </c>
      <c r="AS469">
        <v>816.09</v>
      </c>
      <c r="AT469">
        <v>441.23</v>
      </c>
      <c r="AU469" s="1">
        <v>13476.98</v>
      </c>
      <c r="AV469" s="1">
        <v>8033.78</v>
      </c>
      <c r="AW469">
        <v>0.48509999999999998</v>
      </c>
      <c r="AX469" s="1">
        <v>5843.79</v>
      </c>
      <c r="AY469">
        <v>0.35289999999999999</v>
      </c>
      <c r="AZ469">
        <v>852.01</v>
      </c>
      <c r="BA469">
        <v>5.1400000000000001E-2</v>
      </c>
      <c r="BB469" s="1">
        <v>1830.98</v>
      </c>
      <c r="BC469">
        <v>0.1106</v>
      </c>
      <c r="BD469" s="1">
        <v>16560.560000000001</v>
      </c>
      <c r="BE469" s="1">
        <v>4508.87</v>
      </c>
      <c r="BF469">
        <v>2.3401000000000001</v>
      </c>
      <c r="BG469">
        <v>0.52339999999999998</v>
      </c>
      <c r="BH469">
        <v>0.1971</v>
      </c>
      <c r="BI469">
        <v>0.2452</v>
      </c>
      <c r="BJ469">
        <v>1.95E-2</v>
      </c>
      <c r="BK469">
        <v>1.4800000000000001E-2</v>
      </c>
    </row>
    <row r="470" spans="1:63" x14ac:dyDescent="0.3">
      <c r="A470" t="s">
        <v>468</v>
      </c>
      <c r="B470">
        <v>49940</v>
      </c>
      <c r="C470">
        <v>73</v>
      </c>
      <c r="D470">
        <v>18.899999999999999</v>
      </c>
      <c r="E470" s="1">
        <v>1379.86</v>
      </c>
      <c r="F470" s="1">
        <v>1357.56</v>
      </c>
      <c r="G470">
        <v>2.5000000000000001E-3</v>
      </c>
      <c r="H470">
        <v>1E-3</v>
      </c>
      <c r="I470">
        <v>9.7999999999999997E-3</v>
      </c>
      <c r="J470">
        <v>2.0000000000000001E-4</v>
      </c>
      <c r="K470">
        <v>4.4000000000000003E-3</v>
      </c>
      <c r="L470">
        <v>0.96830000000000005</v>
      </c>
      <c r="M470">
        <v>1.3899999999999999E-2</v>
      </c>
      <c r="N470">
        <v>0.48620000000000002</v>
      </c>
      <c r="O470">
        <v>1.6000000000000001E-3</v>
      </c>
      <c r="P470">
        <v>0.13830000000000001</v>
      </c>
      <c r="Q470" s="1">
        <v>48533.59</v>
      </c>
      <c r="R470">
        <v>0.26040000000000002</v>
      </c>
      <c r="S470">
        <v>0.19789999999999999</v>
      </c>
      <c r="T470">
        <v>0.54169999999999996</v>
      </c>
      <c r="U470">
        <v>8.1999999999999993</v>
      </c>
      <c r="V470" s="1">
        <v>86569.22</v>
      </c>
      <c r="W470">
        <v>167.83</v>
      </c>
      <c r="X470" s="1">
        <v>117079.89</v>
      </c>
      <c r="Y470">
        <v>0.75619999999999998</v>
      </c>
      <c r="Z470">
        <v>0.1235</v>
      </c>
      <c r="AA470">
        <v>0.1203</v>
      </c>
      <c r="AB470">
        <v>0.24379999999999999</v>
      </c>
      <c r="AC470">
        <v>117.08</v>
      </c>
      <c r="AD470" s="1">
        <v>3182.1</v>
      </c>
      <c r="AE470">
        <v>436.03</v>
      </c>
      <c r="AF470" s="1">
        <v>95315.46</v>
      </c>
      <c r="AG470">
        <v>105</v>
      </c>
      <c r="AH470" s="1">
        <v>31894</v>
      </c>
      <c r="AI470" s="1">
        <v>48492</v>
      </c>
      <c r="AJ470">
        <v>41.24</v>
      </c>
      <c r="AK470">
        <v>24.52</v>
      </c>
      <c r="AL470">
        <v>29.75</v>
      </c>
      <c r="AM470">
        <v>4.8</v>
      </c>
      <c r="AN470">
        <v>0</v>
      </c>
      <c r="AO470">
        <v>0.75929999999999997</v>
      </c>
      <c r="AP470" s="1">
        <v>1493.16</v>
      </c>
      <c r="AQ470" s="1">
        <v>2153.94</v>
      </c>
      <c r="AR470" s="1">
        <v>5525.3</v>
      </c>
      <c r="AS470">
        <v>937.48</v>
      </c>
      <c r="AT470">
        <v>79.510000000000005</v>
      </c>
      <c r="AU470" s="1">
        <v>10189.35</v>
      </c>
      <c r="AV470" s="1">
        <v>8076.11</v>
      </c>
      <c r="AW470">
        <v>0.61970000000000003</v>
      </c>
      <c r="AX470" s="1">
        <v>2964.54</v>
      </c>
      <c r="AY470">
        <v>0.22750000000000001</v>
      </c>
      <c r="AZ470" s="1">
        <v>1051.19</v>
      </c>
      <c r="BA470">
        <v>8.0699999999999994E-2</v>
      </c>
      <c r="BB470">
        <v>939.67</v>
      </c>
      <c r="BC470">
        <v>7.2099999999999997E-2</v>
      </c>
      <c r="BD470" s="1">
        <v>13031.51</v>
      </c>
      <c r="BE470" s="1">
        <v>6787.16</v>
      </c>
      <c r="BF470">
        <v>2.9287000000000001</v>
      </c>
      <c r="BG470">
        <v>0.50880000000000003</v>
      </c>
      <c r="BH470">
        <v>0.2107</v>
      </c>
      <c r="BI470">
        <v>0.2155</v>
      </c>
      <c r="BJ470">
        <v>4.6399999999999997E-2</v>
      </c>
      <c r="BK470">
        <v>1.8599999999999998E-2</v>
      </c>
    </row>
    <row r="471" spans="1:63" x14ac:dyDescent="0.3">
      <c r="A471" t="s">
        <v>469</v>
      </c>
      <c r="B471">
        <v>49130</v>
      </c>
      <c r="C471">
        <v>144</v>
      </c>
      <c r="D471">
        <v>9.8000000000000007</v>
      </c>
      <c r="E471" s="1">
        <v>1411.14</v>
      </c>
      <c r="F471" s="1">
        <v>1221.82</v>
      </c>
      <c r="G471">
        <v>8.0000000000000004E-4</v>
      </c>
      <c r="H471">
        <v>1E-4</v>
      </c>
      <c r="I471">
        <v>3.3E-3</v>
      </c>
      <c r="J471">
        <v>8.0000000000000004E-4</v>
      </c>
      <c r="K471">
        <v>4.5999999999999999E-3</v>
      </c>
      <c r="L471">
        <v>0.96509999999999996</v>
      </c>
      <c r="M471">
        <v>2.53E-2</v>
      </c>
      <c r="N471">
        <v>0.61550000000000005</v>
      </c>
      <c r="O471">
        <v>0</v>
      </c>
      <c r="P471">
        <v>0.16289999999999999</v>
      </c>
      <c r="Q471" s="1">
        <v>58940.08</v>
      </c>
      <c r="R471">
        <v>0.2651</v>
      </c>
      <c r="S471">
        <v>0.20480000000000001</v>
      </c>
      <c r="T471">
        <v>0.53010000000000002</v>
      </c>
      <c r="U471">
        <v>9</v>
      </c>
      <c r="V471" s="1">
        <v>81785.22</v>
      </c>
      <c r="W471">
        <v>146.31</v>
      </c>
      <c r="X471" s="1">
        <v>110937.24</v>
      </c>
      <c r="Y471">
        <v>0.5635</v>
      </c>
      <c r="Z471">
        <v>9.8400000000000001E-2</v>
      </c>
      <c r="AA471">
        <v>0.33810000000000001</v>
      </c>
      <c r="AB471">
        <v>0.4365</v>
      </c>
      <c r="AC471">
        <v>110.94</v>
      </c>
      <c r="AD471" s="1">
        <v>2583.02</v>
      </c>
      <c r="AE471">
        <v>194.5</v>
      </c>
      <c r="AF471" s="1">
        <v>96460.24</v>
      </c>
      <c r="AG471">
        <v>111</v>
      </c>
      <c r="AH471" s="1">
        <v>28862</v>
      </c>
      <c r="AI471" s="1">
        <v>44881</v>
      </c>
      <c r="AJ471">
        <v>26.1</v>
      </c>
      <c r="AK471">
        <v>21.6</v>
      </c>
      <c r="AL471">
        <v>23.25</v>
      </c>
      <c r="AM471">
        <v>3.6</v>
      </c>
      <c r="AN471">
        <v>0</v>
      </c>
      <c r="AO471">
        <v>0.74570000000000003</v>
      </c>
      <c r="AP471" s="1">
        <v>1494.29</v>
      </c>
      <c r="AQ471" s="1">
        <v>2824.93</v>
      </c>
      <c r="AR471" s="1">
        <v>7205.32</v>
      </c>
      <c r="AS471">
        <v>769.15</v>
      </c>
      <c r="AT471">
        <v>374.84</v>
      </c>
      <c r="AU471" s="1">
        <v>12668.57</v>
      </c>
      <c r="AV471" s="1">
        <v>9772.23</v>
      </c>
      <c r="AW471">
        <v>0.67889999999999995</v>
      </c>
      <c r="AX471" s="1">
        <v>2339.44</v>
      </c>
      <c r="AY471">
        <v>0.16250000000000001</v>
      </c>
      <c r="AZ471">
        <v>934.34</v>
      </c>
      <c r="BA471">
        <v>6.4899999999999999E-2</v>
      </c>
      <c r="BB471" s="1">
        <v>1348.7</v>
      </c>
      <c r="BC471">
        <v>9.3700000000000006E-2</v>
      </c>
      <c r="BD471" s="1">
        <v>14394.72</v>
      </c>
      <c r="BE471" s="1">
        <v>7354.96</v>
      </c>
      <c r="BF471">
        <v>3.7879999999999998</v>
      </c>
      <c r="BG471">
        <v>0.49640000000000001</v>
      </c>
      <c r="BH471">
        <v>0.22170000000000001</v>
      </c>
      <c r="BI471">
        <v>0.23599999999999999</v>
      </c>
      <c r="BJ471">
        <v>3.56E-2</v>
      </c>
      <c r="BK471">
        <v>1.04E-2</v>
      </c>
    </row>
    <row r="472" spans="1:63" x14ac:dyDescent="0.3">
      <c r="A472" t="s">
        <v>470</v>
      </c>
      <c r="B472">
        <v>48355</v>
      </c>
      <c r="C472">
        <v>2</v>
      </c>
      <c r="D472">
        <v>294.86</v>
      </c>
      <c r="E472">
        <v>589.72</v>
      </c>
      <c r="F472">
        <v>503.78</v>
      </c>
      <c r="G472">
        <v>4.0000000000000001E-3</v>
      </c>
      <c r="H472">
        <v>0</v>
      </c>
      <c r="I472">
        <v>1.38E-2</v>
      </c>
      <c r="J472">
        <v>0</v>
      </c>
      <c r="K472">
        <v>2.81E-2</v>
      </c>
      <c r="L472">
        <v>0.94220000000000004</v>
      </c>
      <c r="M472">
        <v>1.1900000000000001E-2</v>
      </c>
      <c r="N472">
        <v>0.94610000000000005</v>
      </c>
      <c r="O472">
        <v>2.9999999999999997E-4</v>
      </c>
      <c r="P472">
        <v>0.19539999999999999</v>
      </c>
      <c r="Q472" s="1">
        <v>53112.73</v>
      </c>
      <c r="R472">
        <v>0.20449999999999999</v>
      </c>
      <c r="S472">
        <v>0.25</v>
      </c>
      <c r="T472">
        <v>0.54549999999999998</v>
      </c>
      <c r="U472">
        <v>6.4</v>
      </c>
      <c r="V472" s="1">
        <v>67008.05</v>
      </c>
      <c r="W472">
        <v>90.23</v>
      </c>
      <c r="X472" s="1">
        <v>78267.45</v>
      </c>
      <c r="Y472">
        <v>0.66949999999999998</v>
      </c>
      <c r="Z472">
        <v>0.26600000000000001</v>
      </c>
      <c r="AA472">
        <v>6.4500000000000002E-2</v>
      </c>
      <c r="AB472">
        <v>0.33050000000000002</v>
      </c>
      <c r="AC472">
        <v>78.27</v>
      </c>
      <c r="AD472" s="1">
        <v>2301.6</v>
      </c>
      <c r="AE472">
        <v>276.02</v>
      </c>
      <c r="AF472" s="1">
        <v>70998.64</v>
      </c>
      <c r="AG472">
        <v>41</v>
      </c>
      <c r="AH472" s="1">
        <v>26330</v>
      </c>
      <c r="AI472" s="1">
        <v>38702</v>
      </c>
      <c r="AJ472">
        <v>53.8</v>
      </c>
      <c r="AK472">
        <v>23.92</v>
      </c>
      <c r="AL472">
        <v>37.299999999999997</v>
      </c>
      <c r="AM472">
        <v>5</v>
      </c>
      <c r="AN472">
        <v>835.22</v>
      </c>
      <c r="AO472">
        <v>1.0536000000000001</v>
      </c>
      <c r="AP472" s="1">
        <v>2262.66</v>
      </c>
      <c r="AQ472" s="1">
        <v>2396.1999999999998</v>
      </c>
      <c r="AR472" s="1">
        <v>6492.74</v>
      </c>
      <c r="AS472">
        <v>199.22</v>
      </c>
      <c r="AT472">
        <v>25.78</v>
      </c>
      <c r="AU472" s="1">
        <v>11376.66</v>
      </c>
      <c r="AV472" s="1">
        <v>11722.93</v>
      </c>
      <c r="AW472">
        <v>0.6724</v>
      </c>
      <c r="AX472" s="1">
        <v>3258.25</v>
      </c>
      <c r="AY472">
        <v>0.18690000000000001</v>
      </c>
      <c r="AZ472" s="1">
        <v>1208.72</v>
      </c>
      <c r="BA472">
        <v>6.93E-2</v>
      </c>
      <c r="BB472" s="1">
        <v>1243.81</v>
      </c>
      <c r="BC472">
        <v>7.1300000000000002E-2</v>
      </c>
      <c r="BD472" s="1">
        <v>17433.7</v>
      </c>
      <c r="BE472" s="1">
        <v>8115.09</v>
      </c>
      <c r="BF472">
        <v>4.3129999999999997</v>
      </c>
      <c r="BG472">
        <v>0.42930000000000001</v>
      </c>
      <c r="BH472">
        <v>0.22900000000000001</v>
      </c>
      <c r="BI472">
        <v>0.26090000000000002</v>
      </c>
      <c r="BJ472">
        <v>6.7599999999999993E-2</v>
      </c>
      <c r="BK472">
        <v>1.32E-2</v>
      </c>
    </row>
    <row r="473" spans="1:63" x14ac:dyDescent="0.3">
      <c r="A473" t="s">
        <v>471</v>
      </c>
      <c r="B473">
        <v>49684</v>
      </c>
      <c r="C473">
        <v>156</v>
      </c>
      <c r="D473">
        <v>5.62</v>
      </c>
      <c r="E473">
        <v>877.23</v>
      </c>
      <c r="F473">
        <v>893.48</v>
      </c>
      <c r="G473">
        <v>5.0000000000000001E-4</v>
      </c>
      <c r="H473">
        <v>0</v>
      </c>
      <c r="I473">
        <v>0</v>
      </c>
      <c r="J473">
        <v>1.1000000000000001E-3</v>
      </c>
      <c r="K473">
        <v>2.75E-2</v>
      </c>
      <c r="L473">
        <v>0.94869999999999999</v>
      </c>
      <c r="M473">
        <v>2.2100000000000002E-2</v>
      </c>
      <c r="N473">
        <v>0.28220000000000001</v>
      </c>
      <c r="O473">
        <v>1.1000000000000001E-3</v>
      </c>
      <c r="P473">
        <v>0.1457</v>
      </c>
      <c r="Q473" s="1">
        <v>55104.87</v>
      </c>
      <c r="R473">
        <v>0.16439999999999999</v>
      </c>
      <c r="S473">
        <v>0.20549999999999999</v>
      </c>
      <c r="T473">
        <v>0.63009999999999999</v>
      </c>
      <c r="U473">
        <v>5</v>
      </c>
      <c r="V473" s="1">
        <v>87243.4</v>
      </c>
      <c r="W473">
        <v>171.42</v>
      </c>
      <c r="X473" s="1">
        <v>195281.03</v>
      </c>
      <c r="Y473">
        <v>0.91410000000000002</v>
      </c>
      <c r="Z473">
        <v>3.4799999999999998E-2</v>
      </c>
      <c r="AA473">
        <v>5.1200000000000002E-2</v>
      </c>
      <c r="AB473">
        <v>8.5900000000000004E-2</v>
      </c>
      <c r="AC473">
        <v>195.28</v>
      </c>
      <c r="AD473" s="1">
        <v>4324.6000000000004</v>
      </c>
      <c r="AE473">
        <v>590.1</v>
      </c>
      <c r="AF473" s="1">
        <v>149998.04999999999</v>
      </c>
      <c r="AG473">
        <v>380</v>
      </c>
      <c r="AH473" s="1">
        <v>34858</v>
      </c>
      <c r="AI473" s="1">
        <v>49959</v>
      </c>
      <c r="AJ473">
        <v>31.9</v>
      </c>
      <c r="AK473">
        <v>21.6</v>
      </c>
      <c r="AL473">
        <v>22.13</v>
      </c>
      <c r="AM473">
        <v>4.0999999999999996</v>
      </c>
      <c r="AN473" s="1">
        <v>1216.6099999999999</v>
      </c>
      <c r="AO473">
        <v>1.7093</v>
      </c>
      <c r="AP473" s="1">
        <v>1516.05</v>
      </c>
      <c r="AQ473" s="1">
        <v>2326.14</v>
      </c>
      <c r="AR473" s="1">
        <v>6093.78</v>
      </c>
      <c r="AS473">
        <v>237.49</v>
      </c>
      <c r="AT473">
        <v>142.32</v>
      </c>
      <c r="AU473" s="1">
        <v>10315.76</v>
      </c>
      <c r="AV473" s="1">
        <v>5839.73</v>
      </c>
      <c r="AW473">
        <v>0.45379999999999998</v>
      </c>
      <c r="AX473" s="1">
        <v>4779.95</v>
      </c>
      <c r="AY473">
        <v>0.3715</v>
      </c>
      <c r="AZ473" s="1">
        <v>1690.86</v>
      </c>
      <c r="BA473">
        <v>0.13139999999999999</v>
      </c>
      <c r="BB473">
        <v>557.41</v>
      </c>
      <c r="BC473">
        <v>4.3299999999999998E-2</v>
      </c>
      <c r="BD473" s="1">
        <v>12867.94</v>
      </c>
      <c r="BE473" s="1">
        <v>5439.82</v>
      </c>
      <c r="BF473">
        <v>2.1269</v>
      </c>
      <c r="BG473">
        <v>0.55430000000000001</v>
      </c>
      <c r="BH473">
        <v>0.1885</v>
      </c>
      <c r="BI473">
        <v>0.19439999999999999</v>
      </c>
      <c r="BJ473">
        <v>4.3999999999999997E-2</v>
      </c>
      <c r="BK473">
        <v>1.8800000000000001E-2</v>
      </c>
    </row>
    <row r="474" spans="1:63" x14ac:dyDescent="0.3">
      <c r="A474" t="s">
        <v>472</v>
      </c>
      <c r="B474">
        <v>46003</v>
      </c>
      <c r="C474">
        <v>22</v>
      </c>
      <c r="D474">
        <v>29.16</v>
      </c>
      <c r="E474">
        <v>641.5</v>
      </c>
      <c r="F474">
        <v>800.12</v>
      </c>
      <c r="G474">
        <v>1.1999999999999999E-3</v>
      </c>
      <c r="H474">
        <v>0</v>
      </c>
      <c r="I474">
        <v>4.0000000000000001E-3</v>
      </c>
      <c r="J474">
        <v>1.6000000000000001E-3</v>
      </c>
      <c r="K474">
        <v>1.8700000000000001E-2</v>
      </c>
      <c r="L474">
        <v>0.95450000000000002</v>
      </c>
      <c r="M474">
        <v>1.9900000000000001E-2</v>
      </c>
      <c r="N474">
        <v>0.30030000000000001</v>
      </c>
      <c r="O474">
        <v>0</v>
      </c>
      <c r="P474">
        <v>0.1361</v>
      </c>
      <c r="Q474" s="1">
        <v>47131.07</v>
      </c>
      <c r="R474">
        <v>0.28299999999999997</v>
      </c>
      <c r="S474">
        <v>0.18870000000000001</v>
      </c>
      <c r="T474">
        <v>0.52829999999999999</v>
      </c>
      <c r="U474">
        <v>7.4</v>
      </c>
      <c r="V474" s="1">
        <v>72465</v>
      </c>
      <c r="W474">
        <v>82.66</v>
      </c>
      <c r="X474" s="1">
        <v>152419.79999999999</v>
      </c>
      <c r="Y474">
        <v>0.70250000000000001</v>
      </c>
      <c r="Z474">
        <v>0.13139999999999999</v>
      </c>
      <c r="AA474">
        <v>0.16619999999999999</v>
      </c>
      <c r="AB474">
        <v>0.29749999999999999</v>
      </c>
      <c r="AC474">
        <v>152.41999999999999</v>
      </c>
      <c r="AD474" s="1">
        <v>4422.37</v>
      </c>
      <c r="AE474">
        <v>457.62</v>
      </c>
      <c r="AF474" s="1">
        <v>101254.66</v>
      </c>
      <c r="AG474">
        <v>132</v>
      </c>
      <c r="AH474" s="1">
        <v>33466</v>
      </c>
      <c r="AI474" s="1">
        <v>50996</v>
      </c>
      <c r="AJ474">
        <v>37.9</v>
      </c>
      <c r="AK474">
        <v>25.66</v>
      </c>
      <c r="AL474">
        <v>35.700000000000003</v>
      </c>
      <c r="AM474">
        <v>4.8499999999999996</v>
      </c>
      <c r="AN474">
        <v>0</v>
      </c>
      <c r="AO474">
        <v>0.67179999999999995</v>
      </c>
      <c r="AP474" s="1">
        <v>1331.96</v>
      </c>
      <c r="AQ474" s="1">
        <v>1420.27</v>
      </c>
      <c r="AR474" s="1">
        <v>5057.1499999999996</v>
      </c>
      <c r="AS474">
        <v>245.78</v>
      </c>
      <c r="AT474">
        <v>132.09</v>
      </c>
      <c r="AU474" s="1">
        <v>8187.22</v>
      </c>
      <c r="AV474" s="1">
        <v>4692.71</v>
      </c>
      <c r="AW474">
        <v>0.45019999999999999</v>
      </c>
      <c r="AX474" s="1">
        <v>2868.63</v>
      </c>
      <c r="AY474">
        <v>0.2752</v>
      </c>
      <c r="AZ474" s="1">
        <v>2365.11</v>
      </c>
      <c r="BA474">
        <v>0.22689999999999999</v>
      </c>
      <c r="BB474">
        <v>496.81</v>
      </c>
      <c r="BC474">
        <v>4.7699999999999999E-2</v>
      </c>
      <c r="BD474" s="1">
        <v>10423.26</v>
      </c>
      <c r="BE474" s="1">
        <v>6884.63</v>
      </c>
      <c r="BF474">
        <v>1.7475000000000001</v>
      </c>
      <c r="BG474">
        <v>0.49330000000000002</v>
      </c>
      <c r="BH474">
        <v>0.27789999999999998</v>
      </c>
      <c r="BI474">
        <v>0.19109999999999999</v>
      </c>
      <c r="BJ474">
        <v>2.1100000000000001E-2</v>
      </c>
      <c r="BK474">
        <v>1.66E-2</v>
      </c>
    </row>
    <row r="475" spans="1:63" x14ac:dyDescent="0.3">
      <c r="A475" t="s">
        <v>473</v>
      </c>
      <c r="B475">
        <v>44750</v>
      </c>
      <c r="C475">
        <v>7</v>
      </c>
      <c r="D475">
        <v>733.92</v>
      </c>
      <c r="E475" s="1">
        <v>5137.4399999999996</v>
      </c>
      <c r="F475" s="1">
        <v>5021.34</v>
      </c>
      <c r="G475">
        <v>3.7900000000000003E-2</v>
      </c>
      <c r="H475">
        <v>2.0000000000000001E-4</v>
      </c>
      <c r="I475">
        <v>0.44869999999999999</v>
      </c>
      <c r="J475">
        <v>0</v>
      </c>
      <c r="K475">
        <v>2.75E-2</v>
      </c>
      <c r="L475">
        <v>0.41060000000000002</v>
      </c>
      <c r="M475">
        <v>7.4899999999999994E-2</v>
      </c>
      <c r="N475">
        <v>0.30259999999999998</v>
      </c>
      <c r="O475">
        <v>1.8100000000000002E-2</v>
      </c>
      <c r="P475">
        <v>0.15049999999999999</v>
      </c>
      <c r="Q475" s="1">
        <v>77032.2</v>
      </c>
      <c r="R475">
        <v>0.23019999999999999</v>
      </c>
      <c r="S475">
        <v>0.19309999999999999</v>
      </c>
      <c r="T475">
        <v>0.57669999999999999</v>
      </c>
      <c r="U475">
        <v>43</v>
      </c>
      <c r="V475" s="1">
        <v>91455.65</v>
      </c>
      <c r="W475">
        <v>119.48</v>
      </c>
      <c r="X475" s="1">
        <v>159027.49</v>
      </c>
      <c r="Y475">
        <v>0.89229999999999998</v>
      </c>
      <c r="Z475">
        <v>8.8700000000000001E-2</v>
      </c>
      <c r="AA475">
        <v>1.9E-2</v>
      </c>
      <c r="AB475">
        <v>0.1077</v>
      </c>
      <c r="AC475">
        <v>159.03</v>
      </c>
      <c r="AD475" s="1">
        <v>15285.17</v>
      </c>
      <c r="AE475" s="1">
        <v>1767.87</v>
      </c>
      <c r="AF475" s="1">
        <v>163780.16</v>
      </c>
      <c r="AG475">
        <v>427</v>
      </c>
      <c r="AH475" s="1">
        <v>47887</v>
      </c>
      <c r="AI475" s="1">
        <v>133000</v>
      </c>
      <c r="AJ475">
        <v>183.43</v>
      </c>
      <c r="AK475">
        <v>91.42</v>
      </c>
      <c r="AL475">
        <v>124.63</v>
      </c>
      <c r="AM475">
        <v>4.0999999999999996</v>
      </c>
      <c r="AN475">
        <v>0</v>
      </c>
      <c r="AO475">
        <v>1.1513</v>
      </c>
      <c r="AP475" s="1">
        <v>2346.7399999999998</v>
      </c>
      <c r="AQ475" s="1">
        <v>3180.73</v>
      </c>
      <c r="AR475" s="1">
        <v>10081.91</v>
      </c>
      <c r="AS475" s="1">
        <v>1355.59</v>
      </c>
      <c r="AT475">
        <v>825.54</v>
      </c>
      <c r="AU475" s="1">
        <v>17790.509999999998</v>
      </c>
      <c r="AV475" s="1">
        <v>5388.64</v>
      </c>
      <c r="AW475">
        <v>0.26150000000000001</v>
      </c>
      <c r="AX475" s="1">
        <v>13728.71</v>
      </c>
      <c r="AY475">
        <v>0.66610000000000003</v>
      </c>
      <c r="AZ475">
        <v>742.57</v>
      </c>
      <c r="BA475">
        <v>3.5999999999999997E-2</v>
      </c>
      <c r="BB475">
        <v>749.46</v>
      </c>
      <c r="BC475">
        <v>3.6400000000000002E-2</v>
      </c>
      <c r="BD475" s="1">
        <v>20609.38</v>
      </c>
      <c r="BE475" s="1">
        <v>3127.18</v>
      </c>
      <c r="BF475">
        <v>0.29320000000000002</v>
      </c>
      <c r="BG475">
        <v>0.59770000000000001</v>
      </c>
      <c r="BH475">
        <v>0.20380000000000001</v>
      </c>
      <c r="BI475">
        <v>0.14649999999999999</v>
      </c>
      <c r="BJ475">
        <v>3.5200000000000002E-2</v>
      </c>
      <c r="BK475">
        <v>1.6799999999999999E-2</v>
      </c>
    </row>
    <row r="476" spans="1:63" x14ac:dyDescent="0.3">
      <c r="A476" t="s">
        <v>474</v>
      </c>
      <c r="B476">
        <v>45799</v>
      </c>
      <c r="C476">
        <v>42</v>
      </c>
      <c r="D476">
        <v>60.4</v>
      </c>
      <c r="E476" s="1">
        <v>2536.81</v>
      </c>
      <c r="F476" s="1">
        <v>2396.64</v>
      </c>
      <c r="G476">
        <v>1.47E-2</v>
      </c>
      <c r="H476">
        <v>4.0000000000000002E-4</v>
      </c>
      <c r="I476">
        <v>5.2999999999999999E-2</v>
      </c>
      <c r="J476">
        <v>1.9E-3</v>
      </c>
      <c r="K476">
        <v>3.04E-2</v>
      </c>
      <c r="L476">
        <v>0.83399999999999996</v>
      </c>
      <c r="M476">
        <v>6.5500000000000003E-2</v>
      </c>
      <c r="N476">
        <v>0.28870000000000001</v>
      </c>
      <c r="O476">
        <v>3.0000000000000001E-3</v>
      </c>
      <c r="P476">
        <v>7.2599999999999998E-2</v>
      </c>
      <c r="Q476" s="1">
        <v>57637.84</v>
      </c>
      <c r="R476">
        <v>0.19850000000000001</v>
      </c>
      <c r="S476">
        <v>0.26469999999999999</v>
      </c>
      <c r="T476">
        <v>0.53680000000000005</v>
      </c>
      <c r="U476">
        <v>15</v>
      </c>
      <c r="V476" s="1">
        <v>73098</v>
      </c>
      <c r="W476">
        <v>161.86000000000001</v>
      </c>
      <c r="X476" s="1">
        <v>170017.42</v>
      </c>
      <c r="Y476">
        <v>0.74270000000000003</v>
      </c>
      <c r="Z476">
        <v>0.15049999999999999</v>
      </c>
      <c r="AA476">
        <v>0.10680000000000001</v>
      </c>
      <c r="AB476">
        <v>0.25729999999999997</v>
      </c>
      <c r="AC476">
        <v>170.02</v>
      </c>
      <c r="AD476" s="1">
        <v>5446.4</v>
      </c>
      <c r="AE476">
        <v>629.34</v>
      </c>
      <c r="AF476" s="1">
        <v>174158.51</v>
      </c>
      <c r="AG476">
        <v>456</v>
      </c>
      <c r="AH476" s="1">
        <v>40528</v>
      </c>
      <c r="AI476" s="1">
        <v>82651</v>
      </c>
      <c r="AJ476">
        <v>33.82</v>
      </c>
      <c r="AK476">
        <v>31.52</v>
      </c>
      <c r="AL476">
        <v>33.32</v>
      </c>
      <c r="AM476">
        <v>5.8</v>
      </c>
      <c r="AN476">
        <v>0</v>
      </c>
      <c r="AO476">
        <v>0.57620000000000005</v>
      </c>
      <c r="AP476" s="1">
        <v>1017.14</v>
      </c>
      <c r="AQ476" s="1">
        <v>2386.84</v>
      </c>
      <c r="AR476" s="1">
        <v>5811.91</v>
      </c>
      <c r="AS476">
        <v>672.11</v>
      </c>
      <c r="AT476">
        <v>283.35000000000002</v>
      </c>
      <c r="AU476" s="1">
        <v>10171.35</v>
      </c>
      <c r="AV476" s="1">
        <v>3593.5</v>
      </c>
      <c r="AW476">
        <v>0.35060000000000002</v>
      </c>
      <c r="AX476" s="1">
        <v>4805.72</v>
      </c>
      <c r="AY476">
        <v>0.46879999999999999</v>
      </c>
      <c r="AZ476" s="1">
        <v>1217.45</v>
      </c>
      <c r="BA476">
        <v>0.1188</v>
      </c>
      <c r="BB476">
        <v>633.66</v>
      </c>
      <c r="BC476">
        <v>6.1800000000000001E-2</v>
      </c>
      <c r="BD476" s="1">
        <v>10250.34</v>
      </c>
      <c r="BE476" s="1">
        <v>1525.17</v>
      </c>
      <c r="BF476">
        <v>0.2258</v>
      </c>
      <c r="BG476">
        <v>0.57679999999999998</v>
      </c>
      <c r="BH476">
        <v>0.18240000000000001</v>
      </c>
      <c r="BI476">
        <v>0.1991</v>
      </c>
      <c r="BJ476">
        <v>3.0099999999999998E-2</v>
      </c>
      <c r="BK476">
        <v>1.1599999999999999E-2</v>
      </c>
    </row>
    <row r="477" spans="1:63" x14ac:dyDescent="0.3">
      <c r="A477" t="s">
        <v>475</v>
      </c>
      <c r="B477">
        <v>44768</v>
      </c>
      <c r="C477">
        <v>13</v>
      </c>
      <c r="D477">
        <v>129.16999999999999</v>
      </c>
      <c r="E477" s="1">
        <v>1679.19</v>
      </c>
      <c r="F477" s="1">
        <v>1699.82</v>
      </c>
      <c r="G477">
        <v>1.78E-2</v>
      </c>
      <c r="H477">
        <v>1.2999999999999999E-3</v>
      </c>
      <c r="I477">
        <v>2.2200000000000001E-2</v>
      </c>
      <c r="J477">
        <v>5.8999999999999999E-3</v>
      </c>
      <c r="K477">
        <v>9.4899999999999998E-2</v>
      </c>
      <c r="L477">
        <v>0.82989999999999997</v>
      </c>
      <c r="M477">
        <v>2.81E-2</v>
      </c>
      <c r="N477">
        <v>0.41959999999999997</v>
      </c>
      <c r="O477">
        <v>2.0999999999999999E-3</v>
      </c>
      <c r="P477">
        <v>0.14050000000000001</v>
      </c>
      <c r="Q477" s="1">
        <v>56955.9</v>
      </c>
      <c r="R477">
        <v>0.45240000000000002</v>
      </c>
      <c r="S477">
        <v>0.22220000000000001</v>
      </c>
      <c r="T477">
        <v>0.32540000000000002</v>
      </c>
      <c r="U477">
        <v>13.3</v>
      </c>
      <c r="V477" s="1">
        <v>75618.77</v>
      </c>
      <c r="W477">
        <v>122.5</v>
      </c>
      <c r="X477" s="1">
        <v>183453.49</v>
      </c>
      <c r="Y477">
        <v>0.66369999999999996</v>
      </c>
      <c r="Z477">
        <v>0.30930000000000002</v>
      </c>
      <c r="AA477">
        <v>2.7E-2</v>
      </c>
      <c r="AB477">
        <v>0.33629999999999999</v>
      </c>
      <c r="AC477">
        <v>183.45</v>
      </c>
      <c r="AD477" s="1">
        <v>8485.32</v>
      </c>
      <c r="AE477">
        <v>877.57</v>
      </c>
      <c r="AF477" s="1">
        <v>195392.52</v>
      </c>
      <c r="AG477">
        <v>508</v>
      </c>
      <c r="AH477" s="1">
        <v>36009</v>
      </c>
      <c r="AI477" s="1">
        <v>55024</v>
      </c>
      <c r="AJ477">
        <v>66.44</v>
      </c>
      <c r="AK477">
        <v>46.06</v>
      </c>
      <c r="AL477">
        <v>44.9</v>
      </c>
      <c r="AM477">
        <v>3.76</v>
      </c>
      <c r="AN477">
        <v>0</v>
      </c>
      <c r="AO477">
        <v>1.1568000000000001</v>
      </c>
      <c r="AP477" s="1">
        <v>1663.7</v>
      </c>
      <c r="AQ477" s="1">
        <v>2106.0100000000002</v>
      </c>
      <c r="AR477" s="1">
        <v>6130.11</v>
      </c>
      <c r="AS477">
        <v>683.28</v>
      </c>
      <c r="AT477">
        <v>405.49</v>
      </c>
      <c r="AU477" s="1">
        <v>10988.56</v>
      </c>
      <c r="AV477" s="1">
        <v>3855.58</v>
      </c>
      <c r="AW477">
        <v>0.29749999999999999</v>
      </c>
      <c r="AX477" s="1">
        <v>7270.23</v>
      </c>
      <c r="AY477">
        <v>0.56089999999999995</v>
      </c>
      <c r="AZ477" s="1">
        <v>1208.55</v>
      </c>
      <c r="BA477">
        <v>9.3200000000000005E-2</v>
      </c>
      <c r="BB477">
        <v>626.22</v>
      </c>
      <c r="BC477">
        <v>4.8300000000000003E-2</v>
      </c>
      <c r="BD477" s="1">
        <v>12960.59</v>
      </c>
      <c r="BE477" s="1">
        <v>2847.52</v>
      </c>
      <c r="BF477">
        <v>0.62360000000000004</v>
      </c>
      <c r="BG477">
        <v>0.57030000000000003</v>
      </c>
      <c r="BH477">
        <v>0.22189999999999999</v>
      </c>
      <c r="BI477">
        <v>0.15609999999999999</v>
      </c>
      <c r="BJ477">
        <v>3.3500000000000002E-2</v>
      </c>
      <c r="BK477">
        <v>1.8100000000000002E-2</v>
      </c>
    </row>
    <row r="478" spans="1:63" x14ac:dyDescent="0.3">
      <c r="A478" t="s">
        <v>476</v>
      </c>
      <c r="B478">
        <v>44776</v>
      </c>
      <c r="C478">
        <v>59</v>
      </c>
      <c r="D478">
        <v>33.46</v>
      </c>
      <c r="E478" s="1">
        <v>1974.26</v>
      </c>
      <c r="F478" s="1">
        <v>1801.69</v>
      </c>
      <c r="G478">
        <v>3.3E-3</v>
      </c>
      <c r="H478">
        <v>1.1000000000000001E-3</v>
      </c>
      <c r="I478">
        <v>6.4999999999999997E-3</v>
      </c>
      <c r="J478">
        <v>1E-3</v>
      </c>
      <c r="K478">
        <v>2.4899999999999999E-2</v>
      </c>
      <c r="L478">
        <v>0.94230000000000003</v>
      </c>
      <c r="M478">
        <v>2.0899999999999998E-2</v>
      </c>
      <c r="N478">
        <v>0.47539999999999999</v>
      </c>
      <c r="O478">
        <v>2.0000000000000001E-4</v>
      </c>
      <c r="P478">
        <v>0.14299999999999999</v>
      </c>
      <c r="Q478" s="1">
        <v>51946.33</v>
      </c>
      <c r="R478">
        <v>0.14410000000000001</v>
      </c>
      <c r="S478">
        <v>0.12609999999999999</v>
      </c>
      <c r="T478">
        <v>0.72970000000000002</v>
      </c>
      <c r="U478">
        <v>14.4</v>
      </c>
      <c r="V478" s="1">
        <v>64123.31</v>
      </c>
      <c r="W478">
        <v>126.23</v>
      </c>
      <c r="X478" s="1">
        <v>107988.81</v>
      </c>
      <c r="Y478">
        <v>0.8135</v>
      </c>
      <c r="Z478">
        <v>0.14580000000000001</v>
      </c>
      <c r="AA478">
        <v>4.07E-2</v>
      </c>
      <c r="AB478">
        <v>0.1865</v>
      </c>
      <c r="AC478">
        <v>107.99</v>
      </c>
      <c r="AD478" s="1">
        <v>3254.79</v>
      </c>
      <c r="AE478">
        <v>452.65</v>
      </c>
      <c r="AF478" s="1">
        <v>108664.12</v>
      </c>
      <c r="AG478">
        <v>156</v>
      </c>
      <c r="AH478" s="1">
        <v>30417</v>
      </c>
      <c r="AI478" s="1">
        <v>46552</v>
      </c>
      <c r="AJ478">
        <v>51.7</v>
      </c>
      <c r="AK478">
        <v>27.29</v>
      </c>
      <c r="AL478">
        <v>40.020000000000003</v>
      </c>
      <c r="AM478">
        <v>5.2</v>
      </c>
      <c r="AN478" s="1">
        <v>1299.75</v>
      </c>
      <c r="AO478">
        <v>1.3841000000000001</v>
      </c>
      <c r="AP478" s="1">
        <v>1345.59</v>
      </c>
      <c r="AQ478" s="1">
        <v>2209.71</v>
      </c>
      <c r="AR478" s="1">
        <v>6089.44</v>
      </c>
      <c r="AS478">
        <v>629.41</v>
      </c>
      <c r="AT478">
        <v>446.13</v>
      </c>
      <c r="AU478" s="1">
        <v>10720.26</v>
      </c>
      <c r="AV478" s="1">
        <v>6213.79</v>
      </c>
      <c r="AW478">
        <v>0.50080000000000002</v>
      </c>
      <c r="AX478" s="1">
        <v>4412.37</v>
      </c>
      <c r="AY478">
        <v>0.35560000000000003</v>
      </c>
      <c r="AZ478">
        <v>908.71</v>
      </c>
      <c r="BA478">
        <v>7.3200000000000001E-2</v>
      </c>
      <c r="BB478">
        <v>873.59</v>
      </c>
      <c r="BC478">
        <v>7.0400000000000004E-2</v>
      </c>
      <c r="BD478" s="1">
        <v>12408.47</v>
      </c>
      <c r="BE478" s="1">
        <v>5196.92</v>
      </c>
      <c r="BF478">
        <v>1.823</v>
      </c>
      <c r="BG478">
        <v>0.51719999999999999</v>
      </c>
      <c r="BH478">
        <v>0.26440000000000002</v>
      </c>
      <c r="BI478">
        <v>0.13750000000000001</v>
      </c>
      <c r="BJ478">
        <v>3.9699999999999999E-2</v>
      </c>
      <c r="BK478">
        <v>4.1200000000000001E-2</v>
      </c>
    </row>
    <row r="479" spans="1:63" x14ac:dyDescent="0.3">
      <c r="A479" t="s">
        <v>477</v>
      </c>
      <c r="B479">
        <v>44784</v>
      </c>
      <c r="C479">
        <v>65</v>
      </c>
      <c r="D479">
        <v>61.2</v>
      </c>
      <c r="E479" s="1">
        <v>3978.11</v>
      </c>
      <c r="F479" s="1">
        <v>3205.19</v>
      </c>
      <c r="G479">
        <v>1.38E-2</v>
      </c>
      <c r="H479">
        <v>1.6000000000000001E-3</v>
      </c>
      <c r="I479">
        <v>4.1500000000000002E-2</v>
      </c>
      <c r="J479">
        <v>5.0000000000000001E-4</v>
      </c>
      <c r="K479">
        <v>2.5999999999999999E-2</v>
      </c>
      <c r="L479">
        <v>0.81979999999999997</v>
      </c>
      <c r="M479">
        <v>9.6699999999999994E-2</v>
      </c>
      <c r="N479">
        <v>0.59619999999999995</v>
      </c>
      <c r="O479">
        <v>1.18E-2</v>
      </c>
      <c r="P479">
        <v>0.1726</v>
      </c>
      <c r="Q479" s="1">
        <v>58468.13</v>
      </c>
      <c r="R479">
        <v>0.1701</v>
      </c>
      <c r="S479">
        <v>0.16489999999999999</v>
      </c>
      <c r="T479">
        <v>0.66490000000000005</v>
      </c>
      <c r="U479">
        <v>22</v>
      </c>
      <c r="V479" s="1">
        <v>84933.45</v>
      </c>
      <c r="W479">
        <v>174.44</v>
      </c>
      <c r="X479" s="1">
        <v>117928.92</v>
      </c>
      <c r="Y479">
        <v>0.70860000000000001</v>
      </c>
      <c r="Z479">
        <v>0.25700000000000001</v>
      </c>
      <c r="AA479">
        <v>3.4299999999999997E-2</v>
      </c>
      <c r="AB479">
        <v>0.29139999999999999</v>
      </c>
      <c r="AC479">
        <v>117.93</v>
      </c>
      <c r="AD479" s="1">
        <v>4004.86</v>
      </c>
      <c r="AE479">
        <v>426.91</v>
      </c>
      <c r="AF479" s="1">
        <v>114432.21</v>
      </c>
      <c r="AG479">
        <v>184</v>
      </c>
      <c r="AH479" s="1">
        <v>30910</v>
      </c>
      <c r="AI479" s="1">
        <v>49513</v>
      </c>
      <c r="AJ479">
        <v>48.5</v>
      </c>
      <c r="AK479">
        <v>32.11</v>
      </c>
      <c r="AL479">
        <v>37.11</v>
      </c>
      <c r="AM479">
        <v>4.5</v>
      </c>
      <c r="AN479">
        <v>0</v>
      </c>
      <c r="AO479">
        <v>0.91779999999999995</v>
      </c>
      <c r="AP479" s="1">
        <v>1445.28</v>
      </c>
      <c r="AQ479" s="1">
        <v>1685.26</v>
      </c>
      <c r="AR479" s="1">
        <v>6106.16</v>
      </c>
      <c r="AS479">
        <v>523.51</v>
      </c>
      <c r="AT479">
        <v>162.63</v>
      </c>
      <c r="AU479" s="1">
        <v>9922.84</v>
      </c>
      <c r="AV479" s="1">
        <v>6737.41</v>
      </c>
      <c r="AW479">
        <v>0.53700000000000003</v>
      </c>
      <c r="AX479" s="1">
        <v>4061.45</v>
      </c>
      <c r="AY479">
        <v>0.32369999999999999</v>
      </c>
      <c r="AZ479">
        <v>702.54</v>
      </c>
      <c r="BA479">
        <v>5.6000000000000001E-2</v>
      </c>
      <c r="BB479" s="1">
        <v>1044</v>
      </c>
      <c r="BC479">
        <v>8.3199999999999996E-2</v>
      </c>
      <c r="BD479" s="1">
        <v>12545.41</v>
      </c>
      <c r="BE479" s="1">
        <v>4006.37</v>
      </c>
      <c r="BF479">
        <v>1.3616999999999999</v>
      </c>
      <c r="BG479">
        <v>0.53480000000000005</v>
      </c>
      <c r="BH479">
        <v>0.20399999999999999</v>
      </c>
      <c r="BI479">
        <v>0.22209999999999999</v>
      </c>
      <c r="BJ479">
        <v>2.64E-2</v>
      </c>
      <c r="BK479">
        <v>1.26E-2</v>
      </c>
    </row>
    <row r="480" spans="1:63" x14ac:dyDescent="0.3">
      <c r="A480" t="s">
        <v>478</v>
      </c>
      <c r="B480">
        <v>46607</v>
      </c>
      <c r="C480">
        <v>23</v>
      </c>
      <c r="D480">
        <v>198.13</v>
      </c>
      <c r="E480" s="1">
        <v>4556.88</v>
      </c>
      <c r="F480" s="1">
        <v>4525.99</v>
      </c>
      <c r="G480">
        <v>0.19040000000000001</v>
      </c>
      <c r="H480">
        <v>6.9999999999999999E-4</v>
      </c>
      <c r="I480">
        <v>0.14760000000000001</v>
      </c>
      <c r="J480">
        <v>4.0000000000000002E-4</v>
      </c>
      <c r="K480">
        <v>2.5899999999999999E-2</v>
      </c>
      <c r="L480">
        <v>0.58860000000000001</v>
      </c>
      <c r="M480">
        <v>4.65E-2</v>
      </c>
      <c r="N480">
        <v>0.1062</v>
      </c>
      <c r="O480">
        <v>4.1000000000000002E-2</v>
      </c>
      <c r="P480">
        <v>9.4500000000000001E-2</v>
      </c>
      <c r="Q480" s="1">
        <v>79903.509999999995</v>
      </c>
      <c r="R480">
        <v>0.13589999999999999</v>
      </c>
      <c r="S480">
        <v>0.1845</v>
      </c>
      <c r="T480">
        <v>0.67959999999999998</v>
      </c>
      <c r="U480">
        <v>18</v>
      </c>
      <c r="V480" s="1">
        <v>114428.78</v>
      </c>
      <c r="W480">
        <v>253.16</v>
      </c>
      <c r="X480" s="1">
        <v>264475.11</v>
      </c>
      <c r="Y480">
        <v>0.69379999999999997</v>
      </c>
      <c r="Z480">
        <v>0.27610000000000001</v>
      </c>
      <c r="AA480">
        <v>0.03</v>
      </c>
      <c r="AB480">
        <v>0.30620000000000003</v>
      </c>
      <c r="AC480">
        <v>264.48</v>
      </c>
      <c r="AD480" s="1">
        <v>12822.13</v>
      </c>
      <c r="AE480" s="1">
        <v>1139.77</v>
      </c>
      <c r="AF480" s="1">
        <v>272601.96999999997</v>
      </c>
      <c r="AG480">
        <v>586</v>
      </c>
      <c r="AH480" s="1">
        <v>55458</v>
      </c>
      <c r="AI480" s="1">
        <v>129277</v>
      </c>
      <c r="AJ480">
        <v>77.5</v>
      </c>
      <c r="AK480">
        <v>43.96</v>
      </c>
      <c r="AL480">
        <v>56.68</v>
      </c>
      <c r="AM480">
        <v>5.2</v>
      </c>
      <c r="AN480">
        <v>0</v>
      </c>
      <c r="AO480">
        <v>0.68700000000000006</v>
      </c>
      <c r="AP480" s="1">
        <v>2025.31</v>
      </c>
      <c r="AQ480" s="1">
        <v>2906.28</v>
      </c>
      <c r="AR480" s="1">
        <v>8566.9500000000007</v>
      </c>
      <c r="AS480">
        <v>877.11</v>
      </c>
      <c r="AT480">
        <v>449.53</v>
      </c>
      <c r="AU480" s="1">
        <v>14825.18</v>
      </c>
      <c r="AV480" s="1">
        <v>3599.91</v>
      </c>
      <c r="AW480">
        <v>0.2175</v>
      </c>
      <c r="AX480" s="1">
        <v>11667.54</v>
      </c>
      <c r="AY480">
        <v>0.70499999999999996</v>
      </c>
      <c r="AZ480">
        <v>931.66</v>
      </c>
      <c r="BA480">
        <v>5.6300000000000003E-2</v>
      </c>
      <c r="BB480">
        <v>350.92</v>
      </c>
      <c r="BC480">
        <v>2.12E-2</v>
      </c>
      <c r="BD480" s="1">
        <v>16550.009999999998</v>
      </c>
      <c r="BE480">
        <v>655.43</v>
      </c>
      <c r="BF480">
        <v>7.1199999999999999E-2</v>
      </c>
      <c r="BG480">
        <v>0.62580000000000002</v>
      </c>
      <c r="BH480">
        <v>0.22570000000000001</v>
      </c>
      <c r="BI480">
        <v>0.111</v>
      </c>
      <c r="BJ480">
        <v>2.4E-2</v>
      </c>
      <c r="BK480">
        <v>1.3599999999999999E-2</v>
      </c>
    </row>
    <row r="481" spans="1:63" x14ac:dyDescent="0.3">
      <c r="A481" t="s">
        <v>479</v>
      </c>
      <c r="B481">
        <v>47738</v>
      </c>
      <c r="C481">
        <v>86</v>
      </c>
      <c r="D481">
        <v>8.99</v>
      </c>
      <c r="E481">
        <v>773.21</v>
      </c>
      <c r="F481">
        <v>766.66</v>
      </c>
      <c r="G481">
        <v>3.8999999999999998E-3</v>
      </c>
      <c r="H481">
        <v>0</v>
      </c>
      <c r="I481">
        <v>4.5999999999999999E-3</v>
      </c>
      <c r="J481">
        <v>0</v>
      </c>
      <c r="K481">
        <v>2.7900000000000001E-2</v>
      </c>
      <c r="L481">
        <v>0.96099999999999997</v>
      </c>
      <c r="M481">
        <v>2.5999999999999999E-3</v>
      </c>
      <c r="N481">
        <v>0.3846</v>
      </c>
      <c r="O481">
        <v>7.7999999999999996E-3</v>
      </c>
      <c r="P481">
        <v>0.1421</v>
      </c>
      <c r="Q481" s="1">
        <v>54462.54</v>
      </c>
      <c r="R481">
        <v>0.23530000000000001</v>
      </c>
      <c r="S481">
        <v>0.17649999999999999</v>
      </c>
      <c r="T481">
        <v>0.58819999999999995</v>
      </c>
      <c r="U481">
        <v>10</v>
      </c>
      <c r="V481" s="1">
        <v>47132.7</v>
      </c>
      <c r="W481">
        <v>73.92</v>
      </c>
      <c r="X481" s="1">
        <v>127038.39999999999</v>
      </c>
      <c r="Y481">
        <v>0.91800000000000004</v>
      </c>
      <c r="Z481">
        <v>4.87E-2</v>
      </c>
      <c r="AA481">
        <v>3.3300000000000003E-2</v>
      </c>
      <c r="AB481">
        <v>8.2000000000000003E-2</v>
      </c>
      <c r="AC481">
        <v>127.04</v>
      </c>
      <c r="AD481" s="1">
        <v>2968.4</v>
      </c>
      <c r="AE481">
        <v>349.86</v>
      </c>
      <c r="AF481" s="1">
        <v>105455.01</v>
      </c>
      <c r="AG481">
        <v>143</v>
      </c>
      <c r="AH481" s="1">
        <v>30695</v>
      </c>
      <c r="AI481" s="1">
        <v>43921</v>
      </c>
      <c r="AJ481">
        <v>38.450000000000003</v>
      </c>
      <c r="AK481">
        <v>22.77</v>
      </c>
      <c r="AL481">
        <v>24.29</v>
      </c>
      <c r="AM481">
        <v>4.5</v>
      </c>
      <c r="AN481" s="1">
        <v>1325.45</v>
      </c>
      <c r="AO481">
        <v>1.8879999999999999</v>
      </c>
      <c r="AP481" s="1">
        <v>1479.11</v>
      </c>
      <c r="AQ481" s="1">
        <v>2121.84</v>
      </c>
      <c r="AR481" s="1">
        <v>7265.81</v>
      </c>
      <c r="AS481">
        <v>455.23</v>
      </c>
      <c r="AT481">
        <v>491.31</v>
      </c>
      <c r="AU481" s="1">
        <v>11813.27</v>
      </c>
      <c r="AV481" s="1">
        <v>8369.91</v>
      </c>
      <c r="AW481">
        <v>0.59219999999999995</v>
      </c>
      <c r="AX481" s="1">
        <v>3722.47</v>
      </c>
      <c r="AY481">
        <v>0.26340000000000002</v>
      </c>
      <c r="AZ481" s="1">
        <v>1226.48</v>
      </c>
      <c r="BA481">
        <v>8.6800000000000002E-2</v>
      </c>
      <c r="BB481">
        <v>814.01</v>
      </c>
      <c r="BC481">
        <v>5.7599999999999998E-2</v>
      </c>
      <c r="BD481" s="1">
        <v>14132.87</v>
      </c>
      <c r="BE481" s="1">
        <v>7618.6</v>
      </c>
      <c r="BF481">
        <v>3.8995000000000002</v>
      </c>
      <c r="BG481">
        <v>0.54069999999999996</v>
      </c>
      <c r="BH481">
        <v>0.24149999999999999</v>
      </c>
      <c r="BI481">
        <v>0.1784</v>
      </c>
      <c r="BJ481">
        <v>3.1199999999999999E-2</v>
      </c>
      <c r="BK481">
        <v>8.0999999999999996E-3</v>
      </c>
    </row>
    <row r="482" spans="1:63" x14ac:dyDescent="0.3">
      <c r="A482" t="s">
        <v>480</v>
      </c>
      <c r="B482">
        <v>44792</v>
      </c>
      <c r="C482">
        <v>9</v>
      </c>
      <c r="D482">
        <v>410.47</v>
      </c>
      <c r="E482" s="1">
        <v>3694.22</v>
      </c>
      <c r="F482" s="1">
        <v>3288.37</v>
      </c>
      <c r="G482">
        <v>2.0299999999999999E-2</v>
      </c>
      <c r="H482">
        <v>2.9999999999999997E-4</v>
      </c>
      <c r="I482">
        <v>0.6845</v>
      </c>
      <c r="J482">
        <v>5.9999999999999995E-4</v>
      </c>
      <c r="K482">
        <v>2.4E-2</v>
      </c>
      <c r="L482">
        <v>0.1978</v>
      </c>
      <c r="M482">
        <v>7.2499999999999995E-2</v>
      </c>
      <c r="N482">
        <v>0.57630000000000003</v>
      </c>
      <c r="O482">
        <v>2.3400000000000001E-2</v>
      </c>
      <c r="P482">
        <v>0.16389999999999999</v>
      </c>
      <c r="Q482" s="1">
        <v>75595.009999999995</v>
      </c>
      <c r="R482">
        <v>0.1288</v>
      </c>
      <c r="S482">
        <v>0.16669999999999999</v>
      </c>
      <c r="T482">
        <v>0.70450000000000002</v>
      </c>
      <c r="U482">
        <v>43.4</v>
      </c>
      <c r="V482" s="1">
        <v>86343.49</v>
      </c>
      <c r="W482">
        <v>85.11</v>
      </c>
      <c r="X482" s="1">
        <v>204112.45</v>
      </c>
      <c r="Y482">
        <v>0.76349999999999996</v>
      </c>
      <c r="Z482">
        <v>0.2157</v>
      </c>
      <c r="AA482">
        <v>2.0899999999999998E-2</v>
      </c>
      <c r="AB482">
        <v>0.23649999999999999</v>
      </c>
      <c r="AC482">
        <v>204.11</v>
      </c>
      <c r="AD482" s="1">
        <v>13206.28</v>
      </c>
      <c r="AE482" s="1">
        <v>1710.47</v>
      </c>
      <c r="AF482" s="1">
        <v>213194.37</v>
      </c>
      <c r="AG482">
        <v>533</v>
      </c>
      <c r="AH482" s="1">
        <v>38943</v>
      </c>
      <c r="AI482" s="1">
        <v>59411</v>
      </c>
      <c r="AJ482">
        <v>103.79</v>
      </c>
      <c r="AK482">
        <v>64.150000000000006</v>
      </c>
      <c r="AL482">
        <v>62.87</v>
      </c>
      <c r="AM482">
        <v>4.3899999999999997</v>
      </c>
      <c r="AN482">
        <v>0</v>
      </c>
      <c r="AO482">
        <v>1.3871</v>
      </c>
      <c r="AP482" s="1">
        <v>2779.13</v>
      </c>
      <c r="AQ482" s="1">
        <v>3227.61</v>
      </c>
      <c r="AR482" s="1">
        <v>9425.2999999999993</v>
      </c>
      <c r="AS482" s="1">
        <v>1183.1400000000001</v>
      </c>
      <c r="AT482">
        <v>347.2</v>
      </c>
      <c r="AU482" s="1">
        <v>16962.39</v>
      </c>
      <c r="AV482" s="1">
        <v>4613.91</v>
      </c>
      <c r="AW482">
        <v>0.24310000000000001</v>
      </c>
      <c r="AX482" s="1">
        <v>12668.09</v>
      </c>
      <c r="AY482">
        <v>0.66739999999999999</v>
      </c>
      <c r="AZ482">
        <v>721.97</v>
      </c>
      <c r="BA482">
        <v>3.7999999999999999E-2</v>
      </c>
      <c r="BB482">
        <v>978.4</v>
      </c>
      <c r="BC482">
        <v>5.1499999999999997E-2</v>
      </c>
      <c r="BD482" s="1">
        <v>18982.38</v>
      </c>
      <c r="BE482" s="1">
        <v>1492.24</v>
      </c>
      <c r="BF482">
        <v>0.24560000000000001</v>
      </c>
      <c r="BG482">
        <v>0.55569999999999997</v>
      </c>
      <c r="BH482">
        <v>0.22059999999999999</v>
      </c>
      <c r="BI482">
        <v>0.1686</v>
      </c>
      <c r="BJ482">
        <v>3.6400000000000002E-2</v>
      </c>
      <c r="BK482">
        <v>1.8700000000000001E-2</v>
      </c>
    </row>
    <row r="483" spans="1:63" x14ac:dyDescent="0.3">
      <c r="A483" t="s">
        <v>481</v>
      </c>
      <c r="B483">
        <v>47951</v>
      </c>
      <c r="C483">
        <v>28</v>
      </c>
      <c r="D483">
        <v>68.11</v>
      </c>
      <c r="E483" s="1">
        <v>1907.03</v>
      </c>
      <c r="F483" s="1">
        <v>1527.6</v>
      </c>
      <c r="G483">
        <v>3.7000000000000002E-3</v>
      </c>
      <c r="H483">
        <v>2E-3</v>
      </c>
      <c r="I483">
        <v>6.25E-2</v>
      </c>
      <c r="J483">
        <v>0</v>
      </c>
      <c r="K483">
        <v>1.18E-2</v>
      </c>
      <c r="L483">
        <v>0.85870000000000002</v>
      </c>
      <c r="M483">
        <v>6.1199999999999997E-2</v>
      </c>
      <c r="N483">
        <v>0.96140000000000003</v>
      </c>
      <c r="O483">
        <v>6.9999999999999999E-4</v>
      </c>
      <c r="P483">
        <v>0.1203</v>
      </c>
      <c r="Q483" s="1">
        <v>53234.65</v>
      </c>
      <c r="R483">
        <v>0.23530000000000001</v>
      </c>
      <c r="S483">
        <v>0.23530000000000001</v>
      </c>
      <c r="T483">
        <v>0.52939999999999998</v>
      </c>
      <c r="U483">
        <v>12.1</v>
      </c>
      <c r="V483" s="1">
        <v>80882.12</v>
      </c>
      <c r="W483">
        <v>152.08000000000001</v>
      </c>
      <c r="X483" s="1">
        <v>111652.99</v>
      </c>
      <c r="Y483">
        <v>0.72399999999999998</v>
      </c>
      <c r="Z483">
        <v>0.19989999999999999</v>
      </c>
      <c r="AA483">
        <v>7.6100000000000001E-2</v>
      </c>
      <c r="AB483">
        <v>0.27600000000000002</v>
      </c>
      <c r="AC483">
        <v>111.65</v>
      </c>
      <c r="AD483" s="1">
        <v>2463.17</v>
      </c>
      <c r="AE483">
        <v>332.03</v>
      </c>
      <c r="AF483" s="1">
        <v>96944.9</v>
      </c>
      <c r="AG483">
        <v>115</v>
      </c>
      <c r="AH483" s="1">
        <v>28691</v>
      </c>
      <c r="AI483" s="1">
        <v>44080</v>
      </c>
      <c r="AJ483">
        <v>22.8</v>
      </c>
      <c r="AK483">
        <v>22</v>
      </c>
      <c r="AL483">
        <v>22</v>
      </c>
      <c r="AM483">
        <v>5</v>
      </c>
      <c r="AN483">
        <v>0</v>
      </c>
      <c r="AO483">
        <v>0.72809999999999997</v>
      </c>
      <c r="AP483" s="1">
        <v>1157.42</v>
      </c>
      <c r="AQ483" s="1">
        <v>2366.58</v>
      </c>
      <c r="AR483" s="1">
        <v>6004.43</v>
      </c>
      <c r="AS483">
        <v>410.82</v>
      </c>
      <c r="AT483">
        <v>354.04</v>
      </c>
      <c r="AU483" s="1">
        <v>10293.26</v>
      </c>
      <c r="AV483" s="1">
        <v>8899.32</v>
      </c>
      <c r="AW483">
        <v>0.67949999999999999</v>
      </c>
      <c r="AX483" s="1">
        <v>2498.5300000000002</v>
      </c>
      <c r="AY483">
        <v>0.1908</v>
      </c>
      <c r="AZ483">
        <v>255.05</v>
      </c>
      <c r="BA483">
        <v>1.95E-2</v>
      </c>
      <c r="BB483" s="1">
        <v>1443.04</v>
      </c>
      <c r="BC483">
        <v>0.11020000000000001</v>
      </c>
      <c r="BD483" s="1">
        <v>13095.94</v>
      </c>
      <c r="BE483" s="1">
        <v>5510.94</v>
      </c>
      <c r="BF483">
        <v>2.6031</v>
      </c>
      <c r="BG483">
        <v>0.50429999999999997</v>
      </c>
      <c r="BH483">
        <v>0.1842</v>
      </c>
      <c r="BI483">
        <v>0.2387</v>
      </c>
      <c r="BJ483">
        <v>4.48E-2</v>
      </c>
      <c r="BK483">
        <v>2.81E-2</v>
      </c>
    </row>
    <row r="484" spans="1:63" x14ac:dyDescent="0.3">
      <c r="A484" t="s">
        <v>482</v>
      </c>
      <c r="B484">
        <v>48363</v>
      </c>
      <c r="C484">
        <v>53</v>
      </c>
      <c r="D484">
        <v>20.43</v>
      </c>
      <c r="E484" s="1">
        <v>1083</v>
      </c>
      <c r="F484" s="1">
        <v>1286.27</v>
      </c>
      <c r="G484">
        <v>8.0999999999999996E-3</v>
      </c>
      <c r="H484">
        <v>0</v>
      </c>
      <c r="I484">
        <v>0</v>
      </c>
      <c r="J484">
        <v>0</v>
      </c>
      <c r="K484">
        <v>1.0200000000000001E-2</v>
      </c>
      <c r="L484">
        <v>0.97230000000000005</v>
      </c>
      <c r="M484">
        <v>9.4000000000000004E-3</v>
      </c>
      <c r="N484">
        <v>0.26490000000000002</v>
      </c>
      <c r="O484">
        <v>0</v>
      </c>
      <c r="P484">
        <v>0.12379999999999999</v>
      </c>
      <c r="Q484" s="1">
        <v>56613.34</v>
      </c>
      <c r="R484">
        <v>0.1739</v>
      </c>
      <c r="S484">
        <v>0.1739</v>
      </c>
      <c r="T484">
        <v>0.6522</v>
      </c>
      <c r="U484">
        <v>6.2</v>
      </c>
      <c r="V484" s="1">
        <v>85390.89</v>
      </c>
      <c r="W484">
        <v>170.92</v>
      </c>
      <c r="X484" s="1">
        <v>179396.08</v>
      </c>
      <c r="Y484">
        <v>0.79520000000000002</v>
      </c>
      <c r="Z484">
        <v>0.15049999999999999</v>
      </c>
      <c r="AA484">
        <v>5.4399999999999997E-2</v>
      </c>
      <c r="AB484">
        <v>0.20480000000000001</v>
      </c>
      <c r="AC484">
        <v>179.4</v>
      </c>
      <c r="AD484" s="1">
        <v>5884.06</v>
      </c>
      <c r="AE484">
        <v>789.25</v>
      </c>
      <c r="AF484" s="1">
        <v>140640.69</v>
      </c>
      <c r="AG484">
        <v>333</v>
      </c>
      <c r="AH484" s="1">
        <v>35789</v>
      </c>
      <c r="AI484" s="1">
        <v>68413</v>
      </c>
      <c r="AJ484">
        <v>50.5</v>
      </c>
      <c r="AK484">
        <v>31.67</v>
      </c>
      <c r="AL484">
        <v>32.35</v>
      </c>
      <c r="AM484">
        <v>5.0999999999999996</v>
      </c>
      <c r="AN484">
        <v>0</v>
      </c>
      <c r="AO484">
        <v>0.89370000000000005</v>
      </c>
      <c r="AP484" s="1">
        <v>1294.8800000000001</v>
      </c>
      <c r="AQ484" s="1">
        <v>2037.47</v>
      </c>
      <c r="AR484" s="1">
        <v>5863.04</v>
      </c>
      <c r="AS484">
        <v>333.69</v>
      </c>
      <c r="AT484">
        <v>347.6</v>
      </c>
      <c r="AU484" s="1">
        <v>9876.7199999999993</v>
      </c>
      <c r="AV484" s="1">
        <v>4307.5200000000004</v>
      </c>
      <c r="AW484">
        <v>0.39400000000000002</v>
      </c>
      <c r="AX484" s="1">
        <v>4219.8599999999997</v>
      </c>
      <c r="AY484">
        <v>0.38600000000000001</v>
      </c>
      <c r="AZ484" s="1">
        <v>1994.57</v>
      </c>
      <c r="BA484">
        <v>0.18240000000000001</v>
      </c>
      <c r="BB484">
        <v>410.33</v>
      </c>
      <c r="BC484">
        <v>3.7499999999999999E-2</v>
      </c>
      <c r="BD484" s="1">
        <v>10932.28</v>
      </c>
      <c r="BE484" s="1">
        <v>4971.57</v>
      </c>
      <c r="BF484">
        <v>1.0711999999999999</v>
      </c>
      <c r="BG484">
        <v>0.52790000000000004</v>
      </c>
      <c r="BH484">
        <v>0.23569999999999999</v>
      </c>
      <c r="BI484">
        <v>0.13730000000000001</v>
      </c>
      <c r="BJ484">
        <v>2.86E-2</v>
      </c>
      <c r="BK484">
        <v>7.0499999999999993E-2</v>
      </c>
    </row>
    <row r="485" spans="1:63" x14ac:dyDescent="0.3">
      <c r="A485" t="s">
        <v>483</v>
      </c>
      <c r="B485">
        <v>44800</v>
      </c>
      <c r="C485">
        <v>119</v>
      </c>
      <c r="D485">
        <v>198.84</v>
      </c>
      <c r="E485" s="1">
        <v>23661.59</v>
      </c>
      <c r="F485" s="1">
        <v>22222.23</v>
      </c>
      <c r="G485">
        <v>2.6100000000000002E-2</v>
      </c>
      <c r="H485">
        <v>2.9999999999999997E-4</v>
      </c>
      <c r="I485">
        <v>0.1421</v>
      </c>
      <c r="J485">
        <v>1.1000000000000001E-3</v>
      </c>
      <c r="K485">
        <v>0.15540000000000001</v>
      </c>
      <c r="L485">
        <v>0.61980000000000002</v>
      </c>
      <c r="M485">
        <v>5.5199999999999999E-2</v>
      </c>
      <c r="N485">
        <v>0.5897</v>
      </c>
      <c r="O485">
        <v>0.1331</v>
      </c>
      <c r="P485">
        <v>0.15790000000000001</v>
      </c>
      <c r="Q485" s="1">
        <v>65477.279999999999</v>
      </c>
      <c r="R485">
        <v>0.28760000000000002</v>
      </c>
      <c r="S485">
        <v>0.16320000000000001</v>
      </c>
      <c r="T485">
        <v>0.54920000000000002</v>
      </c>
      <c r="U485">
        <v>112</v>
      </c>
      <c r="V485" s="1">
        <v>97373.8</v>
      </c>
      <c r="W485">
        <v>211.2</v>
      </c>
      <c r="X485" s="1">
        <v>103734.48</v>
      </c>
      <c r="Y485">
        <v>0.65469999999999995</v>
      </c>
      <c r="Z485">
        <v>0.29899999999999999</v>
      </c>
      <c r="AA485">
        <v>4.6300000000000001E-2</v>
      </c>
      <c r="AB485">
        <v>0.3453</v>
      </c>
      <c r="AC485">
        <v>103.73</v>
      </c>
      <c r="AD485" s="1">
        <v>4556.0200000000004</v>
      </c>
      <c r="AE485">
        <v>512.54</v>
      </c>
      <c r="AF485" s="1">
        <v>104402.03</v>
      </c>
      <c r="AG485">
        <v>137</v>
      </c>
      <c r="AH485" s="1">
        <v>34032</v>
      </c>
      <c r="AI485" s="1">
        <v>49736</v>
      </c>
      <c r="AJ485">
        <v>65.05</v>
      </c>
      <c r="AK485">
        <v>38.68</v>
      </c>
      <c r="AL485">
        <v>52.13</v>
      </c>
      <c r="AM485">
        <v>3.85</v>
      </c>
      <c r="AN485">
        <v>0</v>
      </c>
      <c r="AO485">
        <v>0.86329999999999996</v>
      </c>
      <c r="AP485" s="1">
        <v>1276.69</v>
      </c>
      <c r="AQ485" s="1">
        <v>1839.74</v>
      </c>
      <c r="AR485" s="1">
        <v>6477.22</v>
      </c>
      <c r="AS485">
        <v>566.55999999999995</v>
      </c>
      <c r="AT485">
        <v>341.75</v>
      </c>
      <c r="AU485" s="1">
        <v>10501.96</v>
      </c>
      <c r="AV485" s="1">
        <v>6454.68</v>
      </c>
      <c r="AW485">
        <v>0.51060000000000005</v>
      </c>
      <c r="AX485" s="1">
        <v>4599.54</v>
      </c>
      <c r="AY485">
        <v>0.3639</v>
      </c>
      <c r="AZ485">
        <v>560.99</v>
      </c>
      <c r="BA485">
        <v>4.4400000000000002E-2</v>
      </c>
      <c r="BB485" s="1">
        <v>1025.51</v>
      </c>
      <c r="BC485">
        <v>8.1100000000000005E-2</v>
      </c>
      <c r="BD485" s="1">
        <v>12640.72</v>
      </c>
      <c r="BE485" s="1">
        <v>4690.43</v>
      </c>
      <c r="BF485">
        <v>1.7643</v>
      </c>
      <c r="BG485">
        <v>0.5857</v>
      </c>
      <c r="BH485">
        <v>0.21179999999999999</v>
      </c>
      <c r="BI485">
        <v>0.16339999999999999</v>
      </c>
      <c r="BJ485">
        <v>2.5899999999999999E-2</v>
      </c>
      <c r="BK485">
        <v>1.32E-2</v>
      </c>
    </row>
    <row r="486" spans="1:63" x14ac:dyDescent="0.3">
      <c r="A486" t="s">
        <v>484</v>
      </c>
      <c r="B486">
        <v>49221</v>
      </c>
      <c r="C486">
        <v>99</v>
      </c>
      <c r="D486">
        <v>17.03</v>
      </c>
      <c r="E486" s="1">
        <v>1686.08</v>
      </c>
      <c r="F486" s="1">
        <v>1562.93</v>
      </c>
      <c r="G486">
        <v>5.9999999999999995E-4</v>
      </c>
      <c r="H486">
        <v>0</v>
      </c>
      <c r="I486">
        <v>1.09E-2</v>
      </c>
      <c r="J486">
        <v>3.8E-3</v>
      </c>
      <c r="K486">
        <v>1.29E-2</v>
      </c>
      <c r="L486">
        <v>0.96550000000000002</v>
      </c>
      <c r="M486">
        <v>6.3E-3</v>
      </c>
      <c r="N486">
        <v>0.43290000000000001</v>
      </c>
      <c r="O486">
        <v>5.9999999999999995E-4</v>
      </c>
      <c r="P486">
        <v>0.1497</v>
      </c>
      <c r="Q486" s="1">
        <v>48026.18</v>
      </c>
      <c r="R486">
        <v>0.32579999999999998</v>
      </c>
      <c r="S486">
        <v>0.23480000000000001</v>
      </c>
      <c r="T486">
        <v>0.43940000000000001</v>
      </c>
      <c r="U486">
        <v>11</v>
      </c>
      <c r="V486" s="1">
        <v>73608.45</v>
      </c>
      <c r="W486">
        <v>148.97</v>
      </c>
      <c r="X486" s="1">
        <v>131283.68</v>
      </c>
      <c r="Y486">
        <v>0.89039999999999997</v>
      </c>
      <c r="Z486">
        <v>5.7799999999999997E-2</v>
      </c>
      <c r="AA486">
        <v>5.1799999999999999E-2</v>
      </c>
      <c r="AB486">
        <v>0.1096</v>
      </c>
      <c r="AC486">
        <v>131.28</v>
      </c>
      <c r="AD486" s="1">
        <v>4307.3500000000004</v>
      </c>
      <c r="AE486">
        <v>565.83000000000004</v>
      </c>
      <c r="AF486" s="1">
        <v>128552.15</v>
      </c>
      <c r="AG486">
        <v>261</v>
      </c>
      <c r="AH486" s="1">
        <v>34740</v>
      </c>
      <c r="AI486" s="1">
        <v>51189</v>
      </c>
      <c r="AJ486">
        <v>40.590000000000003</v>
      </c>
      <c r="AK486">
        <v>32.42</v>
      </c>
      <c r="AL486">
        <v>31.87</v>
      </c>
      <c r="AM486">
        <v>6.1</v>
      </c>
      <c r="AN486">
        <v>0</v>
      </c>
      <c r="AO486">
        <v>1.0333000000000001</v>
      </c>
      <c r="AP486" s="1">
        <v>1316.01</v>
      </c>
      <c r="AQ486" s="1">
        <v>2860.36</v>
      </c>
      <c r="AR486" s="1">
        <v>6681.19</v>
      </c>
      <c r="AS486">
        <v>945.04</v>
      </c>
      <c r="AT486">
        <v>320.60000000000002</v>
      </c>
      <c r="AU486" s="1">
        <v>12123.16</v>
      </c>
      <c r="AV486" s="1">
        <v>7375.13</v>
      </c>
      <c r="AW486">
        <v>0.55840000000000001</v>
      </c>
      <c r="AX486" s="1">
        <v>3798.33</v>
      </c>
      <c r="AY486">
        <v>0.28760000000000002</v>
      </c>
      <c r="AZ486">
        <v>956.05</v>
      </c>
      <c r="BA486">
        <v>7.2400000000000006E-2</v>
      </c>
      <c r="BB486" s="1">
        <v>1077.49</v>
      </c>
      <c r="BC486">
        <v>8.1600000000000006E-2</v>
      </c>
      <c r="BD486" s="1">
        <v>13206.99</v>
      </c>
      <c r="BE486" s="1">
        <v>5300.4</v>
      </c>
      <c r="BF486">
        <v>1.5854999999999999</v>
      </c>
      <c r="BG486">
        <v>0.42680000000000001</v>
      </c>
      <c r="BH486">
        <v>0.2278</v>
      </c>
      <c r="BI486">
        <v>0.30509999999999998</v>
      </c>
      <c r="BJ486">
        <v>2.9899999999999999E-2</v>
      </c>
      <c r="BK486">
        <v>1.04E-2</v>
      </c>
    </row>
    <row r="487" spans="1:63" x14ac:dyDescent="0.3">
      <c r="A487" t="s">
        <v>485</v>
      </c>
      <c r="B487">
        <v>50583</v>
      </c>
      <c r="C487">
        <v>118</v>
      </c>
      <c r="D487">
        <v>12.01</v>
      </c>
      <c r="E487" s="1">
        <v>1417.32</v>
      </c>
      <c r="F487" s="1">
        <v>1420.72</v>
      </c>
      <c r="G487">
        <v>1.6000000000000001E-3</v>
      </c>
      <c r="H487">
        <v>0</v>
      </c>
      <c r="I487">
        <v>4.5999999999999999E-3</v>
      </c>
      <c r="J487">
        <v>0</v>
      </c>
      <c r="K487">
        <v>2.3599999999999999E-2</v>
      </c>
      <c r="L487">
        <v>0.96560000000000001</v>
      </c>
      <c r="M487">
        <v>4.7000000000000002E-3</v>
      </c>
      <c r="N487">
        <v>0.40360000000000001</v>
      </c>
      <c r="O487">
        <v>8.4000000000000005E-2</v>
      </c>
      <c r="P487">
        <v>0.12590000000000001</v>
      </c>
      <c r="Q487" s="1">
        <v>53998.19</v>
      </c>
      <c r="R487">
        <v>0.25979999999999998</v>
      </c>
      <c r="S487">
        <v>0.18110000000000001</v>
      </c>
      <c r="T487">
        <v>0.55910000000000004</v>
      </c>
      <c r="U487">
        <v>7.8</v>
      </c>
      <c r="V487" s="1">
        <v>68417.45</v>
      </c>
      <c r="W487">
        <v>177.13</v>
      </c>
      <c r="X487" s="1">
        <v>229561.86</v>
      </c>
      <c r="Y487">
        <v>0.84860000000000002</v>
      </c>
      <c r="Z487">
        <v>0.113</v>
      </c>
      <c r="AA487">
        <v>3.8399999999999997E-2</v>
      </c>
      <c r="AB487">
        <v>0.15140000000000001</v>
      </c>
      <c r="AC487">
        <v>229.56</v>
      </c>
      <c r="AD487" s="1">
        <v>7413.63</v>
      </c>
      <c r="AE487">
        <v>766.13</v>
      </c>
      <c r="AF487" s="1">
        <v>198189.55</v>
      </c>
      <c r="AG487">
        <v>513</v>
      </c>
      <c r="AH487" s="1">
        <v>27747</v>
      </c>
      <c r="AI487" s="1">
        <v>48348</v>
      </c>
      <c r="AJ487">
        <v>51.72</v>
      </c>
      <c r="AK487">
        <v>31.02</v>
      </c>
      <c r="AL487">
        <v>35.29</v>
      </c>
      <c r="AM487">
        <v>4.7</v>
      </c>
      <c r="AN487">
        <v>0</v>
      </c>
      <c r="AO487">
        <v>1.5055000000000001</v>
      </c>
      <c r="AP487" s="1">
        <v>1349.72</v>
      </c>
      <c r="AQ487" s="1">
        <v>2345.4699999999998</v>
      </c>
      <c r="AR487" s="1">
        <v>7030.97</v>
      </c>
      <c r="AS487">
        <v>606</v>
      </c>
      <c r="AT487">
        <v>264.99</v>
      </c>
      <c r="AU487" s="1">
        <v>11597.17</v>
      </c>
      <c r="AV487" s="1">
        <v>4559.01</v>
      </c>
      <c r="AW487">
        <v>0.33779999999999999</v>
      </c>
      <c r="AX487" s="1">
        <v>6197.62</v>
      </c>
      <c r="AY487">
        <v>0.4592</v>
      </c>
      <c r="AZ487" s="1">
        <v>1248.71</v>
      </c>
      <c r="BA487">
        <v>9.2499999999999999E-2</v>
      </c>
      <c r="BB487" s="1">
        <v>1490.56</v>
      </c>
      <c r="BC487">
        <v>0.1104</v>
      </c>
      <c r="BD487" s="1">
        <v>13495.91</v>
      </c>
      <c r="BE487" s="1">
        <v>3821.47</v>
      </c>
      <c r="BF487">
        <v>1.1295999999999999</v>
      </c>
      <c r="BG487">
        <v>0.49540000000000001</v>
      </c>
      <c r="BH487">
        <v>0.23749999999999999</v>
      </c>
      <c r="BI487">
        <v>0.2044</v>
      </c>
      <c r="BJ487">
        <v>4.1799999999999997E-2</v>
      </c>
      <c r="BK487">
        <v>2.0899999999999998E-2</v>
      </c>
    </row>
    <row r="488" spans="1:63" x14ac:dyDescent="0.3">
      <c r="A488" t="s">
        <v>486</v>
      </c>
      <c r="B488">
        <v>46276</v>
      </c>
      <c r="C488">
        <v>79</v>
      </c>
      <c r="D488">
        <v>9.49</v>
      </c>
      <c r="E488">
        <v>749.52</v>
      </c>
      <c r="F488">
        <v>720.42</v>
      </c>
      <c r="G488">
        <v>6.1999999999999998E-3</v>
      </c>
      <c r="H488">
        <v>0</v>
      </c>
      <c r="I488">
        <v>8.6E-3</v>
      </c>
      <c r="J488">
        <v>0</v>
      </c>
      <c r="K488">
        <v>6.8999999999999999E-3</v>
      </c>
      <c r="L488">
        <v>0.95630000000000004</v>
      </c>
      <c r="M488">
        <v>2.1899999999999999E-2</v>
      </c>
      <c r="N488">
        <v>0.31540000000000001</v>
      </c>
      <c r="O488">
        <v>0</v>
      </c>
      <c r="P488">
        <v>0.18210000000000001</v>
      </c>
      <c r="Q488" s="1">
        <v>123307.9</v>
      </c>
      <c r="R488">
        <v>0.32050000000000001</v>
      </c>
      <c r="S488">
        <v>0.24360000000000001</v>
      </c>
      <c r="T488">
        <v>0.43590000000000001</v>
      </c>
      <c r="U488">
        <v>3.5</v>
      </c>
      <c r="V488" s="1">
        <v>82519.649999999994</v>
      </c>
      <c r="W488">
        <v>206.57</v>
      </c>
      <c r="X488" s="1">
        <v>176052.42</v>
      </c>
      <c r="Y488">
        <v>0.85980000000000001</v>
      </c>
      <c r="Z488">
        <v>9.1300000000000006E-2</v>
      </c>
      <c r="AA488">
        <v>4.8899999999999999E-2</v>
      </c>
      <c r="AB488">
        <v>0.14019999999999999</v>
      </c>
      <c r="AC488">
        <v>176.05</v>
      </c>
      <c r="AD488" s="1">
        <v>4705.08</v>
      </c>
      <c r="AE488">
        <v>500.61</v>
      </c>
      <c r="AF488" s="1">
        <v>159276.51999999999</v>
      </c>
      <c r="AG488">
        <v>416</v>
      </c>
      <c r="AH488" s="1">
        <v>35734</v>
      </c>
      <c r="AI488" s="1">
        <v>52801</v>
      </c>
      <c r="AJ488">
        <v>40.32</v>
      </c>
      <c r="AK488">
        <v>25.88</v>
      </c>
      <c r="AL488">
        <v>27.37</v>
      </c>
      <c r="AM488">
        <v>5.2</v>
      </c>
      <c r="AN488" s="1">
        <v>1275.76</v>
      </c>
      <c r="AO488">
        <v>1.7121</v>
      </c>
      <c r="AP488" s="1">
        <v>1360.88</v>
      </c>
      <c r="AQ488" s="1">
        <v>1855.7</v>
      </c>
      <c r="AR488" s="1">
        <v>7786.16</v>
      </c>
      <c r="AS488">
        <v>687.62</v>
      </c>
      <c r="AT488">
        <v>275.27999999999997</v>
      </c>
      <c r="AU488" s="1">
        <v>11965.67</v>
      </c>
      <c r="AV488" s="1">
        <v>6255.65</v>
      </c>
      <c r="AW488">
        <v>0.4703</v>
      </c>
      <c r="AX488" s="1">
        <v>5137.54</v>
      </c>
      <c r="AY488">
        <v>0.38619999999999999</v>
      </c>
      <c r="AZ488" s="1">
        <v>1246.23</v>
      </c>
      <c r="BA488">
        <v>9.3700000000000006E-2</v>
      </c>
      <c r="BB488">
        <v>662.22</v>
      </c>
      <c r="BC488">
        <v>4.9799999999999997E-2</v>
      </c>
      <c r="BD488" s="1">
        <v>13301.63</v>
      </c>
      <c r="BE488" s="1">
        <v>5370.19</v>
      </c>
      <c r="BF488">
        <v>2.0910000000000002</v>
      </c>
      <c r="BG488">
        <v>0.54930000000000001</v>
      </c>
      <c r="BH488">
        <v>0.19750000000000001</v>
      </c>
      <c r="BI488">
        <v>0.20680000000000001</v>
      </c>
      <c r="BJ488">
        <v>2.8000000000000001E-2</v>
      </c>
      <c r="BK488">
        <v>1.84E-2</v>
      </c>
    </row>
    <row r="489" spans="1:63" x14ac:dyDescent="0.3">
      <c r="A489" t="s">
        <v>487</v>
      </c>
      <c r="B489">
        <v>49528</v>
      </c>
      <c r="C489">
        <v>136</v>
      </c>
      <c r="D489">
        <v>8.1300000000000008</v>
      </c>
      <c r="E489" s="1">
        <v>1105.48</v>
      </c>
      <c r="F489" s="1">
        <v>1084.83</v>
      </c>
      <c r="G489">
        <v>8.9999999999999998E-4</v>
      </c>
      <c r="H489">
        <v>0</v>
      </c>
      <c r="I489">
        <v>1.2800000000000001E-2</v>
      </c>
      <c r="J489">
        <v>0</v>
      </c>
      <c r="K489">
        <v>9.7999999999999997E-3</v>
      </c>
      <c r="L489">
        <v>0.93969999999999998</v>
      </c>
      <c r="M489">
        <v>3.6799999999999999E-2</v>
      </c>
      <c r="N489">
        <v>0.53069999999999995</v>
      </c>
      <c r="O489">
        <v>0</v>
      </c>
      <c r="P489">
        <v>0.13619999999999999</v>
      </c>
      <c r="Q489" s="1">
        <v>51856.67</v>
      </c>
      <c r="R489">
        <v>0.25290000000000001</v>
      </c>
      <c r="S489">
        <v>0.22989999999999999</v>
      </c>
      <c r="T489">
        <v>0.51719999999999999</v>
      </c>
      <c r="U489">
        <v>6.1</v>
      </c>
      <c r="V489" s="1">
        <v>72060.84</v>
      </c>
      <c r="W489">
        <v>170.63</v>
      </c>
      <c r="X489" s="1">
        <v>94263.87</v>
      </c>
      <c r="Y489">
        <v>0.8478</v>
      </c>
      <c r="Z489">
        <v>5.5899999999999998E-2</v>
      </c>
      <c r="AA489">
        <v>9.6299999999999997E-2</v>
      </c>
      <c r="AB489">
        <v>0.1522</v>
      </c>
      <c r="AC489">
        <v>94.26</v>
      </c>
      <c r="AD489" s="1">
        <v>2222.79</v>
      </c>
      <c r="AE489">
        <v>287.10000000000002</v>
      </c>
      <c r="AF489" s="1">
        <v>86903.8</v>
      </c>
      <c r="AG489">
        <v>83</v>
      </c>
      <c r="AH489" s="1">
        <v>31492</v>
      </c>
      <c r="AI489" s="1">
        <v>45293</v>
      </c>
      <c r="AJ489">
        <v>32.5</v>
      </c>
      <c r="AK489">
        <v>22.36</v>
      </c>
      <c r="AL489">
        <v>26.75</v>
      </c>
      <c r="AM489">
        <v>4.5</v>
      </c>
      <c r="AN489">
        <v>4.45</v>
      </c>
      <c r="AO489">
        <v>0.7661</v>
      </c>
      <c r="AP489" s="1">
        <v>1177.05</v>
      </c>
      <c r="AQ489" s="1">
        <v>2340.7800000000002</v>
      </c>
      <c r="AR489" s="1">
        <v>6027.52</v>
      </c>
      <c r="AS489">
        <v>532.52</v>
      </c>
      <c r="AT489">
        <v>71.349999999999994</v>
      </c>
      <c r="AU489" s="1">
        <v>10149.26</v>
      </c>
      <c r="AV489" s="1">
        <v>9055.3799999999992</v>
      </c>
      <c r="AW489">
        <v>0.67620000000000002</v>
      </c>
      <c r="AX489" s="1">
        <v>1820.03</v>
      </c>
      <c r="AY489">
        <v>0.13589999999999999</v>
      </c>
      <c r="AZ489" s="1">
        <v>1656.77</v>
      </c>
      <c r="BA489">
        <v>0.1237</v>
      </c>
      <c r="BB489">
        <v>858.74</v>
      </c>
      <c r="BC489">
        <v>6.4100000000000004E-2</v>
      </c>
      <c r="BD489" s="1">
        <v>13390.92</v>
      </c>
      <c r="BE489" s="1">
        <v>8493.85</v>
      </c>
      <c r="BF489">
        <v>4.1311</v>
      </c>
      <c r="BG489">
        <v>0.52680000000000005</v>
      </c>
      <c r="BH489">
        <v>0.22439999999999999</v>
      </c>
      <c r="BI489">
        <v>0.20300000000000001</v>
      </c>
      <c r="BJ489">
        <v>3.8699999999999998E-2</v>
      </c>
      <c r="BK489">
        <v>7.1000000000000004E-3</v>
      </c>
    </row>
    <row r="490" spans="1:63" x14ac:dyDescent="0.3">
      <c r="A490" t="s">
        <v>488</v>
      </c>
      <c r="B490">
        <v>46441</v>
      </c>
      <c r="C490">
        <v>100</v>
      </c>
      <c r="D490">
        <v>8.56</v>
      </c>
      <c r="E490">
        <v>856.18</v>
      </c>
      <c r="F490">
        <v>826.15</v>
      </c>
      <c r="G490">
        <v>2.3999999999999998E-3</v>
      </c>
      <c r="H490">
        <v>0</v>
      </c>
      <c r="I490">
        <v>1.03E-2</v>
      </c>
      <c r="J490">
        <v>2.5000000000000001E-3</v>
      </c>
      <c r="K490">
        <v>1.52E-2</v>
      </c>
      <c r="L490">
        <v>0.94020000000000004</v>
      </c>
      <c r="M490">
        <v>2.9399999999999999E-2</v>
      </c>
      <c r="N490">
        <v>0.66539999999999999</v>
      </c>
      <c r="O490">
        <v>0</v>
      </c>
      <c r="P490">
        <v>0.1726</v>
      </c>
      <c r="Q490" s="1">
        <v>31665.24</v>
      </c>
      <c r="R490">
        <v>0.2727</v>
      </c>
      <c r="S490">
        <v>0.2</v>
      </c>
      <c r="T490">
        <v>0.52729999999999999</v>
      </c>
      <c r="U490">
        <v>11.2</v>
      </c>
      <c r="V490" s="1">
        <v>61480.09</v>
      </c>
      <c r="W490">
        <v>74.92</v>
      </c>
      <c r="X490" s="1">
        <v>149060.01</v>
      </c>
      <c r="Y490">
        <v>0.63770000000000004</v>
      </c>
      <c r="Z490">
        <v>9.3799999999999994E-2</v>
      </c>
      <c r="AA490">
        <v>0.26850000000000002</v>
      </c>
      <c r="AB490">
        <v>0.36230000000000001</v>
      </c>
      <c r="AC490">
        <v>149.06</v>
      </c>
      <c r="AD490" s="1">
        <v>3967.25</v>
      </c>
      <c r="AE490">
        <v>389.69</v>
      </c>
      <c r="AF490" s="1">
        <v>94216.62</v>
      </c>
      <c r="AG490">
        <v>100</v>
      </c>
      <c r="AH490" s="1">
        <v>30488</v>
      </c>
      <c r="AI490" s="1">
        <v>45121</v>
      </c>
      <c r="AJ490">
        <v>36.64</v>
      </c>
      <c r="AK490">
        <v>22</v>
      </c>
      <c r="AL490">
        <v>29.29</v>
      </c>
      <c r="AM490">
        <v>4.4000000000000004</v>
      </c>
      <c r="AN490">
        <v>0</v>
      </c>
      <c r="AO490">
        <v>0.79220000000000002</v>
      </c>
      <c r="AP490" s="1">
        <v>2505.21</v>
      </c>
      <c r="AQ490" s="1">
        <v>3985.23</v>
      </c>
      <c r="AR490" s="1">
        <v>6464.65</v>
      </c>
      <c r="AS490">
        <v>507.97</v>
      </c>
      <c r="AT490">
        <v>59.89</v>
      </c>
      <c r="AU490" s="1">
        <v>13522.96</v>
      </c>
      <c r="AV490" s="1">
        <v>9526.44</v>
      </c>
      <c r="AW490">
        <v>0.60880000000000001</v>
      </c>
      <c r="AX490" s="1">
        <v>2980.02</v>
      </c>
      <c r="AY490">
        <v>0.19040000000000001</v>
      </c>
      <c r="AZ490" s="1">
        <v>2016.74</v>
      </c>
      <c r="BA490">
        <v>0.12889999999999999</v>
      </c>
      <c r="BB490" s="1">
        <v>1124.24</v>
      </c>
      <c r="BC490">
        <v>7.1800000000000003E-2</v>
      </c>
      <c r="BD490" s="1">
        <v>15647.44</v>
      </c>
      <c r="BE490" s="1">
        <v>8256.73</v>
      </c>
      <c r="BF490">
        <v>3.8626999999999998</v>
      </c>
      <c r="BG490">
        <v>0.4476</v>
      </c>
      <c r="BH490">
        <v>0.27160000000000001</v>
      </c>
      <c r="BI490">
        <v>0.223</v>
      </c>
      <c r="BJ490">
        <v>3.8100000000000002E-2</v>
      </c>
      <c r="BK490">
        <v>1.9699999999999999E-2</v>
      </c>
    </row>
    <row r="491" spans="1:63" x14ac:dyDescent="0.3">
      <c r="A491" t="s">
        <v>489</v>
      </c>
      <c r="B491">
        <v>48538</v>
      </c>
      <c r="C491">
        <v>80</v>
      </c>
      <c r="D491">
        <v>9.84</v>
      </c>
      <c r="E491">
        <v>786.87</v>
      </c>
      <c r="F491">
        <v>777.84</v>
      </c>
      <c r="G491">
        <v>0</v>
      </c>
      <c r="H491">
        <v>0</v>
      </c>
      <c r="I491">
        <v>2.5999999999999999E-3</v>
      </c>
      <c r="J491">
        <v>0</v>
      </c>
      <c r="K491">
        <v>1.7000000000000001E-2</v>
      </c>
      <c r="L491">
        <v>0.96850000000000003</v>
      </c>
      <c r="M491">
        <v>1.18E-2</v>
      </c>
      <c r="N491">
        <v>0.62270000000000003</v>
      </c>
      <c r="O491">
        <v>0</v>
      </c>
      <c r="P491">
        <v>0.1411</v>
      </c>
      <c r="Q491" s="1">
        <v>38734.01</v>
      </c>
      <c r="R491">
        <v>0.36359999999999998</v>
      </c>
      <c r="S491">
        <v>0.1273</v>
      </c>
      <c r="T491">
        <v>0.5091</v>
      </c>
      <c r="U491">
        <v>14.5</v>
      </c>
      <c r="V491" s="1">
        <v>41052.33</v>
      </c>
      <c r="W491">
        <v>54.27</v>
      </c>
      <c r="X491" s="1">
        <v>126504.12</v>
      </c>
      <c r="Y491">
        <v>0.58030000000000004</v>
      </c>
      <c r="Z491">
        <v>0.2223</v>
      </c>
      <c r="AA491">
        <v>0.1973</v>
      </c>
      <c r="AB491">
        <v>0.41970000000000002</v>
      </c>
      <c r="AC491">
        <v>126.5</v>
      </c>
      <c r="AD491" s="1">
        <v>2790.38</v>
      </c>
      <c r="AE491">
        <v>334.25</v>
      </c>
      <c r="AF491" s="1">
        <v>115048.7</v>
      </c>
      <c r="AG491">
        <v>186</v>
      </c>
      <c r="AH491" s="1">
        <v>31734</v>
      </c>
      <c r="AI491" s="1">
        <v>46864</v>
      </c>
      <c r="AJ491">
        <v>27</v>
      </c>
      <c r="AK491">
        <v>20</v>
      </c>
      <c r="AL491">
        <v>23.04</v>
      </c>
      <c r="AM491">
        <v>3.5</v>
      </c>
      <c r="AN491">
        <v>0</v>
      </c>
      <c r="AO491">
        <v>0.59219999999999995</v>
      </c>
      <c r="AP491" s="1">
        <v>1875.61</v>
      </c>
      <c r="AQ491" s="1">
        <v>2210.6799999999998</v>
      </c>
      <c r="AR491" s="1">
        <v>4971.2700000000004</v>
      </c>
      <c r="AS491">
        <v>481.51</v>
      </c>
      <c r="AT491">
        <v>167.76</v>
      </c>
      <c r="AU491" s="1">
        <v>9706.7900000000009</v>
      </c>
      <c r="AV491" s="1">
        <v>7671.66</v>
      </c>
      <c r="AW491">
        <v>0.62239999999999995</v>
      </c>
      <c r="AX491" s="1">
        <v>2529.23</v>
      </c>
      <c r="AY491">
        <v>0.20519999999999999</v>
      </c>
      <c r="AZ491">
        <v>687.67</v>
      </c>
      <c r="BA491">
        <v>5.5800000000000002E-2</v>
      </c>
      <c r="BB491" s="1">
        <v>1437.58</v>
      </c>
      <c r="BC491">
        <v>0.1166</v>
      </c>
      <c r="BD491" s="1">
        <v>12326.13</v>
      </c>
      <c r="BE491" s="1">
        <v>6727.75</v>
      </c>
      <c r="BF491">
        <v>3.4514</v>
      </c>
      <c r="BG491">
        <v>0.4758</v>
      </c>
      <c r="BH491">
        <v>0.24149999999999999</v>
      </c>
      <c r="BI491">
        <v>0.22589999999999999</v>
      </c>
      <c r="BJ491">
        <v>4.0899999999999999E-2</v>
      </c>
      <c r="BK491">
        <v>1.6E-2</v>
      </c>
    </row>
    <row r="492" spans="1:63" x14ac:dyDescent="0.3">
      <c r="A492" t="s">
        <v>490</v>
      </c>
      <c r="B492">
        <v>49064</v>
      </c>
      <c r="C492">
        <v>87</v>
      </c>
      <c r="D492">
        <v>8.36</v>
      </c>
      <c r="E492">
        <v>727.4</v>
      </c>
      <c r="F492">
        <v>659.58</v>
      </c>
      <c r="G492">
        <v>0</v>
      </c>
      <c r="H492">
        <v>0</v>
      </c>
      <c r="I492">
        <v>5.7000000000000002E-3</v>
      </c>
      <c r="J492">
        <v>0</v>
      </c>
      <c r="K492">
        <v>0</v>
      </c>
      <c r="L492">
        <v>0.96809999999999996</v>
      </c>
      <c r="M492">
        <v>2.6200000000000001E-2</v>
      </c>
      <c r="N492">
        <v>1</v>
      </c>
      <c r="O492">
        <v>0</v>
      </c>
      <c r="P492">
        <v>0.19420000000000001</v>
      </c>
      <c r="Q492" s="1">
        <v>49977.64</v>
      </c>
      <c r="R492">
        <v>0.18179999999999999</v>
      </c>
      <c r="S492">
        <v>0.1636</v>
      </c>
      <c r="T492">
        <v>0.65449999999999997</v>
      </c>
      <c r="U492">
        <v>10.3</v>
      </c>
      <c r="V492" s="1">
        <v>58028.93</v>
      </c>
      <c r="W492">
        <v>67.7</v>
      </c>
      <c r="X492" s="1">
        <v>75923.14</v>
      </c>
      <c r="Y492">
        <v>0.78300000000000003</v>
      </c>
      <c r="Z492">
        <v>8.9899999999999994E-2</v>
      </c>
      <c r="AA492">
        <v>0.12720000000000001</v>
      </c>
      <c r="AB492">
        <v>0.217</v>
      </c>
      <c r="AC492">
        <v>75.92</v>
      </c>
      <c r="AD492" s="1">
        <v>1755.58</v>
      </c>
      <c r="AE492">
        <v>225.58</v>
      </c>
      <c r="AF492" s="1">
        <v>69216.850000000006</v>
      </c>
      <c r="AG492">
        <v>37</v>
      </c>
      <c r="AH492" s="1">
        <v>30859</v>
      </c>
      <c r="AI492" s="1">
        <v>39630</v>
      </c>
      <c r="AJ492">
        <v>28.9</v>
      </c>
      <c r="AK492">
        <v>22</v>
      </c>
      <c r="AL492">
        <v>24.73</v>
      </c>
      <c r="AM492">
        <v>3</v>
      </c>
      <c r="AN492">
        <v>0</v>
      </c>
      <c r="AO492">
        <v>0.70389999999999997</v>
      </c>
      <c r="AP492" s="1">
        <v>1984.6</v>
      </c>
      <c r="AQ492" s="1">
        <v>3307.99</v>
      </c>
      <c r="AR492" s="1">
        <v>8033.51</v>
      </c>
      <c r="AS492">
        <v>606.83000000000004</v>
      </c>
      <c r="AT492">
        <v>360.07</v>
      </c>
      <c r="AU492" s="1">
        <v>14293.08</v>
      </c>
      <c r="AV492" s="1">
        <v>12890.25</v>
      </c>
      <c r="AW492">
        <v>0.71989999999999998</v>
      </c>
      <c r="AX492" s="1">
        <v>1564.19</v>
      </c>
      <c r="AY492">
        <v>8.7400000000000005E-2</v>
      </c>
      <c r="AZ492">
        <v>874.78</v>
      </c>
      <c r="BA492">
        <v>4.8899999999999999E-2</v>
      </c>
      <c r="BB492" s="1">
        <v>2576.9899999999998</v>
      </c>
      <c r="BC492">
        <v>0.1439</v>
      </c>
      <c r="BD492" s="1">
        <v>17906.2</v>
      </c>
      <c r="BE492" s="1">
        <v>11029.78</v>
      </c>
      <c r="BF492">
        <v>6.6542000000000003</v>
      </c>
      <c r="BG492">
        <v>0.46489999999999998</v>
      </c>
      <c r="BH492">
        <v>0.2858</v>
      </c>
      <c r="BI492">
        <v>0.16300000000000001</v>
      </c>
      <c r="BJ492">
        <v>2.3699999999999999E-2</v>
      </c>
      <c r="BK492">
        <v>6.2600000000000003E-2</v>
      </c>
    </row>
    <row r="493" spans="1:63" x14ac:dyDescent="0.3">
      <c r="A493" t="s">
        <v>491</v>
      </c>
      <c r="B493">
        <v>50237</v>
      </c>
      <c r="C493">
        <v>26</v>
      </c>
      <c r="D493">
        <v>20.260000000000002</v>
      </c>
      <c r="E493">
        <v>526.69000000000005</v>
      </c>
      <c r="F493">
        <v>497.81</v>
      </c>
      <c r="G493">
        <v>2E-3</v>
      </c>
      <c r="H493">
        <v>0</v>
      </c>
      <c r="I493">
        <v>0</v>
      </c>
      <c r="J493">
        <v>0</v>
      </c>
      <c r="K493">
        <v>2.0400000000000001E-2</v>
      </c>
      <c r="L493">
        <v>0.94899999999999995</v>
      </c>
      <c r="M493">
        <v>2.86E-2</v>
      </c>
      <c r="N493">
        <v>0.4783</v>
      </c>
      <c r="O493">
        <v>2.6100000000000002E-2</v>
      </c>
      <c r="P493">
        <v>0.1237</v>
      </c>
      <c r="Q493" s="1">
        <v>46462.42</v>
      </c>
      <c r="R493">
        <v>0.36840000000000001</v>
      </c>
      <c r="S493">
        <v>0.193</v>
      </c>
      <c r="T493">
        <v>0.43859999999999999</v>
      </c>
      <c r="U493">
        <v>6.1</v>
      </c>
      <c r="V493" s="1">
        <v>46861.57</v>
      </c>
      <c r="W493">
        <v>83.33</v>
      </c>
      <c r="X493" s="1">
        <v>125116.88</v>
      </c>
      <c r="Y493">
        <v>0.93520000000000003</v>
      </c>
      <c r="Z493">
        <v>2.8400000000000002E-2</v>
      </c>
      <c r="AA493">
        <v>3.6299999999999999E-2</v>
      </c>
      <c r="AB493">
        <v>6.4799999999999996E-2</v>
      </c>
      <c r="AC493">
        <v>125.12</v>
      </c>
      <c r="AD493" s="1">
        <v>3385.7</v>
      </c>
      <c r="AE493">
        <v>624.29</v>
      </c>
      <c r="AF493" s="1">
        <v>123415.7</v>
      </c>
      <c r="AG493">
        <v>226</v>
      </c>
      <c r="AH493" s="1">
        <v>32896</v>
      </c>
      <c r="AI493" s="1">
        <v>47309</v>
      </c>
      <c r="AJ493">
        <v>43.6</v>
      </c>
      <c r="AK493">
        <v>26.41</v>
      </c>
      <c r="AL493">
        <v>27.24</v>
      </c>
      <c r="AM493">
        <v>5.6</v>
      </c>
      <c r="AN493">
        <v>0</v>
      </c>
      <c r="AO493">
        <v>0.8911</v>
      </c>
      <c r="AP493" s="1">
        <v>1718.72</v>
      </c>
      <c r="AQ493" s="1">
        <v>2206.54</v>
      </c>
      <c r="AR493" s="1">
        <v>5691.38</v>
      </c>
      <c r="AS493">
        <v>296.17</v>
      </c>
      <c r="AT493">
        <v>132.36000000000001</v>
      </c>
      <c r="AU493" s="1">
        <v>10045.25</v>
      </c>
      <c r="AV493" s="1">
        <v>7969.65</v>
      </c>
      <c r="AW493">
        <v>0.58099999999999996</v>
      </c>
      <c r="AX493" s="1">
        <v>2970.25</v>
      </c>
      <c r="AY493">
        <v>0.2165</v>
      </c>
      <c r="AZ493" s="1">
        <v>1658.23</v>
      </c>
      <c r="BA493">
        <v>0.12089999999999999</v>
      </c>
      <c r="BB493" s="1">
        <v>1119.48</v>
      </c>
      <c r="BC493">
        <v>8.1600000000000006E-2</v>
      </c>
      <c r="BD493" s="1">
        <v>13717.61</v>
      </c>
      <c r="BE493" s="1">
        <v>6389.95</v>
      </c>
      <c r="BF493">
        <v>2.1869000000000001</v>
      </c>
      <c r="BG493">
        <v>0.50260000000000005</v>
      </c>
      <c r="BH493">
        <v>0.19670000000000001</v>
      </c>
      <c r="BI493">
        <v>0.25359999999999999</v>
      </c>
      <c r="BJ493">
        <v>3.3000000000000002E-2</v>
      </c>
      <c r="BK493">
        <v>1.41E-2</v>
      </c>
    </row>
    <row r="494" spans="1:63" x14ac:dyDescent="0.3">
      <c r="A494" t="s">
        <v>492</v>
      </c>
      <c r="B494">
        <v>48041</v>
      </c>
      <c r="C494">
        <v>65</v>
      </c>
      <c r="D494">
        <v>64.760000000000005</v>
      </c>
      <c r="E494" s="1">
        <v>4209.24</v>
      </c>
      <c r="F494" s="1">
        <v>3883.13</v>
      </c>
      <c r="G494">
        <v>1.0800000000000001E-2</v>
      </c>
      <c r="H494">
        <v>5.0000000000000001E-4</v>
      </c>
      <c r="I494">
        <v>3.0300000000000001E-2</v>
      </c>
      <c r="J494">
        <v>1.5E-3</v>
      </c>
      <c r="K494">
        <v>2.5899999999999999E-2</v>
      </c>
      <c r="L494">
        <v>0.8831</v>
      </c>
      <c r="M494">
        <v>4.7899999999999998E-2</v>
      </c>
      <c r="N494">
        <v>0.27800000000000002</v>
      </c>
      <c r="O494">
        <v>8.8999999999999999E-3</v>
      </c>
      <c r="P494">
        <v>0.1268</v>
      </c>
      <c r="Q494" s="1">
        <v>58417.08</v>
      </c>
      <c r="R494">
        <v>0.25869999999999999</v>
      </c>
      <c r="S494">
        <v>0.18529999999999999</v>
      </c>
      <c r="T494">
        <v>0.55600000000000005</v>
      </c>
      <c r="U494">
        <v>25</v>
      </c>
      <c r="V494" s="1">
        <v>85278.3</v>
      </c>
      <c r="W494">
        <v>164.79</v>
      </c>
      <c r="X494" s="1">
        <v>147549.21</v>
      </c>
      <c r="Y494">
        <v>0.81830000000000003</v>
      </c>
      <c r="Z494">
        <v>0.1226</v>
      </c>
      <c r="AA494">
        <v>5.91E-2</v>
      </c>
      <c r="AB494">
        <v>0.1817</v>
      </c>
      <c r="AC494">
        <v>147.55000000000001</v>
      </c>
      <c r="AD494" s="1">
        <v>4461.79</v>
      </c>
      <c r="AE494">
        <v>589.33000000000004</v>
      </c>
      <c r="AF494" s="1">
        <v>148780.29</v>
      </c>
      <c r="AG494">
        <v>371</v>
      </c>
      <c r="AH494" s="1">
        <v>45156</v>
      </c>
      <c r="AI494" s="1">
        <v>65175</v>
      </c>
      <c r="AJ494">
        <v>34.1</v>
      </c>
      <c r="AK494">
        <v>30.09</v>
      </c>
      <c r="AL494">
        <v>29.4</v>
      </c>
      <c r="AM494">
        <v>4.9000000000000004</v>
      </c>
      <c r="AN494" s="1">
        <v>1288.57</v>
      </c>
      <c r="AO494">
        <v>0.95809999999999995</v>
      </c>
      <c r="AP494" s="1">
        <v>1255.18</v>
      </c>
      <c r="AQ494" s="1">
        <v>1754.15</v>
      </c>
      <c r="AR494" s="1">
        <v>5221.24</v>
      </c>
      <c r="AS494">
        <v>493.52</v>
      </c>
      <c r="AT494">
        <v>403.6</v>
      </c>
      <c r="AU494" s="1">
        <v>9127.7000000000007</v>
      </c>
      <c r="AV494" s="1">
        <v>4655.97</v>
      </c>
      <c r="AW494">
        <v>0.41920000000000002</v>
      </c>
      <c r="AX494" s="1">
        <v>5400.89</v>
      </c>
      <c r="AY494">
        <v>0.48630000000000001</v>
      </c>
      <c r="AZ494">
        <v>531.42999999999995</v>
      </c>
      <c r="BA494">
        <v>4.7899999999999998E-2</v>
      </c>
      <c r="BB494">
        <v>517.42999999999995</v>
      </c>
      <c r="BC494">
        <v>4.6600000000000003E-2</v>
      </c>
      <c r="BD494" s="1">
        <v>11105.73</v>
      </c>
      <c r="BE494" s="1">
        <v>3187.33</v>
      </c>
      <c r="BF494">
        <v>0.77680000000000005</v>
      </c>
      <c r="BG494">
        <v>0.56200000000000006</v>
      </c>
      <c r="BH494">
        <v>0.21410000000000001</v>
      </c>
      <c r="BI494">
        <v>0.1754</v>
      </c>
      <c r="BJ494">
        <v>3.2800000000000003E-2</v>
      </c>
      <c r="BK494">
        <v>1.5599999999999999E-2</v>
      </c>
    </row>
    <row r="495" spans="1:63" x14ac:dyDescent="0.3">
      <c r="A495" t="s">
        <v>493</v>
      </c>
      <c r="B495">
        <v>47381</v>
      </c>
      <c r="C495">
        <v>68</v>
      </c>
      <c r="D495">
        <v>54.89</v>
      </c>
      <c r="E495" s="1">
        <v>3732.83</v>
      </c>
      <c r="F495" s="1">
        <v>3458.7</v>
      </c>
      <c r="G495">
        <v>4.7999999999999996E-3</v>
      </c>
      <c r="H495">
        <v>5.9999999999999995E-4</v>
      </c>
      <c r="I495">
        <v>6.0000000000000001E-3</v>
      </c>
      <c r="J495">
        <v>1.1000000000000001E-3</v>
      </c>
      <c r="K495">
        <v>3.1300000000000001E-2</v>
      </c>
      <c r="L495">
        <v>0.9254</v>
      </c>
      <c r="M495">
        <v>3.0700000000000002E-2</v>
      </c>
      <c r="N495">
        <v>0.43440000000000001</v>
      </c>
      <c r="O495">
        <v>1.1999999999999999E-3</v>
      </c>
      <c r="P495">
        <v>0.1376</v>
      </c>
      <c r="Q495" s="1">
        <v>67574.11</v>
      </c>
      <c r="R495">
        <v>0.24759999999999999</v>
      </c>
      <c r="S495">
        <v>8.1000000000000003E-2</v>
      </c>
      <c r="T495">
        <v>0.6714</v>
      </c>
      <c r="U495">
        <v>13.1</v>
      </c>
      <c r="V495" s="1">
        <v>102413.13</v>
      </c>
      <c r="W495">
        <v>273</v>
      </c>
      <c r="X495" s="1">
        <v>149957.31</v>
      </c>
      <c r="Y495">
        <v>0.71760000000000002</v>
      </c>
      <c r="Z495">
        <v>0.2286</v>
      </c>
      <c r="AA495">
        <v>5.3800000000000001E-2</v>
      </c>
      <c r="AB495">
        <v>0.28239999999999998</v>
      </c>
      <c r="AC495">
        <v>149.96</v>
      </c>
      <c r="AD495" s="1">
        <v>3796.29</v>
      </c>
      <c r="AE495">
        <v>358.04</v>
      </c>
      <c r="AF495" s="1">
        <v>150975.03</v>
      </c>
      <c r="AG495">
        <v>385</v>
      </c>
      <c r="AH495" s="1">
        <v>37312</v>
      </c>
      <c r="AI495" s="1">
        <v>56672</v>
      </c>
      <c r="AJ495">
        <v>44.38</v>
      </c>
      <c r="AK495">
        <v>23.4</v>
      </c>
      <c r="AL495">
        <v>26.84</v>
      </c>
      <c r="AM495">
        <v>3.97</v>
      </c>
      <c r="AN495" s="1">
        <v>1104.6500000000001</v>
      </c>
      <c r="AO495">
        <v>0.9204</v>
      </c>
      <c r="AP495" s="1">
        <v>1096.8</v>
      </c>
      <c r="AQ495" s="1">
        <v>1603.95</v>
      </c>
      <c r="AR495" s="1">
        <v>6195.85</v>
      </c>
      <c r="AS495">
        <v>579.71</v>
      </c>
      <c r="AT495">
        <v>79.63</v>
      </c>
      <c r="AU495" s="1">
        <v>9555.9500000000007</v>
      </c>
      <c r="AV495" s="1">
        <v>4468.8</v>
      </c>
      <c r="AW495">
        <v>0.40720000000000001</v>
      </c>
      <c r="AX495" s="1">
        <v>4746.55</v>
      </c>
      <c r="AY495">
        <v>0.43259999999999998</v>
      </c>
      <c r="AZ495">
        <v>869.39</v>
      </c>
      <c r="BA495">
        <v>7.9200000000000007E-2</v>
      </c>
      <c r="BB495">
        <v>888.48</v>
      </c>
      <c r="BC495">
        <v>8.1000000000000003E-2</v>
      </c>
      <c r="BD495" s="1">
        <v>10973.23</v>
      </c>
      <c r="BE495" s="1">
        <v>3593.6</v>
      </c>
      <c r="BF495">
        <v>0.9728</v>
      </c>
      <c r="BG495">
        <v>0.55269999999999997</v>
      </c>
      <c r="BH495">
        <v>0.19159999999999999</v>
      </c>
      <c r="BI495">
        <v>0.21870000000000001</v>
      </c>
      <c r="BJ495">
        <v>2.0899999999999998E-2</v>
      </c>
      <c r="BK495">
        <v>1.61E-2</v>
      </c>
    </row>
    <row r="496" spans="1:63" x14ac:dyDescent="0.3">
      <c r="A496" t="s">
        <v>494</v>
      </c>
      <c r="B496">
        <v>45807</v>
      </c>
      <c r="C496">
        <v>89</v>
      </c>
      <c r="D496">
        <v>10.49</v>
      </c>
      <c r="E496">
        <v>933.69</v>
      </c>
      <c r="F496">
        <v>967.09</v>
      </c>
      <c r="G496">
        <v>0</v>
      </c>
      <c r="H496">
        <v>0</v>
      </c>
      <c r="I496">
        <v>7.3000000000000001E-3</v>
      </c>
      <c r="J496">
        <v>1E-3</v>
      </c>
      <c r="K496">
        <v>1.7100000000000001E-2</v>
      </c>
      <c r="L496">
        <v>0.94640000000000002</v>
      </c>
      <c r="M496">
        <v>2.8199999999999999E-2</v>
      </c>
      <c r="N496">
        <v>0.376</v>
      </c>
      <c r="O496">
        <v>0</v>
      </c>
      <c r="P496">
        <v>0.1321</v>
      </c>
      <c r="Q496" s="1">
        <v>52065.95</v>
      </c>
      <c r="R496">
        <v>0.2969</v>
      </c>
      <c r="S496">
        <v>0.28129999999999999</v>
      </c>
      <c r="T496">
        <v>0.4219</v>
      </c>
      <c r="U496">
        <v>13</v>
      </c>
      <c r="V496" s="1">
        <v>36457.69</v>
      </c>
      <c r="W496">
        <v>70.08</v>
      </c>
      <c r="X496" s="1">
        <v>146149.45000000001</v>
      </c>
      <c r="Y496">
        <v>0.89270000000000005</v>
      </c>
      <c r="Z496">
        <v>6.3600000000000004E-2</v>
      </c>
      <c r="AA496">
        <v>4.3700000000000003E-2</v>
      </c>
      <c r="AB496">
        <v>0.10730000000000001</v>
      </c>
      <c r="AC496">
        <v>146.15</v>
      </c>
      <c r="AD496" s="1">
        <v>3242.85</v>
      </c>
      <c r="AE496">
        <v>427.09</v>
      </c>
      <c r="AF496" s="1">
        <v>122830.13</v>
      </c>
      <c r="AG496">
        <v>225</v>
      </c>
      <c r="AH496" s="1">
        <v>34699</v>
      </c>
      <c r="AI496" s="1">
        <v>51449</v>
      </c>
      <c r="AJ496">
        <v>28.87</v>
      </c>
      <c r="AK496">
        <v>21.71</v>
      </c>
      <c r="AL496">
        <v>24.37</v>
      </c>
      <c r="AM496">
        <v>4.5</v>
      </c>
      <c r="AN496" s="1">
        <v>1174.3499999999999</v>
      </c>
      <c r="AO496">
        <v>1.4772000000000001</v>
      </c>
      <c r="AP496" s="1">
        <v>1086.51</v>
      </c>
      <c r="AQ496" s="1">
        <v>2076.85</v>
      </c>
      <c r="AR496" s="1">
        <v>5773.23</v>
      </c>
      <c r="AS496">
        <v>596.96</v>
      </c>
      <c r="AT496">
        <v>245.6</v>
      </c>
      <c r="AU496" s="1">
        <v>9779.11</v>
      </c>
      <c r="AV496" s="1">
        <v>6555</v>
      </c>
      <c r="AW496">
        <v>0.53469999999999995</v>
      </c>
      <c r="AX496" s="1">
        <v>3676.48</v>
      </c>
      <c r="AY496">
        <v>0.2999</v>
      </c>
      <c r="AZ496" s="1">
        <v>1259.8699999999999</v>
      </c>
      <c r="BA496">
        <v>0.1028</v>
      </c>
      <c r="BB496">
        <v>768.44</v>
      </c>
      <c r="BC496">
        <v>6.2700000000000006E-2</v>
      </c>
      <c r="BD496" s="1">
        <v>12259.79</v>
      </c>
      <c r="BE496" s="1">
        <v>6173.57</v>
      </c>
      <c r="BF496">
        <v>2.4457</v>
      </c>
      <c r="BG496">
        <v>0.51829999999999998</v>
      </c>
      <c r="BH496">
        <v>0.19040000000000001</v>
      </c>
      <c r="BI496">
        <v>0.22889999999999999</v>
      </c>
      <c r="BJ496">
        <v>4.8000000000000001E-2</v>
      </c>
      <c r="BK496">
        <v>1.43E-2</v>
      </c>
    </row>
    <row r="497" spans="1:63" x14ac:dyDescent="0.3">
      <c r="A497" t="s">
        <v>495</v>
      </c>
      <c r="B497">
        <v>50427</v>
      </c>
      <c r="C497">
        <v>38</v>
      </c>
      <c r="D497">
        <v>156.19999999999999</v>
      </c>
      <c r="E497" s="1">
        <v>5935.51</v>
      </c>
      <c r="F497" s="1">
        <v>5755.32</v>
      </c>
      <c r="G497">
        <v>3.1099999999999999E-2</v>
      </c>
      <c r="H497">
        <v>5.9999999999999995E-4</v>
      </c>
      <c r="I497">
        <v>1.5800000000000002E-2</v>
      </c>
      <c r="J497">
        <v>2.9999999999999997E-4</v>
      </c>
      <c r="K497">
        <v>1.2999999999999999E-2</v>
      </c>
      <c r="L497">
        <v>0.91590000000000005</v>
      </c>
      <c r="M497">
        <v>2.3300000000000001E-2</v>
      </c>
      <c r="N497">
        <v>6.7299999999999999E-2</v>
      </c>
      <c r="O497">
        <v>2.5000000000000001E-3</v>
      </c>
      <c r="P497">
        <v>9.1999999999999998E-2</v>
      </c>
      <c r="Q497" s="1">
        <v>58024.71</v>
      </c>
      <c r="R497">
        <v>0.16009999999999999</v>
      </c>
      <c r="S497">
        <v>0.2145</v>
      </c>
      <c r="T497">
        <v>0.62539999999999996</v>
      </c>
      <c r="U497">
        <v>26.1</v>
      </c>
      <c r="V497" s="1">
        <v>84643.68</v>
      </c>
      <c r="W497">
        <v>223.31</v>
      </c>
      <c r="X497" s="1">
        <v>180396.27</v>
      </c>
      <c r="Y497">
        <v>0.83509999999999995</v>
      </c>
      <c r="Z497">
        <v>7.3599999999999999E-2</v>
      </c>
      <c r="AA497">
        <v>9.1200000000000003E-2</v>
      </c>
      <c r="AB497">
        <v>0.16489999999999999</v>
      </c>
      <c r="AC497">
        <v>180.4</v>
      </c>
      <c r="AD497" s="1">
        <v>6173.66</v>
      </c>
      <c r="AE497">
        <v>740.31</v>
      </c>
      <c r="AF497" s="1">
        <v>185961.77</v>
      </c>
      <c r="AG497">
        <v>493</v>
      </c>
      <c r="AH497" s="1">
        <v>62774</v>
      </c>
      <c r="AI497" s="1">
        <v>103623</v>
      </c>
      <c r="AJ497">
        <v>56.09</v>
      </c>
      <c r="AK497">
        <v>32.020000000000003</v>
      </c>
      <c r="AL497">
        <v>32.08</v>
      </c>
      <c r="AM497">
        <v>5.31</v>
      </c>
      <c r="AN497">
        <v>0</v>
      </c>
      <c r="AO497">
        <v>0.44540000000000002</v>
      </c>
      <c r="AP497">
        <v>889.18</v>
      </c>
      <c r="AQ497" s="1">
        <v>1567.88</v>
      </c>
      <c r="AR497" s="1">
        <v>5067.62</v>
      </c>
      <c r="AS497">
        <v>576.17999999999995</v>
      </c>
      <c r="AT497">
        <v>328.33</v>
      </c>
      <c r="AU497" s="1">
        <v>8429.19</v>
      </c>
      <c r="AV497" s="1">
        <v>3427.28</v>
      </c>
      <c r="AW497">
        <v>0.3619</v>
      </c>
      <c r="AX497" s="1">
        <v>5148.5</v>
      </c>
      <c r="AY497">
        <v>0.54359999999999997</v>
      </c>
      <c r="AZ497">
        <v>646.91</v>
      </c>
      <c r="BA497">
        <v>6.83E-2</v>
      </c>
      <c r="BB497">
        <v>247.62</v>
      </c>
      <c r="BC497">
        <v>2.6100000000000002E-2</v>
      </c>
      <c r="BD497" s="1">
        <v>9470.31</v>
      </c>
      <c r="BE497" s="1">
        <v>2372.09</v>
      </c>
      <c r="BF497">
        <v>0.34420000000000001</v>
      </c>
      <c r="BG497">
        <v>0.57830000000000004</v>
      </c>
      <c r="BH497">
        <v>0.19309999999999999</v>
      </c>
      <c r="BI497">
        <v>0.17019999999999999</v>
      </c>
      <c r="BJ497">
        <v>4.6100000000000002E-2</v>
      </c>
      <c r="BK497">
        <v>1.23E-2</v>
      </c>
    </row>
    <row r="498" spans="1:63" x14ac:dyDescent="0.3">
      <c r="A498" t="s">
        <v>496</v>
      </c>
      <c r="B498">
        <v>44818</v>
      </c>
      <c r="C498">
        <v>17</v>
      </c>
      <c r="D498">
        <v>542.95000000000005</v>
      </c>
      <c r="E498" s="1">
        <v>9230.2199999999993</v>
      </c>
      <c r="F498" s="1">
        <v>7718.81</v>
      </c>
      <c r="G498">
        <v>6.3E-3</v>
      </c>
      <c r="H498">
        <v>5.9999999999999995E-4</v>
      </c>
      <c r="I498">
        <v>0.22639999999999999</v>
      </c>
      <c r="J498">
        <v>1.6999999999999999E-3</v>
      </c>
      <c r="K498">
        <v>6.93E-2</v>
      </c>
      <c r="L498">
        <v>0.56310000000000004</v>
      </c>
      <c r="M498">
        <v>0.1326</v>
      </c>
      <c r="N498">
        <v>0.99990000000000001</v>
      </c>
      <c r="O498">
        <v>3.4599999999999999E-2</v>
      </c>
      <c r="P498">
        <v>0.18579999999999999</v>
      </c>
      <c r="Q498" s="1">
        <v>55824.85</v>
      </c>
      <c r="R498">
        <v>0.43120000000000003</v>
      </c>
      <c r="S498">
        <v>0.1245</v>
      </c>
      <c r="T498">
        <v>0.44419999999999998</v>
      </c>
      <c r="U498">
        <v>73.599999999999994</v>
      </c>
      <c r="V498" s="1">
        <v>75024.27</v>
      </c>
      <c r="W498">
        <v>123.34</v>
      </c>
      <c r="X498" s="1">
        <v>65992.3</v>
      </c>
      <c r="Y498">
        <v>0.6532</v>
      </c>
      <c r="Z498">
        <v>0.27529999999999999</v>
      </c>
      <c r="AA498">
        <v>7.1400000000000005E-2</v>
      </c>
      <c r="AB498">
        <v>0.3468</v>
      </c>
      <c r="AC498">
        <v>65.989999999999995</v>
      </c>
      <c r="AD498" s="1">
        <v>2731.11</v>
      </c>
      <c r="AE498">
        <v>349.05</v>
      </c>
      <c r="AF498" s="1">
        <v>58901.58</v>
      </c>
      <c r="AG498">
        <v>19</v>
      </c>
      <c r="AH498" s="1">
        <v>24624</v>
      </c>
      <c r="AI498" s="1">
        <v>37175</v>
      </c>
      <c r="AJ498">
        <v>60.72</v>
      </c>
      <c r="AK498">
        <v>37.409999999999997</v>
      </c>
      <c r="AL498">
        <v>45.81</v>
      </c>
      <c r="AM498">
        <v>6.6</v>
      </c>
      <c r="AN498">
        <v>0</v>
      </c>
      <c r="AO498">
        <v>1.0948</v>
      </c>
      <c r="AP498" s="1">
        <v>2053.6999999999998</v>
      </c>
      <c r="AQ498" s="1">
        <v>2005.96</v>
      </c>
      <c r="AR498" s="1">
        <v>6547.37</v>
      </c>
      <c r="AS498">
        <v>933.48</v>
      </c>
      <c r="AT498">
        <v>666.05</v>
      </c>
      <c r="AU498" s="1">
        <v>12206.56</v>
      </c>
      <c r="AV498" s="1">
        <v>10124.629999999999</v>
      </c>
      <c r="AW498">
        <v>0.66149999999999998</v>
      </c>
      <c r="AX498" s="1">
        <v>2721.63</v>
      </c>
      <c r="AY498">
        <v>0.17780000000000001</v>
      </c>
      <c r="AZ498">
        <v>661.17</v>
      </c>
      <c r="BA498">
        <v>4.3200000000000002E-2</v>
      </c>
      <c r="BB498" s="1">
        <v>1797.85</v>
      </c>
      <c r="BC498">
        <v>0.11749999999999999</v>
      </c>
      <c r="BD498" s="1">
        <v>15305.28</v>
      </c>
      <c r="BE498" s="1">
        <v>6765.93</v>
      </c>
      <c r="BF498">
        <v>4.6287000000000003</v>
      </c>
      <c r="BG498">
        <v>0.51239999999999997</v>
      </c>
      <c r="BH498">
        <v>0.2034</v>
      </c>
      <c r="BI498">
        <v>0.245</v>
      </c>
      <c r="BJ498">
        <v>3.04E-2</v>
      </c>
      <c r="BK498">
        <v>8.8000000000000005E-3</v>
      </c>
    </row>
    <row r="499" spans="1:63" x14ac:dyDescent="0.3">
      <c r="A499" t="s">
        <v>497</v>
      </c>
      <c r="B499">
        <v>48223</v>
      </c>
      <c r="C499">
        <v>22</v>
      </c>
      <c r="D499">
        <v>189.38</v>
      </c>
      <c r="E499" s="1">
        <v>4166.29</v>
      </c>
      <c r="F499" s="1">
        <v>3663.19</v>
      </c>
      <c r="G499">
        <v>2.35E-2</v>
      </c>
      <c r="H499">
        <v>8.0000000000000004E-4</v>
      </c>
      <c r="I499">
        <v>0.17019999999999999</v>
      </c>
      <c r="J499">
        <v>5.0000000000000001E-4</v>
      </c>
      <c r="K499">
        <v>7.2400000000000006E-2</v>
      </c>
      <c r="L499">
        <v>0.62790000000000001</v>
      </c>
      <c r="M499">
        <v>0.1046</v>
      </c>
      <c r="N499">
        <v>0.43369999999999997</v>
      </c>
      <c r="O499">
        <v>8.0000000000000002E-3</v>
      </c>
      <c r="P499">
        <v>0.1273</v>
      </c>
      <c r="Q499" s="1">
        <v>59722.49</v>
      </c>
      <c r="R499">
        <v>0.26550000000000001</v>
      </c>
      <c r="S499">
        <v>0.20349999999999999</v>
      </c>
      <c r="T499">
        <v>0.53100000000000003</v>
      </c>
      <c r="U499">
        <v>20.5</v>
      </c>
      <c r="V499" s="1">
        <v>89729.2</v>
      </c>
      <c r="W499">
        <v>195.47</v>
      </c>
      <c r="X499" s="1">
        <v>162184.88</v>
      </c>
      <c r="Y499">
        <v>0.69159999999999999</v>
      </c>
      <c r="Z499">
        <v>0.28799999999999998</v>
      </c>
      <c r="AA499">
        <v>2.0400000000000001E-2</v>
      </c>
      <c r="AB499">
        <v>0.30840000000000001</v>
      </c>
      <c r="AC499">
        <v>162.18</v>
      </c>
      <c r="AD499" s="1">
        <v>7574.84</v>
      </c>
      <c r="AE499">
        <v>730.35</v>
      </c>
      <c r="AF499" s="1">
        <v>164931.92000000001</v>
      </c>
      <c r="AG499">
        <v>430</v>
      </c>
      <c r="AH499" s="1">
        <v>36727</v>
      </c>
      <c r="AI499" s="1">
        <v>66525</v>
      </c>
      <c r="AJ499">
        <v>78.400000000000006</v>
      </c>
      <c r="AK499">
        <v>45.41</v>
      </c>
      <c r="AL499">
        <v>47.58</v>
      </c>
      <c r="AM499">
        <v>5.5</v>
      </c>
      <c r="AN499">
        <v>0</v>
      </c>
      <c r="AO499">
        <v>0.95299999999999996</v>
      </c>
      <c r="AP499" s="1">
        <v>1121.33</v>
      </c>
      <c r="AQ499" s="1">
        <v>2887.2</v>
      </c>
      <c r="AR499" s="1">
        <v>6287.2</v>
      </c>
      <c r="AS499">
        <v>660.56</v>
      </c>
      <c r="AT499">
        <v>248.56</v>
      </c>
      <c r="AU499" s="1">
        <v>11204.86</v>
      </c>
      <c r="AV499" s="1">
        <v>3082.71</v>
      </c>
      <c r="AW499">
        <v>0.25669999999999998</v>
      </c>
      <c r="AX499" s="1">
        <v>7503.14</v>
      </c>
      <c r="AY499">
        <v>0.62470000000000003</v>
      </c>
      <c r="AZ499">
        <v>518.19000000000005</v>
      </c>
      <c r="BA499">
        <v>4.3099999999999999E-2</v>
      </c>
      <c r="BB499">
        <v>907.09</v>
      </c>
      <c r="BC499">
        <v>7.5499999999999998E-2</v>
      </c>
      <c r="BD499" s="1">
        <v>12011.12</v>
      </c>
      <c r="BE499" s="1">
        <v>1209.6300000000001</v>
      </c>
      <c r="BF499">
        <v>0.22939999999999999</v>
      </c>
      <c r="BG499">
        <v>0.5635</v>
      </c>
      <c r="BH499">
        <v>0.20380000000000001</v>
      </c>
      <c r="BI499">
        <v>0.19400000000000001</v>
      </c>
      <c r="BJ499">
        <v>2.2499999999999999E-2</v>
      </c>
      <c r="BK499">
        <v>1.61E-2</v>
      </c>
    </row>
    <row r="500" spans="1:63" x14ac:dyDescent="0.3">
      <c r="A500" t="s">
        <v>498</v>
      </c>
      <c r="B500">
        <v>48371</v>
      </c>
      <c r="C500">
        <v>35</v>
      </c>
      <c r="D500">
        <v>32.71</v>
      </c>
      <c r="E500" s="1">
        <v>1144.8</v>
      </c>
      <c r="F500" s="1">
        <v>1048.6400000000001</v>
      </c>
      <c r="G500">
        <v>4.7999999999999996E-3</v>
      </c>
      <c r="H500">
        <v>0</v>
      </c>
      <c r="I500">
        <v>1.1999999999999999E-3</v>
      </c>
      <c r="J500">
        <v>0</v>
      </c>
      <c r="K500">
        <v>3.39E-2</v>
      </c>
      <c r="L500">
        <v>0.93979999999999997</v>
      </c>
      <c r="M500">
        <v>2.0299999999999999E-2</v>
      </c>
      <c r="N500">
        <v>0.29549999999999998</v>
      </c>
      <c r="O500">
        <v>1.9E-3</v>
      </c>
      <c r="P500">
        <v>0.1048</v>
      </c>
      <c r="Q500" s="1">
        <v>83971.57</v>
      </c>
      <c r="R500">
        <v>0.26140000000000002</v>
      </c>
      <c r="S500">
        <v>0.25</v>
      </c>
      <c r="T500">
        <v>0.48859999999999998</v>
      </c>
      <c r="U500">
        <v>5.5</v>
      </c>
      <c r="V500" s="1">
        <v>136246.54999999999</v>
      </c>
      <c r="W500">
        <v>203.95</v>
      </c>
      <c r="X500" s="1">
        <v>167966.59</v>
      </c>
      <c r="Y500">
        <v>0.73070000000000002</v>
      </c>
      <c r="Z500">
        <v>0.13500000000000001</v>
      </c>
      <c r="AA500">
        <v>0.1343</v>
      </c>
      <c r="AB500">
        <v>0.26929999999999998</v>
      </c>
      <c r="AC500">
        <v>167.97</v>
      </c>
      <c r="AD500" s="1">
        <v>3945.57</v>
      </c>
      <c r="AE500">
        <v>496.83</v>
      </c>
      <c r="AF500" s="1">
        <v>154359.37</v>
      </c>
      <c r="AG500">
        <v>403</v>
      </c>
      <c r="AH500" s="1">
        <v>33557</v>
      </c>
      <c r="AI500" s="1">
        <v>58310</v>
      </c>
      <c r="AJ500">
        <v>32.6</v>
      </c>
      <c r="AK500">
        <v>22.08</v>
      </c>
      <c r="AL500">
        <v>22.07</v>
      </c>
      <c r="AM500">
        <v>4</v>
      </c>
      <c r="AN500" s="1">
        <v>1860.09</v>
      </c>
      <c r="AO500">
        <v>1.0869</v>
      </c>
      <c r="AP500" s="1">
        <v>1516.19</v>
      </c>
      <c r="AQ500" s="1">
        <v>2090.1799999999998</v>
      </c>
      <c r="AR500" s="1">
        <v>5692.62</v>
      </c>
      <c r="AS500">
        <v>421.67</v>
      </c>
      <c r="AT500">
        <v>359.72</v>
      </c>
      <c r="AU500" s="1">
        <v>10080.35</v>
      </c>
      <c r="AV500" s="1">
        <v>4902.24</v>
      </c>
      <c r="AW500">
        <v>0.42180000000000001</v>
      </c>
      <c r="AX500" s="1">
        <v>5613.89</v>
      </c>
      <c r="AY500">
        <v>0.48299999999999998</v>
      </c>
      <c r="AZ500">
        <v>461.12</v>
      </c>
      <c r="BA500">
        <v>3.9699999999999999E-2</v>
      </c>
      <c r="BB500">
        <v>645.13</v>
      </c>
      <c r="BC500">
        <v>5.5500000000000001E-2</v>
      </c>
      <c r="BD500" s="1">
        <v>11622.39</v>
      </c>
      <c r="BE500" s="1">
        <v>2888.15</v>
      </c>
      <c r="BF500">
        <v>0.67979999999999996</v>
      </c>
      <c r="BG500">
        <v>0.54059999999999997</v>
      </c>
      <c r="BH500">
        <v>0.23830000000000001</v>
      </c>
      <c r="BI500">
        <v>0.17050000000000001</v>
      </c>
      <c r="BJ500">
        <v>3.5400000000000001E-2</v>
      </c>
      <c r="BK500">
        <v>1.52E-2</v>
      </c>
    </row>
    <row r="501" spans="1:63" x14ac:dyDescent="0.3">
      <c r="A501" t="s">
        <v>499</v>
      </c>
      <c r="B501">
        <v>50062</v>
      </c>
      <c r="C501">
        <v>20</v>
      </c>
      <c r="D501">
        <v>118.11</v>
      </c>
      <c r="E501" s="1">
        <v>2362.19</v>
      </c>
      <c r="F501" s="1">
        <v>2160.89</v>
      </c>
      <c r="G501">
        <v>1.83E-2</v>
      </c>
      <c r="H501">
        <v>1.1999999999999999E-3</v>
      </c>
      <c r="I501">
        <v>2.9600000000000001E-2</v>
      </c>
      <c r="J501">
        <v>1.5E-3</v>
      </c>
      <c r="K501">
        <v>2.2499999999999999E-2</v>
      </c>
      <c r="L501">
        <v>0.89590000000000003</v>
      </c>
      <c r="M501">
        <v>3.1099999999999999E-2</v>
      </c>
      <c r="N501">
        <v>0.55930000000000002</v>
      </c>
      <c r="O501">
        <v>7.9000000000000008E-3</v>
      </c>
      <c r="P501">
        <v>0.1799</v>
      </c>
      <c r="Q501" s="1">
        <v>65080.58</v>
      </c>
      <c r="R501">
        <v>0.1484</v>
      </c>
      <c r="S501">
        <v>9.0300000000000005E-2</v>
      </c>
      <c r="T501">
        <v>0.76129999999999998</v>
      </c>
      <c r="U501">
        <v>17</v>
      </c>
      <c r="V501" s="1">
        <v>79077.06</v>
      </c>
      <c r="W501">
        <v>133.78</v>
      </c>
      <c r="X501" s="1">
        <v>154098.57</v>
      </c>
      <c r="Y501">
        <v>0.72150000000000003</v>
      </c>
      <c r="Z501">
        <v>0.25469999999999998</v>
      </c>
      <c r="AA501">
        <v>2.3800000000000002E-2</v>
      </c>
      <c r="AB501">
        <v>0.27850000000000003</v>
      </c>
      <c r="AC501">
        <v>154.1</v>
      </c>
      <c r="AD501" s="1">
        <v>5518.42</v>
      </c>
      <c r="AE501">
        <v>794.78</v>
      </c>
      <c r="AF501" s="1">
        <v>154285.67000000001</v>
      </c>
      <c r="AG501">
        <v>402</v>
      </c>
      <c r="AH501" s="1">
        <v>32411</v>
      </c>
      <c r="AI501" s="1">
        <v>47270</v>
      </c>
      <c r="AJ501">
        <v>51.46</v>
      </c>
      <c r="AK501">
        <v>34.950000000000003</v>
      </c>
      <c r="AL501">
        <v>36.78</v>
      </c>
      <c r="AM501">
        <v>5.5</v>
      </c>
      <c r="AN501">
        <v>0</v>
      </c>
      <c r="AO501">
        <v>0.98829999999999996</v>
      </c>
      <c r="AP501" s="1">
        <v>1312.06</v>
      </c>
      <c r="AQ501" s="1">
        <v>2088.83</v>
      </c>
      <c r="AR501" s="1">
        <v>6849.85</v>
      </c>
      <c r="AS501">
        <v>682.22</v>
      </c>
      <c r="AT501">
        <v>630.58000000000004</v>
      </c>
      <c r="AU501" s="1">
        <v>11563.56</v>
      </c>
      <c r="AV501" s="1">
        <v>5641.95</v>
      </c>
      <c r="AW501">
        <v>0.4194</v>
      </c>
      <c r="AX501" s="1">
        <v>5034.3</v>
      </c>
      <c r="AY501">
        <v>0.37430000000000002</v>
      </c>
      <c r="AZ501" s="1">
        <v>1901.35</v>
      </c>
      <c r="BA501">
        <v>0.1414</v>
      </c>
      <c r="BB501">
        <v>873.69</v>
      </c>
      <c r="BC501">
        <v>6.5000000000000002E-2</v>
      </c>
      <c r="BD501" s="1">
        <v>13451.29</v>
      </c>
      <c r="BE501" s="1">
        <v>3627.83</v>
      </c>
      <c r="BF501">
        <v>1.0864</v>
      </c>
      <c r="BG501">
        <v>0.54339999999999999</v>
      </c>
      <c r="BH501">
        <v>0.2039</v>
      </c>
      <c r="BI501">
        <v>0.20810000000000001</v>
      </c>
      <c r="BJ501">
        <v>1.5800000000000002E-2</v>
      </c>
      <c r="BK501">
        <v>2.8899999999999999E-2</v>
      </c>
    </row>
    <row r="502" spans="1:63" x14ac:dyDescent="0.3">
      <c r="A502" t="s">
        <v>500</v>
      </c>
      <c r="B502">
        <v>44719</v>
      </c>
      <c r="C502">
        <v>2</v>
      </c>
      <c r="D502">
        <v>425.39</v>
      </c>
      <c r="E502">
        <v>850.78</v>
      </c>
      <c r="F502">
        <v>950.72</v>
      </c>
      <c r="G502">
        <v>5.4999999999999997E-3</v>
      </c>
      <c r="H502">
        <v>4.8999999999999998E-3</v>
      </c>
      <c r="I502">
        <v>0.33889999999999998</v>
      </c>
      <c r="J502">
        <v>4.1999999999999997E-3</v>
      </c>
      <c r="K502">
        <v>3.8100000000000002E-2</v>
      </c>
      <c r="L502">
        <v>0.51139999999999997</v>
      </c>
      <c r="M502">
        <v>9.7000000000000003E-2</v>
      </c>
      <c r="N502">
        <v>0.84430000000000005</v>
      </c>
      <c r="O502">
        <v>2.2800000000000001E-2</v>
      </c>
      <c r="P502">
        <v>0.2127</v>
      </c>
      <c r="Q502" s="1">
        <v>64180.93</v>
      </c>
      <c r="R502">
        <v>0.26090000000000002</v>
      </c>
      <c r="S502">
        <v>0.2029</v>
      </c>
      <c r="T502">
        <v>0.53620000000000001</v>
      </c>
      <c r="U502">
        <v>6.5</v>
      </c>
      <c r="V502" s="1">
        <v>115633.38</v>
      </c>
      <c r="W502">
        <v>126.2</v>
      </c>
      <c r="X502" s="1">
        <v>113546.92</v>
      </c>
      <c r="Y502">
        <v>0.46450000000000002</v>
      </c>
      <c r="Z502">
        <v>0.43049999999999999</v>
      </c>
      <c r="AA502">
        <v>0.105</v>
      </c>
      <c r="AB502">
        <v>0.53549999999999998</v>
      </c>
      <c r="AC502">
        <v>113.55</v>
      </c>
      <c r="AD502" s="1">
        <v>6875.66</v>
      </c>
      <c r="AE502">
        <v>509.86</v>
      </c>
      <c r="AF502" s="1">
        <v>89901.1</v>
      </c>
      <c r="AG502">
        <v>91</v>
      </c>
      <c r="AH502" s="1">
        <v>28507</v>
      </c>
      <c r="AI502" s="1">
        <v>41114</v>
      </c>
      <c r="AJ502">
        <v>61.78</v>
      </c>
      <c r="AK502">
        <v>59.86</v>
      </c>
      <c r="AL502">
        <v>61</v>
      </c>
      <c r="AM502">
        <v>3.43</v>
      </c>
      <c r="AN502">
        <v>0</v>
      </c>
      <c r="AO502">
        <v>1.2578</v>
      </c>
      <c r="AP502" s="1">
        <v>1924.71</v>
      </c>
      <c r="AQ502" s="1">
        <v>2378.1999999999998</v>
      </c>
      <c r="AR502" s="1">
        <v>7296.5</v>
      </c>
      <c r="AS502">
        <v>866.03</v>
      </c>
      <c r="AT502">
        <v>379.16</v>
      </c>
      <c r="AU502" s="1">
        <v>12844.57</v>
      </c>
      <c r="AV502" s="1">
        <v>8506.85</v>
      </c>
      <c r="AW502">
        <v>0.4824</v>
      </c>
      <c r="AX502" s="1">
        <v>5475.78</v>
      </c>
      <c r="AY502">
        <v>0.3105</v>
      </c>
      <c r="AZ502" s="1">
        <v>2228.5300000000002</v>
      </c>
      <c r="BA502">
        <v>0.12640000000000001</v>
      </c>
      <c r="BB502" s="1">
        <v>1421.66</v>
      </c>
      <c r="BC502">
        <v>8.0600000000000005E-2</v>
      </c>
      <c r="BD502" s="1">
        <v>17632.82</v>
      </c>
      <c r="BE502" s="1">
        <v>6500.38</v>
      </c>
      <c r="BF502">
        <v>2.5198</v>
      </c>
      <c r="BG502">
        <v>0.53359999999999996</v>
      </c>
      <c r="BH502">
        <v>0.19309999999999999</v>
      </c>
      <c r="BI502">
        <v>0.23230000000000001</v>
      </c>
      <c r="BJ502">
        <v>2.8400000000000002E-2</v>
      </c>
      <c r="BK502">
        <v>1.2699999999999999E-2</v>
      </c>
    </row>
    <row r="503" spans="1:63" x14ac:dyDescent="0.3">
      <c r="A503" t="s">
        <v>501</v>
      </c>
      <c r="B503">
        <v>45997</v>
      </c>
      <c r="C503">
        <v>78</v>
      </c>
      <c r="D503">
        <v>21.09</v>
      </c>
      <c r="E503" s="1">
        <v>1644.83</v>
      </c>
      <c r="F503" s="1">
        <v>1663.83</v>
      </c>
      <c r="G503">
        <v>8.2000000000000007E-3</v>
      </c>
      <c r="H503">
        <v>0</v>
      </c>
      <c r="I503">
        <v>1.38E-2</v>
      </c>
      <c r="J503">
        <v>1E-4</v>
      </c>
      <c r="K503">
        <v>1.61E-2</v>
      </c>
      <c r="L503">
        <v>0.90410000000000001</v>
      </c>
      <c r="M503">
        <v>5.7700000000000001E-2</v>
      </c>
      <c r="N503">
        <v>0.28139999999999998</v>
      </c>
      <c r="O503">
        <v>2.5000000000000001E-3</v>
      </c>
      <c r="P503">
        <v>0.1072</v>
      </c>
      <c r="Q503" s="1">
        <v>54023.03</v>
      </c>
      <c r="R503">
        <v>0.21740000000000001</v>
      </c>
      <c r="S503">
        <v>0.1739</v>
      </c>
      <c r="T503">
        <v>0.60870000000000002</v>
      </c>
      <c r="U503">
        <v>8</v>
      </c>
      <c r="V503" s="1">
        <v>88487.52</v>
      </c>
      <c r="W503">
        <v>198.69</v>
      </c>
      <c r="X503" s="1">
        <v>283914.03999999998</v>
      </c>
      <c r="Y503">
        <v>0.60309999999999997</v>
      </c>
      <c r="Z503">
        <v>0.34239999999999998</v>
      </c>
      <c r="AA503">
        <v>5.45E-2</v>
      </c>
      <c r="AB503">
        <v>0.39689999999999998</v>
      </c>
      <c r="AC503">
        <v>283.91000000000003</v>
      </c>
      <c r="AD503" s="1">
        <v>6652.83</v>
      </c>
      <c r="AE503">
        <v>555.54999999999995</v>
      </c>
      <c r="AF503" s="1">
        <v>242318.23</v>
      </c>
      <c r="AG503">
        <v>572</v>
      </c>
      <c r="AH503" s="1">
        <v>37375</v>
      </c>
      <c r="AI503" s="1">
        <v>74707</v>
      </c>
      <c r="AJ503">
        <v>36.450000000000003</v>
      </c>
      <c r="AK503">
        <v>22.63</v>
      </c>
      <c r="AL503">
        <v>22.77</v>
      </c>
      <c r="AM503">
        <v>5</v>
      </c>
      <c r="AN503">
        <v>0</v>
      </c>
      <c r="AO503">
        <v>0.53879999999999995</v>
      </c>
      <c r="AP503" s="1">
        <v>1164.23</v>
      </c>
      <c r="AQ503" s="1">
        <v>1430.51</v>
      </c>
      <c r="AR503" s="1">
        <v>5940.52</v>
      </c>
      <c r="AS503">
        <v>497.46</v>
      </c>
      <c r="AT503">
        <v>120.54</v>
      </c>
      <c r="AU503" s="1">
        <v>9153.2900000000009</v>
      </c>
      <c r="AV503" s="1">
        <v>2833.05</v>
      </c>
      <c r="AW503">
        <v>0.25969999999999999</v>
      </c>
      <c r="AX503" s="1">
        <v>5564.21</v>
      </c>
      <c r="AY503">
        <v>0.5101</v>
      </c>
      <c r="AZ503" s="1">
        <v>1873.38</v>
      </c>
      <c r="BA503">
        <v>0.17180000000000001</v>
      </c>
      <c r="BB503">
        <v>636.75</v>
      </c>
      <c r="BC503">
        <v>5.8400000000000001E-2</v>
      </c>
      <c r="BD503" s="1">
        <v>10907.4</v>
      </c>
      <c r="BE503" s="1">
        <v>2190.19</v>
      </c>
      <c r="BF503">
        <v>0.3</v>
      </c>
      <c r="BG503">
        <v>0.47299999999999998</v>
      </c>
      <c r="BH503">
        <v>0.20069999999999999</v>
      </c>
      <c r="BI503">
        <v>0.26290000000000002</v>
      </c>
      <c r="BJ503">
        <v>4.36E-2</v>
      </c>
      <c r="BK503">
        <v>1.9800000000000002E-2</v>
      </c>
    </row>
    <row r="504" spans="1:63" x14ac:dyDescent="0.3">
      <c r="A504" t="s">
        <v>502</v>
      </c>
      <c r="B504">
        <v>48587</v>
      </c>
      <c r="C504">
        <v>50</v>
      </c>
      <c r="D504">
        <v>18.64</v>
      </c>
      <c r="E504">
        <v>931.97</v>
      </c>
      <c r="F504">
        <v>974.08</v>
      </c>
      <c r="G504">
        <v>6.1000000000000004E-3</v>
      </c>
      <c r="H504">
        <v>8.0000000000000002E-3</v>
      </c>
      <c r="I504">
        <v>0</v>
      </c>
      <c r="J504">
        <v>0</v>
      </c>
      <c r="K504">
        <v>2.3300000000000001E-2</v>
      </c>
      <c r="L504">
        <v>0.95950000000000002</v>
      </c>
      <c r="M504">
        <v>3.0999999999999999E-3</v>
      </c>
      <c r="N504">
        <v>8.6900000000000005E-2</v>
      </c>
      <c r="O504">
        <v>9.5999999999999992E-3</v>
      </c>
      <c r="P504">
        <v>0.1045</v>
      </c>
      <c r="Q504" s="1">
        <v>52332.85</v>
      </c>
      <c r="R504">
        <v>8.8599999999999998E-2</v>
      </c>
      <c r="S504">
        <v>0.24049999999999999</v>
      </c>
      <c r="T504">
        <v>0.67090000000000005</v>
      </c>
      <c r="U504">
        <v>5</v>
      </c>
      <c r="V504" s="1">
        <v>80606</v>
      </c>
      <c r="W504">
        <v>186.39</v>
      </c>
      <c r="X504" s="1">
        <v>148451.73000000001</v>
      </c>
      <c r="Y504">
        <v>0.89570000000000005</v>
      </c>
      <c r="Z504">
        <v>8.0699999999999994E-2</v>
      </c>
      <c r="AA504">
        <v>2.3599999999999999E-2</v>
      </c>
      <c r="AB504">
        <v>0.1043</v>
      </c>
      <c r="AC504">
        <v>148.44999999999999</v>
      </c>
      <c r="AD504" s="1">
        <v>4039.07</v>
      </c>
      <c r="AE504">
        <v>513.61</v>
      </c>
      <c r="AF504" s="1">
        <v>128823.72</v>
      </c>
      <c r="AG504">
        <v>263</v>
      </c>
      <c r="AH504" s="1">
        <v>41019</v>
      </c>
      <c r="AI504" s="1">
        <v>90894</v>
      </c>
      <c r="AJ504">
        <v>30.99</v>
      </c>
      <c r="AK504">
        <v>26.99</v>
      </c>
      <c r="AL504">
        <v>28.52</v>
      </c>
      <c r="AM504">
        <v>5</v>
      </c>
      <c r="AN504">
        <v>0</v>
      </c>
      <c r="AO504">
        <v>0.626</v>
      </c>
      <c r="AP504" s="1">
        <v>1066.67</v>
      </c>
      <c r="AQ504" s="1">
        <v>1291.22</v>
      </c>
      <c r="AR504" s="1">
        <v>6755.66</v>
      </c>
      <c r="AS504">
        <v>248.2</v>
      </c>
      <c r="AT504">
        <v>168.71</v>
      </c>
      <c r="AU504" s="1">
        <v>9530.4500000000007</v>
      </c>
      <c r="AV504" s="1">
        <v>6180.86</v>
      </c>
      <c r="AW504">
        <v>0.5635</v>
      </c>
      <c r="AX504" s="1">
        <v>3525.02</v>
      </c>
      <c r="AY504">
        <v>0.32140000000000002</v>
      </c>
      <c r="AZ504">
        <v>937.38</v>
      </c>
      <c r="BA504">
        <v>8.5500000000000007E-2</v>
      </c>
      <c r="BB504">
        <v>324.8</v>
      </c>
      <c r="BC504">
        <v>2.9600000000000001E-2</v>
      </c>
      <c r="BD504" s="1">
        <v>10968.06</v>
      </c>
      <c r="BE504" s="1">
        <v>5378.39</v>
      </c>
      <c r="BF504">
        <v>1.2406999999999999</v>
      </c>
      <c r="BG504">
        <v>0.58320000000000005</v>
      </c>
      <c r="BH504">
        <v>0.25119999999999998</v>
      </c>
      <c r="BI504">
        <v>6.6799999999999998E-2</v>
      </c>
      <c r="BJ504">
        <v>2.7699999999999999E-2</v>
      </c>
      <c r="BK504">
        <v>7.1099999999999997E-2</v>
      </c>
    </row>
    <row r="505" spans="1:63" x14ac:dyDescent="0.3">
      <c r="A505" t="s">
        <v>503</v>
      </c>
      <c r="B505">
        <v>44727</v>
      </c>
      <c r="C505">
        <v>81</v>
      </c>
      <c r="D505">
        <v>26.05</v>
      </c>
      <c r="E505" s="1">
        <v>2109.66</v>
      </c>
      <c r="F505" s="1">
        <v>2017.09</v>
      </c>
      <c r="G505">
        <v>2E-3</v>
      </c>
      <c r="H505">
        <v>2E-3</v>
      </c>
      <c r="I505">
        <v>5.7000000000000002E-3</v>
      </c>
      <c r="J505">
        <v>1E-3</v>
      </c>
      <c r="K505">
        <v>1.7000000000000001E-2</v>
      </c>
      <c r="L505">
        <v>0.93759999999999999</v>
      </c>
      <c r="M505">
        <v>3.4700000000000002E-2</v>
      </c>
      <c r="N505">
        <v>0.48659999999999998</v>
      </c>
      <c r="O505">
        <v>1.6999999999999999E-3</v>
      </c>
      <c r="P505">
        <v>0.13320000000000001</v>
      </c>
      <c r="Q505" s="1">
        <v>58079</v>
      </c>
      <c r="R505">
        <v>0.26590000000000003</v>
      </c>
      <c r="S505">
        <v>0.15609999999999999</v>
      </c>
      <c r="T505">
        <v>0.57799999999999996</v>
      </c>
      <c r="U505">
        <v>17.3</v>
      </c>
      <c r="V505" s="1">
        <v>67715.03</v>
      </c>
      <c r="W505">
        <v>121.78</v>
      </c>
      <c r="X505" s="1">
        <v>131928.04999999999</v>
      </c>
      <c r="Y505">
        <v>0.8226</v>
      </c>
      <c r="Z505">
        <v>0.14269999999999999</v>
      </c>
      <c r="AA505">
        <v>3.4700000000000002E-2</v>
      </c>
      <c r="AB505">
        <v>0.1774</v>
      </c>
      <c r="AC505">
        <v>131.93</v>
      </c>
      <c r="AD505" s="1">
        <v>3700.36</v>
      </c>
      <c r="AE505">
        <v>535.45000000000005</v>
      </c>
      <c r="AF505" s="1">
        <v>122239.13</v>
      </c>
      <c r="AG505">
        <v>223</v>
      </c>
      <c r="AH505" s="1">
        <v>34748</v>
      </c>
      <c r="AI505" s="1">
        <v>49179</v>
      </c>
      <c r="AJ505">
        <v>47.75</v>
      </c>
      <c r="AK505">
        <v>25.9</v>
      </c>
      <c r="AL505">
        <v>35.619999999999997</v>
      </c>
      <c r="AM505">
        <v>4.0999999999999996</v>
      </c>
      <c r="AN505">
        <v>0</v>
      </c>
      <c r="AO505">
        <v>0.77210000000000001</v>
      </c>
      <c r="AP505" s="1">
        <v>1126.21</v>
      </c>
      <c r="AQ505" s="1">
        <v>1871.76</v>
      </c>
      <c r="AR505" s="1">
        <v>6172.27</v>
      </c>
      <c r="AS505">
        <v>735</v>
      </c>
      <c r="AT505">
        <v>254.81</v>
      </c>
      <c r="AU505" s="1">
        <v>10160.06</v>
      </c>
      <c r="AV505" s="1">
        <v>6097.25</v>
      </c>
      <c r="AW505">
        <v>0.54479999999999995</v>
      </c>
      <c r="AX505" s="1">
        <v>3450.13</v>
      </c>
      <c r="AY505">
        <v>0.30830000000000002</v>
      </c>
      <c r="AZ505">
        <v>907.5</v>
      </c>
      <c r="BA505">
        <v>8.1100000000000005E-2</v>
      </c>
      <c r="BB505">
        <v>735.84</v>
      </c>
      <c r="BC505">
        <v>6.5799999999999997E-2</v>
      </c>
      <c r="BD505" s="1">
        <v>11190.71</v>
      </c>
      <c r="BE505" s="1">
        <v>4332.88</v>
      </c>
      <c r="BF505">
        <v>1.4765999999999999</v>
      </c>
      <c r="BG505">
        <v>0.54669999999999996</v>
      </c>
      <c r="BH505">
        <v>0.21029999999999999</v>
      </c>
      <c r="BI505">
        <v>0.19670000000000001</v>
      </c>
      <c r="BJ505">
        <v>2.5700000000000001E-2</v>
      </c>
      <c r="BK505">
        <v>2.06E-2</v>
      </c>
    </row>
    <row r="506" spans="1:63" x14ac:dyDescent="0.3">
      <c r="A506" t="s">
        <v>504</v>
      </c>
      <c r="B506">
        <v>44826</v>
      </c>
      <c r="C506">
        <v>7</v>
      </c>
      <c r="D506">
        <v>262.25</v>
      </c>
      <c r="E506" s="1">
        <v>1835.75</v>
      </c>
      <c r="F506" s="1">
        <v>2384.04</v>
      </c>
      <c r="G506">
        <v>3.2000000000000002E-3</v>
      </c>
      <c r="H506">
        <v>1.2999999999999999E-3</v>
      </c>
      <c r="I506">
        <v>0.24399999999999999</v>
      </c>
      <c r="J506">
        <v>1.2999999999999999E-3</v>
      </c>
      <c r="K506">
        <v>2.2100000000000002E-2</v>
      </c>
      <c r="L506">
        <v>0.60370000000000001</v>
      </c>
      <c r="M506">
        <v>0.1244</v>
      </c>
      <c r="N506">
        <v>0.99950000000000006</v>
      </c>
      <c r="O506">
        <v>4.0000000000000002E-4</v>
      </c>
      <c r="P506">
        <v>0.13750000000000001</v>
      </c>
      <c r="Q506" s="1">
        <v>51655.65</v>
      </c>
      <c r="R506">
        <v>0.1643</v>
      </c>
      <c r="S506">
        <v>0.19289999999999999</v>
      </c>
      <c r="T506">
        <v>0.64290000000000003</v>
      </c>
      <c r="U506">
        <v>11.9</v>
      </c>
      <c r="V506" s="1">
        <v>102234.77</v>
      </c>
      <c r="W506">
        <v>151.53</v>
      </c>
      <c r="X506" s="1">
        <v>91073.27</v>
      </c>
      <c r="Y506">
        <v>0.6069</v>
      </c>
      <c r="Z506">
        <v>0.28949999999999998</v>
      </c>
      <c r="AA506">
        <v>0.10349999999999999</v>
      </c>
      <c r="AB506">
        <v>0.3931</v>
      </c>
      <c r="AC506">
        <v>91.07</v>
      </c>
      <c r="AD506" s="1">
        <v>2270.37</v>
      </c>
      <c r="AE506">
        <v>294.47000000000003</v>
      </c>
      <c r="AF506" s="1">
        <v>64101.3</v>
      </c>
      <c r="AG506">
        <v>30</v>
      </c>
      <c r="AH506" s="1">
        <v>24546</v>
      </c>
      <c r="AI506" s="1">
        <v>39803</v>
      </c>
      <c r="AJ506">
        <v>30.81</v>
      </c>
      <c r="AK506">
        <v>24.31</v>
      </c>
      <c r="AL506">
        <v>24.12</v>
      </c>
      <c r="AM506">
        <v>4.95</v>
      </c>
      <c r="AN506">
        <v>0</v>
      </c>
      <c r="AO506">
        <v>0.65490000000000004</v>
      </c>
      <c r="AP506" s="1">
        <v>1249.98</v>
      </c>
      <c r="AQ506" s="1">
        <v>2935.18</v>
      </c>
      <c r="AR506" s="1">
        <v>6072.79</v>
      </c>
      <c r="AS506">
        <v>384.15</v>
      </c>
      <c r="AT506">
        <v>114.45</v>
      </c>
      <c r="AU506" s="1">
        <v>10756.56</v>
      </c>
      <c r="AV506" s="1">
        <v>6440.15</v>
      </c>
      <c r="AW506">
        <v>0.54549999999999998</v>
      </c>
      <c r="AX506" s="1">
        <v>1453.71</v>
      </c>
      <c r="AY506">
        <v>0.1231</v>
      </c>
      <c r="AZ506" s="1">
        <v>1992.49</v>
      </c>
      <c r="BA506">
        <v>0.16880000000000001</v>
      </c>
      <c r="BB506" s="1">
        <v>1918.88</v>
      </c>
      <c r="BC506">
        <v>0.16250000000000001</v>
      </c>
      <c r="BD506" s="1">
        <v>11805.23</v>
      </c>
      <c r="BE506" s="1">
        <v>9067.5400000000009</v>
      </c>
      <c r="BF506">
        <v>4.3647999999999998</v>
      </c>
      <c r="BG506">
        <v>0.47899999999999998</v>
      </c>
      <c r="BH506">
        <v>0.2054</v>
      </c>
      <c r="BI506">
        <v>0.22159999999999999</v>
      </c>
      <c r="BJ506">
        <v>8.1900000000000001E-2</v>
      </c>
      <c r="BK506">
        <v>1.21E-2</v>
      </c>
    </row>
    <row r="507" spans="1:63" x14ac:dyDescent="0.3">
      <c r="A507" t="s">
        <v>505</v>
      </c>
      <c r="B507">
        <v>44834</v>
      </c>
      <c r="C507">
        <v>21</v>
      </c>
      <c r="D507">
        <v>239.36</v>
      </c>
      <c r="E507" s="1">
        <v>5026.6000000000004</v>
      </c>
      <c r="F507" s="1">
        <v>5025.54</v>
      </c>
      <c r="G507">
        <v>2.4799999999999999E-2</v>
      </c>
      <c r="H507">
        <v>0</v>
      </c>
      <c r="I507">
        <v>3.85E-2</v>
      </c>
      <c r="J507">
        <v>8.0000000000000004E-4</v>
      </c>
      <c r="K507">
        <v>1.7600000000000001E-2</v>
      </c>
      <c r="L507">
        <v>0.87070000000000003</v>
      </c>
      <c r="M507">
        <v>4.7600000000000003E-2</v>
      </c>
      <c r="N507">
        <v>0.2092</v>
      </c>
      <c r="O507">
        <v>2.0500000000000001E-2</v>
      </c>
      <c r="P507">
        <v>0.12429999999999999</v>
      </c>
      <c r="Q507" s="1">
        <v>65758.75</v>
      </c>
      <c r="R507">
        <v>0.1779</v>
      </c>
      <c r="S507">
        <v>0.18099999999999999</v>
      </c>
      <c r="T507">
        <v>0.6411</v>
      </c>
      <c r="U507">
        <v>30</v>
      </c>
      <c r="V507" s="1">
        <v>82645.600000000006</v>
      </c>
      <c r="W507">
        <v>167.53</v>
      </c>
      <c r="X507" s="1">
        <v>181929.72</v>
      </c>
      <c r="Y507">
        <v>0.7712</v>
      </c>
      <c r="Z507">
        <v>0.2135</v>
      </c>
      <c r="AA507">
        <v>1.52E-2</v>
      </c>
      <c r="AB507">
        <v>0.2288</v>
      </c>
      <c r="AC507">
        <v>181.93</v>
      </c>
      <c r="AD507" s="1">
        <v>7692.45</v>
      </c>
      <c r="AE507">
        <v>914.35</v>
      </c>
      <c r="AF507" s="1">
        <v>187458.74</v>
      </c>
      <c r="AG507">
        <v>495</v>
      </c>
      <c r="AH507" s="1">
        <v>42063</v>
      </c>
      <c r="AI507" s="1">
        <v>65092</v>
      </c>
      <c r="AJ507">
        <v>52.69</v>
      </c>
      <c r="AK507">
        <v>41.93</v>
      </c>
      <c r="AL507">
        <v>42.8</v>
      </c>
      <c r="AM507">
        <v>4.74</v>
      </c>
      <c r="AN507">
        <v>0</v>
      </c>
      <c r="AO507">
        <v>0.82130000000000003</v>
      </c>
      <c r="AP507" s="1">
        <v>1478.75</v>
      </c>
      <c r="AQ507" s="1">
        <v>1951.44</v>
      </c>
      <c r="AR507" s="1">
        <v>6969.95</v>
      </c>
      <c r="AS507">
        <v>738.65</v>
      </c>
      <c r="AT507">
        <v>231.78</v>
      </c>
      <c r="AU507" s="1">
        <v>11370.56</v>
      </c>
      <c r="AV507" s="1">
        <v>3792.6</v>
      </c>
      <c r="AW507">
        <v>0.31430000000000002</v>
      </c>
      <c r="AX507" s="1">
        <v>6736.68</v>
      </c>
      <c r="AY507">
        <v>0.55820000000000003</v>
      </c>
      <c r="AZ507" s="1">
        <v>1145.6300000000001</v>
      </c>
      <c r="BA507">
        <v>9.4899999999999998E-2</v>
      </c>
      <c r="BB507">
        <v>393.4</v>
      </c>
      <c r="BC507">
        <v>3.2599999999999997E-2</v>
      </c>
      <c r="BD507" s="1">
        <v>12068.31</v>
      </c>
      <c r="BE507" s="1">
        <v>2669.52</v>
      </c>
      <c r="BF507">
        <v>0.44550000000000001</v>
      </c>
      <c r="BG507">
        <v>0.58140000000000003</v>
      </c>
      <c r="BH507">
        <v>0.21990000000000001</v>
      </c>
      <c r="BI507">
        <v>0.1416</v>
      </c>
      <c r="BJ507">
        <v>4.1099999999999998E-2</v>
      </c>
      <c r="BK507">
        <v>1.6E-2</v>
      </c>
    </row>
    <row r="508" spans="1:63" x14ac:dyDescent="0.3">
      <c r="A508" t="s">
        <v>506</v>
      </c>
      <c r="B508">
        <v>50294</v>
      </c>
      <c r="C508">
        <v>22</v>
      </c>
      <c r="D508">
        <v>28.05</v>
      </c>
      <c r="E508">
        <v>617.13</v>
      </c>
      <c r="F508">
        <v>572.38</v>
      </c>
      <c r="G508">
        <v>5.1999999999999998E-3</v>
      </c>
      <c r="H508">
        <v>0</v>
      </c>
      <c r="I508">
        <v>1.6999999999999999E-3</v>
      </c>
      <c r="J508">
        <v>0</v>
      </c>
      <c r="K508">
        <v>2.5999999999999999E-2</v>
      </c>
      <c r="L508">
        <v>0.93469999999999998</v>
      </c>
      <c r="M508">
        <v>3.2300000000000002E-2</v>
      </c>
      <c r="N508">
        <v>0.30499999999999999</v>
      </c>
      <c r="O508">
        <v>8.6E-3</v>
      </c>
      <c r="P508">
        <v>0.1109</v>
      </c>
      <c r="Q508" s="1">
        <v>46790.99</v>
      </c>
      <c r="R508">
        <v>0.25</v>
      </c>
      <c r="S508">
        <v>0.18179999999999999</v>
      </c>
      <c r="T508">
        <v>0.56820000000000004</v>
      </c>
      <c r="U508">
        <v>4</v>
      </c>
      <c r="V508" s="1">
        <v>79738.5</v>
      </c>
      <c r="W508">
        <v>149.84</v>
      </c>
      <c r="X508" s="1">
        <v>171621.51</v>
      </c>
      <c r="Y508">
        <v>0.80810000000000004</v>
      </c>
      <c r="Z508">
        <v>0.14430000000000001</v>
      </c>
      <c r="AA508">
        <v>4.7600000000000003E-2</v>
      </c>
      <c r="AB508">
        <v>0.19189999999999999</v>
      </c>
      <c r="AC508">
        <v>171.62</v>
      </c>
      <c r="AD508" s="1">
        <v>5121.32</v>
      </c>
      <c r="AE508">
        <v>617.03</v>
      </c>
      <c r="AF508" s="1">
        <v>149019.07999999999</v>
      </c>
      <c r="AG508">
        <v>373</v>
      </c>
      <c r="AH508" s="1">
        <v>34069</v>
      </c>
      <c r="AI508" s="1">
        <v>57326</v>
      </c>
      <c r="AJ508">
        <v>57.7</v>
      </c>
      <c r="AK508">
        <v>27.96</v>
      </c>
      <c r="AL508">
        <v>31.2</v>
      </c>
      <c r="AM508">
        <v>4.5999999999999996</v>
      </c>
      <c r="AN508">
        <v>0</v>
      </c>
      <c r="AO508">
        <v>0.77239999999999998</v>
      </c>
      <c r="AP508" s="1">
        <v>1824.11</v>
      </c>
      <c r="AQ508" s="1">
        <v>2239.56</v>
      </c>
      <c r="AR508" s="1">
        <v>5623.1</v>
      </c>
      <c r="AS508">
        <v>272.70999999999998</v>
      </c>
      <c r="AT508">
        <v>324</v>
      </c>
      <c r="AU508" s="1">
        <v>10283.450000000001</v>
      </c>
      <c r="AV508" s="1">
        <v>5697.98</v>
      </c>
      <c r="AW508">
        <v>0.47239999999999999</v>
      </c>
      <c r="AX508" s="1">
        <v>4727.84</v>
      </c>
      <c r="AY508">
        <v>0.39200000000000002</v>
      </c>
      <c r="AZ508" s="1">
        <v>1081.22</v>
      </c>
      <c r="BA508">
        <v>8.9599999999999999E-2</v>
      </c>
      <c r="BB508">
        <v>555.08000000000004</v>
      </c>
      <c r="BC508">
        <v>4.5999999999999999E-2</v>
      </c>
      <c r="BD508" s="1">
        <v>12062.13</v>
      </c>
      <c r="BE508" s="1">
        <v>4528.71</v>
      </c>
      <c r="BF508">
        <v>1.0711999999999999</v>
      </c>
      <c r="BG508">
        <v>0.49030000000000001</v>
      </c>
      <c r="BH508">
        <v>0.2029</v>
      </c>
      <c r="BI508">
        <v>0.25990000000000002</v>
      </c>
      <c r="BJ508">
        <v>3.5299999999999998E-2</v>
      </c>
      <c r="BK508">
        <v>1.1599999999999999E-2</v>
      </c>
    </row>
    <row r="509" spans="1:63" x14ac:dyDescent="0.3">
      <c r="A509" t="s">
        <v>507</v>
      </c>
      <c r="B509">
        <v>49239</v>
      </c>
      <c r="C509">
        <v>24</v>
      </c>
      <c r="D509">
        <v>93.46</v>
      </c>
      <c r="E509" s="1">
        <v>2242.94</v>
      </c>
      <c r="F509" s="1">
        <v>2167.69</v>
      </c>
      <c r="G509">
        <v>1.41E-2</v>
      </c>
      <c r="H509">
        <v>6.0000000000000001E-3</v>
      </c>
      <c r="I509">
        <v>0.1527</v>
      </c>
      <c r="J509">
        <v>5.0000000000000001E-4</v>
      </c>
      <c r="K509">
        <v>2.7300000000000001E-2</v>
      </c>
      <c r="L509">
        <v>0.76039999999999996</v>
      </c>
      <c r="M509">
        <v>3.9E-2</v>
      </c>
      <c r="N509">
        <v>0.38490000000000002</v>
      </c>
      <c r="O509">
        <v>1.5800000000000002E-2</v>
      </c>
      <c r="P509">
        <v>0.1203</v>
      </c>
      <c r="Q509" s="1">
        <v>63258.28</v>
      </c>
      <c r="R509">
        <v>0.15440000000000001</v>
      </c>
      <c r="S509">
        <v>0.26469999999999999</v>
      </c>
      <c r="T509">
        <v>0.58089999999999997</v>
      </c>
      <c r="U509">
        <v>14.5</v>
      </c>
      <c r="V509" s="1">
        <v>83801.100000000006</v>
      </c>
      <c r="W509">
        <v>150.71</v>
      </c>
      <c r="X509" s="1">
        <v>197533.31</v>
      </c>
      <c r="Y509">
        <v>0.58199999999999996</v>
      </c>
      <c r="Z509">
        <v>0.39700000000000002</v>
      </c>
      <c r="AA509">
        <v>2.1000000000000001E-2</v>
      </c>
      <c r="AB509">
        <v>0.41799999999999998</v>
      </c>
      <c r="AC509">
        <v>197.53</v>
      </c>
      <c r="AD509" s="1">
        <v>7291.14</v>
      </c>
      <c r="AE509">
        <v>616.38</v>
      </c>
      <c r="AF509" s="1">
        <v>197218.39</v>
      </c>
      <c r="AG509">
        <v>511</v>
      </c>
      <c r="AH509" s="1">
        <v>38844</v>
      </c>
      <c r="AI509" s="1">
        <v>54974</v>
      </c>
      <c r="AJ509">
        <v>63.15</v>
      </c>
      <c r="AK509">
        <v>35.200000000000003</v>
      </c>
      <c r="AL509">
        <v>38.020000000000003</v>
      </c>
      <c r="AM509">
        <v>4.5999999999999996</v>
      </c>
      <c r="AN509">
        <v>0</v>
      </c>
      <c r="AO509">
        <v>0.7722</v>
      </c>
      <c r="AP509" s="1">
        <v>1638.31</v>
      </c>
      <c r="AQ509" s="1">
        <v>1743.14</v>
      </c>
      <c r="AR509" s="1">
        <v>6216.97</v>
      </c>
      <c r="AS509">
        <v>549.70000000000005</v>
      </c>
      <c r="AT509">
        <v>291.52</v>
      </c>
      <c r="AU509" s="1">
        <v>10439.66</v>
      </c>
      <c r="AV509" s="1">
        <v>3654.61</v>
      </c>
      <c r="AW509">
        <v>0.314</v>
      </c>
      <c r="AX509" s="1">
        <v>6401.68</v>
      </c>
      <c r="AY509">
        <v>0.55000000000000004</v>
      </c>
      <c r="AZ509" s="1">
        <v>1077.3800000000001</v>
      </c>
      <c r="BA509">
        <v>9.2600000000000002E-2</v>
      </c>
      <c r="BB509">
        <v>506.79</v>
      </c>
      <c r="BC509">
        <v>4.3499999999999997E-2</v>
      </c>
      <c r="BD509" s="1">
        <v>11640.45</v>
      </c>
      <c r="BE509" s="1">
        <v>2107.35</v>
      </c>
      <c r="BF509">
        <v>0.4642</v>
      </c>
      <c r="BG509">
        <v>0.58089999999999997</v>
      </c>
      <c r="BH509">
        <v>0.22120000000000001</v>
      </c>
      <c r="BI509">
        <v>0.14460000000000001</v>
      </c>
      <c r="BJ509">
        <v>3.3799999999999997E-2</v>
      </c>
      <c r="BK509">
        <v>1.9400000000000001E-2</v>
      </c>
    </row>
    <row r="510" spans="1:63" x14ac:dyDescent="0.3">
      <c r="A510" t="s">
        <v>508</v>
      </c>
      <c r="B510">
        <v>44842</v>
      </c>
      <c r="C510">
        <v>25</v>
      </c>
      <c r="D510">
        <v>217.93</v>
      </c>
      <c r="E510" s="1">
        <v>5448.27</v>
      </c>
      <c r="F510" s="1">
        <v>5306.05</v>
      </c>
      <c r="G510">
        <v>5.9200000000000003E-2</v>
      </c>
      <c r="H510">
        <v>5.9999999999999995E-4</v>
      </c>
      <c r="I510">
        <v>2.6800000000000001E-2</v>
      </c>
      <c r="J510">
        <v>6.9999999999999999E-4</v>
      </c>
      <c r="K510">
        <v>4.2599999999999999E-2</v>
      </c>
      <c r="L510">
        <v>0.8296</v>
      </c>
      <c r="M510">
        <v>4.0399999999999998E-2</v>
      </c>
      <c r="N510">
        <v>0.20399999999999999</v>
      </c>
      <c r="O510">
        <v>3.6499999999999998E-2</v>
      </c>
      <c r="P510">
        <v>0.1062</v>
      </c>
      <c r="Q510" s="1">
        <v>86012.08</v>
      </c>
      <c r="R510">
        <v>0.2324</v>
      </c>
      <c r="S510">
        <v>0.17349999999999999</v>
      </c>
      <c r="T510">
        <v>0.59409999999999996</v>
      </c>
      <c r="U510">
        <v>36.299999999999997</v>
      </c>
      <c r="V510" s="1">
        <v>70090.05</v>
      </c>
      <c r="W510">
        <v>147.6</v>
      </c>
      <c r="X510" s="1">
        <v>269116.95</v>
      </c>
      <c r="Y510">
        <v>0.74960000000000004</v>
      </c>
      <c r="Z510">
        <v>0.2258</v>
      </c>
      <c r="AA510">
        <v>2.46E-2</v>
      </c>
      <c r="AB510">
        <v>0.25040000000000001</v>
      </c>
      <c r="AC510">
        <v>269.12</v>
      </c>
      <c r="AD510" s="1">
        <v>11164.12</v>
      </c>
      <c r="AE510" s="1">
        <v>1217.21</v>
      </c>
      <c r="AF510" s="1">
        <v>275469.32</v>
      </c>
      <c r="AG510">
        <v>587</v>
      </c>
      <c r="AH510" s="1">
        <v>45352</v>
      </c>
      <c r="AI510" s="1">
        <v>79921</v>
      </c>
      <c r="AJ510">
        <v>80.180000000000007</v>
      </c>
      <c r="AK510">
        <v>39.49</v>
      </c>
      <c r="AL510">
        <v>43.88</v>
      </c>
      <c r="AM510">
        <v>5.6</v>
      </c>
      <c r="AN510">
        <v>0</v>
      </c>
      <c r="AO510">
        <v>0.77880000000000005</v>
      </c>
      <c r="AP510" s="1">
        <v>1861.57</v>
      </c>
      <c r="AQ510" s="1">
        <v>2674.22</v>
      </c>
      <c r="AR510" s="1">
        <v>6982.2</v>
      </c>
      <c r="AS510">
        <v>876.51</v>
      </c>
      <c r="AT510">
        <v>442.56</v>
      </c>
      <c r="AU510" s="1">
        <v>12837.06</v>
      </c>
      <c r="AV510" s="1">
        <v>3605.55</v>
      </c>
      <c r="AW510">
        <v>0.2455</v>
      </c>
      <c r="AX510" s="1">
        <v>9545.91</v>
      </c>
      <c r="AY510">
        <v>0.64990000000000003</v>
      </c>
      <c r="AZ510" s="1">
        <v>1052.3599999999999</v>
      </c>
      <c r="BA510">
        <v>7.1599999999999997E-2</v>
      </c>
      <c r="BB510">
        <v>485.42</v>
      </c>
      <c r="BC510">
        <v>3.3000000000000002E-2</v>
      </c>
      <c r="BD510" s="1">
        <v>14689.24</v>
      </c>
      <c r="BE510" s="1">
        <v>1559.19</v>
      </c>
      <c r="BF510">
        <v>0.18110000000000001</v>
      </c>
      <c r="BG510">
        <v>0.58730000000000004</v>
      </c>
      <c r="BH510">
        <v>0.246</v>
      </c>
      <c r="BI510">
        <v>0.1135</v>
      </c>
      <c r="BJ510">
        <v>3.4299999999999997E-2</v>
      </c>
      <c r="BK510">
        <v>1.89E-2</v>
      </c>
    </row>
    <row r="511" spans="1:63" x14ac:dyDescent="0.3">
      <c r="A511" t="s">
        <v>509</v>
      </c>
      <c r="B511">
        <v>44859</v>
      </c>
      <c r="C511">
        <v>6</v>
      </c>
      <c r="D511">
        <v>288.02999999999997</v>
      </c>
      <c r="E511" s="1">
        <v>1728.15</v>
      </c>
      <c r="F511" s="1">
        <v>1834.33</v>
      </c>
      <c r="G511">
        <v>3.3E-3</v>
      </c>
      <c r="H511">
        <v>0</v>
      </c>
      <c r="I511">
        <v>6.3899999999999998E-2</v>
      </c>
      <c r="J511">
        <v>2.8E-3</v>
      </c>
      <c r="K511">
        <v>6.59E-2</v>
      </c>
      <c r="L511">
        <v>0.80110000000000003</v>
      </c>
      <c r="M511">
        <v>6.3E-2</v>
      </c>
      <c r="N511">
        <v>0.59599999999999997</v>
      </c>
      <c r="O511">
        <v>5.1999999999999998E-3</v>
      </c>
      <c r="P511">
        <v>0.1203</v>
      </c>
      <c r="Q511" s="1">
        <v>67343.7</v>
      </c>
      <c r="R511">
        <v>0.32890000000000003</v>
      </c>
      <c r="S511">
        <v>0.21479999999999999</v>
      </c>
      <c r="T511">
        <v>0.45639999999999997</v>
      </c>
      <c r="U511">
        <v>11.3</v>
      </c>
      <c r="V511" s="1">
        <v>74128.34</v>
      </c>
      <c r="W511">
        <v>148.87</v>
      </c>
      <c r="X511" s="1">
        <v>80851.17</v>
      </c>
      <c r="Y511">
        <v>0.83409999999999995</v>
      </c>
      <c r="Z511">
        <v>0.10009999999999999</v>
      </c>
      <c r="AA511">
        <v>6.59E-2</v>
      </c>
      <c r="AB511">
        <v>0.16589999999999999</v>
      </c>
      <c r="AC511">
        <v>80.849999999999994</v>
      </c>
      <c r="AD511" s="1">
        <v>3262.3</v>
      </c>
      <c r="AE511">
        <v>545.01</v>
      </c>
      <c r="AF511" s="1">
        <v>65133.61</v>
      </c>
      <c r="AG511">
        <v>32</v>
      </c>
      <c r="AH511" s="1">
        <v>27111</v>
      </c>
      <c r="AI511" s="1">
        <v>38628</v>
      </c>
      <c r="AJ511">
        <v>62.7</v>
      </c>
      <c r="AK511">
        <v>37.47</v>
      </c>
      <c r="AL511">
        <v>49.61</v>
      </c>
      <c r="AM511">
        <v>3.9</v>
      </c>
      <c r="AN511">
        <v>0</v>
      </c>
      <c r="AO511">
        <v>1.0891999999999999</v>
      </c>
      <c r="AP511" s="1">
        <v>1402.23</v>
      </c>
      <c r="AQ511" s="1">
        <v>2084.91</v>
      </c>
      <c r="AR511" s="1">
        <v>6627</v>
      </c>
      <c r="AS511">
        <v>583.57000000000005</v>
      </c>
      <c r="AT511">
        <v>270.24</v>
      </c>
      <c r="AU511" s="1">
        <v>10967.96</v>
      </c>
      <c r="AV511" s="1">
        <v>7569.21</v>
      </c>
      <c r="AW511">
        <v>0.61299999999999999</v>
      </c>
      <c r="AX511" s="1">
        <v>2376.31</v>
      </c>
      <c r="AY511">
        <v>0.1925</v>
      </c>
      <c r="AZ511" s="1">
        <v>1275.0899999999999</v>
      </c>
      <c r="BA511">
        <v>0.1033</v>
      </c>
      <c r="BB511" s="1">
        <v>1126.78</v>
      </c>
      <c r="BC511">
        <v>9.1300000000000006E-2</v>
      </c>
      <c r="BD511" s="1">
        <v>12347.4</v>
      </c>
      <c r="BE511" s="1">
        <v>7221.01</v>
      </c>
      <c r="BF511">
        <v>3.3774999999999999</v>
      </c>
      <c r="BG511">
        <v>0.56279999999999997</v>
      </c>
      <c r="BH511">
        <v>0.2009</v>
      </c>
      <c r="BI511">
        <v>0.2046</v>
      </c>
      <c r="BJ511">
        <v>2.23E-2</v>
      </c>
      <c r="BK511">
        <v>9.4000000000000004E-3</v>
      </c>
    </row>
    <row r="512" spans="1:63" x14ac:dyDescent="0.3">
      <c r="A512" t="s">
        <v>510</v>
      </c>
      <c r="B512">
        <v>50658</v>
      </c>
      <c r="C512">
        <v>51</v>
      </c>
      <c r="D512">
        <v>9.24</v>
      </c>
      <c r="E512">
        <v>471.2</v>
      </c>
      <c r="F512">
        <v>378.05</v>
      </c>
      <c r="G512">
        <v>5.3E-3</v>
      </c>
      <c r="H512">
        <v>1.9E-3</v>
      </c>
      <c r="I512">
        <v>7.9000000000000008E-3</v>
      </c>
      <c r="J512">
        <v>0</v>
      </c>
      <c r="K512">
        <v>0.1091</v>
      </c>
      <c r="L512">
        <v>0.85729999999999995</v>
      </c>
      <c r="M512">
        <v>1.8499999999999999E-2</v>
      </c>
      <c r="N512">
        <v>0.4844</v>
      </c>
      <c r="O512">
        <v>2.8E-3</v>
      </c>
      <c r="P512">
        <v>0.1206</v>
      </c>
      <c r="Q512" s="1">
        <v>45828.25</v>
      </c>
      <c r="R512">
        <v>0.47620000000000001</v>
      </c>
      <c r="S512">
        <v>0.16669999999999999</v>
      </c>
      <c r="T512">
        <v>0.35709999999999997</v>
      </c>
      <c r="U512">
        <v>4.5999999999999996</v>
      </c>
      <c r="V512" s="1">
        <v>62668.65</v>
      </c>
      <c r="W512">
        <v>99.12</v>
      </c>
      <c r="X512" s="1">
        <v>155690.87</v>
      </c>
      <c r="Y512">
        <v>0.79690000000000005</v>
      </c>
      <c r="Z512">
        <v>7.6100000000000001E-2</v>
      </c>
      <c r="AA512">
        <v>0.127</v>
      </c>
      <c r="AB512">
        <v>0.2031</v>
      </c>
      <c r="AC512">
        <v>155.69</v>
      </c>
      <c r="AD512" s="1">
        <v>4694.28</v>
      </c>
      <c r="AE512">
        <v>610.35</v>
      </c>
      <c r="AF512" s="1">
        <v>126699.07</v>
      </c>
      <c r="AG512">
        <v>245</v>
      </c>
      <c r="AH512" s="1">
        <v>31328</v>
      </c>
      <c r="AI512" s="1">
        <v>43666</v>
      </c>
      <c r="AJ512">
        <v>43.6</v>
      </c>
      <c r="AK512">
        <v>27.63</v>
      </c>
      <c r="AL512">
        <v>34.090000000000003</v>
      </c>
      <c r="AM512">
        <v>4</v>
      </c>
      <c r="AN512" s="1">
        <v>1832.33</v>
      </c>
      <c r="AO512">
        <v>1.9745999999999999</v>
      </c>
      <c r="AP512" s="1">
        <v>2124.31</v>
      </c>
      <c r="AQ512" s="1">
        <v>2393.89</v>
      </c>
      <c r="AR512" s="1">
        <v>6990.26</v>
      </c>
      <c r="AS512">
        <v>335.73</v>
      </c>
      <c r="AT512">
        <v>78.52</v>
      </c>
      <c r="AU512" s="1">
        <v>11922.86</v>
      </c>
      <c r="AV512" s="1">
        <v>9574.17</v>
      </c>
      <c r="AW512">
        <v>0.52029999999999998</v>
      </c>
      <c r="AX512" s="1">
        <v>6205.14</v>
      </c>
      <c r="AY512">
        <v>0.3372</v>
      </c>
      <c r="AZ512" s="1">
        <v>1274.67</v>
      </c>
      <c r="BA512">
        <v>6.93E-2</v>
      </c>
      <c r="BB512" s="1">
        <v>1347.55</v>
      </c>
      <c r="BC512">
        <v>7.3200000000000001E-2</v>
      </c>
      <c r="BD512" s="1">
        <v>18401.52</v>
      </c>
      <c r="BE512" s="1">
        <v>5516.11</v>
      </c>
      <c r="BF512">
        <v>2.3089</v>
      </c>
      <c r="BG512">
        <v>0.44119999999999998</v>
      </c>
      <c r="BH512">
        <v>0.1799</v>
      </c>
      <c r="BI512">
        <v>0.31929999999999997</v>
      </c>
      <c r="BJ512">
        <v>4.7100000000000003E-2</v>
      </c>
      <c r="BK512">
        <v>1.2500000000000001E-2</v>
      </c>
    </row>
    <row r="513" spans="1:63" x14ac:dyDescent="0.3">
      <c r="A513" t="s">
        <v>511</v>
      </c>
      <c r="B513">
        <v>47274</v>
      </c>
      <c r="C513">
        <v>29</v>
      </c>
      <c r="D513">
        <v>90.51</v>
      </c>
      <c r="E513" s="1">
        <v>2624.66</v>
      </c>
      <c r="F513" s="1">
        <v>2534.9899999999998</v>
      </c>
      <c r="G513">
        <v>0.02</v>
      </c>
      <c r="H513">
        <v>1.1000000000000001E-3</v>
      </c>
      <c r="I513">
        <v>3.6799999999999999E-2</v>
      </c>
      <c r="J513">
        <v>1.5E-3</v>
      </c>
      <c r="K513">
        <v>3.6600000000000001E-2</v>
      </c>
      <c r="L513">
        <v>0.87019999999999997</v>
      </c>
      <c r="M513">
        <v>3.3700000000000001E-2</v>
      </c>
      <c r="N513">
        <v>0.15820000000000001</v>
      </c>
      <c r="O513">
        <v>1.5299999999999999E-2</v>
      </c>
      <c r="P513">
        <v>9.7199999999999995E-2</v>
      </c>
      <c r="Q513" s="1">
        <v>65808.61</v>
      </c>
      <c r="R513">
        <v>0.1676</v>
      </c>
      <c r="S513">
        <v>0.185</v>
      </c>
      <c r="T513">
        <v>0.64739999999999998</v>
      </c>
      <c r="U513">
        <v>11.5</v>
      </c>
      <c r="V513" s="1">
        <v>105138.7</v>
      </c>
      <c r="W513">
        <v>223</v>
      </c>
      <c r="X513" s="1">
        <v>198788.25</v>
      </c>
      <c r="Y513">
        <v>0.85040000000000004</v>
      </c>
      <c r="Z513">
        <v>0.1163</v>
      </c>
      <c r="AA513">
        <v>3.32E-2</v>
      </c>
      <c r="AB513">
        <v>0.14960000000000001</v>
      </c>
      <c r="AC513">
        <v>198.79</v>
      </c>
      <c r="AD513" s="1">
        <v>8039.35</v>
      </c>
      <c r="AE513">
        <v>909.71</v>
      </c>
      <c r="AF513" s="1">
        <v>215544.92</v>
      </c>
      <c r="AG513">
        <v>539</v>
      </c>
      <c r="AH513" s="1">
        <v>51954</v>
      </c>
      <c r="AI513" s="1">
        <v>103759</v>
      </c>
      <c r="AJ513">
        <v>62</v>
      </c>
      <c r="AK513">
        <v>39.6</v>
      </c>
      <c r="AL513">
        <v>40.450000000000003</v>
      </c>
      <c r="AM513">
        <v>4.5</v>
      </c>
      <c r="AN513">
        <v>0</v>
      </c>
      <c r="AO513">
        <v>0.68030000000000002</v>
      </c>
      <c r="AP513" s="1">
        <v>1263.75</v>
      </c>
      <c r="AQ513" s="1">
        <v>2013.9</v>
      </c>
      <c r="AR513" s="1">
        <v>6535.14</v>
      </c>
      <c r="AS513">
        <v>531.54999999999995</v>
      </c>
      <c r="AT513">
        <v>603.9</v>
      </c>
      <c r="AU513" s="1">
        <v>10948.26</v>
      </c>
      <c r="AV513" s="1">
        <v>3197.33</v>
      </c>
      <c r="AW513">
        <v>0.2727</v>
      </c>
      <c r="AX513" s="1">
        <v>7054.99</v>
      </c>
      <c r="AY513">
        <v>0.60170000000000001</v>
      </c>
      <c r="AZ513">
        <v>936.31</v>
      </c>
      <c r="BA513">
        <v>7.9799999999999996E-2</v>
      </c>
      <c r="BB513">
        <v>537.41999999999996</v>
      </c>
      <c r="BC513">
        <v>4.58E-2</v>
      </c>
      <c r="BD513" s="1">
        <v>11726.05</v>
      </c>
      <c r="BE513" s="1">
        <v>2158.21</v>
      </c>
      <c r="BF513">
        <v>0.2878</v>
      </c>
      <c r="BG513">
        <v>0.61029999999999995</v>
      </c>
      <c r="BH513">
        <v>0.2054</v>
      </c>
      <c r="BI513">
        <v>0.14180000000000001</v>
      </c>
      <c r="BJ513">
        <v>3.4700000000000002E-2</v>
      </c>
      <c r="BK513">
        <v>7.7000000000000002E-3</v>
      </c>
    </row>
    <row r="514" spans="1:63" x14ac:dyDescent="0.3">
      <c r="A514" t="s">
        <v>512</v>
      </c>
      <c r="B514">
        <v>47092</v>
      </c>
      <c r="C514">
        <v>43</v>
      </c>
      <c r="D514">
        <v>31.35</v>
      </c>
      <c r="E514" s="1">
        <v>1348.09</v>
      </c>
      <c r="F514" s="1">
        <v>1213.95</v>
      </c>
      <c r="G514">
        <v>1.5E-3</v>
      </c>
      <c r="H514">
        <v>2.3E-3</v>
      </c>
      <c r="I514">
        <v>2.23E-2</v>
      </c>
      <c r="J514">
        <v>1.9E-3</v>
      </c>
      <c r="K514">
        <v>6.4000000000000001E-2</v>
      </c>
      <c r="L514">
        <v>0.87339999999999995</v>
      </c>
      <c r="M514">
        <v>3.4500000000000003E-2</v>
      </c>
      <c r="N514">
        <v>0.41449999999999998</v>
      </c>
      <c r="O514">
        <v>3.0000000000000001E-3</v>
      </c>
      <c r="P514">
        <v>0.17649999999999999</v>
      </c>
      <c r="Q514" s="1">
        <v>52719.360000000001</v>
      </c>
      <c r="R514">
        <v>0.27</v>
      </c>
      <c r="S514">
        <v>0.23</v>
      </c>
      <c r="T514">
        <v>0.5</v>
      </c>
      <c r="U514">
        <v>11.9</v>
      </c>
      <c r="V514" s="1">
        <v>72391.009999999995</v>
      </c>
      <c r="W514">
        <v>105.97</v>
      </c>
      <c r="X514" s="1">
        <v>137463.98000000001</v>
      </c>
      <c r="Y514">
        <v>0.83679999999999999</v>
      </c>
      <c r="Z514">
        <v>0.1246</v>
      </c>
      <c r="AA514">
        <v>3.85E-2</v>
      </c>
      <c r="AB514">
        <v>0.16320000000000001</v>
      </c>
      <c r="AC514">
        <v>137.46</v>
      </c>
      <c r="AD514" s="1">
        <v>4216.3100000000004</v>
      </c>
      <c r="AE514">
        <v>600.70000000000005</v>
      </c>
      <c r="AF514" s="1">
        <v>144289.91</v>
      </c>
      <c r="AG514">
        <v>350</v>
      </c>
      <c r="AH514" s="1">
        <v>36547</v>
      </c>
      <c r="AI514" s="1">
        <v>55134</v>
      </c>
      <c r="AJ514">
        <v>57.95</v>
      </c>
      <c r="AK514">
        <v>29.04</v>
      </c>
      <c r="AL514">
        <v>33.229999999999997</v>
      </c>
      <c r="AM514">
        <v>2.8</v>
      </c>
      <c r="AN514" s="1">
        <v>1278.26</v>
      </c>
      <c r="AO514">
        <v>1.131</v>
      </c>
      <c r="AP514" s="1">
        <v>1698.67</v>
      </c>
      <c r="AQ514" s="1">
        <v>2067.6</v>
      </c>
      <c r="AR514" s="1">
        <v>6122.33</v>
      </c>
      <c r="AS514">
        <v>669.14</v>
      </c>
      <c r="AT514">
        <v>470.52</v>
      </c>
      <c r="AU514" s="1">
        <v>11028.26</v>
      </c>
      <c r="AV514" s="1">
        <v>5253.91</v>
      </c>
      <c r="AW514">
        <v>0.41370000000000001</v>
      </c>
      <c r="AX514" s="1">
        <v>5141.6400000000003</v>
      </c>
      <c r="AY514">
        <v>0.40479999999999999</v>
      </c>
      <c r="AZ514" s="1">
        <v>1439.08</v>
      </c>
      <c r="BA514">
        <v>0.1133</v>
      </c>
      <c r="BB514">
        <v>865.83</v>
      </c>
      <c r="BC514">
        <v>6.8199999999999997E-2</v>
      </c>
      <c r="BD514" s="1">
        <v>12700.46</v>
      </c>
      <c r="BE514" s="1">
        <v>3853.94</v>
      </c>
      <c r="BF514">
        <v>1.0314000000000001</v>
      </c>
      <c r="BG514">
        <v>0.54520000000000002</v>
      </c>
      <c r="BH514">
        <v>0.19420000000000001</v>
      </c>
      <c r="BI514">
        <v>0.2147</v>
      </c>
      <c r="BJ514">
        <v>3.2099999999999997E-2</v>
      </c>
      <c r="BK514">
        <v>1.38E-2</v>
      </c>
    </row>
    <row r="515" spans="1:63" x14ac:dyDescent="0.3">
      <c r="A515" t="s">
        <v>513</v>
      </c>
      <c r="B515">
        <v>48652</v>
      </c>
      <c r="C515">
        <v>546</v>
      </c>
      <c r="D515">
        <v>4.3</v>
      </c>
      <c r="E515" s="1">
        <v>2349.9299999999998</v>
      </c>
      <c r="F515" s="1">
        <v>2172.44</v>
      </c>
      <c r="G515">
        <v>1.2999999999999999E-3</v>
      </c>
      <c r="H515">
        <v>0</v>
      </c>
      <c r="I515">
        <v>9.4999999999999998E-3</v>
      </c>
      <c r="J515">
        <v>2.0000000000000001E-4</v>
      </c>
      <c r="K515">
        <v>5.7999999999999996E-3</v>
      </c>
      <c r="L515">
        <v>0.97170000000000001</v>
      </c>
      <c r="M515">
        <v>1.15E-2</v>
      </c>
      <c r="N515">
        <v>0.6069</v>
      </c>
      <c r="O515">
        <v>1.2999999999999999E-3</v>
      </c>
      <c r="P515">
        <v>0.2079</v>
      </c>
      <c r="Q515" s="1">
        <v>42421.18</v>
      </c>
      <c r="R515">
        <v>0.2606</v>
      </c>
      <c r="S515">
        <v>0.18090000000000001</v>
      </c>
      <c r="T515">
        <v>0.5585</v>
      </c>
      <c r="U515">
        <v>18</v>
      </c>
      <c r="V515" s="1">
        <v>53610.94</v>
      </c>
      <c r="W515">
        <v>130.03</v>
      </c>
      <c r="X515" s="1">
        <v>276143.99</v>
      </c>
      <c r="Y515">
        <v>0.47520000000000001</v>
      </c>
      <c r="Z515">
        <v>0.19750000000000001</v>
      </c>
      <c r="AA515">
        <v>0.32729999999999998</v>
      </c>
      <c r="AB515">
        <v>0.52480000000000004</v>
      </c>
      <c r="AC515">
        <v>276.14</v>
      </c>
      <c r="AD515" s="1">
        <v>7735.77</v>
      </c>
      <c r="AE515">
        <v>426.85</v>
      </c>
      <c r="AF515" s="1">
        <v>171904.65</v>
      </c>
      <c r="AG515">
        <v>448</v>
      </c>
      <c r="AH515" s="1">
        <v>32053</v>
      </c>
      <c r="AI515" s="1">
        <v>58492</v>
      </c>
      <c r="AJ515">
        <v>35.4</v>
      </c>
      <c r="AK515">
        <v>20</v>
      </c>
      <c r="AL515">
        <v>35.049999999999997</v>
      </c>
      <c r="AM515">
        <v>3.9</v>
      </c>
      <c r="AN515">
        <v>0</v>
      </c>
      <c r="AO515">
        <v>0.56330000000000002</v>
      </c>
      <c r="AP515" s="1">
        <v>2146.79</v>
      </c>
      <c r="AQ515" s="1">
        <v>3454.7</v>
      </c>
      <c r="AR515" s="1">
        <v>6614.79</v>
      </c>
      <c r="AS515">
        <v>550.77</v>
      </c>
      <c r="AT515">
        <v>627.48</v>
      </c>
      <c r="AU515" s="1">
        <v>13394.56</v>
      </c>
      <c r="AV515" s="1">
        <v>7042.62</v>
      </c>
      <c r="AW515">
        <v>0.42730000000000001</v>
      </c>
      <c r="AX515" s="1">
        <v>7647.51</v>
      </c>
      <c r="AY515">
        <v>0.46400000000000002</v>
      </c>
      <c r="AZ515">
        <v>686.63</v>
      </c>
      <c r="BA515">
        <v>4.1700000000000001E-2</v>
      </c>
      <c r="BB515" s="1">
        <v>1105.74</v>
      </c>
      <c r="BC515">
        <v>6.7100000000000007E-2</v>
      </c>
      <c r="BD515" s="1">
        <v>16482.509999999998</v>
      </c>
      <c r="BE515" s="1">
        <v>4662.0200000000004</v>
      </c>
      <c r="BF515">
        <v>1.238</v>
      </c>
      <c r="BG515">
        <v>0.46879999999999999</v>
      </c>
      <c r="BH515">
        <v>0.2661</v>
      </c>
      <c r="BI515">
        <v>0.21249999999999999</v>
      </c>
      <c r="BJ515">
        <v>3.8300000000000001E-2</v>
      </c>
      <c r="BK515">
        <v>1.43E-2</v>
      </c>
    </row>
    <row r="516" spans="1:63" x14ac:dyDescent="0.3">
      <c r="A516" t="s">
        <v>514</v>
      </c>
      <c r="B516">
        <v>44867</v>
      </c>
      <c r="C516">
        <v>17</v>
      </c>
      <c r="D516">
        <v>312.55</v>
      </c>
      <c r="E516" s="1">
        <v>5313.27</v>
      </c>
      <c r="F516" s="1">
        <v>5249.31</v>
      </c>
      <c r="G516">
        <v>0.15770000000000001</v>
      </c>
      <c r="H516">
        <v>0</v>
      </c>
      <c r="I516">
        <v>7.6600000000000001E-2</v>
      </c>
      <c r="J516">
        <v>5.0000000000000001E-4</v>
      </c>
      <c r="K516">
        <v>6.0299999999999999E-2</v>
      </c>
      <c r="L516">
        <v>0.63959999999999995</v>
      </c>
      <c r="M516">
        <v>6.54E-2</v>
      </c>
      <c r="N516">
        <v>0.1467</v>
      </c>
      <c r="O516">
        <v>6.5799999999999997E-2</v>
      </c>
      <c r="P516">
        <v>9.5899999999999999E-2</v>
      </c>
      <c r="Q516" s="1">
        <v>69854.649999999994</v>
      </c>
      <c r="R516">
        <v>0.32450000000000001</v>
      </c>
      <c r="S516">
        <v>0.13300000000000001</v>
      </c>
      <c r="T516">
        <v>0.54259999999999997</v>
      </c>
      <c r="U516">
        <v>28.1</v>
      </c>
      <c r="V516" s="1">
        <v>98251.06</v>
      </c>
      <c r="W516">
        <v>187.27</v>
      </c>
      <c r="X516" s="1">
        <v>320034.65000000002</v>
      </c>
      <c r="Y516">
        <v>0.62549999999999994</v>
      </c>
      <c r="Z516">
        <v>0.3483</v>
      </c>
      <c r="AA516">
        <v>2.6200000000000001E-2</v>
      </c>
      <c r="AB516">
        <v>0.3745</v>
      </c>
      <c r="AC516">
        <v>320.02999999999997</v>
      </c>
      <c r="AD516" s="1">
        <v>13874.24</v>
      </c>
      <c r="AE516">
        <v>882.93</v>
      </c>
      <c r="AF516" s="1">
        <v>341478.67</v>
      </c>
      <c r="AG516">
        <v>596</v>
      </c>
      <c r="AH516" s="1">
        <v>56952</v>
      </c>
      <c r="AI516" s="1">
        <v>128431</v>
      </c>
      <c r="AJ516">
        <v>73.150000000000006</v>
      </c>
      <c r="AK516">
        <v>38.11</v>
      </c>
      <c r="AL516">
        <v>50.52</v>
      </c>
      <c r="AM516">
        <v>4.63</v>
      </c>
      <c r="AN516">
        <v>0</v>
      </c>
      <c r="AO516">
        <v>0.4163</v>
      </c>
      <c r="AP516" s="1">
        <v>1543.01</v>
      </c>
      <c r="AQ516" s="1">
        <v>2434.56</v>
      </c>
      <c r="AR516" s="1">
        <v>8587.41</v>
      </c>
      <c r="AS516" s="1">
        <v>1000.41</v>
      </c>
      <c r="AT516">
        <v>434.97</v>
      </c>
      <c r="AU516" s="1">
        <v>14000.38</v>
      </c>
      <c r="AV516" s="1">
        <v>3200.25</v>
      </c>
      <c r="AW516">
        <v>0.1986</v>
      </c>
      <c r="AX516" s="1">
        <v>11270.77</v>
      </c>
      <c r="AY516">
        <v>0.69940000000000002</v>
      </c>
      <c r="AZ516" s="1">
        <v>1190.75</v>
      </c>
      <c r="BA516">
        <v>7.3899999999999993E-2</v>
      </c>
      <c r="BB516">
        <v>452.77</v>
      </c>
      <c r="BC516">
        <v>2.81E-2</v>
      </c>
      <c r="BD516" s="1">
        <v>16114.54</v>
      </c>
      <c r="BE516">
        <v>543.89</v>
      </c>
      <c r="BF516">
        <v>4.4699999999999997E-2</v>
      </c>
      <c r="BG516">
        <v>0.63570000000000004</v>
      </c>
      <c r="BH516">
        <v>0.21110000000000001</v>
      </c>
      <c r="BI516">
        <v>0.09</v>
      </c>
      <c r="BJ516">
        <v>3.27E-2</v>
      </c>
      <c r="BK516">
        <v>3.0499999999999999E-2</v>
      </c>
    </row>
    <row r="517" spans="1:63" x14ac:dyDescent="0.3">
      <c r="A517" t="s">
        <v>515</v>
      </c>
      <c r="B517">
        <v>44875</v>
      </c>
      <c r="C517">
        <v>29</v>
      </c>
      <c r="D517">
        <v>266.04000000000002</v>
      </c>
      <c r="E517" s="1">
        <v>7715.04</v>
      </c>
      <c r="F517" s="1">
        <v>7559.45</v>
      </c>
      <c r="G517">
        <v>4.5999999999999999E-2</v>
      </c>
      <c r="H517">
        <v>2.9999999999999997E-4</v>
      </c>
      <c r="I517">
        <v>4.8599999999999997E-2</v>
      </c>
      <c r="J517">
        <v>5.9999999999999995E-4</v>
      </c>
      <c r="K517">
        <v>4.3200000000000002E-2</v>
      </c>
      <c r="L517">
        <v>0.82750000000000001</v>
      </c>
      <c r="M517">
        <v>3.39E-2</v>
      </c>
      <c r="N517">
        <v>0.2147</v>
      </c>
      <c r="O517">
        <v>2.29E-2</v>
      </c>
      <c r="P517">
        <v>0.1229</v>
      </c>
      <c r="Q517" s="1">
        <v>64746.92</v>
      </c>
      <c r="R517">
        <v>0.26329999999999998</v>
      </c>
      <c r="S517">
        <v>0.27650000000000002</v>
      </c>
      <c r="T517">
        <v>0.4602</v>
      </c>
      <c r="U517">
        <v>48.3</v>
      </c>
      <c r="V517" s="1">
        <v>93070.33</v>
      </c>
      <c r="W517">
        <v>159.69999999999999</v>
      </c>
      <c r="X517" s="1">
        <v>180884.86</v>
      </c>
      <c r="Y517">
        <v>0.75770000000000004</v>
      </c>
      <c r="Z517">
        <v>0.21809999999999999</v>
      </c>
      <c r="AA517">
        <v>2.4199999999999999E-2</v>
      </c>
      <c r="AB517">
        <v>0.24229999999999999</v>
      </c>
      <c r="AC517">
        <v>180.88</v>
      </c>
      <c r="AD517" s="1">
        <v>9089.4500000000007</v>
      </c>
      <c r="AE517" s="1">
        <v>1052.3399999999999</v>
      </c>
      <c r="AF517" s="1">
        <v>183081.12</v>
      </c>
      <c r="AG517">
        <v>482</v>
      </c>
      <c r="AH517" s="1">
        <v>44726</v>
      </c>
      <c r="AI517" s="1">
        <v>88055</v>
      </c>
      <c r="AJ517">
        <v>81.8</v>
      </c>
      <c r="AK517">
        <v>48.52</v>
      </c>
      <c r="AL517">
        <v>52.75</v>
      </c>
      <c r="AM517">
        <v>5</v>
      </c>
      <c r="AN517">
        <v>0</v>
      </c>
      <c r="AO517">
        <v>0.67469999999999997</v>
      </c>
      <c r="AP517" s="1">
        <v>1662.65</v>
      </c>
      <c r="AQ517" s="1">
        <v>2079.88</v>
      </c>
      <c r="AR517" s="1">
        <v>6651.09</v>
      </c>
      <c r="AS517">
        <v>615.13</v>
      </c>
      <c r="AT517">
        <v>245.7</v>
      </c>
      <c r="AU517" s="1">
        <v>11254.46</v>
      </c>
      <c r="AV517" s="1">
        <v>3420.54</v>
      </c>
      <c r="AW517">
        <v>0.27910000000000001</v>
      </c>
      <c r="AX517" s="1">
        <v>7843.73</v>
      </c>
      <c r="AY517">
        <v>0.6401</v>
      </c>
      <c r="AZ517">
        <v>467.77</v>
      </c>
      <c r="BA517">
        <v>3.8199999999999998E-2</v>
      </c>
      <c r="BB517">
        <v>522.5</v>
      </c>
      <c r="BC517">
        <v>4.2599999999999999E-2</v>
      </c>
      <c r="BD517" s="1">
        <v>12254.54</v>
      </c>
      <c r="BE517" s="1">
        <v>2012.28</v>
      </c>
      <c r="BF517">
        <v>0.27250000000000002</v>
      </c>
      <c r="BG517">
        <v>0.57399999999999995</v>
      </c>
      <c r="BH517">
        <v>0.25679999999999997</v>
      </c>
      <c r="BI517">
        <v>0.1119</v>
      </c>
      <c r="BJ517">
        <v>4.0099999999999997E-2</v>
      </c>
      <c r="BK517">
        <v>1.7100000000000001E-2</v>
      </c>
    </row>
    <row r="518" spans="1:63" x14ac:dyDescent="0.3">
      <c r="A518" t="s">
        <v>516</v>
      </c>
      <c r="B518">
        <v>47969</v>
      </c>
      <c r="C518">
        <v>150</v>
      </c>
      <c r="D518">
        <v>4.62</v>
      </c>
      <c r="E518">
        <v>693.65</v>
      </c>
      <c r="F518">
        <v>729.46</v>
      </c>
      <c r="G518">
        <v>0</v>
      </c>
      <c r="H518">
        <v>0</v>
      </c>
      <c r="I518">
        <v>0</v>
      </c>
      <c r="J518">
        <v>0</v>
      </c>
      <c r="K518">
        <v>5.0000000000000001E-4</v>
      </c>
      <c r="L518">
        <v>0.99750000000000005</v>
      </c>
      <c r="M518">
        <v>2E-3</v>
      </c>
      <c r="N518">
        <v>0.91710000000000003</v>
      </c>
      <c r="O518">
        <v>0</v>
      </c>
      <c r="P518">
        <v>0.1862</v>
      </c>
      <c r="Q518" s="1">
        <v>48251.7</v>
      </c>
      <c r="R518">
        <v>0.3881</v>
      </c>
      <c r="S518">
        <v>0.14929999999999999</v>
      </c>
      <c r="T518">
        <v>0.4627</v>
      </c>
      <c r="U518">
        <v>9.1</v>
      </c>
      <c r="V518" s="1">
        <v>60218.97</v>
      </c>
      <c r="W518">
        <v>72.319999999999993</v>
      </c>
      <c r="X518" s="1">
        <v>94377.57</v>
      </c>
      <c r="Y518">
        <v>0.86519999999999997</v>
      </c>
      <c r="Z518">
        <v>1.3599999999999999E-2</v>
      </c>
      <c r="AA518">
        <v>0.1212</v>
      </c>
      <c r="AB518">
        <v>0.1348</v>
      </c>
      <c r="AC518">
        <v>94.38</v>
      </c>
      <c r="AD518" s="1">
        <v>2089.7800000000002</v>
      </c>
      <c r="AE518">
        <v>278.14</v>
      </c>
      <c r="AF518" s="1">
        <v>75184.19</v>
      </c>
      <c r="AG518">
        <v>55</v>
      </c>
      <c r="AH518" s="1">
        <v>32962</v>
      </c>
      <c r="AI518" s="1">
        <v>46342</v>
      </c>
      <c r="AJ518">
        <v>23.1</v>
      </c>
      <c r="AK518">
        <v>22</v>
      </c>
      <c r="AL518">
        <v>22.7</v>
      </c>
      <c r="AM518">
        <v>4.9000000000000004</v>
      </c>
      <c r="AN518">
        <v>0</v>
      </c>
      <c r="AO518">
        <v>0.72570000000000001</v>
      </c>
      <c r="AP518" s="1">
        <v>2181</v>
      </c>
      <c r="AQ518" s="1">
        <v>3364.54</v>
      </c>
      <c r="AR518" s="1">
        <v>7028.69</v>
      </c>
      <c r="AS518">
        <v>484.14</v>
      </c>
      <c r="AT518">
        <v>188.66</v>
      </c>
      <c r="AU518" s="1">
        <v>13247.07</v>
      </c>
      <c r="AV518" s="1">
        <v>10100.969999999999</v>
      </c>
      <c r="AW518">
        <v>0.65329999999999999</v>
      </c>
      <c r="AX518" s="1">
        <v>1674.71</v>
      </c>
      <c r="AY518">
        <v>0.10829999999999999</v>
      </c>
      <c r="AZ518" s="1">
        <v>2408.7399999999998</v>
      </c>
      <c r="BA518">
        <v>0.15579999999999999</v>
      </c>
      <c r="BB518" s="1">
        <v>1276.54</v>
      </c>
      <c r="BC518">
        <v>8.2600000000000007E-2</v>
      </c>
      <c r="BD518" s="1">
        <v>15460.96</v>
      </c>
      <c r="BE518" s="1">
        <v>11900.5</v>
      </c>
      <c r="BF518">
        <v>5.6707999999999998</v>
      </c>
      <c r="BG518">
        <v>0.5272</v>
      </c>
      <c r="BH518">
        <v>0.2135</v>
      </c>
      <c r="BI518">
        <v>0.15939999999999999</v>
      </c>
      <c r="BJ518">
        <v>8.2799999999999999E-2</v>
      </c>
      <c r="BK518">
        <v>1.7100000000000001E-2</v>
      </c>
    </row>
    <row r="519" spans="1:63" x14ac:dyDescent="0.3">
      <c r="A519" t="s">
        <v>517</v>
      </c>
      <c r="B519">
        <v>46151</v>
      </c>
      <c r="C519">
        <v>138</v>
      </c>
      <c r="D519">
        <v>21.92</v>
      </c>
      <c r="E519" s="1">
        <v>3024.72</v>
      </c>
      <c r="F519" s="1">
        <v>2838.77</v>
      </c>
      <c r="G519">
        <v>2.4400000000000002E-2</v>
      </c>
      <c r="H519">
        <v>1.8E-3</v>
      </c>
      <c r="I519">
        <v>1.7600000000000001E-2</v>
      </c>
      <c r="J519">
        <v>1E-3</v>
      </c>
      <c r="K519">
        <v>1.9199999999999998E-2</v>
      </c>
      <c r="L519">
        <v>0.90920000000000001</v>
      </c>
      <c r="M519">
        <v>2.6800000000000001E-2</v>
      </c>
      <c r="N519">
        <v>0.3669</v>
      </c>
      <c r="O519">
        <v>1.9599999999999999E-2</v>
      </c>
      <c r="P519">
        <v>9.5699999999999993E-2</v>
      </c>
      <c r="Q519" s="1">
        <v>63775.25</v>
      </c>
      <c r="R519">
        <v>0.15379999999999999</v>
      </c>
      <c r="S519">
        <v>0.1641</v>
      </c>
      <c r="T519">
        <v>0.68210000000000004</v>
      </c>
      <c r="U519">
        <v>16</v>
      </c>
      <c r="V519" s="1">
        <v>81580.38</v>
      </c>
      <c r="W519">
        <v>181.44</v>
      </c>
      <c r="X519" s="1">
        <v>232630.57</v>
      </c>
      <c r="Y519">
        <v>0.73880000000000001</v>
      </c>
      <c r="Z519">
        <v>0.19170000000000001</v>
      </c>
      <c r="AA519">
        <v>6.9500000000000006E-2</v>
      </c>
      <c r="AB519">
        <v>0.26119999999999999</v>
      </c>
      <c r="AC519">
        <v>232.63</v>
      </c>
      <c r="AD519" s="1">
        <v>5905.53</v>
      </c>
      <c r="AE519">
        <v>645.6</v>
      </c>
      <c r="AF519" s="1">
        <v>241103.67</v>
      </c>
      <c r="AG519">
        <v>569</v>
      </c>
      <c r="AH519" s="1">
        <v>35827</v>
      </c>
      <c r="AI519" s="1">
        <v>60207</v>
      </c>
      <c r="AJ519">
        <v>50.23</v>
      </c>
      <c r="AK519">
        <v>22.81</v>
      </c>
      <c r="AL519">
        <v>26.32</v>
      </c>
      <c r="AM519">
        <v>2.19</v>
      </c>
      <c r="AN519" s="1">
        <v>2110.2600000000002</v>
      </c>
      <c r="AO519">
        <v>1.2323</v>
      </c>
      <c r="AP519" s="1">
        <v>1415.55</v>
      </c>
      <c r="AQ519" s="1">
        <v>2400.6799999999998</v>
      </c>
      <c r="AR519" s="1">
        <v>7103.76</v>
      </c>
      <c r="AS519">
        <v>661.95</v>
      </c>
      <c r="AT519">
        <v>405.84</v>
      </c>
      <c r="AU519" s="1">
        <v>11987.77</v>
      </c>
      <c r="AV519" s="1">
        <v>3468.53</v>
      </c>
      <c r="AW519">
        <v>0.2651</v>
      </c>
      <c r="AX519" s="1">
        <v>7884.9</v>
      </c>
      <c r="AY519">
        <v>0.60270000000000001</v>
      </c>
      <c r="AZ519" s="1">
        <v>1156.4000000000001</v>
      </c>
      <c r="BA519">
        <v>8.8400000000000006E-2</v>
      </c>
      <c r="BB519">
        <v>572.54999999999995</v>
      </c>
      <c r="BC519">
        <v>4.3799999999999999E-2</v>
      </c>
      <c r="BD519" s="1">
        <v>13082.38</v>
      </c>
      <c r="BE519" s="1">
        <v>2758.89</v>
      </c>
      <c r="BF519">
        <v>0.5615</v>
      </c>
      <c r="BG519">
        <v>0.5484</v>
      </c>
      <c r="BH519">
        <v>0.1915</v>
      </c>
      <c r="BI519">
        <v>0.21379999999999999</v>
      </c>
      <c r="BJ519">
        <v>2.24E-2</v>
      </c>
      <c r="BK519">
        <v>2.3900000000000001E-2</v>
      </c>
    </row>
    <row r="520" spans="1:63" x14ac:dyDescent="0.3">
      <c r="A520" t="s">
        <v>518</v>
      </c>
      <c r="B520">
        <v>44883</v>
      </c>
      <c r="C520">
        <v>14</v>
      </c>
      <c r="D520">
        <v>178.5</v>
      </c>
      <c r="E520" s="1">
        <v>2498.94</v>
      </c>
      <c r="F520" s="1">
        <v>2306.08</v>
      </c>
      <c r="G520">
        <v>1.2E-2</v>
      </c>
      <c r="H520">
        <v>1.6999999999999999E-3</v>
      </c>
      <c r="I520">
        <v>4.5499999999999999E-2</v>
      </c>
      <c r="J520">
        <v>1.2999999999999999E-3</v>
      </c>
      <c r="K520">
        <v>2.7799999999999998E-2</v>
      </c>
      <c r="L520">
        <v>0.86050000000000004</v>
      </c>
      <c r="M520">
        <v>5.1200000000000002E-2</v>
      </c>
      <c r="N520">
        <v>0.21609999999999999</v>
      </c>
      <c r="O520">
        <v>1.37E-2</v>
      </c>
      <c r="P520">
        <v>0.1231</v>
      </c>
      <c r="Q520" s="1">
        <v>61423.25</v>
      </c>
      <c r="R520">
        <v>0.36420000000000002</v>
      </c>
      <c r="S520">
        <v>0.32719999999999999</v>
      </c>
      <c r="T520">
        <v>0.30859999999999999</v>
      </c>
      <c r="U520">
        <v>18</v>
      </c>
      <c r="V520" s="1">
        <v>86010.17</v>
      </c>
      <c r="W520">
        <v>138.83000000000001</v>
      </c>
      <c r="X520" s="1">
        <v>154259.04999999999</v>
      </c>
      <c r="Y520">
        <v>0.80330000000000001</v>
      </c>
      <c r="Z520">
        <v>0.1802</v>
      </c>
      <c r="AA520">
        <v>1.6500000000000001E-2</v>
      </c>
      <c r="AB520">
        <v>0.19670000000000001</v>
      </c>
      <c r="AC520">
        <v>154.26</v>
      </c>
      <c r="AD520" s="1">
        <v>6493.67</v>
      </c>
      <c r="AE520">
        <v>959.79</v>
      </c>
      <c r="AF520" s="1">
        <v>154680.34</v>
      </c>
      <c r="AG520">
        <v>404</v>
      </c>
      <c r="AH520" s="1">
        <v>37465</v>
      </c>
      <c r="AI520" s="1">
        <v>60317</v>
      </c>
      <c r="AJ520">
        <v>66.14</v>
      </c>
      <c r="AK520">
        <v>40.340000000000003</v>
      </c>
      <c r="AL520">
        <v>47.72</v>
      </c>
      <c r="AM520">
        <v>5.4</v>
      </c>
      <c r="AN520">
        <v>0</v>
      </c>
      <c r="AO520">
        <v>0.91300000000000003</v>
      </c>
      <c r="AP520" s="1">
        <v>1549.62</v>
      </c>
      <c r="AQ520" s="1">
        <v>2215.06</v>
      </c>
      <c r="AR520" s="1">
        <v>7247.1</v>
      </c>
      <c r="AS520">
        <v>569.44000000000005</v>
      </c>
      <c r="AT520">
        <v>172.82</v>
      </c>
      <c r="AU520" s="1">
        <v>11754.07</v>
      </c>
      <c r="AV520" s="1">
        <v>5056.53</v>
      </c>
      <c r="AW520">
        <v>0.40899999999999997</v>
      </c>
      <c r="AX520" s="1">
        <v>6130.89</v>
      </c>
      <c r="AY520">
        <v>0.49590000000000001</v>
      </c>
      <c r="AZ520">
        <v>624.19000000000005</v>
      </c>
      <c r="BA520">
        <v>5.0500000000000003E-2</v>
      </c>
      <c r="BB520">
        <v>551.02</v>
      </c>
      <c r="BC520">
        <v>4.4600000000000001E-2</v>
      </c>
      <c r="BD520" s="1">
        <v>12362.63</v>
      </c>
      <c r="BE520" s="1">
        <v>2995.26</v>
      </c>
      <c r="BF520">
        <v>0.65029999999999999</v>
      </c>
      <c r="BG520">
        <v>0.54139999999999999</v>
      </c>
      <c r="BH520">
        <v>0.215</v>
      </c>
      <c r="BI520">
        <v>0.20369999999999999</v>
      </c>
      <c r="BJ520">
        <v>1.7500000000000002E-2</v>
      </c>
      <c r="BK520">
        <v>2.24E-2</v>
      </c>
    </row>
    <row r="521" spans="1:63" x14ac:dyDescent="0.3">
      <c r="A521" t="s">
        <v>519</v>
      </c>
      <c r="B521">
        <v>49098</v>
      </c>
      <c r="C521">
        <v>152</v>
      </c>
      <c r="D521">
        <v>25.79</v>
      </c>
      <c r="E521" s="1">
        <v>3919.4</v>
      </c>
      <c r="F521" s="1">
        <v>3878.33</v>
      </c>
      <c r="G521">
        <v>6.7000000000000002E-3</v>
      </c>
      <c r="H521">
        <v>0</v>
      </c>
      <c r="I521">
        <v>1.21E-2</v>
      </c>
      <c r="J521">
        <v>5.0000000000000001E-4</v>
      </c>
      <c r="K521">
        <v>0.02</v>
      </c>
      <c r="L521">
        <v>0.93569999999999998</v>
      </c>
      <c r="M521">
        <v>2.5000000000000001E-2</v>
      </c>
      <c r="N521">
        <v>0.30680000000000002</v>
      </c>
      <c r="O521">
        <v>3.0000000000000001E-3</v>
      </c>
      <c r="P521">
        <v>0.109</v>
      </c>
      <c r="Q521" s="1">
        <v>63694.86</v>
      </c>
      <c r="R521">
        <v>0.24260000000000001</v>
      </c>
      <c r="S521">
        <v>0.16170000000000001</v>
      </c>
      <c r="T521">
        <v>0.59570000000000001</v>
      </c>
      <c r="U521">
        <v>23.1</v>
      </c>
      <c r="V521" s="1">
        <v>89317.58</v>
      </c>
      <c r="W521">
        <v>166.09</v>
      </c>
      <c r="X521" s="1">
        <v>129223.07</v>
      </c>
      <c r="Y521">
        <v>0.80600000000000005</v>
      </c>
      <c r="Z521">
        <v>9.9500000000000005E-2</v>
      </c>
      <c r="AA521">
        <v>9.4500000000000001E-2</v>
      </c>
      <c r="AB521">
        <v>0.19400000000000001</v>
      </c>
      <c r="AC521">
        <v>129.22</v>
      </c>
      <c r="AD521" s="1">
        <v>2885.85</v>
      </c>
      <c r="AE521">
        <v>392.43</v>
      </c>
      <c r="AF521" s="1">
        <v>129634.6</v>
      </c>
      <c r="AG521">
        <v>269</v>
      </c>
      <c r="AH521" s="1">
        <v>41130</v>
      </c>
      <c r="AI521" s="1">
        <v>59003</v>
      </c>
      <c r="AJ521">
        <v>24.7</v>
      </c>
      <c r="AK521">
        <v>22</v>
      </c>
      <c r="AL521">
        <v>22.77</v>
      </c>
      <c r="AM521">
        <v>1.4</v>
      </c>
      <c r="AN521" s="1">
        <v>1687.52</v>
      </c>
      <c r="AO521">
        <v>1.1776</v>
      </c>
      <c r="AP521" s="1">
        <v>1232.92</v>
      </c>
      <c r="AQ521" s="1">
        <v>1880.85</v>
      </c>
      <c r="AR521" s="1">
        <v>5807.88</v>
      </c>
      <c r="AS521">
        <v>390.1</v>
      </c>
      <c r="AT521">
        <v>130.78</v>
      </c>
      <c r="AU521" s="1">
        <v>9442.5400000000009</v>
      </c>
      <c r="AV521" s="1">
        <v>5337.42</v>
      </c>
      <c r="AW521">
        <v>0.496</v>
      </c>
      <c r="AX521" s="1">
        <v>4136.59</v>
      </c>
      <c r="AY521">
        <v>0.38440000000000002</v>
      </c>
      <c r="AZ521">
        <v>747.45</v>
      </c>
      <c r="BA521">
        <v>6.9500000000000006E-2</v>
      </c>
      <c r="BB521">
        <v>538.85</v>
      </c>
      <c r="BC521">
        <v>5.0099999999999999E-2</v>
      </c>
      <c r="BD521" s="1">
        <v>10760.31</v>
      </c>
      <c r="BE521" s="1">
        <v>4617.59</v>
      </c>
      <c r="BF521">
        <v>1.5693999999999999</v>
      </c>
      <c r="BG521">
        <v>0.61580000000000001</v>
      </c>
      <c r="BH521">
        <v>0.20330000000000001</v>
      </c>
      <c r="BI521">
        <v>0.1358</v>
      </c>
      <c r="BJ521">
        <v>3.3700000000000001E-2</v>
      </c>
      <c r="BK521">
        <v>1.14E-2</v>
      </c>
    </row>
    <row r="522" spans="1:63" x14ac:dyDescent="0.3">
      <c r="A522" t="s">
        <v>520</v>
      </c>
      <c r="B522">
        <v>46243</v>
      </c>
      <c r="C522">
        <v>43</v>
      </c>
      <c r="D522">
        <v>69.760000000000005</v>
      </c>
      <c r="E522" s="1">
        <v>2999.53</v>
      </c>
      <c r="F522" s="1">
        <v>2970.65</v>
      </c>
      <c r="G522">
        <v>2.3999999999999998E-3</v>
      </c>
      <c r="H522">
        <v>1E-3</v>
      </c>
      <c r="I522">
        <v>8.5000000000000006E-3</v>
      </c>
      <c r="J522">
        <v>1.6999999999999999E-3</v>
      </c>
      <c r="K522">
        <v>0.1381</v>
      </c>
      <c r="L522">
        <v>0.81440000000000001</v>
      </c>
      <c r="M522">
        <v>3.4000000000000002E-2</v>
      </c>
      <c r="N522">
        <v>0.59199999999999997</v>
      </c>
      <c r="O522">
        <v>8.5500000000000007E-2</v>
      </c>
      <c r="P522">
        <v>0.13589999999999999</v>
      </c>
      <c r="Q522" s="1">
        <v>57233.58</v>
      </c>
      <c r="R522">
        <v>0.2253</v>
      </c>
      <c r="S522">
        <v>0.12640000000000001</v>
      </c>
      <c r="T522">
        <v>0.64839999999999998</v>
      </c>
      <c r="U522">
        <v>14</v>
      </c>
      <c r="V522" s="1">
        <v>87167.93</v>
      </c>
      <c r="W522">
        <v>208.71</v>
      </c>
      <c r="X522" s="1">
        <v>93506.12</v>
      </c>
      <c r="Y522">
        <v>0.84330000000000005</v>
      </c>
      <c r="Z522">
        <v>0.11210000000000001</v>
      </c>
      <c r="AA522">
        <v>4.4600000000000001E-2</v>
      </c>
      <c r="AB522">
        <v>0.15670000000000001</v>
      </c>
      <c r="AC522">
        <v>93.51</v>
      </c>
      <c r="AD522" s="1">
        <v>3129.23</v>
      </c>
      <c r="AE522">
        <v>510.28</v>
      </c>
      <c r="AF522" s="1">
        <v>89495.5</v>
      </c>
      <c r="AG522">
        <v>90</v>
      </c>
      <c r="AH522" s="1">
        <v>30875</v>
      </c>
      <c r="AI522" s="1">
        <v>47435</v>
      </c>
      <c r="AJ522">
        <v>39.6</v>
      </c>
      <c r="AK522">
        <v>32.909999999999997</v>
      </c>
      <c r="AL522">
        <v>35.18</v>
      </c>
      <c r="AM522">
        <v>5.8</v>
      </c>
      <c r="AN522">
        <v>0</v>
      </c>
      <c r="AO522">
        <v>0.9335</v>
      </c>
      <c r="AP522" s="1">
        <v>1138.53</v>
      </c>
      <c r="AQ522" s="1">
        <v>2070.5700000000002</v>
      </c>
      <c r="AR522" s="1">
        <v>5864.83</v>
      </c>
      <c r="AS522">
        <v>620.80999999999995</v>
      </c>
      <c r="AT522">
        <v>299.58999999999997</v>
      </c>
      <c r="AU522" s="1">
        <v>9994.35</v>
      </c>
      <c r="AV522" s="1">
        <v>7058.82</v>
      </c>
      <c r="AW522">
        <v>0.6109</v>
      </c>
      <c r="AX522" s="1">
        <v>2557.0100000000002</v>
      </c>
      <c r="AY522">
        <v>0.2213</v>
      </c>
      <c r="AZ522">
        <v>867.2</v>
      </c>
      <c r="BA522">
        <v>7.51E-2</v>
      </c>
      <c r="BB522" s="1">
        <v>1071.1500000000001</v>
      </c>
      <c r="BC522">
        <v>9.2700000000000005E-2</v>
      </c>
      <c r="BD522" s="1">
        <v>11554.18</v>
      </c>
      <c r="BE522" s="1">
        <v>6664.46</v>
      </c>
      <c r="BF522">
        <v>2.6747000000000001</v>
      </c>
      <c r="BG522">
        <v>0.56540000000000001</v>
      </c>
      <c r="BH522">
        <v>0.24790000000000001</v>
      </c>
      <c r="BI522">
        <v>0.14349999999999999</v>
      </c>
      <c r="BJ522">
        <v>3.3799999999999997E-2</v>
      </c>
      <c r="BK522">
        <v>9.2999999999999992E-3</v>
      </c>
    </row>
    <row r="523" spans="1:63" x14ac:dyDescent="0.3">
      <c r="A523" t="s">
        <v>521</v>
      </c>
      <c r="B523">
        <v>47399</v>
      </c>
      <c r="C523">
        <v>24</v>
      </c>
      <c r="D523">
        <v>82.25</v>
      </c>
      <c r="E523" s="1">
        <v>1973.95</v>
      </c>
      <c r="F523" s="1">
        <v>2022.5</v>
      </c>
      <c r="G523">
        <v>9.1999999999999998E-3</v>
      </c>
      <c r="H523">
        <v>0</v>
      </c>
      <c r="I523">
        <v>8.2000000000000007E-3</v>
      </c>
      <c r="J523">
        <v>2.0000000000000001E-4</v>
      </c>
      <c r="K523">
        <v>1.9900000000000001E-2</v>
      </c>
      <c r="L523">
        <v>0.92</v>
      </c>
      <c r="M523">
        <v>4.2500000000000003E-2</v>
      </c>
      <c r="N523">
        <v>0.37790000000000001</v>
      </c>
      <c r="O523">
        <v>3.3E-3</v>
      </c>
      <c r="P523">
        <v>0.16370000000000001</v>
      </c>
      <c r="Q523" s="1">
        <v>59086.47</v>
      </c>
      <c r="R523">
        <v>0.1842</v>
      </c>
      <c r="S523">
        <v>0.1842</v>
      </c>
      <c r="T523">
        <v>0.63160000000000005</v>
      </c>
      <c r="U523">
        <v>13.5</v>
      </c>
      <c r="V523" s="1">
        <v>93108</v>
      </c>
      <c r="W523">
        <v>141.65</v>
      </c>
      <c r="X523" s="1">
        <v>189354.64</v>
      </c>
      <c r="Y523">
        <v>0.74809999999999999</v>
      </c>
      <c r="Z523">
        <v>9.2999999999999999E-2</v>
      </c>
      <c r="AA523">
        <v>0.15890000000000001</v>
      </c>
      <c r="AB523">
        <v>0.25190000000000001</v>
      </c>
      <c r="AC523">
        <v>189.35</v>
      </c>
      <c r="AD523" s="1">
        <v>6684.89</v>
      </c>
      <c r="AE523">
        <v>701.08</v>
      </c>
      <c r="AF523" s="1">
        <v>213462.57</v>
      </c>
      <c r="AG523">
        <v>535</v>
      </c>
      <c r="AH523" s="1">
        <v>45084</v>
      </c>
      <c r="AI523" s="1">
        <v>83347</v>
      </c>
      <c r="AJ523">
        <v>47.6</v>
      </c>
      <c r="AK523">
        <v>32.04</v>
      </c>
      <c r="AL523">
        <v>40.56</v>
      </c>
      <c r="AM523">
        <v>3.4</v>
      </c>
      <c r="AN523">
        <v>0</v>
      </c>
      <c r="AO523">
        <v>0.47599999999999998</v>
      </c>
      <c r="AP523" s="1">
        <v>1306.4100000000001</v>
      </c>
      <c r="AQ523" s="1">
        <v>1960.76</v>
      </c>
      <c r="AR523" s="1">
        <v>5480.85</v>
      </c>
      <c r="AS523">
        <v>640.74</v>
      </c>
      <c r="AT523">
        <v>363.57</v>
      </c>
      <c r="AU523" s="1">
        <v>9752.34</v>
      </c>
      <c r="AV523" s="1">
        <v>3540.87</v>
      </c>
      <c r="AW523">
        <v>0.28839999999999999</v>
      </c>
      <c r="AX523" s="1">
        <v>5651.77</v>
      </c>
      <c r="AY523">
        <v>0.46039999999999998</v>
      </c>
      <c r="AZ523" s="1">
        <v>2228.9299999999998</v>
      </c>
      <c r="BA523">
        <v>0.18160000000000001</v>
      </c>
      <c r="BB523">
        <v>855.45</v>
      </c>
      <c r="BC523">
        <v>6.9699999999999998E-2</v>
      </c>
      <c r="BD523" s="1">
        <v>12277.02</v>
      </c>
      <c r="BE523" s="1">
        <v>2280.46</v>
      </c>
      <c r="BF523">
        <v>0.28299999999999997</v>
      </c>
      <c r="BG523">
        <v>0.56410000000000005</v>
      </c>
      <c r="BH523">
        <v>0.20349999999999999</v>
      </c>
      <c r="BI523">
        <v>0.17810000000000001</v>
      </c>
      <c r="BJ523">
        <v>4.1200000000000001E-2</v>
      </c>
      <c r="BK523">
        <v>1.3100000000000001E-2</v>
      </c>
    </row>
    <row r="524" spans="1:63" x14ac:dyDescent="0.3">
      <c r="A524" t="s">
        <v>522</v>
      </c>
      <c r="B524">
        <v>44891</v>
      </c>
      <c r="C524">
        <v>41</v>
      </c>
      <c r="D524">
        <v>69.69</v>
      </c>
      <c r="E524" s="1">
        <v>2857.22</v>
      </c>
      <c r="F524" s="1">
        <v>2577.14</v>
      </c>
      <c r="G524">
        <v>9.5999999999999992E-3</v>
      </c>
      <c r="H524">
        <v>6.9999999999999999E-4</v>
      </c>
      <c r="I524">
        <v>1.44E-2</v>
      </c>
      <c r="J524">
        <v>0</v>
      </c>
      <c r="K524">
        <v>4.5600000000000002E-2</v>
      </c>
      <c r="L524">
        <v>0.88680000000000003</v>
      </c>
      <c r="M524">
        <v>4.2799999999999998E-2</v>
      </c>
      <c r="N524">
        <v>0.46</v>
      </c>
      <c r="O524">
        <v>6.7999999999999996E-3</v>
      </c>
      <c r="P524">
        <v>0.16450000000000001</v>
      </c>
      <c r="Q524" s="1">
        <v>49291.5</v>
      </c>
      <c r="R524">
        <v>0.4</v>
      </c>
      <c r="S524">
        <v>0.15</v>
      </c>
      <c r="T524">
        <v>0.45</v>
      </c>
      <c r="U524">
        <v>21</v>
      </c>
      <c r="V524" s="1">
        <v>70179.05</v>
      </c>
      <c r="W524">
        <v>132.80000000000001</v>
      </c>
      <c r="X524" s="1">
        <v>126483.2</v>
      </c>
      <c r="Y524">
        <v>0.73640000000000005</v>
      </c>
      <c r="Z524">
        <v>0.1578</v>
      </c>
      <c r="AA524">
        <v>0.10580000000000001</v>
      </c>
      <c r="AB524">
        <v>0.2636</v>
      </c>
      <c r="AC524">
        <v>126.48</v>
      </c>
      <c r="AD524" s="1">
        <v>4602.37</v>
      </c>
      <c r="AE524">
        <v>498.23</v>
      </c>
      <c r="AF524" s="1">
        <v>117013.61</v>
      </c>
      <c r="AG524">
        <v>196</v>
      </c>
      <c r="AH524" s="1">
        <v>30045</v>
      </c>
      <c r="AI524" s="1">
        <v>45640</v>
      </c>
      <c r="AJ524">
        <v>54.67</v>
      </c>
      <c r="AK524">
        <v>31.35</v>
      </c>
      <c r="AL524">
        <v>47.62</v>
      </c>
      <c r="AM524">
        <v>4</v>
      </c>
      <c r="AN524">
        <v>0</v>
      </c>
      <c r="AO524">
        <v>0.92169999999999996</v>
      </c>
      <c r="AP524" s="1">
        <v>1053.08</v>
      </c>
      <c r="AQ524" s="1">
        <v>1430.92</v>
      </c>
      <c r="AR524" s="1">
        <v>4954</v>
      </c>
      <c r="AS524">
        <v>548.32000000000005</v>
      </c>
      <c r="AT524">
        <v>311.44</v>
      </c>
      <c r="AU524" s="1">
        <v>8297.75</v>
      </c>
      <c r="AV524" s="1">
        <v>5889.61</v>
      </c>
      <c r="AW524">
        <v>0.49659999999999999</v>
      </c>
      <c r="AX524" s="1">
        <v>4243.12</v>
      </c>
      <c r="AY524">
        <v>0.35780000000000001</v>
      </c>
      <c r="AZ524">
        <v>917.25</v>
      </c>
      <c r="BA524">
        <v>7.7299999999999994E-2</v>
      </c>
      <c r="BB524">
        <v>809.86</v>
      </c>
      <c r="BC524">
        <v>6.83E-2</v>
      </c>
      <c r="BD524" s="1">
        <v>11859.84</v>
      </c>
      <c r="BE524" s="1">
        <v>3783.94</v>
      </c>
      <c r="BF524">
        <v>1.2511000000000001</v>
      </c>
      <c r="BG524">
        <v>0.50360000000000005</v>
      </c>
      <c r="BH524">
        <v>0.1615</v>
      </c>
      <c r="BI524">
        <v>0.29060000000000002</v>
      </c>
      <c r="BJ524">
        <v>2.5999999999999999E-2</v>
      </c>
      <c r="BK524">
        <v>1.84E-2</v>
      </c>
    </row>
    <row r="525" spans="1:63" x14ac:dyDescent="0.3">
      <c r="A525" t="s">
        <v>523</v>
      </c>
      <c r="B525">
        <v>45617</v>
      </c>
      <c r="C525">
        <v>28</v>
      </c>
      <c r="D525">
        <v>86.46</v>
      </c>
      <c r="E525" s="1">
        <v>2421.0100000000002</v>
      </c>
      <c r="F525" s="1">
        <v>2434.48</v>
      </c>
      <c r="G525">
        <v>1.2500000000000001E-2</v>
      </c>
      <c r="H525">
        <v>0</v>
      </c>
      <c r="I525">
        <v>7.0000000000000001E-3</v>
      </c>
      <c r="J525">
        <v>1.1999999999999999E-3</v>
      </c>
      <c r="K525">
        <v>2.1999999999999999E-2</v>
      </c>
      <c r="L525">
        <v>0.93840000000000001</v>
      </c>
      <c r="M525">
        <v>1.8800000000000001E-2</v>
      </c>
      <c r="N525">
        <v>0.15240000000000001</v>
      </c>
      <c r="O525">
        <v>1.1299999999999999E-2</v>
      </c>
      <c r="P525">
        <v>0.12939999999999999</v>
      </c>
      <c r="Q525" s="1">
        <v>57815.19</v>
      </c>
      <c r="R525">
        <v>0.18290000000000001</v>
      </c>
      <c r="S525">
        <v>0.20730000000000001</v>
      </c>
      <c r="T525">
        <v>0.60980000000000001</v>
      </c>
      <c r="U525">
        <v>15.5</v>
      </c>
      <c r="V525" s="1">
        <v>82428.19</v>
      </c>
      <c r="W525">
        <v>153.81</v>
      </c>
      <c r="X525" s="1">
        <v>166732.85999999999</v>
      </c>
      <c r="Y525">
        <v>0.77590000000000003</v>
      </c>
      <c r="Z525">
        <v>0.19869999999999999</v>
      </c>
      <c r="AA525">
        <v>2.53E-2</v>
      </c>
      <c r="AB525">
        <v>0.22409999999999999</v>
      </c>
      <c r="AC525">
        <v>166.73</v>
      </c>
      <c r="AD525" s="1">
        <v>7073.26</v>
      </c>
      <c r="AE525">
        <v>807.48</v>
      </c>
      <c r="AF525" s="1">
        <v>161407.60999999999</v>
      </c>
      <c r="AG525">
        <v>418</v>
      </c>
      <c r="AH525" s="1">
        <v>40476</v>
      </c>
      <c r="AI525" s="1">
        <v>76221</v>
      </c>
      <c r="AJ525">
        <v>55.05</v>
      </c>
      <c r="AK525">
        <v>41.85</v>
      </c>
      <c r="AL525">
        <v>43.04</v>
      </c>
      <c r="AM525">
        <v>5.4</v>
      </c>
      <c r="AN525">
        <v>0</v>
      </c>
      <c r="AO525">
        <v>0.86329999999999996</v>
      </c>
      <c r="AP525" s="1">
        <v>1276.49</v>
      </c>
      <c r="AQ525" s="1">
        <v>1412.61</v>
      </c>
      <c r="AR525" s="1">
        <v>5894.99</v>
      </c>
      <c r="AS525">
        <v>472.26</v>
      </c>
      <c r="AT525">
        <v>245.32</v>
      </c>
      <c r="AU525" s="1">
        <v>9301.69</v>
      </c>
      <c r="AV525" s="1">
        <v>4030.44</v>
      </c>
      <c r="AW525">
        <v>0.35170000000000001</v>
      </c>
      <c r="AX525" s="1">
        <v>5934.69</v>
      </c>
      <c r="AY525">
        <v>0.51790000000000003</v>
      </c>
      <c r="AZ525" s="1">
        <v>1090.58</v>
      </c>
      <c r="BA525">
        <v>9.5200000000000007E-2</v>
      </c>
      <c r="BB525">
        <v>403.44</v>
      </c>
      <c r="BC525">
        <v>3.5200000000000002E-2</v>
      </c>
      <c r="BD525" s="1">
        <v>11459.14</v>
      </c>
      <c r="BE525" s="1">
        <v>2977.53</v>
      </c>
      <c r="BF525">
        <v>0.58620000000000005</v>
      </c>
      <c r="BG525">
        <v>0.59089999999999998</v>
      </c>
      <c r="BH525">
        <v>0.20019999999999999</v>
      </c>
      <c r="BI525">
        <v>0.10050000000000001</v>
      </c>
      <c r="BJ525">
        <v>4.0500000000000001E-2</v>
      </c>
      <c r="BK525">
        <v>6.7799999999999999E-2</v>
      </c>
    </row>
    <row r="526" spans="1:63" x14ac:dyDescent="0.3">
      <c r="A526" t="s">
        <v>524</v>
      </c>
      <c r="B526">
        <v>44909</v>
      </c>
      <c r="C526">
        <v>70</v>
      </c>
      <c r="D526">
        <v>459.9</v>
      </c>
      <c r="E526" s="1">
        <v>32192.83</v>
      </c>
      <c r="F526" s="1">
        <v>22807.46</v>
      </c>
      <c r="G526">
        <v>4.8999999999999998E-3</v>
      </c>
      <c r="H526">
        <v>5.0000000000000001E-4</v>
      </c>
      <c r="I526">
        <v>0.43209999999999998</v>
      </c>
      <c r="J526">
        <v>1E-3</v>
      </c>
      <c r="K526">
        <v>0.1042</v>
      </c>
      <c r="L526">
        <v>0.36030000000000001</v>
      </c>
      <c r="M526">
        <v>9.7100000000000006E-2</v>
      </c>
      <c r="N526">
        <v>0.86109999999999998</v>
      </c>
      <c r="O526">
        <v>1.5900000000000001E-2</v>
      </c>
      <c r="P526">
        <v>0.20899999999999999</v>
      </c>
      <c r="Q526" s="1">
        <v>56743.61</v>
      </c>
      <c r="R526">
        <v>0.32079999999999997</v>
      </c>
      <c r="S526">
        <v>0.1096</v>
      </c>
      <c r="T526">
        <v>0.5696</v>
      </c>
      <c r="U526">
        <v>4.4000000000000004</v>
      </c>
      <c r="V526" s="1">
        <v>3845130.95</v>
      </c>
      <c r="W526" s="1">
        <v>7308.06</v>
      </c>
      <c r="X526" s="1">
        <v>70458.98</v>
      </c>
      <c r="Y526">
        <v>0.62719999999999998</v>
      </c>
      <c r="Z526">
        <v>0.29809999999999998</v>
      </c>
      <c r="AA526">
        <v>7.4700000000000003E-2</v>
      </c>
      <c r="AB526">
        <v>0.37280000000000002</v>
      </c>
      <c r="AC526">
        <v>70.459999999999994</v>
      </c>
      <c r="AD526" s="1">
        <v>3436.45</v>
      </c>
      <c r="AE526">
        <v>379.89</v>
      </c>
      <c r="AF526" s="1">
        <v>64821.19</v>
      </c>
      <c r="AG526">
        <v>31</v>
      </c>
      <c r="AH526" s="1">
        <v>26024</v>
      </c>
      <c r="AI526" s="1">
        <v>38539</v>
      </c>
      <c r="AJ526">
        <v>66.28</v>
      </c>
      <c r="AK526">
        <v>41.79</v>
      </c>
      <c r="AL526">
        <v>59.07</v>
      </c>
      <c r="AM526">
        <v>3.6</v>
      </c>
      <c r="AN526">
        <v>0</v>
      </c>
      <c r="AO526">
        <v>1.0154000000000001</v>
      </c>
      <c r="AP526" s="1">
        <v>1963.36</v>
      </c>
      <c r="AQ526" s="1">
        <v>2620.21</v>
      </c>
      <c r="AR526" s="1">
        <v>7486.09</v>
      </c>
      <c r="AS526">
        <v>823.33</v>
      </c>
      <c r="AT526">
        <v>688.08</v>
      </c>
      <c r="AU526" s="1">
        <v>13581.07</v>
      </c>
      <c r="AV526" s="1">
        <v>12041.38</v>
      </c>
      <c r="AW526">
        <v>0.62860000000000005</v>
      </c>
      <c r="AX526" s="1">
        <v>4323.93</v>
      </c>
      <c r="AY526">
        <v>0.22570000000000001</v>
      </c>
      <c r="AZ526">
        <v>560.77</v>
      </c>
      <c r="BA526">
        <v>2.93E-2</v>
      </c>
      <c r="BB526" s="1">
        <v>2229.67</v>
      </c>
      <c r="BC526">
        <v>0.1164</v>
      </c>
      <c r="BD526" s="1">
        <v>19155.759999999998</v>
      </c>
      <c r="BE526" s="1">
        <v>5299.91</v>
      </c>
      <c r="BF526">
        <v>2.9943</v>
      </c>
      <c r="BG526">
        <v>0.4597</v>
      </c>
      <c r="BH526">
        <v>0.18640000000000001</v>
      </c>
      <c r="BI526">
        <v>0.31380000000000002</v>
      </c>
      <c r="BJ526">
        <v>2.4899999999999999E-2</v>
      </c>
      <c r="BK526">
        <v>1.5299999999999999E-2</v>
      </c>
    </row>
    <row r="527" spans="1:63" x14ac:dyDescent="0.3">
      <c r="A527" t="s">
        <v>525</v>
      </c>
      <c r="B527">
        <v>44917</v>
      </c>
      <c r="C527">
        <v>5</v>
      </c>
      <c r="D527">
        <v>163.08000000000001</v>
      </c>
      <c r="E527">
        <v>815.38</v>
      </c>
      <c r="F527">
        <v>931.02</v>
      </c>
      <c r="G527">
        <v>7.4999999999999997E-3</v>
      </c>
      <c r="H527">
        <v>1.1000000000000001E-3</v>
      </c>
      <c r="I527">
        <v>1.6500000000000001E-2</v>
      </c>
      <c r="J527">
        <v>2.0999999999999999E-3</v>
      </c>
      <c r="K527">
        <v>8.6E-3</v>
      </c>
      <c r="L527">
        <v>0.90990000000000004</v>
      </c>
      <c r="M527">
        <v>5.4300000000000001E-2</v>
      </c>
      <c r="N527">
        <v>0.58409999999999995</v>
      </c>
      <c r="O527">
        <v>0</v>
      </c>
      <c r="P527">
        <v>0.1124</v>
      </c>
      <c r="Q527" s="1">
        <v>44631.45</v>
      </c>
      <c r="R527">
        <v>0.2097</v>
      </c>
      <c r="S527">
        <v>0.1613</v>
      </c>
      <c r="T527">
        <v>0.629</v>
      </c>
      <c r="U527">
        <v>6.2</v>
      </c>
      <c r="V527" s="1">
        <v>74798.5</v>
      </c>
      <c r="W527">
        <v>127.33</v>
      </c>
      <c r="X527" s="1">
        <v>104554.32</v>
      </c>
      <c r="Y527">
        <v>0.63090000000000002</v>
      </c>
      <c r="Z527">
        <v>0.12540000000000001</v>
      </c>
      <c r="AA527">
        <v>0.2437</v>
      </c>
      <c r="AB527">
        <v>0.36909999999999998</v>
      </c>
      <c r="AC527">
        <v>104.55</v>
      </c>
      <c r="AD527" s="1">
        <v>2908.75</v>
      </c>
      <c r="AE527">
        <v>369.12</v>
      </c>
      <c r="AF527" s="1">
        <v>72708.240000000005</v>
      </c>
      <c r="AG527">
        <v>48</v>
      </c>
      <c r="AH527" s="1">
        <v>30743</v>
      </c>
      <c r="AI527" s="1">
        <v>45014</v>
      </c>
      <c r="AJ527">
        <v>39.72</v>
      </c>
      <c r="AK527">
        <v>22.59</v>
      </c>
      <c r="AL527">
        <v>31</v>
      </c>
      <c r="AM527">
        <v>5.15</v>
      </c>
      <c r="AN527">
        <v>0</v>
      </c>
      <c r="AO527">
        <v>0.49840000000000001</v>
      </c>
      <c r="AP527" s="1">
        <v>1504.12</v>
      </c>
      <c r="AQ527" s="1">
        <v>1679.42</v>
      </c>
      <c r="AR527" s="1">
        <v>4880.93</v>
      </c>
      <c r="AS527">
        <v>297.77999999999997</v>
      </c>
      <c r="AT527">
        <v>88.21</v>
      </c>
      <c r="AU527" s="1">
        <v>8450.4699999999993</v>
      </c>
      <c r="AV527" s="1">
        <v>7294.67</v>
      </c>
      <c r="AW527">
        <v>0.63129999999999997</v>
      </c>
      <c r="AX527" s="1">
        <v>2059.14</v>
      </c>
      <c r="AY527">
        <v>0.1782</v>
      </c>
      <c r="AZ527" s="1">
        <v>1392.89</v>
      </c>
      <c r="BA527">
        <v>0.1205</v>
      </c>
      <c r="BB527">
        <v>807.93</v>
      </c>
      <c r="BC527">
        <v>6.9900000000000004E-2</v>
      </c>
      <c r="BD527" s="1">
        <v>11554.63</v>
      </c>
      <c r="BE527" s="1">
        <v>7835.83</v>
      </c>
      <c r="BF527">
        <v>3.0796000000000001</v>
      </c>
      <c r="BG527">
        <v>0.50239999999999996</v>
      </c>
      <c r="BH527">
        <v>0.2293</v>
      </c>
      <c r="BI527">
        <v>0.188</v>
      </c>
      <c r="BJ527">
        <v>4.9799999999999997E-2</v>
      </c>
      <c r="BK527">
        <v>3.0499999999999999E-2</v>
      </c>
    </row>
    <row r="528" spans="1:63" x14ac:dyDescent="0.3">
      <c r="A528" t="s">
        <v>526</v>
      </c>
      <c r="B528">
        <v>91397</v>
      </c>
      <c r="C528">
        <v>58</v>
      </c>
      <c r="D528">
        <v>15.82</v>
      </c>
      <c r="E528">
        <v>917.41</v>
      </c>
      <c r="F528">
        <v>833.41</v>
      </c>
      <c r="G528">
        <v>1.1999999999999999E-3</v>
      </c>
      <c r="H528">
        <v>6.9999999999999999E-4</v>
      </c>
      <c r="I528">
        <v>4.7999999999999996E-3</v>
      </c>
      <c r="J528">
        <v>1.1999999999999999E-3</v>
      </c>
      <c r="K528">
        <v>1.4E-2</v>
      </c>
      <c r="L528">
        <v>0.95479999999999998</v>
      </c>
      <c r="M528">
        <v>2.3400000000000001E-2</v>
      </c>
      <c r="N528">
        <v>0.3952</v>
      </c>
      <c r="O528">
        <v>0</v>
      </c>
      <c r="P528">
        <v>7.9899999999999999E-2</v>
      </c>
      <c r="Q528" s="1">
        <v>53954.18</v>
      </c>
      <c r="R528">
        <v>0.2535</v>
      </c>
      <c r="S528">
        <v>0.11269999999999999</v>
      </c>
      <c r="T528">
        <v>0.63380000000000003</v>
      </c>
      <c r="U528">
        <v>6.3</v>
      </c>
      <c r="V528" s="1">
        <v>67963.81</v>
      </c>
      <c r="W528">
        <v>135.06</v>
      </c>
      <c r="X528" s="1">
        <v>147938.49</v>
      </c>
      <c r="Y528">
        <v>0.85660000000000003</v>
      </c>
      <c r="Z528">
        <v>8.6099999999999996E-2</v>
      </c>
      <c r="AA528">
        <v>5.7299999999999997E-2</v>
      </c>
      <c r="AB528">
        <v>0.1434</v>
      </c>
      <c r="AC528">
        <v>147.94</v>
      </c>
      <c r="AD528" s="1">
        <v>5222.8500000000004</v>
      </c>
      <c r="AE528">
        <v>647.79</v>
      </c>
      <c r="AF528" s="1">
        <v>144037.75</v>
      </c>
      <c r="AG528">
        <v>349</v>
      </c>
      <c r="AH528" s="1">
        <v>32302</v>
      </c>
      <c r="AI528" s="1">
        <v>48287</v>
      </c>
      <c r="AJ528">
        <v>42.23</v>
      </c>
      <c r="AK528">
        <v>34.17</v>
      </c>
      <c r="AL528">
        <v>41.94</v>
      </c>
      <c r="AM528">
        <v>4.4000000000000004</v>
      </c>
      <c r="AN528" s="1">
        <v>1104.8499999999999</v>
      </c>
      <c r="AO528">
        <v>1.9532</v>
      </c>
      <c r="AP528" s="1">
        <v>1355.07</v>
      </c>
      <c r="AQ528" s="1">
        <v>1743.45</v>
      </c>
      <c r="AR528" s="1">
        <v>6475.97</v>
      </c>
      <c r="AS528">
        <v>766.07</v>
      </c>
      <c r="AT528">
        <v>462.16</v>
      </c>
      <c r="AU528" s="1">
        <v>10802.76</v>
      </c>
      <c r="AV528" s="1">
        <v>6375.89</v>
      </c>
      <c r="AW528">
        <v>0.45100000000000001</v>
      </c>
      <c r="AX528" s="1">
        <v>6202.73</v>
      </c>
      <c r="AY528">
        <v>0.43880000000000002</v>
      </c>
      <c r="AZ528">
        <v>871.95</v>
      </c>
      <c r="BA528">
        <v>6.1699999999999998E-2</v>
      </c>
      <c r="BB528">
        <v>685.69</v>
      </c>
      <c r="BC528">
        <v>4.8500000000000001E-2</v>
      </c>
      <c r="BD528" s="1">
        <v>14136.27</v>
      </c>
      <c r="BE528" s="1">
        <v>4533.17</v>
      </c>
      <c r="BF528">
        <v>1.5928</v>
      </c>
      <c r="BG528">
        <v>0.53559999999999997</v>
      </c>
      <c r="BH528">
        <v>0.22500000000000001</v>
      </c>
      <c r="BI528">
        <v>0.18140000000000001</v>
      </c>
      <c r="BJ528">
        <v>0.04</v>
      </c>
      <c r="BK528">
        <v>1.7899999999999999E-2</v>
      </c>
    </row>
    <row r="529" spans="1:63" x14ac:dyDescent="0.3">
      <c r="A529" t="s">
        <v>527</v>
      </c>
      <c r="B529">
        <v>48876</v>
      </c>
      <c r="C529">
        <v>230</v>
      </c>
      <c r="D529">
        <v>13.21</v>
      </c>
      <c r="E529" s="1">
        <v>3037.35</v>
      </c>
      <c r="F529" s="1">
        <v>3026.84</v>
      </c>
      <c r="G529">
        <v>6.3E-3</v>
      </c>
      <c r="H529">
        <v>0</v>
      </c>
      <c r="I529">
        <v>9.2999999999999992E-3</v>
      </c>
      <c r="J529">
        <v>1.2999999999999999E-3</v>
      </c>
      <c r="K529">
        <v>1.09E-2</v>
      </c>
      <c r="L529">
        <v>0.9325</v>
      </c>
      <c r="M529">
        <v>3.9699999999999999E-2</v>
      </c>
      <c r="N529">
        <v>0.3705</v>
      </c>
      <c r="O529">
        <v>6.9999999999999999E-4</v>
      </c>
      <c r="P529">
        <v>0.1469</v>
      </c>
      <c r="Q529" s="1">
        <v>52567.67</v>
      </c>
      <c r="R529">
        <v>0.47399999999999998</v>
      </c>
      <c r="S529">
        <v>0.14449999999999999</v>
      </c>
      <c r="T529">
        <v>0.38150000000000001</v>
      </c>
      <c r="U529">
        <v>20.100000000000001</v>
      </c>
      <c r="V529" s="1">
        <v>73201.69</v>
      </c>
      <c r="W529">
        <v>147.05000000000001</v>
      </c>
      <c r="X529" s="1">
        <v>136802.62</v>
      </c>
      <c r="Y529">
        <v>0.65780000000000005</v>
      </c>
      <c r="Z529">
        <v>0.1467</v>
      </c>
      <c r="AA529">
        <v>0.19550000000000001</v>
      </c>
      <c r="AB529">
        <v>0.3422</v>
      </c>
      <c r="AC529">
        <v>136.80000000000001</v>
      </c>
      <c r="AD529" s="1">
        <v>3552.75</v>
      </c>
      <c r="AE529">
        <v>298.81</v>
      </c>
      <c r="AF529" s="1">
        <v>112961.84</v>
      </c>
      <c r="AG529">
        <v>177</v>
      </c>
      <c r="AH529" s="1">
        <v>33385</v>
      </c>
      <c r="AI529" s="1">
        <v>51872</v>
      </c>
      <c r="AJ529">
        <v>38.75</v>
      </c>
      <c r="AK529">
        <v>22.47</v>
      </c>
      <c r="AL529">
        <v>24.63</v>
      </c>
      <c r="AM529">
        <v>4.45</v>
      </c>
      <c r="AN529">
        <v>0</v>
      </c>
      <c r="AO529">
        <v>0.70650000000000002</v>
      </c>
      <c r="AP529" s="1">
        <v>1394.47</v>
      </c>
      <c r="AQ529" s="1">
        <v>1844.74</v>
      </c>
      <c r="AR529" s="1">
        <v>5722.7</v>
      </c>
      <c r="AS529">
        <v>267.08999999999997</v>
      </c>
      <c r="AT529">
        <v>7.23</v>
      </c>
      <c r="AU529" s="1">
        <v>9236.2099999999991</v>
      </c>
      <c r="AV529" s="1">
        <v>6871.31</v>
      </c>
      <c r="AW529">
        <v>0.63939999999999997</v>
      </c>
      <c r="AX529" s="1">
        <v>2883.46</v>
      </c>
      <c r="AY529">
        <v>0.26829999999999998</v>
      </c>
      <c r="AZ529">
        <v>404.87</v>
      </c>
      <c r="BA529">
        <v>3.7699999999999997E-2</v>
      </c>
      <c r="BB529">
        <v>586.09</v>
      </c>
      <c r="BC529">
        <v>5.45E-2</v>
      </c>
      <c r="BD529" s="1">
        <v>10745.73</v>
      </c>
      <c r="BE529" s="1">
        <v>5193.24</v>
      </c>
      <c r="BF529">
        <v>1.9059999999999999</v>
      </c>
      <c r="BG529">
        <v>0.50360000000000005</v>
      </c>
      <c r="BH529">
        <v>0.21540000000000001</v>
      </c>
      <c r="BI529">
        <v>0.14680000000000001</v>
      </c>
      <c r="BJ529">
        <v>3.3599999999999998E-2</v>
      </c>
      <c r="BK529">
        <v>0.10059999999999999</v>
      </c>
    </row>
    <row r="530" spans="1:63" x14ac:dyDescent="0.3">
      <c r="A530" t="s">
        <v>528</v>
      </c>
      <c r="B530">
        <v>46680</v>
      </c>
      <c r="C530">
        <v>86</v>
      </c>
      <c r="D530">
        <v>8.32</v>
      </c>
      <c r="E530">
        <v>715.66</v>
      </c>
      <c r="F530">
        <v>808.09</v>
      </c>
      <c r="G530">
        <v>0</v>
      </c>
      <c r="H530">
        <v>0</v>
      </c>
      <c r="I530">
        <v>1.1999999999999999E-3</v>
      </c>
      <c r="J530">
        <v>5.0000000000000001E-3</v>
      </c>
      <c r="K530">
        <v>8.6E-3</v>
      </c>
      <c r="L530">
        <v>0.96340000000000003</v>
      </c>
      <c r="M530">
        <v>2.18E-2</v>
      </c>
      <c r="N530">
        <v>0.37719999999999998</v>
      </c>
      <c r="O530">
        <v>2.5000000000000001E-3</v>
      </c>
      <c r="P530">
        <v>9.5600000000000004E-2</v>
      </c>
      <c r="Q530" s="1">
        <v>46317.86</v>
      </c>
      <c r="R530">
        <v>0.35849999999999999</v>
      </c>
      <c r="S530">
        <v>0.24529999999999999</v>
      </c>
      <c r="T530">
        <v>0.3962</v>
      </c>
      <c r="U530">
        <v>9.1999999999999993</v>
      </c>
      <c r="V530" s="1">
        <v>50894.06</v>
      </c>
      <c r="W530">
        <v>74.19</v>
      </c>
      <c r="X530" s="1">
        <v>185160.32000000001</v>
      </c>
      <c r="Y530">
        <v>0.78490000000000004</v>
      </c>
      <c r="Z530">
        <v>2.4299999999999999E-2</v>
      </c>
      <c r="AA530">
        <v>0.19070000000000001</v>
      </c>
      <c r="AB530">
        <v>0.21510000000000001</v>
      </c>
      <c r="AC530">
        <v>185.16</v>
      </c>
      <c r="AD530" s="1">
        <v>4331.1099999999997</v>
      </c>
      <c r="AE530">
        <v>464.82</v>
      </c>
      <c r="AF530" s="1">
        <v>136218.09</v>
      </c>
      <c r="AG530">
        <v>309</v>
      </c>
      <c r="AH530" s="1">
        <v>31736</v>
      </c>
      <c r="AI530" s="1">
        <v>46859</v>
      </c>
      <c r="AJ530">
        <v>27.68</v>
      </c>
      <c r="AK530">
        <v>22.36</v>
      </c>
      <c r="AL530">
        <v>23.08</v>
      </c>
      <c r="AM530">
        <v>4.8</v>
      </c>
      <c r="AN530" s="1">
        <v>1691.75</v>
      </c>
      <c r="AO530">
        <v>2.0465</v>
      </c>
      <c r="AP530" s="1">
        <v>1185.0899999999999</v>
      </c>
      <c r="AQ530" s="1">
        <v>1666.42</v>
      </c>
      <c r="AR530" s="1">
        <v>4625.99</v>
      </c>
      <c r="AS530">
        <v>567.72</v>
      </c>
      <c r="AT530">
        <v>360.06</v>
      </c>
      <c r="AU530" s="1">
        <v>8405.2800000000007</v>
      </c>
      <c r="AV530" s="1">
        <v>5775.49</v>
      </c>
      <c r="AW530">
        <v>0.45040000000000002</v>
      </c>
      <c r="AX530" s="1">
        <v>4538.16</v>
      </c>
      <c r="AY530">
        <v>0.35389999999999999</v>
      </c>
      <c r="AZ530" s="1">
        <v>1876.07</v>
      </c>
      <c r="BA530">
        <v>0.14630000000000001</v>
      </c>
      <c r="BB530">
        <v>634.27</v>
      </c>
      <c r="BC530">
        <v>4.9500000000000002E-2</v>
      </c>
      <c r="BD530" s="1">
        <v>12823.99</v>
      </c>
      <c r="BE530" s="1">
        <v>6776.33</v>
      </c>
      <c r="BF530">
        <v>3.0163000000000002</v>
      </c>
      <c r="BG530">
        <v>0.53969999999999996</v>
      </c>
      <c r="BH530">
        <v>0.2029</v>
      </c>
      <c r="BI530">
        <v>0.1842</v>
      </c>
      <c r="BJ530">
        <v>3.8699999999999998E-2</v>
      </c>
      <c r="BK530">
        <v>3.4500000000000003E-2</v>
      </c>
    </row>
    <row r="531" spans="1:63" x14ac:dyDescent="0.3">
      <c r="A531" t="s">
        <v>529</v>
      </c>
      <c r="B531">
        <v>46201</v>
      </c>
      <c r="C531">
        <v>83</v>
      </c>
      <c r="D531">
        <v>11.21</v>
      </c>
      <c r="E531">
        <v>930.08</v>
      </c>
      <c r="F531">
        <v>833.6</v>
      </c>
      <c r="G531">
        <v>2.3999999999999998E-3</v>
      </c>
      <c r="H531">
        <v>2.3999999999999998E-3</v>
      </c>
      <c r="I531">
        <v>4.0000000000000001E-3</v>
      </c>
      <c r="J531">
        <v>2.3999999999999998E-3</v>
      </c>
      <c r="K531">
        <v>1.84E-2</v>
      </c>
      <c r="L531">
        <v>0.94259999999999999</v>
      </c>
      <c r="M531">
        <v>2.7799999999999998E-2</v>
      </c>
      <c r="N531">
        <v>0.3921</v>
      </c>
      <c r="O531">
        <v>0</v>
      </c>
      <c r="P531">
        <v>0.1426</v>
      </c>
      <c r="Q531" s="1">
        <v>50775.23</v>
      </c>
      <c r="R531">
        <v>0.25679999999999997</v>
      </c>
      <c r="S531">
        <v>0.1216</v>
      </c>
      <c r="T531">
        <v>0.62160000000000004</v>
      </c>
      <c r="U531">
        <v>11.4</v>
      </c>
      <c r="V531" s="1">
        <v>63082.54</v>
      </c>
      <c r="W531">
        <v>78.58</v>
      </c>
      <c r="X531" s="1">
        <v>141925.71</v>
      </c>
      <c r="Y531">
        <v>0.92979999999999996</v>
      </c>
      <c r="Z531">
        <v>3.5900000000000001E-2</v>
      </c>
      <c r="AA531">
        <v>3.44E-2</v>
      </c>
      <c r="AB531">
        <v>7.0199999999999999E-2</v>
      </c>
      <c r="AC531">
        <v>141.93</v>
      </c>
      <c r="AD531" s="1">
        <v>3178.19</v>
      </c>
      <c r="AE531">
        <v>379.2</v>
      </c>
      <c r="AF531" s="1">
        <v>132155.70000000001</v>
      </c>
      <c r="AG531">
        <v>286</v>
      </c>
      <c r="AH531" s="1">
        <v>38606</v>
      </c>
      <c r="AI531" s="1">
        <v>54114</v>
      </c>
      <c r="AJ531">
        <v>27.6</v>
      </c>
      <c r="AK531">
        <v>22</v>
      </c>
      <c r="AL531">
        <v>27.6</v>
      </c>
      <c r="AM531">
        <v>5</v>
      </c>
      <c r="AN531" s="1">
        <v>1936.36</v>
      </c>
      <c r="AO531">
        <v>1.4470000000000001</v>
      </c>
      <c r="AP531" s="1">
        <v>1903.55</v>
      </c>
      <c r="AQ531" s="1">
        <v>2426.11</v>
      </c>
      <c r="AR531" s="1">
        <v>5046.12</v>
      </c>
      <c r="AS531">
        <v>210.82</v>
      </c>
      <c r="AT531">
        <v>268.91000000000003</v>
      </c>
      <c r="AU531" s="1">
        <v>9855.56</v>
      </c>
      <c r="AV531" s="1">
        <v>7222.2</v>
      </c>
      <c r="AW531">
        <v>0.50739999999999996</v>
      </c>
      <c r="AX531" s="1">
        <v>5055.68</v>
      </c>
      <c r="AY531">
        <v>0.35520000000000002</v>
      </c>
      <c r="AZ531" s="1">
        <v>1274.1400000000001</v>
      </c>
      <c r="BA531">
        <v>8.9499999999999996E-2</v>
      </c>
      <c r="BB531">
        <v>681.34</v>
      </c>
      <c r="BC531">
        <v>4.7899999999999998E-2</v>
      </c>
      <c r="BD531" s="1">
        <v>14233.36</v>
      </c>
      <c r="BE531" s="1">
        <v>5058.38</v>
      </c>
      <c r="BF531">
        <v>1.7415</v>
      </c>
      <c r="BG531">
        <v>0.45710000000000001</v>
      </c>
      <c r="BH531">
        <v>0.1489</v>
      </c>
      <c r="BI531">
        <v>0.3367</v>
      </c>
      <c r="BJ531">
        <v>4.58E-2</v>
      </c>
      <c r="BK531">
        <v>1.15E-2</v>
      </c>
    </row>
    <row r="532" spans="1:63" x14ac:dyDescent="0.3">
      <c r="A532" t="s">
        <v>530</v>
      </c>
      <c r="B532">
        <v>45922</v>
      </c>
      <c r="C532">
        <v>39</v>
      </c>
      <c r="D532">
        <v>20.85</v>
      </c>
      <c r="E532">
        <v>813.23</v>
      </c>
      <c r="F532">
        <v>814.25</v>
      </c>
      <c r="G532">
        <v>1.1999999999999999E-3</v>
      </c>
      <c r="H532">
        <v>0</v>
      </c>
      <c r="I532">
        <v>5.4999999999999997E-3</v>
      </c>
      <c r="J532">
        <v>0</v>
      </c>
      <c r="K532">
        <v>2.5000000000000001E-3</v>
      </c>
      <c r="L532">
        <v>0.96430000000000005</v>
      </c>
      <c r="M532">
        <v>2.6499999999999999E-2</v>
      </c>
      <c r="N532">
        <v>0.99909999999999999</v>
      </c>
      <c r="O532">
        <v>0</v>
      </c>
      <c r="P532">
        <v>0.21260000000000001</v>
      </c>
      <c r="Q532" s="1">
        <v>51213.85</v>
      </c>
      <c r="R532">
        <v>0.23530000000000001</v>
      </c>
      <c r="S532">
        <v>0.14710000000000001</v>
      </c>
      <c r="T532">
        <v>0.61760000000000004</v>
      </c>
      <c r="U532">
        <v>7.5</v>
      </c>
      <c r="V532" s="1">
        <v>71172.5</v>
      </c>
      <c r="W532">
        <v>105.58</v>
      </c>
      <c r="X532" s="1">
        <v>54666.1</v>
      </c>
      <c r="Y532">
        <v>0.82789999999999997</v>
      </c>
      <c r="Z532">
        <v>5.7299999999999997E-2</v>
      </c>
      <c r="AA532">
        <v>0.1147</v>
      </c>
      <c r="AB532">
        <v>0.1721</v>
      </c>
      <c r="AC532">
        <v>54.67</v>
      </c>
      <c r="AD532" s="1">
        <v>1262.1099999999999</v>
      </c>
      <c r="AE532">
        <v>214.09</v>
      </c>
      <c r="AF532" s="1">
        <v>46342.01</v>
      </c>
      <c r="AG532">
        <v>6</v>
      </c>
      <c r="AH532" s="1">
        <v>28379</v>
      </c>
      <c r="AI532" s="1">
        <v>36323</v>
      </c>
      <c r="AJ532">
        <v>30.7</v>
      </c>
      <c r="AK532">
        <v>22.05</v>
      </c>
      <c r="AL532">
        <v>22.8</v>
      </c>
      <c r="AM532">
        <v>3.9</v>
      </c>
      <c r="AN532">
        <v>0</v>
      </c>
      <c r="AO532">
        <v>0.67110000000000003</v>
      </c>
      <c r="AP532" s="1">
        <v>1507.54</v>
      </c>
      <c r="AQ532" s="1">
        <v>2819.52</v>
      </c>
      <c r="AR532" s="1">
        <v>8727.91</v>
      </c>
      <c r="AS532">
        <v>476.52</v>
      </c>
      <c r="AT532">
        <v>409.57</v>
      </c>
      <c r="AU532" s="1">
        <v>13941.08</v>
      </c>
      <c r="AV532" s="1">
        <v>12473.46</v>
      </c>
      <c r="AW532">
        <v>0.746</v>
      </c>
      <c r="AX532">
        <v>979.1</v>
      </c>
      <c r="AY532">
        <v>5.8599999999999999E-2</v>
      </c>
      <c r="AZ532" s="1">
        <v>1049.1600000000001</v>
      </c>
      <c r="BA532">
        <v>6.2799999999999995E-2</v>
      </c>
      <c r="BB532" s="1">
        <v>2217.7199999999998</v>
      </c>
      <c r="BC532">
        <v>0.1326</v>
      </c>
      <c r="BD532" s="1">
        <v>16719.439999999999</v>
      </c>
      <c r="BE532" s="1">
        <v>12250.25</v>
      </c>
      <c r="BF532">
        <v>9.6113999999999997</v>
      </c>
      <c r="BG532">
        <v>0.51990000000000003</v>
      </c>
      <c r="BH532">
        <v>0.2681</v>
      </c>
      <c r="BI532">
        <v>0.1714</v>
      </c>
      <c r="BJ532">
        <v>3.04E-2</v>
      </c>
      <c r="BK532">
        <v>1.0200000000000001E-2</v>
      </c>
    </row>
    <row r="533" spans="1:63" x14ac:dyDescent="0.3">
      <c r="A533" t="s">
        <v>531</v>
      </c>
      <c r="B533">
        <v>50591</v>
      </c>
      <c r="C533">
        <v>97</v>
      </c>
      <c r="D533">
        <v>17.579999999999998</v>
      </c>
      <c r="E533" s="1">
        <v>1704.8</v>
      </c>
      <c r="F533" s="1">
        <v>1609.37</v>
      </c>
      <c r="G533">
        <v>4.1000000000000003E-3</v>
      </c>
      <c r="H533">
        <v>0</v>
      </c>
      <c r="I533">
        <v>5.7000000000000002E-3</v>
      </c>
      <c r="J533">
        <v>1.1999999999999999E-3</v>
      </c>
      <c r="K533">
        <v>2.1499999999999998E-2</v>
      </c>
      <c r="L533">
        <v>0.94910000000000005</v>
      </c>
      <c r="M533">
        <v>1.84E-2</v>
      </c>
      <c r="N533">
        <v>0.3695</v>
      </c>
      <c r="O533">
        <v>6.8999999999999999E-3</v>
      </c>
      <c r="P533">
        <v>0.1111</v>
      </c>
      <c r="Q533" s="1">
        <v>54634.19</v>
      </c>
      <c r="R533">
        <v>0.13639999999999999</v>
      </c>
      <c r="S533">
        <v>0.2576</v>
      </c>
      <c r="T533">
        <v>0.60609999999999997</v>
      </c>
      <c r="U533">
        <v>13.2</v>
      </c>
      <c r="V533" s="1">
        <v>69610.38</v>
      </c>
      <c r="W533">
        <v>124.16</v>
      </c>
      <c r="X533" s="1">
        <v>166659.12</v>
      </c>
      <c r="Y533">
        <v>0.80320000000000003</v>
      </c>
      <c r="Z533">
        <v>0.11890000000000001</v>
      </c>
      <c r="AA533">
        <v>7.7799999999999994E-2</v>
      </c>
      <c r="AB533">
        <v>0.1968</v>
      </c>
      <c r="AC533">
        <v>166.66</v>
      </c>
      <c r="AD533" s="1">
        <v>4845.16</v>
      </c>
      <c r="AE533">
        <v>520.11</v>
      </c>
      <c r="AF533" s="1">
        <v>157743.84</v>
      </c>
      <c r="AG533">
        <v>409</v>
      </c>
      <c r="AH533" s="1">
        <v>33891</v>
      </c>
      <c r="AI533" s="1">
        <v>53512</v>
      </c>
      <c r="AJ533">
        <v>49.85</v>
      </c>
      <c r="AK533">
        <v>26.55</v>
      </c>
      <c r="AL533">
        <v>32.51</v>
      </c>
      <c r="AM533">
        <v>4.4000000000000004</v>
      </c>
      <c r="AN533" s="1">
        <v>1071.99</v>
      </c>
      <c r="AO533">
        <v>1.2115</v>
      </c>
      <c r="AP533" s="1">
        <v>1052.92</v>
      </c>
      <c r="AQ533" s="1">
        <v>2000.56</v>
      </c>
      <c r="AR533" s="1">
        <v>7253.81</v>
      </c>
      <c r="AS533">
        <v>379.69</v>
      </c>
      <c r="AT533">
        <v>633.95000000000005</v>
      </c>
      <c r="AU533" s="1">
        <v>11320.97</v>
      </c>
      <c r="AV533" s="1">
        <v>5129.3100000000004</v>
      </c>
      <c r="AW533">
        <v>0.41789999999999999</v>
      </c>
      <c r="AX533" s="1">
        <v>5381.05</v>
      </c>
      <c r="AY533">
        <v>0.4385</v>
      </c>
      <c r="AZ533">
        <v>916.52</v>
      </c>
      <c r="BA533">
        <v>7.4700000000000003E-2</v>
      </c>
      <c r="BB533">
        <v>846</v>
      </c>
      <c r="BC533">
        <v>6.8900000000000003E-2</v>
      </c>
      <c r="BD533" s="1">
        <v>12272.89</v>
      </c>
      <c r="BE533" s="1">
        <v>4148.8599999999997</v>
      </c>
      <c r="BF533">
        <v>1.1557999999999999</v>
      </c>
      <c r="BG533">
        <v>0.53859999999999997</v>
      </c>
      <c r="BH533">
        <v>0.28870000000000001</v>
      </c>
      <c r="BI533">
        <v>0.13339999999999999</v>
      </c>
      <c r="BJ533">
        <v>2.6200000000000001E-2</v>
      </c>
      <c r="BK533">
        <v>1.32E-2</v>
      </c>
    </row>
    <row r="534" spans="1:63" x14ac:dyDescent="0.3">
      <c r="A534" t="s">
        <v>532</v>
      </c>
      <c r="B534">
        <v>48694</v>
      </c>
      <c r="C534">
        <v>31</v>
      </c>
      <c r="D534">
        <v>107.74</v>
      </c>
      <c r="E534" s="1">
        <v>3339.92</v>
      </c>
      <c r="F534" s="1">
        <v>2586.9699999999998</v>
      </c>
      <c r="G534">
        <v>8.0000000000000004E-4</v>
      </c>
      <c r="H534">
        <v>0</v>
      </c>
      <c r="I534">
        <v>0.87660000000000005</v>
      </c>
      <c r="J534">
        <v>4.0000000000000002E-4</v>
      </c>
      <c r="K534">
        <v>1.14E-2</v>
      </c>
      <c r="L534">
        <v>6.6500000000000004E-2</v>
      </c>
      <c r="M534">
        <v>4.4400000000000002E-2</v>
      </c>
      <c r="N534">
        <v>1</v>
      </c>
      <c r="O534">
        <v>4.7000000000000002E-3</v>
      </c>
      <c r="P534">
        <v>0.1719</v>
      </c>
      <c r="Q534" s="1">
        <v>57630.1</v>
      </c>
      <c r="R534">
        <v>0.27029999999999998</v>
      </c>
      <c r="S534">
        <v>0.18379999999999999</v>
      </c>
      <c r="T534">
        <v>0.54590000000000005</v>
      </c>
      <c r="U534">
        <v>36</v>
      </c>
      <c r="V534" s="1">
        <v>78492.55</v>
      </c>
      <c r="W534">
        <v>91.51</v>
      </c>
      <c r="X534" s="1">
        <v>63336.61</v>
      </c>
      <c r="Y534">
        <v>0.69540000000000002</v>
      </c>
      <c r="Z534">
        <v>0.24729999999999999</v>
      </c>
      <c r="AA534">
        <v>5.7299999999999997E-2</v>
      </c>
      <c r="AB534">
        <v>0.30459999999999998</v>
      </c>
      <c r="AC534">
        <v>63.34</v>
      </c>
      <c r="AD534" s="1">
        <v>2795.64</v>
      </c>
      <c r="AE534">
        <v>485.74</v>
      </c>
      <c r="AF534" s="1">
        <v>63085.75</v>
      </c>
      <c r="AG534">
        <v>26</v>
      </c>
      <c r="AH534" s="1">
        <v>24708</v>
      </c>
      <c r="AI534" s="1">
        <v>35186</v>
      </c>
      <c r="AJ534">
        <v>51.52</v>
      </c>
      <c r="AK534">
        <v>41.86</v>
      </c>
      <c r="AL534">
        <v>48.83</v>
      </c>
      <c r="AM534">
        <v>6.2</v>
      </c>
      <c r="AN534">
        <v>0</v>
      </c>
      <c r="AO534">
        <v>1.1059000000000001</v>
      </c>
      <c r="AP534" s="1">
        <v>1943.54</v>
      </c>
      <c r="AQ534" s="1">
        <v>2434.75</v>
      </c>
      <c r="AR534" s="1">
        <v>6511.31</v>
      </c>
      <c r="AS534">
        <v>836.64</v>
      </c>
      <c r="AT534">
        <v>442.11</v>
      </c>
      <c r="AU534" s="1">
        <v>12168.36</v>
      </c>
      <c r="AV534" s="1">
        <v>11278.05</v>
      </c>
      <c r="AW534">
        <v>0.67930000000000001</v>
      </c>
      <c r="AX534" s="1">
        <v>2873.13</v>
      </c>
      <c r="AY534">
        <v>0.1731</v>
      </c>
      <c r="AZ534">
        <v>550.02</v>
      </c>
      <c r="BA534">
        <v>3.3099999999999997E-2</v>
      </c>
      <c r="BB534" s="1">
        <v>1900.35</v>
      </c>
      <c r="BC534">
        <v>0.1145</v>
      </c>
      <c r="BD534" s="1">
        <v>16601.560000000001</v>
      </c>
      <c r="BE534" s="1">
        <v>6212.12</v>
      </c>
      <c r="BF534">
        <v>4.4165000000000001</v>
      </c>
      <c r="BG534">
        <v>0.49419999999999997</v>
      </c>
      <c r="BH534">
        <v>0.16930000000000001</v>
      </c>
      <c r="BI534">
        <v>0.2727</v>
      </c>
      <c r="BJ534">
        <v>2.8799999999999999E-2</v>
      </c>
      <c r="BK534">
        <v>3.5000000000000003E-2</v>
      </c>
    </row>
    <row r="535" spans="1:63" x14ac:dyDescent="0.3">
      <c r="A535" t="s">
        <v>533</v>
      </c>
      <c r="B535">
        <v>44925</v>
      </c>
      <c r="C535">
        <v>39</v>
      </c>
      <c r="D535">
        <v>116.92</v>
      </c>
      <c r="E535" s="1">
        <v>4559.76</v>
      </c>
      <c r="F535" s="1">
        <v>4126.87</v>
      </c>
      <c r="G535">
        <v>3.0700000000000002E-2</v>
      </c>
      <c r="H535">
        <v>2.8999999999999998E-3</v>
      </c>
      <c r="I535">
        <v>4.6800000000000001E-2</v>
      </c>
      <c r="J535">
        <v>1E-3</v>
      </c>
      <c r="K535">
        <v>3.1099999999999999E-2</v>
      </c>
      <c r="L535">
        <v>0.82740000000000002</v>
      </c>
      <c r="M535">
        <v>6.0100000000000001E-2</v>
      </c>
      <c r="N535">
        <v>0.3463</v>
      </c>
      <c r="O535">
        <v>2.1399999999999999E-2</v>
      </c>
      <c r="P535">
        <v>0.1028</v>
      </c>
      <c r="Q535" s="1">
        <v>60910.54</v>
      </c>
      <c r="R535">
        <v>0.2278</v>
      </c>
      <c r="S535">
        <v>0.20280000000000001</v>
      </c>
      <c r="T535">
        <v>0.56940000000000002</v>
      </c>
      <c r="U535">
        <v>27</v>
      </c>
      <c r="V535" s="1">
        <v>95580.93</v>
      </c>
      <c r="W535">
        <v>161.26</v>
      </c>
      <c r="X535" s="1">
        <v>151306.03</v>
      </c>
      <c r="Y535">
        <v>0.72619999999999996</v>
      </c>
      <c r="Z535">
        <v>0.2392</v>
      </c>
      <c r="AA535">
        <v>3.4599999999999999E-2</v>
      </c>
      <c r="AB535">
        <v>0.27379999999999999</v>
      </c>
      <c r="AC535">
        <v>151.31</v>
      </c>
      <c r="AD535" s="1">
        <v>4221.88</v>
      </c>
      <c r="AE535">
        <v>411.04</v>
      </c>
      <c r="AF535" s="1">
        <v>149997.92000000001</v>
      </c>
      <c r="AG535">
        <v>379</v>
      </c>
      <c r="AH535" s="1">
        <v>37203</v>
      </c>
      <c r="AI535" s="1">
        <v>62581</v>
      </c>
      <c r="AJ535">
        <v>54.1</v>
      </c>
      <c r="AK535">
        <v>23.83</v>
      </c>
      <c r="AL535">
        <v>36.49</v>
      </c>
      <c r="AM535">
        <v>4.5</v>
      </c>
      <c r="AN535" s="1">
        <v>2370.21</v>
      </c>
      <c r="AO535">
        <v>1.1316999999999999</v>
      </c>
      <c r="AP535" s="1">
        <v>1368.86</v>
      </c>
      <c r="AQ535" s="1">
        <v>1763.32</v>
      </c>
      <c r="AR535" s="1">
        <v>6856.88</v>
      </c>
      <c r="AS535">
        <v>511.26</v>
      </c>
      <c r="AT535">
        <v>323.64999999999998</v>
      </c>
      <c r="AU535" s="1">
        <v>10823.96</v>
      </c>
      <c r="AV535" s="1">
        <v>4442.34</v>
      </c>
      <c r="AW535">
        <v>0.35830000000000001</v>
      </c>
      <c r="AX535" s="1">
        <v>6284.45</v>
      </c>
      <c r="AY535">
        <v>0.50690000000000002</v>
      </c>
      <c r="AZ535">
        <v>816.61</v>
      </c>
      <c r="BA535">
        <v>6.59E-2</v>
      </c>
      <c r="BB535">
        <v>855.07</v>
      </c>
      <c r="BC535">
        <v>6.9000000000000006E-2</v>
      </c>
      <c r="BD535" s="1">
        <v>12398.47</v>
      </c>
      <c r="BE535" s="1">
        <v>2360.85</v>
      </c>
      <c r="BF535">
        <v>0.51670000000000005</v>
      </c>
      <c r="BG535">
        <v>0.56489999999999996</v>
      </c>
      <c r="BH535">
        <v>0.23449999999999999</v>
      </c>
      <c r="BI535">
        <v>0.1615</v>
      </c>
      <c r="BJ535">
        <v>2.6700000000000002E-2</v>
      </c>
      <c r="BK535">
        <v>1.2500000000000001E-2</v>
      </c>
    </row>
    <row r="536" spans="1:63" x14ac:dyDescent="0.3">
      <c r="A536" t="s">
        <v>534</v>
      </c>
      <c r="B536">
        <v>50302</v>
      </c>
      <c r="C536">
        <v>95</v>
      </c>
      <c r="D536">
        <v>15.02</v>
      </c>
      <c r="E536" s="1">
        <v>1426.58</v>
      </c>
      <c r="F536" s="1">
        <v>1334.37</v>
      </c>
      <c r="G536">
        <v>3.7000000000000002E-3</v>
      </c>
      <c r="H536">
        <v>6.9999999999999999E-4</v>
      </c>
      <c r="I536">
        <v>7.1000000000000004E-3</v>
      </c>
      <c r="J536">
        <v>0</v>
      </c>
      <c r="K536">
        <v>1.4999999999999999E-2</v>
      </c>
      <c r="L536">
        <v>0.95679999999999998</v>
      </c>
      <c r="M536">
        <v>1.66E-2</v>
      </c>
      <c r="N536">
        <v>0.27089999999999997</v>
      </c>
      <c r="O536">
        <v>1.5E-3</v>
      </c>
      <c r="P536">
        <v>9.8900000000000002E-2</v>
      </c>
      <c r="Q536" s="1">
        <v>50836.37</v>
      </c>
      <c r="R536">
        <v>0.22109999999999999</v>
      </c>
      <c r="S536">
        <v>0.21049999999999999</v>
      </c>
      <c r="T536">
        <v>0.56840000000000002</v>
      </c>
      <c r="U536">
        <v>9.1999999999999993</v>
      </c>
      <c r="V536" s="1">
        <v>54136.41</v>
      </c>
      <c r="W536">
        <v>148.62</v>
      </c>
      <c r="X536" s="1">
        <v>164811.82999999999</v>
      </c>
      <c r="Y536">
        <v>0.82310000000000005</v>
      </c>
      <c r="Z536">
        <v>0.1075</v>
      </c>
      <c r="AA536">
        <v>6.9400000000000003E-2</v>
      </c>
      <c r="AB536">
        <v>0.1769</v>
      </c>
      <c r="AC536">
        <v>164.81</v>
      </c>
      <c r="AD536" s="1">
        <v>6063.96</v>
      </c>
      <c r="AE536">
        <v>591.74</v>
      </c>
      <c r="AF536" s="1">
        <v>150269.04999999999</v>
      </c>
      <c r="AG536">
        <v>382</v>
      </c>
      <c r="AH536" s="1">
        <v>36936</v>
      </c>
      <c r="AI536" s="1">
        <v>61207</v>
      </c>
      <c r="AJ536">
        <v>43.3</v>
      </c>
      <c r="AK536">
        <v>36.26</v>
      </c>
      <c r="AL536">
        <v>36.71</v>
      </c>
      <c r="AM536">
        <v>5</v>
      </c>
      <c r="AN536">
        <v>0</v>
      </c>
      <c r="AO536">
        <v>0.99729999999999996</v>
      </c>
      <c r="AP536" s="1">
        <v>1190.3900000000001</v>
      </c>
      <c r="AQ536" s="1">
        <v>1902.52</v>
      </c>
      <c r="AR536" s="1">
        <v>6027.81</v>
      </c>
      <c r="AS536">
        <v>367.25</v>
      </c>
      <c r="AT536">
        <v>389.66</v>
      </c>
      <c r="AU536" s="1">
        <v>9877.61</v>
      </c>
      <c r="AV536" s="1">
        <v>5222.32</v>
      </c>
      <c r="AW536">
        <v>0.41770000000000002</v>
      </c>
      <c r="AX536" s="1">
        <v>5445.75</v>
      </c>
      <c r="AY536">
        <v>0.43559999999999999</v>
      </c>
      <c r="AZ536" s="1">
        <v>1193.67</v>
      </c>
      <c r="BA536">
        <v>9.5500000000000002E-2</v>
      </c>
      <c r="BB536">
        <v>641.09</v>
      </c>
      <c r="BC536">
        <v>5.1299999999999998E-2</v>
      </c>
      <c r="BD536" s="1">
        <v>12502.83</v>
      </c>
      <c r="BE536" s="1">
        <v>3752.03</v>
      </c>
      <c r="BF536">
        <v>0.84160000000000001</v>
      </c>
      <c r="BG536">
        <v>0.52470000000000006</v>
      </c>
      <c r="BH536">
        <v>0.21529999999999999</v>
      </c>
      <c r="BI536">
        <v>0.2029</v>
      </c>
      <c r="BJ536">
        <v>4.1500000000000002E-2</v>
      </c>
      <c r="BK536">
        <v>1.5599999999999999E-2</v>
      </c>
    </row>
    <row r="537" spans="1:63" x14ac:dyDescent="0.3">
      <c r="A537" t="s">
        <v>535</v>
      </c>
      <c r="B537">
        <v>49957</v>
      </c>
      <c r="C537">
        <v>45</v>
      </c>
      <c r="D537">
        <v>30.63</v>
      </c>
      <c r="E537" s="1">
        <v>1378.31</v>
      </c>
      <c r="F537" s="1">
        <v>1371.97</v>
      </c>
      <c r="G537">
        <v>1.5E-3</v>
      </c>
      <c r="H537">
        <v>0</v>
      </c>
      <c r="I537">
        <v>5.7999999999999996E-3</v>
      </c>
      <c r="J537">
        <v>0</v>
      </c>
      <c r="K537">
        <v>6.1000000000000004E-3</v>
      </c>
      <c r="L537">
        <v>0.96779999999999999</v>
      </c>
      <c r="M537">
        <v>1.8800000000000001E-2</v>
      </c>
      <c r="N537">
        <v>0.28839999999999999</v>
      </c>
      <c r="O537">
        <v>1E-4</v>
      </c>
      <c r="P537">
        <v>0.111</v>
      </c>
      <c r="Q537" s="1">
        <v>50222.15</v>
      </c>
      <c r="R537">
        <v>0.1915</v>
      </c>
      <c r="S537">
        <v>0.1915</v>
      </c>
      <c r="T537">
        <v>0.61699999999999999</v>
      </c>
      <c r="U537">
        <v>10.9</v>
      </c>
      <c r="V537" s="1">
        <v>64807.3</v>
      </c>
      <c r="W537">
        <v>119.71</v>
      </c>
      <c r="X537" s="1">
        <v>144766.67000000001</v>
      </c>
      <c r="Y537">
        <v>0.83699999999999997</v>
      </c>
      <c r="Z537">
        <v>7.1999999999999995E-2</v>
      </c>
      <c r="AA537">
        <v>9.0999999999999998E-2</v>
      </c>
      <c r="AB537">
        <v>0.16300000000000001</v>
      </c>
      <c r="AC537">
        <v>144.77000000000001</v>
      </c>
      <c r="AD537" s="1">
        <v>4705.6499999999996</v>
      </c>
      <c r="AE537">
        <v>569.35</v>
      </c>
      <c r="AF537" s="1">
        <v>137775.54</v>
      </c>
      <c r="AG537">
        <v>318</v>
      </c>
      <c r="AH537" s="1">
        <v>36791</v>
      </c>
      <c r="AI537" s="1">
        <v>61254</v>
      </c>
      <c r="AJ537">
        <v>62.1</v>
      </c>
      <c r="AK537">
        <v>28.49</v>
      </c>
      <c r="AL537">
        <v>41.78</v>
      </c>
      <c r="AM537">
        <v>5.6</v>
      </c>
      <c r="AN537">
        <v>0</v>
      </c>
      <c r="AO537">
        <v>0.72289999999999999</v>
      </c>
      <c r="AP537" s="1">
        <v>1196.26</v>
      </c>
      <c r="AQ537" s="1">
        <v>1729.53</v>
      </c>
      <c r="AR537" s="1">
        <v>4761.97</v>
      </c>
      <c r="AS537">
        <v>500.03</v>
      </c>
      <c r="AT537">
        <v>301.26</v>
      </c>
      <c r="AU537" s="1">
        <v>8489.07</v>
      </c>
      <c r="AV537" s="1">
        <v>4972.41</v>
      </c>
      <c r="AW537">
        <v>0.45450000000000002</v>
      </c>
      <c r="AX537" s="1">
        <v>3909.42</v>
      </c>
      <c r="AY537">
        <v>0.3574</v>
      </c>
      <c r="AZ537" s="1">
        <v>1500.28</v>
      </c>
      <c r="BA537">
        <v>0.1371</v>
      </c>
      <c r="BB537">
        <v>557.85</v>
      </c>
      <c r="BC537">
        <v>5.0999999999999997E-2</v>
      </c>
      <c r="BD537" s="1">
        <v>10939.95</v>
      </c>
      <c r="BE537" s="1">
        <v>4781.8500000000004</v>
      </c>
      <c r="BF537">
        <v>1.032</v>
      </c>
      <c r="BG537">
        <v>0.53129999999999999</v>
      </c>
      <c r="BH537">
        <v>0.2319</v>
      </c>
      <c r="BI537">
        <v>0.1837</v>
      </c>
      <c r="BJ537">
        <v>2.8299999999999999E-2</v>
      </c>
      <c r="BK537">
        <v>2.47E-2</v>
      </c>
    </row>
    <row r="538" spans="1:63" x14ac:dyDescent="0.3">
      <c r="A538" t="s">
        <v>536</v>
      </c>
      <c r="B538">
        <v>49296</v>
      </c>
      <c r="C538">
        <v>60</v>
      </c>
      <c r="D538">
        <v>14.53</v>
      </c>
      <c r="E538">
        <v>871.64</v>
      </c>
      <c r="F538">
        <v>836.75</v>
      </c>
      <c r="G538">
        <v>0</v>
      </c>
      <c r="H538">
        <v>0</v>
      </c>
      <c r="I538">
        <v>1.1999999999999999E-3</v>
      </c>
      <c r="J538">
        <v>0</v>
      </c>
      <c r="K538">
        <v>5.4000000000000003E-3</v>
      </c>
      <c r="L538">
        <v>0.97889999999999999</v>
      </c>
      <c r="M538">
        <v>1.4500000000000001E-2</v>
      </c>
      <c r="N538">
        <v>0.45450000000000002</v>
      </c>
      <c r="O538">
        <v>5.5999999999999999E-3</v>
      </c>
      <c r="P538">
        <v>0.128</v>
      </c>
      <c r="Q538" s="1">
        <v>48059.360000000001</v>
      </c>
      <c r="R538">
        <v>0.31080000000000002</v>
      </c>
      <c r="S538">
        <v>0.14860000000000001</v>
      </c>
      <c r="T538">
        <v>0.54049999999999998</v>
      </c>
      <c r="U538">
        <v>5</v>
      </c>
      <c r="V538" s="1">
        <v>78781.2</v>
      </c>
      <c r="W538">
        <v>166.93</v>
      </c>
      <c r="X538" s="1">
        <v>148343.18</v>
      </c>
      <c r="Y538">
        <v>0.87549999999999994</v>
      </c>
      <c r="Z538">
        <v>4.4999999999999998E-2</v>
      </c>
      <c r="AA538">
        <v>7.9500000000000001E-2</v>
      </c>
      <c r="AB538">
        <v>0.1245</v>
      </c>
      <c r="AC538">
        <v>148.34</v>
      </c>
      <c r="AD538" s="1">
        <v>3820.27</v>
      </c>
      <c r="AE538">
        <v>450.27</v>
      </c>
      <c r="AF538" s="1">
        <v>135110.32</v>
      </c>
      <c r="AG538">
        <v>305</v>
      </c>
      <c r="AH538" s="1">
        <v>31984</v>
      </c>
      <c r="AI538" s="1">
        <v>48767</v>
      </c>
      <c r="AJ538">
        <v>39.43</v>
      </c>
      <c r="AK538">
        <v>24.32</v>
      </c>
      <c r="AL538">
        <v>29.5</v>
      </c>
      <c r="AM538">
        <v>4.4000000000000004</v>
      </c>
      <c r="AN538" s="1">
        <v>1907.23</v>
      </c>
      <c r="AO538">
        <v>1.9049</v>
      </c>
      <c r="AP538" s="1">
        <v>1665.84</v>
      </c>
      <c r="AQ538" s="1">
        <v>2121.04</v>
      </c>
      <c r="AR538" s="1">
        <v>5987.38</v>
      </c>
      <c r="AS538">
        <v>288.58</v>
      </c>
      <c r="AT538">
        <v>259.64999999999998</v>
      </c>
      <c r="AU538" s="1">
        <v>10322.450000000001</v>
      </c>
      <c r="AV538" s="1">
        <v>6084.7</v>
      </c>
      <c r="AW538">
        <v>0.44800000000000001</v>
      </c>
      <c r="AX538" s="1">
        <v>5348.18</v>
      </c>
      <c r="AY538">
        <v>0.39379999999999998</v>
      </c>
      <c r="AZ538" s="1">
        <v>1316.37</v>
      </c>
      <c r="BA538">
        <v>9.69E-2</v>
      </c>
      <c r="BB538">
        <v>831.4</v>
      </c>
      <c r="BC538">
        <v>6.1199999999999997E-2</v>
      </c>
      <c r="BD538" s="1">
        <v>13580.64</v>
      </c>
      <c r="BE538" s="1">
        <v>5374.86</v>
      </c>
      <c r="BF538">
        <v>2.0541</v>
      </c>
      <c r="BG538">
        <v>0.55159999999999998</v>
      </c>
      <c r="BH538">
        <v>0.24690000000000001</v>
      </c>
      <c r="BI538">
        <v>0.1444</v>
      </c>
      <c r="BJ538">
        <v>2.8500000000000001E-2</v>
      </c>
      <c r="BK538">
        <v>2.86E-2</v>
      </c>
    </row>
    <row r="539" spans="1:63" x14ac:dyDescent="0.3">
      <c r="A539" t="s">
        <v>537</v>
      </c>
      <c r="B539">
        <v>50070</v>
      </c>
      <c r="C539">
        <v>23</v>
      </c>
      <c r="D539">
        <v>178.74</v>
      </c>
      <c r="E539" s="1">
        <v>4110.9799999999996</v>
      </c>
      <c r="F539" s="1">
        <v>4066.83</v>
      </c>
      <c r="G539">
        <v>8.8800000000000004E-2</v>
      </c>
      <c r="H539">
        <v>6.9999999999999999E-4</v>
      </c>
      <c r="I539">
        <v>0.2409</v>
      </c>
      <c r="J539">
        <v>1.8E-3</v>
      </c>
      <c r="K539">
        <v>2.6800000000000001E-2</v>
      </c>
      <c r="L539">
        <v>0.5897</v>
      </c>
      <c r="M539">
        <v>5.1299999999999998E-2</v>
      </c>
      <c r="N539">
        <v>0.18129999999999999</v>
      </c>
      <c r="O539">
        <v>2.7400000000000001E-2</v>
      </c>
      <c r="P539">
        <v>0.1069</v>
      </c>
      <c r="Q539" s="1">
        <v>74375.06</v>
      </c>
      <c r="R539">
        <v>0.13220000000000001</v>
      </c>
      <c r="S539">
        <v>0.28189999999999998</v>
      </c>
      <c r="T539">
        <v>0.58589999999999998</v>
      </c>
      <c r="U539">
        <v>44.6</v>
      </c>
      <c r="V539" s="1">
        <v>68380.61</v>
      </c>
      <c r="W539">
        <v>91.3</v>
      </c>
      <c r="X539" s="1">
        <v>199227.85</v>
      </c>
      <c r="Y539">
        <v>0.70309999999999995</v>
      </c>
      <c r="Z539">
        <v>0.27279999999999999</v>
      </c>
      <c r="AA539">
        <v>2.4199999999999999E-2</v>
      </c>
      <c r="AB539">
        <v>0.2969</v>
      </c>
      <c r="AC539">
        <v>199.23</v>
      </c>
      <c r="AD539" s="1">
        <v>7941.3</v>
      </c>
      <c r="AE539">
        <v>801.49</v>
      </c>
      <c r="AF539" s="1">
        <v>205224.27</v>
      </c>
      <c r="AG539">
        <v>523</v>
      </c>
      <c r="AH539" s="1">
        <v>47320</v>
      </c>
      <c r="AI539" s="1">
        <v>74304</v>
      </c>
      <c r="AJ539">
        <v>62.52</v>
      </c>
      <c r="AK539">
        <v>37.76</v>
      </c>
      <c r="AL539">
        <v>43.27</v>
      </c>
      <c r="AM539">
        <v>4.97</v>
      </c>
      <c r="AN539">
        <v>0</v>
      </c>
      <c r="AO539">
        <v>0.73229999999999995</v>
      </c>
      <c r="AP539" s="1">
        <v>1489.94</v>
      </c>
      <c r="AQ539" s="1">
        <v>1875.42</v>
      </c>
      <c r="AR539" s="1">
        <v>6690.28</v>
      </c>
      <c r="AS539">
        <v>696.67</v>
      </c>
      <c r="AT539">
        <v>180.27</v>
      </c>
      <c r="AU539" s="1">
        <v>10932.56</v>
      </c>
      <c r="AV539" s="1">
        <v>3391.46</v>
      </c>
      <c r="AW539">
        <v>0.3029</v>
      </c>
      <c r="AX539" s="1">
        <v>6884.83</v>
      </c>
      <c r="AY539">
        <v>0.61499999999999999</v>
      </c>
      <c r="AZ539">
        <v>557.38</v>
      </c>
      <c r="BA539">
        <v>4.9799999999999997E-2</v>
      </c>
      <c r="BB539">
        <v>361.69</v>
      </c>
      <c r="BC539">
        <v>3.2300000000000002E-2</v>
      </c>
      <c r="BD539" s="1">
        <v>11195.36</v>
      </c>
      <c r="BE539" s="1">
        <v>1166.29</v>
      </c>
      <c r="BF539">
        <v>0.20180000000000001</v>
      </c>
      <c r="BG539">
        <v>0.60589999999999999</v>
      </c>
      <c r="BH539">
        <v>0.24129999999999999</v>
      </c>
      <c r="BI539">
        <v>0.1123</v>
      </c>
      <c r="BJ539">
        <v>2.1700000000000001E-2</v>
      </c>
      <c r="BK539">
        <v>1.8800000000000001E-2</v>
      </c>
    </row>
    <row r="540" spans="1:63" x14ac:dyDescent="0.3">
      <c r="A540" t="s">
        <v>538</v>
      </c>
      <c r="B540">
        <v>46011</v>
      </c>
      <c r="C540">
        <v>148</v>
      </c>
      <c r="D540">
        <v>9.69</v>
      </c>
      <c r="E540" s="1">
        <v>1433.47</v>
      </c>
      <c r="F540" s="1">
        <v>1468.7</v>
      </c>
      <c r="G540">
        <v>6.9999999999999999E-4</v>
      </c>
      <c r="H540">
        <v>0</v>
      </c>
      <c r="I540">
        <v>1.6999999999999999E-3</v>
      </c>
      <c r="J540">
        <v>0</v>
      </c>
      <c r="K540">
        <v>1.6000000000000001E-3</v>
      </c>
      <c r="L540">
        <v>0.98719999999999997</v>
      </c>
      <c r="M540">
        <v>8.8999999999999999E-3</v>
      </c>
      <c r="N540">
        <v>0.39090000000000003</v>
      </c>
      <c r="O540">
        <v>0</v>
      </c>
      <c r="P540">
        <v>0.1497</v>
      </c>
      <c r="Q540" s="1">
        <v>53246.720000000001</v>
      </c>
      <c r="R540">
        <v>0.12870000000000001</v>
      </c>
      <c r="S540">
        <v>9.9000000000000005E-2</v>
      </c>
      <c r="T540">
        <v>0.77229999999999999</v>
      </c>
      <c r="U540">
        <v>33</v>
      </c>
      <c r="V540" s="1">
        <v>42467.88</v>
      </c>
      <c r="W540">
        <v>41.9</v>
      </c>
      <c r="X540" s="1">
        <v>184109.59</v>
      </c>
      <c r="Y540">
        <v>0.55979999999999996</v>
      </c>
      <c r="Z540">
        <v>0.38129999999999997</v>
      </c>
      <c r="AA540">
        <v>5.8999999999999997E-2</v>
      </c>
      <c r="AB540">
        <v>0.44019999999999998</v>
      </c>
      <c r="AC540">
        <v>184.11</v>
      </c>
      <c r="AD540" s="1">
        <v>4193.92</v>
      </c>
      <c r="AE540">
        <v>334.06</v>
      </c>
      <c r="AF540" s="1">
        <v>121667.5</v>
      </c>
      <c r="AG540">
        <v>220</v>
      </c>
      <c r="AH540" s="1">
        <v>35009</v>
      </c>
      <c r="AI540" s="1">
        <v>63973</v>
      </c>
      <c r="AJ540">
        <v>29.95</v>
      </c>
      <c r="AK540">
        <v>22.36</v>
      </c>
      <c r="AL540">
        <v>22.28</v>
      </c>
      <c r="AM540">
        <v>4.6500000000000004</v>
      </c>
      <c r="AN540">
        <v>0</v>
      </c>
      <c r="AO540">
        <v>0.56240000000000001</v>
      </c>
      <c r="AP540" s="1">
        <v>1030.4100000000001</v>
      </c>
      <c r="AQ540" s="1">
        <v>1803.17</v>
      </c>
      <c r="AR540" s="1">
        <v>5906.65</v>
      </c>
      <c r="AS540">
        <v>435.17</v>
      </c>
      <c r="AT540">
        <v>306.64</v>
      </c>
      <c r="AU540" s="1">
        <v>9482.0499999999993</v>
      </c>
      <c r="AV540" s="1">
        <v>5848.56</v>
      </c>
      <c r="AW540">
        <v>0.51060000000000005</v>
      </c>
      <c r="AX540" s="1">
        <v>3474.71</v>
      </c>
      <c r="AY540">
        <v>0.30330000000000001</v>
      </c>
      <c r="AZ540" s="1">
        <v>1261.6500000000001</v>
      </c>
      <c r="BA540">
        <v>0.1101</v>
      </c>
      <c r="BB540">
        <v>869.93</v>
      </c>
      <c r="BC540">
        <v>7.5899999999999995E-2</v>
      </c>
      <c r="BD540" s="1">
        <v>11454.86</v>
      </c>
      <c r="BE540" s="1">
        <v>5806.63</v>
      </c>
      <c r="BF540">
        <v>1.3648</v>
      </c>
      <c r="BG540">
        <v>0.56020000000000003</v>
      </c>
      <c r="BH540">
        <v>0.25040000000000001</v>
      </c>
      <c r="BI540">
        <v>0.15690000000000001</v>
      </c>
      <c r="BJ540">
        <v>2.0899999999999998E-2</v>
      </c>
      <c r="BK540">
        <v>1.1599999999999999E-2</v>
      </c>
    </row>
    <row r="541" spans="1:63" x14ac:dyDescent="0.3">
      <c r="A541" t="s">
        <v>539</v>
      </c>
      <c r="B541">
        <v>49536</v>
      </c>
      <c r="C541">
        <v>63</v>
      </c>
      <c r="D541">
        <v>29.8</v>
      </c>
      <c r="E541" s="1">
        <v>1877.5</v>
      </c>
      <c r="F541" s="1">
        <v>2077.5700000000002</v>
      </c>
      <c r="G541">
        <v>6.4000000000000003E-3</v>
      </c>
      <c r="H541">
        <v>1E-4</v>
      </c>
      <c r="I541">
        <v>1.7100000000000001E-2</v>
      </c>
      <c r="J541">
        <v>2.8E-3</v>
      </c>
      <c r="K541">
        <v>1.8700000000000001E-2</v>
      </c>
      <c r="L541">
        <v>0.89280000000000004</v>
      </c>
      <c r="M541">
        <v>6.2E-2</v>
      </c>
      <c r="N541">
        <v>0.47249999999999998</v>
      </c>
      <c r="O541">
        <v>4.0000000000000002E-4</v>
      </c>
      <c r="P541">
        <v>0.1094</v>
      </c>
      <c r="Q541" s="1">
        <v>54669.4</v>
      </c>
      <c r="R541">
        <v>0.21529999999999999</v>
      </c>
      <c r="S541">
        <v>0.29170000000000001</v>
      </c>
      <c r="T541">
        <v>0.49309999999999998</v>
      </c>
      <c r="U541">
        <v>9.1</v>
      </c>
      <c r="V541" s="1">
        <v>79504.3</v>
      </c>
      <c r="W541">
        <v>195.9</v>
      </c>
      <c r="X541" s="1">
        <v>109233.28</v>
      </c>
      <c r="Y541">
        <v>0.84619999999999995</v>
      </c>
      <c r="Z541">
        <v>0.1192</v>
      </c>
      <c r="AA541">
        <v>3.4599999999999999E-2</v>
      </c>
      <c r="AB541">
        <v>0.15379999999999999</v>
      </c>
      <c r="AC541">
        <v>109.23</v>
      </c>
      <c r="AD541" s="1">
        <v>2503.5300000000002</v>
      </c>
      <c r="AE541">
        <v>299.5</v>
      </c>
      <c r="AF541" s="1">
        <v>89058.61</v>
      </c>
      <c r="AG541">
        <v>89</v>
      </c>
      <c r="AH541" s="1">
        <v>34351</v>
      </c>
      <c r="AI541" s="1">
        <v>57215</v>
      </c>
      <c r="AJ541">
        <v>36</v>
      </c>
      <c r="AK541">
        <v>22.36</v>
      </c>
      <c r="AL541">
        <v>23.1</v>
      </c>
      <c r="AM541">
        <v>4.5</v>
      </c>
      <c r="AN541">
        <v>713.78</v>
      </c>
      <c r="AO541">
        <v>0.85070000000000001</v>
      </c>
      <c r="AP541" s="1">
        <v>1017.34</v>
      </c>
      <c r="AQ541" s="1">
        <v>1754.16</v>
      </c>
      <c r="AR541" s="1">
        <v>5933.78</v>
      </c>
      <c r="AS541">
        <v>447.92</v>
      </c>
      <c r="AT541">
        <v>289.5</v>
      </c>
      <c r="AU541" s="1">
        <v>9442.7099999999991</v>
      </c>
      <c r="AV541" s="1">
        <v>5452.23</v>
      </c>
      <c r="AW541">
        <v>0.49149999999999999</v>
      </c>
      <c r="AX541" s="1">
        <v>2415.61</v>
      </c>
      <c r="AY541">
        <v>0.21779999999999999</v>
      </c>
      <c r="AZ541" s="1">
        <v>2224.13</v>
      </c>
      <c r="BA541">
        <v>0.20050000000000001</v>
      </c>
      <c r="BB541" s="1">
        <v>1001.04</v>
      </c>
      <c r="BC541">
        <v>9.0200000000000002E-2</v>
      </c>
      <c r="BD541" s="1">
        <v>11093.01</v>
      </c>
      <c r="BE541" s="1">
        <v>6353.97</v>
      </c>
      <c r="BF541">
        <v>1.9276</v>
      </c>
      <c r="BG541">
        <v>0.51249999999999996</v>
      </c>
      <c r="BH541">
        <v>0.247</v>
      </c>
      <c r="BI541">
        <v>0.19139999999999999</v>
      </c>
      <c r="BJ541">
        <v>3.0499999999999999E-2</v>
      </c>
      <c r="BK541">
        <v>1.8599999999999998E-2</v>
      </c>
    </row>
    <row r="542" spans="1:63" x14ac:dyDescent="0.3">
      <c r="A542" t="s">
        <v>540</v>
      </c>
      <c r="B542">
        <v>46458</v>
      </c>
      <c r="C542">
        <v>81</v>
      </c>
      <c r="D542">
        <v>13.81</v>
      </c>
      <c r="E542" s="1">
        <v>1118.33</v>
      </c>
      <c r="F542" s="1">
        <v>1160.29</v>
      </c>
      <c r="G542">
        <v>1.6999999999999999E-3</v>
      </c>
      <c r="H542">
        <v>0</v>
      </c>
      <c r="I542">
        <v>6.7000000000000002E-3</v>
      </c>
      <c r="J542">
        <v>1E-4</v>
      </c>
      <c r="K542">
        <v>5.7999999999999996E-3</v>
      </c>
      <c r="L542">
        <v>0.9677</v>
      </c>
      <c r="M542">
        <v>1.7999999999999999E-2</v>
      </c>
      <c r="N542">
        <v>0.37630000000000002</v>
      </c>
      <c r="O542">
        <v>2.9999999999999997E-4</v>
      </c>
      <c r="P542">
        <v>0.1215</v>
      </c>
      <c r="Q542" s="1">
        <v>53927.14</v>
      </c>
      <c r="R542">
        <v>0.14580000000000001</v>
      </c>
      <c r="S542">
        <v>0.27079999999999999</v>
      </c>
      <c r="T542">
        <v>0.58330000000000004</v>
      </c>
      <c r="U542">
        <v>9.6999999999999993</v>
      </c>
      <c r="V542" s="1">
        <v>72657.78</v>
      </c>
      <c r="W542">
        <v>112.18</v>
      </c>
      <c r="X542" s="1">
        <v>153920.81</v>
      </c>
      <c r="Y542">
        <v>0.74550000000000005</v>
      </c>
      <c r="Z542">
        <v>0.1193</v>
      </c>
      <c r="AA542">
        <v>0.13519999999999999</v>
      </c>
      <c r="AB542">
        <v>0.2545</v>
      </c>
      <c r="AC542">
        <v>153.91999999999999</v>
      </c>
      <c r="AD542" s="1">
        <v>3540.22</v>
      </c>
      <c r="AE542">
        <v>378.65</v>
      </c>
      <c r="AF542" s="1">
        <v>124396.27</v>
      </c>
      <c r="AG542">
        <v>233</v>
      </c>
      <c r="AH542" s="1">
        <v>33483</v>
      </c>
      <c r="AI542" s="1">
        <v>50797</v>
      </c>
      <c r="AJ542">
        <v>29.4</v>
      </c>
      <c r="AK542">
        <v>22</v>
      </c>
      <c r="AL542">
        <v>22</v>
      </c>
      <c r="AM542">
        <v>3.3</v>
      </c>
      <c r="AN542">
        <v>692.12</v>
      </c>
      <c r="AO542">
        <v>1.012</v>
      </c>
      <c r="AP542" s="1">
        <v>1502.56</v>
      </c>
      <c r="AQ542" s="1">
        <v>2123.4699999999998</v>
      </c>
      <c r="AR542" s="1">
        <v>6103.68</v>
      </c>
      <c r="AS542">
        <v>397.09</v>
      </c>
      <c r="AT542">
        <v>135.47</v>
      </c>
      <c r="AU542" s="1">
        <v>10262.26</v>
      </c>
      <c r="AV542" s="1">
        <v>6290.39</v>
      </c>
      <c r="AW542">
        <v>0.5373</v>
      </c>
      <c r="AX542" s="1">
        <v>3305.7</v>
      </c>
      <c r="AY542">
        <v>0.2823</v>
      </c>
      <c r="AZ542" s="1">
        <v>1428.73</v>
      </c>
      <c r="BA542">
        <v>0.122</v>
      </c>
      <c r="BB542">
        <v>683.05</v>
      </c>
      <c r="BC542">
        <v>5.8299999999999998E-2</v>
      </c>
      <c r="BD542" s="1">
        <v>11707.87</v>
      </c>
      <c r="BE542" s="1">
        <v>6619.84</v>
      </c>
      <c r="BF542">
        <v>2.3328000000000002</v>
      </c>
      <c r="BG542">
        <v>0.53380000000000005</v>
      </c>
      <c r="BH542">
        <v>0.24740000000000001</v>
      </c>
      <c r="BI542">
        <v>0.1658</v>
      </c>
      <c r="BJ542">
        <v>3.9300000000000002E-2</v>
      </c>
      <c r="BK542">
        <v>1.37E-2</v>
      </c>
    </row>
    <row r="543" spans="1:63" x14ac:dyDescent="0.3">
      <c r="A543" t="s">
        <v>541</v>
      </c>
      <c r="B543">
        <v>44933</v>
      </c>
      <c r="C543">
        <v>10</v>
      </c>
      <c r="D543">
        <v>580.80999999999995</v>
      </c>
      <c r="E543" s="1">
        <v>5808.08</v>
      </c>
      <c r="F543" s="1">
        <v>5706.7</v>
      </c>
      <c r="G543">
        <v>6.4399999999999999E-2</v>
      </c>
      <c r="H543">
        <v>5.0000000000000001E-4</v>
      </c>
      <c r="I543">
        <v>8.8000000000000005E-3</v>
      </c>
      <c r="J543">
        <v>0</v>
      </c>
      <c r="K543">
        <v>2.8199999999999999E-2</v>
      </c>
      <c r="L543">
        <v>0.84260000000000002</v>
      </c>
      <c r="M543">
        <v>5.5399999999999998E-2</v>
      </c>
      <c r="N543">
        <v>8.8999999999999999E-3</v>
      </c>
      <c r="O543">
        <v>1.6299999999999999E-2</v>
      </c>
      <c r="P543">
        <v>0.14069999999999999</v>
      </c>
      <c r="Q543" s="1">
        <v>81475</v>
      </c>
      <c r="R543">
        <v>9.4899999999999998E-2</v>
      </c>
      <c r="S543">
        <v>0.20530000000000001</v>
      </c>
      <c r="T543">
        <v>0.69979999999999998</v>
      </c>
      <c r="U543">
        <v>35</v>
      </c>
      <c r="V543" s="1">
        <v>101933.29</v>
      </c>
      <c r="W543">
        <v>165.92</v>
      </c>
      <c r="X543" s="1">
        <v>297559.94</v>
      </c>
      <c r="Y543">
        <v>0.90959999999999996</v>
      </c>
      <c r="Z543">
        <v>7.5700000000000003E-2</v>
      </c>
      <c r="AA543">
        <v>1.47E-2</v>
      </c>
      <c r="AB543">
        <v>9.0399999999999994E-2</v>
      </c>
      <c r="AC543">
        <v>297.56</v>
      </c>
      <c r="AD543" s="1">
        <v>13818.56</v>
      </c>
      <c r="AE543" s="1">
        <v>1671.19</v>
      </c>
      <c r="AF543" s="1">
        <v>312526.78000000003</v>
      </c>
      <c r="AG543">
        <v>594</v>
      </c>
      <c r="AH543" s="1">
        <v>68258</v>
      </c>
      <c r="AI543" s="1">
        <v>155603</v>
      </c>
      <c r="AJ543">
        <v>102.11</v>
      </c>
      <c r="AK543">
        <v>44.72</v>
      </c>
      <c r="AL543">
        <v>56.27</v>
      </c>
      <c r="AM543">
        <v>5.65</v>
      </c>
      <c r="AN543">
        <v>0</v>
      </c>
      <c r="AO543">
        <v>0.58289999999999997</v>
      </c>
      <c r="AP543" s="1">
        <v>1667.98</v>
      </c>
      <c r="AQ543" s="1">
        <v>1792.81</v>
      </c>
      <c r="AR543" s="1">
        <v>10007.870000000001</v>
      </c>
      <c r="AS543" s="1">
        <v>1024.52</v>
      </c>
      <c r="AT543">
        <v>713.53</v>
      </c>
      <c r="AU543" s="1">
        <v>15206.71</v>
      </c>
      <c r="AV543" s="1">
        <v>2306.4699999999998</v>
      </c>
      <c r="AW543">
        <v>0.14099999999999999</v>
      </c>
      <c r="AX543" s="1">
        <v>12518.41</v>
      </c>
      <c r="AY543">
        <v>0.76519999999999999</v>
      </c>
      <c r="AZ543" s="1">
        <v>1186.1600000000001</v>
      </c>
      <c r="BA543">
        <v>7.2499999999999995E-2</v>
      </c>
      <c r="BB543">
        <v>349.24</v>
      </c>
      <c r="BC543">
        <v>2.1299999999999999E-2</v>
      </c>
      <c r="BD543" s="1">
        <v>16360.28</v>
      </c>
      <c r="BE543">
        <v>418</v>
      </c>
      <c r="BF543">
        <v>3.0200000000000001E-2</v>
      </c>
      <c r="BG543">
        <v>0.60660000000000003</v>
      </c>
      <c r="BH543">
        <v>0.21579999999999999</v>
      </c>
      <c r="BI543">
        <v>0.13619999999999999</v>
      </c>
      <c r="BJ543">
        <v>2.58E-2</v>
      </c>
      <c r="BK543">
        <v>1.5599999999999999E-2</v>
      </c>
    </row>
    <row r="544" spans="1:63" x14ac:dyDescent="0.3">
      <c r="A544" t="s">
        <v>542</v>
      </c>
      <c r="B544">
        <v>45625</v>
      </c>
      <c r="C544">
        <v>214</v>
      </c>
      <c r="D544">
        <v>7.87</v>
      </c>
      <c r="E544" s="1">
        <v>1684.43</v>
      </c>
      <c r="F544" s="1">
        <v>1556.98</v>
      </c>
      <c r="G544">
        <v>7.7000000000000002E-3</v>
      </c>
      <c r="H544">
        <v>0</v>
      </c>
      <c r="I544">
        <v>4.4999999999999997E-3</v>
      </c>
      <c r="J544">
        <v>1.6000000000000001E-3</v>
      </c>
      <c r="K544">
        <v>5.9499999999999997E-2</v>
      </c>
      <c r="L544">
        <v>0.90910000000000002</v>
      </c>
      <c r="M544">
        <v>1.77E-2</v>
      </c>
      <c r="N544">
        <v>0.38090000000000002</v>
      </c>
      <c r="O544">
        <v>2.3800000000000002E-2</v>
      </c>
      <c r="P544">
        <v>0.14280000000000001</v>
      </c>
      <c r="Q544" s="1">
        <v>56292.38</v>
      </c>
      <c r="R544">
        <v>0.2</v>
      </c>
      <c r="S544">
        <v>4.3499999999999997E-2</v>
      </c>
      <c r="T544">
        <v>0.75649999999999995</v>
      </c>
      <c r="U544">
        <v>12</v>
      </c>
      <c r="V544" s="1">
        <v>72449.67</v>
      </c>
      <c r="W544">
        <v>137.38</v>
      </c>
      <c r="X544" s="1">
        <v>176857.29</v>
      </c>
      <c r="Y544">
        <v>0.82289999999999996</v>
      </c>
      <c r="Z544">
        <v>0.1341</v>
      </c>
      <c r="AA544">
        <v>4.2999999999999997E-2</v>
      </c>
      <c r="AB544">
        <v>0.17710000000000001</v>
      </c>
      <c r="AC544">
        <v>176.86</v>
      </c>
      <c r="AD544" s="1">
        <v>3981.6</v>
      </c>
      <c r="AE544">
        <v>410.01</v>
      </c>
      <c r="AF544" s="1">
        <v>157496</v>
      </c>
      <c r="AG544">
        <v>407</v>
      </c>
      <c r="AH544" s="1">
        <v>32814</v>
      </c>
      <c r="AI544" s="1">
        <v>50557</v>
      </c>
      <c r="AJ544">
        <v>35.299999999999997</v>
      </c>
      <c r="AK544">
        <v>21.6</v>
      </c>
      <c r="AL544">
        <v>24.01</v>
      </c>
      <c r="AM544">
        <v>4.8</v>
      </c>
      <c r="AN544" s="1">
        <v>1925.36</v>
      </c>
      <c r="AO544">
        <v>1.5179</v>
      </c>
      <c r="AP544" s="1">
        <v>1778.59</v>
      </c>
      <c r="AQ544" s="1">
        <v>2069.98</v>
      </c>
      <c r="AR544" s="1">
        <v>5804.35</v>
      </c>
      <c r="AS544">
        <v>505.29</v>
      </c>
      <c r="AT544">
        <v>551.51</v>
      </c>
      <c r="AU544" s="1">
        <v>10709.75</v>
      </c>
      <c r="AV544" s="1">
        <v>5309.47</v>
      </c>
      <c r="AW544">
        <v>0.41870000000000002</v>
      </c>
      <c r="AX544" s="1">
        <v>5651.6</v>
      </c>
      <c r="AY544">
        <v>0.44569999999999999</v>
      </c>
      <c r="AZ544" s="1">
        <v>1000.71</v>
      </c>
      <c r="BA544">
        <v>7.8899999999999998E-2</v>
      </c>
      <c r="BB544">
        <v>717.85</v>
      </c>
      <c r="BC544">
        <v>5.6599999999999998E-2</v>
      </c>
      <c r="BD544" s="1">
        <v>12679.63</v>
      </c>
      <c r="BE544" s="1">
        <v>3719.08</v>
      </c>
      <c r="BF544">
        <v>1.2267999999999999</v>
      </c>
      <c r="BG544">
        <v>0.5645</v>
      </c>
      <c r="BH544">
        <v>0.26019999999999999</v>
      </c>
      <c r="BI544">
        <v>0.1239</v>
      </c>
      <c r="BJ544">
        <v>1.8599999999999998E-2</v>
      </c>
      <c r="BK544">
        <v>3.2800000000000003E-2</v>
      </c>
    </row>
    <row r="545" spans="1:63" x14ac:dyDescent="0.3">
      <c r="A545" t="s">
        <v>543</v>
      </c>
      <c r="B545">
        <v>47522</v>
      </c>
      <c r="C545">
        <v>98</v>
      </c>
      <c r="D545">
        <v>6.39</v>
      </c>
      <c r="E545">
        <v>626.14</v>
      </c>
      <c r="F545">
        <v>440.14</v>
      </c>
      <c r="G545">
        <v>0</v>
      </c>
      <c r="H545">
        <v>0</v>
      </c>
      <c r="I545">
        <v>4.3E-3</v>
      </c>
      <c r="J545">
        <v>0</v>
      </c>
      <c r="K545">
        <v>2.7300000000000001E-2</v>
      </c>
      <c r="L545">
        <v>0.93369999999999997</v>
      </c>
      <c r="M545">
        <v>3.4700000000000002E-2</v>
      </c>
      <c r="N545">
        <v>0.55400000000000005</v>
      </c>
      <c r="O545">
        <v>1.09E-2</v>
      </c>
      <c r="P545">
        <v>0.19420000000000001</v>
      </c>
      <c r="Q545" s="1">
        <v>45124.7</v>
      </c>
      <c r="R545">
        <v>0.27910000000000001</v>
      </c>
      <c r="S545">
        <v>0.186</v>
      </c>
      <c r="T545">
        <v>0.53490000000000004</v>
      </c>
      <c r="U545">
        <v>8.8000000000000007</v>
      </c>
      <c r="V545" s="1">
        <v>48854.43</v>
      </c>
      <c r="W545">
        <v>66.930000000000007</v>
      </c>
      <c r="X545" s="1">
        <v>183966.54</v>
      </c>
      <c r="Y545">
        <v>0.93279999999999996</v>
      </c>
      <c r="Z545">
        <v>1.9E-2</v>
      </c>
      <c r="AA545">
        <v>4.82E-2</v>
      </c>
      <c r="AB545">
        <v>6.7199999999999996E-2</v>
      </c>
      <c r="AC545">
        <v>183.97</v>
      </c>
      <c r="AD545" s="1">
        <v>4516.83</v>
      </c>
      <c r="AE545">
        <v>541.80999999999995</v>
      </c>
      <c r="AF545" s="1">
        <v>153465.07</v>
      </c>
      <c r="AG545">
        <v>398</v>
      </c>
      <c r="AH545" s="1">
        <v>31118</v>
      </c>
      <c r="AI545" s="1">
        <v>44868</v>
      </c>
      <c r="AJ545">
        <v>30.9</v>
      </c>
      <c r="AK545">
        <v>24.2</v>
      </c>
      <c r="AL545">
        <v>25.76</v>
      </c>
      <c r="AM545">
        <v>3.6</v>
      </c>
      <c r="AN545">
        <v>599.87</v>
      </c>
      <c r="AO545">
        <v>1.9636</v>
      </c>
      <c r="AP545" s="1">
        <v>2116.04</v>
      </c>
      <c r="AQ545" s="1">
        <v>3203.71</v>
      </c>
      <c r="AR545" s="1">
        <v>6361.1</v>
      </c>
      <c r="AS545">
        <v>421.07</v>
      </c>
      <c r="AT545">
        <v>212.67</v>
      </c>
      <c r="AU545" s="1">
        <v>12314.56</v>
      </c>
      <c r="AV545" s="1">
        <v>10697.18</v>
      </c>
      <c r="AW545">
        <v>0.55200000000000005</v>
      </c>
      <c r="AX545" s="1">
        <v>5985.87</v>
      </c>
      <c r="AY545">
        <v>0.30890000000000001</v>
      </c>
      <c r="AZ545" s="1">
        <v>1091.1199999999999</v>
      </c>
      <c r="BA545">
        <v>5.6300000000000003E-2</v>
      </c>
      <c r="BB545" s="1">
        <v>1605.28</v>
      </c>
      <c r="BC545">
        <v>8.2799999999999999E-2</v>
      </c>
      <c r="BD545" s="1">
        <v>19379.45</v>
      </c>
      <c r="BE545" s="1">
        <v>5809.9</v>
      </c>
      <c r="BF545">
        <v>2.4422000000000001</v>
      </c>
      <c r="BG545">
        <v>0.45129999999999998</v>
      </c>
      <c r="BH545">
        <v>0.17599999999999999</v>
      </c>
      <c r="BI545">
        <v>0.32819999999999999</v>
      </c>
      <c r="BJ545">
        <v>2.5899999999999999E-2</v>
      </c>
      <c r="BK545">
        <v>1.8599999999999998E-2</v>
      </c>
    </row>
    <row r="546" spans="1:63" x14ac:dyDescent="0.3">
      <c r="A546" t="s">
        <v>544</v>
      </c>
      <c r="B546">
        <v>44941</v>
      </c>
      <c r="C546">
        <v>53</v>
      </c>
      <c r="D546">
        <v>41.65</v>
      </c>
      <c r="E546" s="1">
        <v>2207.67</v>
      </c>
      <c r="F546" s="1">
        <v>1943.2</v>
      </c>
      <c r="G546">
        <v>6.1999999999999998E-3</v>
      </c>
      <c r="H546">
        <v>1E-3</v>
      </c>
      <c r="I546">
        <v>3.5200000000000002E-2</v>
      </c>
      <c r="J546">
        <v>5.0000000000000001E-4</v>
      </c>
      <c r="K546">
        <v>2.53E-2</v>
      </c>
      <c r="L546">
        <v>0.85399999999999998</v>
      </c>
      <c r="M546">
        <v>7.7799999999999994E-2</v>
      </c>
      <c r="N546">
        <v>0.55430000000000001</v>
      </c>
      <c r="O546">
        <v>2.2000000000000001E-3</v>
      </c>
      <c r="P546">
        <v>0.17399999999999999</v>
      </c>
      <c r="Q546" s="1">
        <v>56289.120000000003</v>
      </c>
      <c r="R546">
        <v>0.23180000000000001</v>
      </c>
      <c r="S546">
        <v>0.1457</v>
      </c>
      <c r="T546">
        <v>0.62250000000000005</v>
      </c>
      <c r="U546">
        <v>16.3</v>
      </c>
      <c r="V546" s="1">
        <v>70893.22</v>
      </c>
      <c r="W546">
        <v>132.32</v>
      </c>
      <c r="X546" s="1">
        <v>124822.5</v>
      </c>
      <c r="Y546">
        <v>0.74460000000000004</v>
      </c>
      <c r="Z546">
        <v>0.20699999999999999</v>
      </c>
      <c r="AA546">
        <v>4.8500000000000001E-2</v>
      </c>
      <c r="AB546">
        <v>0.25540000000000002</v>
      </c>
      <c r="AC546">
        <v>124.82</v>
      </c>
      <c r="AD546" s="1">
        <v>4688.24</v>
      </c>
      <c r="AE546">
        <v>532</v>
      </c>
      <c r="AF546" s="1">
        <v>117030.65</v>
      </c>
      <c r="AG546">
        <v>197</v>
      </c>
      <c r="AH546" s="1">
        <v>29518</v>
      </c>
      <c r="AI546" s="1">
        <v>45488</v>
      </c>
      <c r="AJ546">
        <v>66.55</v>
      </c>
      <c r="AK546">
        <v>32.979999999999997</v>
      </c>
      <c r="AL546">
        <v>47.23</v>
      </c>
      <c r="AM546">
        <v>3.9</v>
      </c>
      <c r="AN546">
        <v>0</v>
      </c>
      <c r="AO546">
        <v>1.1176999999999999</v>
      </c>
      <c r="AP546" s="1">
        <v>1412.25</v>
      </c>
      <c r="AQ546" s="1">
        <v>1678.37</v>
      </c>
      <c r="AR546" s="1">
        <v>7279.93</v>
      </c>
      <c r="AS546">
        <v>992.75</v>
      </c>
      <c r="AT546">
        <v>374.95</v>
      </c>
      <c r="AU546" s="1">
        <v>11738.27</v>
      </c>
      <c r="AV546" s="1">
        <v>7062.09</v>
      </c>
      <c r="AW546">
        <v>0.50549999999999995</v>
      </c>
      <c r="AX546" s="1">
        <v>4670.88</v>
      </c>
      <c r="AY546">
        <v>0.33429999999999999</v>
      </c>
      <c r="AZ546" s="1">
        <v>1259.3499999999999</v>
      </c>
      <c r="BA546">
        <v>9.01E-2</v>
      </c>
      <c r="BB546">
        <v>979.35</v>
      </c>
      <c r="BC546">
        <v>7.0099999999999996E-2</v>
      </c>
      <c r="BD546" s="1">
        <v>13971.66</v>
      </c>
      <c r="BE546" s="1">
        <v>4357.59</v>
      </c>
      <c r="BF546">
        <v>1.6993</v>
      </c>
      <c r="BG546">
        <v>0.48149999999999998</v>
      </c>
      <c r="BH546">
        <v>0.19089999999999999</v>
      </c>
      <c r="BI546">
        <v>0.29110000000000003</v>
      </c>
      <c r="BJ546">
        <v>2.4799999999999999E-2</v>
      </c>
      <c r="BK546">
        <v>1.17E-2</v>
      </c>
    </row>
    <row r="547" spans="1:63" x14ac:dyDescent="0.3">
      <c r="A547" t="s">
        <v>545</v>
      </c>
      <c r="B547">
        <v>49643</v>
      </c>
      <c r="C547">
        <v>49</v>
      </c>
      <c r="D547">
        <v>17.62</v>
      </c>
      <c r="E547">
        <v>863.37</v>
      </c>
      <c r="F547" s="1">
        <v>1022.23</v>
      </c>
      <c r="G547">
        <v>2E-3</v>
      </c>
      <c r="H547">
        <v>0</v>
      </c>
      <c r="I547">
        <v>6.7999999999999996E-3</v>
      </c>
      <c r="J547">
        <v>0</v>
      </c>
      <c r="K547">
        <v>6.0000000000000001E-3</v>
      </c>
      <c r="L547">
        <v>0.95609999999999995</v>
      </c>
      <c r="M547">
        <v>2.9100000000000001E-2</v>
      </c>
      <c r="N547">
        <v>0.52410000000000001</v>
      </c>
      <c r="O547">
        <v>0</v>
      </c>
      <c r="P547">
        <v>0.1457</v>
      </c>
      <c r="Q547" s="1">
        <v>54958.13</v>
      </c>
      <c r="R547">
        <v>0.32350000000000001</v>
      </c>
      <c r="S547">
        <v>0.35289999999999999</v>
      </c>
      <c r="T547">
        <v>0.32350000000000001</v>
      </c>
      <c r="U547">
        <v>8.1999999999999993</v>
      </c>
      <c r="V547" s="1">
        <v>74973.55</v>
      </c>
      <c r="W547">
        <v>100.47</v>
      </c>
      <c r="X547" s="1">
        <v>95067.89</v>
      </c>
      <c r="Y547">
        <v>0.82330000000000003</v>
      </c>
      <c r="Z547">
        <v>6.0400000000000002E-2</v>
      </c>
      <c r="AA547">
        <v>0.1163</v>
      </c>
      <c r="AB547">
        <v>0.1767</v>
      </c>
      <c r="AC547">
        <v>95.07</v>
      </c>
      <c r="AD547" s="1">
        <v>2180.61</v>
      </c>
      <c r="AE547">
        <v>271.31</v>
      </c>
      <c r="AF547" s="1">
        <v>71580.83</v>
      </c>
      <c r="AG547">
        <v>43</v>
      </c>
      <c r="AH547" s="1">
        <v>34011</v>
      </c>
      <c r="AI547" s="1">
        <v>55034</v>
      </c>
      <c r="AJ547">
        <v>29.58</v>
      </c>
      <c r="AK547">
        <v>22</v>
      </c>
      <c r="AL547">
        <v>22.92</v>
      </c>
      <c r="AM547">
        <v>4.21</v>
      </c>
      <c r="AN547">
        <v>0</v>
      </c>
      <c r="AO547">
        <v>0.61150000000000004</v>
      </c>
      <c r="AP547" s="1">
        <v>1418.7</v>
      </c>
      <c r="AQ547" s="1">
        <v>2154.86</v>
      </c>
      <c r="AR547" s="1">
        <v>6142.98</v>
      </c>
      <c r="AS547">
        <v>451.42</v>
      </c>
      <c r="AT547">
        <v>219.4</v>
      </c>
      <c r="AU547" s="1">
        <v>10387.36</v>
      </c>
      <c r="AV547" s="1">
        <v>9029.32</v>
      </c>
      <c r="AW547">
        <v>0.65949999999999998</v>
      </c>
      <c r="AX547" s="1">
        <v>1387.52</v>
      </c>
      <c r="AY547">
        <v>0.1013</v>
      </c>
      <c r="AZ547" s="1">
        <v>2336.81</v>
      </c>
      <c r="BA547">
        <v>0.17069999999999999</v>
      </c>
      <c r="BB547">
        <v>936.9</v>
      </c>
      <c r="BC547">
        <v>6.8400000000000002E-2</v>
      </c>
      <c r="BD547" s="1">
        <v>13690.55</v>
      </c>
      <c r="BE547" s="1">
        <v>10634.01</v>
      </c>
      <c r="BF547">
        <v>4.2211999999999996</v>
      </c>
      <c r="BG547">
        <v>0.502</v>
      </c>
      <c r="BH547">
        <v>0.1857</v>
      </c>
      <c r="BI547">
        <v>0.25440000000000002</v>
      </c>
      <c r="BJ547">
        <v>3.9E-2</v>
      </c>
      <c r="BK547">
        <v>1.89E-2</v>
      </c>
    </row>
    <row r="548" spans="1:63" x14ac:dyDescent="0.3">
      <c r="A548" t="s">
        <v>546</v>
      </c>
      <c r="B548">
        <v>48744</v>
      </c>
      <c r="C548">
        <v>61</v>
      </c>
      <c r="D548">
        <v>30.83</v>
      </c>
      <c r="E548" s="1">
        <v>1880.44</v>
      </c>
      <c r="F548" s="1">
        <v>1816.47</v>
      </c>
      <c r="G548">
        <v>6.1999999999999998E-3</v>
      </c>
      <c r="H548">
        <v>0</v>
      </c>
      <c r="I548">
        <v>1.2500000000000001E-2</v>
      </c>
      <c r="J548">
        <v>3.3E-3</v>
      </c>
      <c r="K548">
        <v>2.1499999999999998E-2</v>
      </c>
      <c r="L548">
        <v>0.93620000000000003</v>
      </c>
      <c r="M548">
        <v>2.0299999999999999E-2</v>
      </c>
      <c r="N548">
        <v>0.30719999999999997</v>
      </c>
      <c r="O548">
        <v>4.3E-3</v>
      </c>
      <c r="P548">
        <v>0.14349999999999999</v>
      </c>
      <c r="Q548" s="1">
        <v>59925.71</v>
      </c>
      <c r="R548">
        <v>0.24440000000000001</v>
      </c>
      <c r="S548">
        <v>0.37040000000000001</v>
      </c>
      <c r="T548">
        <v>0.38519999999999999</v>
      </c>
      <c r="U548">
        <v>11</v>
      </c>
      <c r="V548" s="1">
        <v>57933.82</v>
      </c>
      <c r="W548">
        <v>165.25</v>
      </c>
      <c r="X548" s="1">
        <v>126920.92</v>
      </c>
      <c r="Y548">
        <v>0.87260000000000004</v>
      </c>
      <c r="Z548">
        <v>5.6800000000000003E-2</v>
      </c>
      <c r="AA548">
        <v>7.0599999999999996E-2</v>
      </c>
      <c r="AB548">
        <v>0.12740000000000001</v>
      </c>
      <c r="AC548">
        <v>126.92</v>
      </c>
      <c r="AD548" s="1">
        <v>3726.72</v>
      </c>
      <c r="AE548">
        <v>500.18</v>
      </c>
      <c r="AF548" s="1">
        <v>128622.28</v>
      </c>
      <c r="AG548">
        <v>262</v>
      </c>
      <c r="AH548" s="1">
        <v>38703</v>
      </c>
      <c r="AI548" s="1">
        <v>59379</v>
      </c>
      <c r="AJ548">
        <v>38.11</v>
      </c>
      <c r="AK548">
        <v>28.54</v>
      </c>
      <c r="AL548">
        <v>31.1</v>
      </c>
      <c r="AM548">
        <v>4.46</v>
      </c>
      <c r="AN548" s="1">
        <v>1798.57</v>
      </c>
      <c r="AO548">
        <v>1.3609</v>
      </c>
      <c r="AP548">
        <v>801.73</v>
      </c>
      <c r="AQ548" s="1">
        <v>2317.94</v>
      </c>
      <c r="AR548" s="1">
        <v>6717.93</v>
      </c>
      <c r="AS548" s="1">
        <v>1056.79</v>
      </c>
      <c r="AT548">
        <v>158.68</v>
      </c>
      <c r="AU548" s="1">
        <v>11053.06</v>
      </c>
      <c r="AV548" s="1">
        <v>5638.6</v>
      </c>
      <c r="AW548">
        <v>0.48599999999999999</v>
      </c>
      <c r="AX548" s="1">
        <v>4885.21</v>
      </c>
      <c r="AY548">
        <v>0.42099999999999999</v>
      </c>
      <c r="AZ548">
        <v>481.8</v>
      </c>
      <c r="BA548">
        <v>4.1500000000000002E-2</v>
      </c>
      <c r="BB548">
        <v>597.05999999999995</v>
      </c>
      <c r="BC548">
        <v>5.1499999999999997E-2</v>
      </c>
      <c r="BD548" s="1">
        <v>11602.67</v>
      </c>
      <c r="BE548" s="1">
        <v>4397.18</v>
      </c>
      <c r="BF548">
        <v>1.306</v>
      </c>
      <c r="BG548">
        <v>0.5302</v>
      </c>
      <c r="BH548">
        <v>0.21279999999999999</v>
      </c>
      <c r="BI548">
        <v>0.22969999999999999</v>
      </c>
      <c r="BJ548">
        <v>1.8499999999999999E-2</v>
      </c>
      <c r="BK548">
        <v>8.6E-3</v>
      </c>
    </row>
    <row r="549" spans="1:63" x14ac:dyDescent="0.3">
      <c r="A549" t="s">
        <v>547</v>
      </c>
      <c r="B549">
        <v>47464</v>
      </c>
      <c r="C549">
        <v>48</v>
      </c>
      <c r="D549">
        <v>19.78</v>
      </c>
      <c r="E549">
        <v>949.48</v>
      </c>
      <c r="F549" s="1">
        <v>1040.3499999999999</v>
      </c>
      <c r="G549">
        <v>2.8000000000000001E-2</v>
      </c>
      <c r="H549">
        <v>0</v>
      </c>
      <c r="I549">
        <v>2.8999999999999998E-3</v>
      </c>
      <c r="J549">
        <v>1E-3</v>
      </c>
      <c r="K549">
        <v>3.0700000000000002E-2</v>
      </c>
      <c r="L549">
        <v>0.91610000000000003</v>
      </c>
      <c r="M549">
        <v>2.1399999999999999E-2</v>
      </c>
      <c r="N549">
        <v>0.15670000000000001</v>
      </c>
      <c r="O549">
        <v>8.8999999999999999E-3</v>
      </c>
      <c r="P549">
        <v>7.9600000000000004E-2</v>
      </c>
      <c r="Q549" s="1">
        <v>54316.56</v>
      </c>
      <c r="R549">
        <v>0.26829999999999998</v>
      </c>
      <c r="S549">
        <v>0.10979999999999999</v>
      </c>
      <c r="T549">
        <v>0.622</v>
      </c>
      <c r="U549">
        <v>13.3</v>
      </c>
      <c r="V549" s="1">
        <v>63173.94</v>
      </c>
      <c r="W549">
        <v>71.39</v>
      </c>
      <c r="X549" s="1">
        <v>283302.56</v>
      </c>
      <c r="Y549">
        <v>0.58830000000000005</v>
      </c>
      <c r="Z549">
        <v>0.36459999999999998</v>
      </c>
      <c r="AA549">
        <v>4.7199999999999999E-2</v>
      </c>
      <c r="AB549">
        <v>0.41170000000000001</v>
      </c>
      <c r="AC549">
        <v>283.3</v>
      </c>
      <c r="AD549" s="1">
        <v>7537.38</v>
      </c>
      <c r="AE549">
        <v>619.72</v>
      </c>
      <c r="AF549" s="1">
        <v>234878.22</v>
      </c>
      <c r="AG549">
        <v>563</v>
      </c>
      <c r="AH549" s="1">
        <v>44541</v>
      </c>
      <c r="AI549" s="1">
        <v>76245</v>
      </c>
      <c r="AJ549">
        <v>34.880000000000003</v>
      </c>
      <c r="AK549">
        <v>23.58</v>
      </c>
      <c r="AL549">
        <v>30.42</v>
      </c>
      <c r="AM549">
        <v>5.3</v>
      </c>
      <c r="AN549">
        <v>0</v>
      </c>
      <c r="AO549">
        <v>0.47849999999999998</v>
      </c>
      <c r="AP549" s="1">
        <v>1292.97</v>
      </c>
      <c r="AQ549" s="1">
        <v>2334.4899999999998</v>
      </c>
      <c r="AR549" s="1">
        <v>6874.28</v>
      </c>
      <c r="AS549">
        <v>530.58000000000004</v>
      </c>
      <c r="AT549">
        <v>354.76</v>
      </c>
      <c r="AU549" s="1">
        <v>11387.06</v>
      </c>
      <c r="AV549" s="1">
        <v>3134.15</v>
      </c>
      <c r="AW549">
        <v>0.27039999999999997</v>
      </c>
      <c r="AX549" s="1">
        <v>6285.27</v>
      </c>
      <c r="AY549">
        <v>0.5423</v>
      </c>
      <c r="AZ549" s="1">
        <v>1828.19</v>
      </c>
      <c r="BA549">
        <v>0.15770000000000001</v>
      </c>
      <c r="BB549">
        <v>342.59</v>
      </c>
      <c r="BC549">
        <v>2.9600000000000001E-2</v>
      </c>
      <c r="BD549" s="1">
        <v>11590.19</v>
      </c>
      <c r="BE549" s="1">
        <v>1000.44</v>
      </c>
      <c r="BF549">
        <v>0.1636</v>
      </c>
      <c r="BG549">
        <v>0.52610000000000001</v>
      </c>
      <c r="BH549">
        <v>0.21049999999999999</v>
      </c>
      <c r="BI549">
        <v>0.20530000000000001</v>
      </c>
      <c r="BJ549">
        <v>3.6700000000000003E-2</v>
      </c>
      <c r="BK549">
        <v>2.1399999999999999E-2</v>
      </c>
    </row>
    <row r="550" spans="1:63" x14ac:dyDescent="0.3">
      <c r="A550" t="s">
        <v>548</v>
      </c>
      <c r="B550">
        <v>44966</v>
      </c>
      <c r="C550">
        <v>71</v>
      </c>
      <c r="D550">
        <v>31.86</v>
      </c>
      <c r="E550" s="1">
        <v>2262.3200000000002</v>
      </c>
      <c r="F550" s="1">
        <v>2037.44</v>
      </c>
      <c r="G550">
        <v>4.1999999999999997E-3</v>
      </c>
      <c r="H550">
        <v>0</v>
      </c>
      <c r="I550">
        <v>1.0200000000000001E-2</v>
      </c>
      <c r="J550">
        <v>8.9999999999999998E-4</v>
      </c>
      <c r="K550">
        <v>5.04E-2</v>
      </c>
      <c r="L550">
        <v>0.88970000000000005</v>
      </c>
      <c r="M550">
        <v>4.4600000000000001E-2</v>
      </c>
      <c r="N550">
        <v>0.4904</v>
      </c>
      <c r="O550">
        <v>3.8999999999999998E-3</v>
      </c>
      <c r="P550">
        <v>0.17219999999999999</v>
      </c>
      <c r="Q550" s="1">
        <v>51162.2</v>
      </c>
      <c r="R550">
        <v>0.28670000000000001</v>
      </c>
      <c r="S550">
        <v>0.1608</v>
      </c>
      <c r="T550">
        <v>0.5524</v>
      </c>
      <c r="U550">
        <v>9</v>
      </c>
      <c r="V550" s="1">
        <v>81313</v>
      </c>
      <c r="W550">
        <v>243.06</v>
      </c>
      <c r="X550" s="1">
        <v>114626.64</v>
      </c>
      <c r="Y550">
        <v>0.78239999999999998</v>
      </c>
      <c r="Z550">
        <v>0.17530000000000001</v>
      </c>
      <c r="AA550">
        <v>4.2200000000000001E-2</v>
      </c>
      <c r="AB550">
        <v>0.21759999999999999</v>
      </c>
      <c r="AC550">
        <v>114.63</v>
      </c>
      <c r="AD550" s="1">
        <v>3081.93</v>
      </c>
      <c r="AE550">
        <v>421.63</v>
      </c>
      <c r="AF550" s="1">
        <v>102121.48</v>
      </c>
      <c r="AG550">
        <v>134</v>
      </c>
      <c r="AH550" s="1">
        <v>30071</v>
      </c>
      <c r="AI550" s="1">
        <v>45414</v>
      </c>
      <c r="AJ550">
        <v>47.1</v>
      </c>
      <c r="AK550">
        <v>22.03</v>
      </c>
      <c r="AL550">
        <v>43.71</v>
      </c>
      <c r="AM550">
        <v>4.3</v>
      </c>
      <c r="AN550" s="1">
        <v>1171.4000000000001</v>
      </c>
      <c r="AO550">
        <v>1.2581</v>
      </c>
      <c r="AP550" s="1">
        <v>1300.1199999999999</v>
      </c>
      <c r="AQ550" s="1">
        <v>1728.94</v>
      </c>
      <c r="AR550" s="1">
        <v>6324.05</v>
      </c>
      <c r="AS550">
        <v>917.23</v>
      </c>
      <c r="AT550">
        <v>316.31</v>
      </c>
      <c r="AU550" s="1">
        <v>10586.66</v>
      </c>
      <c r="AV550" s="1">
        <v>6844.79</v>
      </c>
      <c r="AW550">
        <v>0.52669999999999995</v>
      </c>
      <c r="AX550" s="1">
        <v>4051.46</v>
      </c>
      <c r="AY550">
        <v>0.31169999999999998</v>
      </c>
      <c r="AZ550" s="1">
        <v>1240.6500000000001</v>
      </c>
      <c r="BA550">
        <v>9.5500000000000002E-2</v>
      </c>
      <c r="BB550">
        <v>859.63</v>
      </c>
      <c r="BC550">
        <v>6.6100000000000006E-2</v>
      </c>
      <c r="BD550" s="1">
        <v>12996.53</v>
      </c>
      <c r="BE550" s="1">
        <v>4872.45</v>
      </c>
      <c r="BF550">
        <v>2.0617999999999999</v>
      </c>
      <c r="BG550">
        <v>0.52290000000000003</v>
      </c>
      <c r="BH550">
        <v>0.2273</v>
      </c>
      <c r="BI550">
        <v>0.21310000000000001</v>
      </c>
      <c r="BJ550">
        <v>2.2100000000000002E-2</v>
      </c>
      <c r="BK550">
        <v>1.4500000000000001E-2</v>
      </c>
    </row>
    <row r="551" spans="1:63" x14ac:dyDescent="0.3">
      <c r="A551" t="s">
        <v>549</v>
      </c>
      <c r="B551">
        <v>44958</v>
      </c>
      <c r="C551">
        <v>37</v>
      </c>
      <c r="D551">
        <v>80.5</v>
      </c>
      <c r="E551" s="1">
        <v>2978.37</v>
      </c>
      <c r="F551" s="1">
        <v>2780.67</v>
      </c>
      <c r="G551">
        <v>2.01E-2</v>
      </c>
      <c r="H551">
        <v>4.0000000000000002E-4</v>
      </c>
      <c r="I551">
        <v>7.4800000000000005E-2</v>
      </c>
      <c r="J551">
        <v>1.1999999999999999E-3</v>
      </c>
      <c r="K551">
        <v>3.2500000000000001E-2</v>
      </c>
      <c r="L551">
        <v>0.8085</v>
      </c>
      <c r="M551">
        <v>6.25E-2</v>
      </c>
      <c r="N551">
        <v>0.31069999999999998</v>
      </c>
      <c r="O551">
        <v>1.03E-2</v>
      </c>
      <c r="P551">
        <v>0.14699999999999999</v>
      </c>
      <c r="Q551" s="1">
        <v>62188.58</v>
      </c>
      <c r="R551">
        <v>0.1174</v>
      </c>
      <c r="S551">
        <v>0.1502</v>
      </c>
      <c r="T551">
        <v>0.73240000000000005</v>
      </c>
      <c r="U551">
        <v>41.5</v>
      </c>
      <c r="V551" s="1">
        <v>63583.11</v>
      </c>
      <c r="W551">
        <v>69.73</v>
      </c>
      <c r="X551" s="1">
        <v>200269.78</v>
      </c>
      <c r="Y551">
        <v>0.69750000000000001</v>
      </c>
      <c r="Z551">
        <v>0.27689999999999998</v>
      </c>
      <c r="AA551">
        <v>2.5600000000000001E-2</v>
      </c>
      <c r="AB551">
        <v>0.30249999999999999</v>
      </c>
      <c r="AC551">
        <v>200.27</v>
      </c>
      <c r="AD551" s="1">
        <v>8836.7800000000007</v>
      </c>
      <c r="AE551">
        <v>977.19</v>
      </c>
      <c r="AF551" s="1">
        <v>200076.95</v>
      </c>
      <c r="AG551">
        <v>517</v>
      </c>
      <c r="AH551" s="1">
        <v>36845</v>
      </c>
      <c r="AI551" s="1">
        <v>66290</v>
      </c>
      <c r="AJ551">
        <v>58.98</v>
      </c>
      <c r="AK551">
        <v>43.7</v>
      </c>
      <c r="AL551">
        <v>43.82</v>
      </c>
      <c r="AM551">
        <v>6.46</v>
      </c>
      <c r="AN551">
        <v>0</v>
      </c>
      <c r="AO551">
        <v>0.93569999999999998</v>
      </c>
      <c r="AP551" s="1">
        <v>1462.86</v>
      </c>
      <c r="AQ551" s="1">
        <v>2144.66</v>
      </c>
      <c r="AR551" s="1">
        <v>6315.5</v>
      </c>
      <c r="AS551">
        <v>628.01</v>
      </c>
      <c r="AT551">
        <v>519.62</v>
      </c>
      <c r="AU551" s="1">
        <v>11070.66</v>
      </c>
      <c r="AV551" s="1">
        <v>3063.79</v>
      </c>
      <c r="AW551">
        <v>0.22850000000000001</v>
      </c>
      <c r="AX551" s="1">
        <v>8573.02</v>
      </c>
      <c r="AY551">
        <v>0.63929999999999998</v>
      </c>
      <c r="AZ551">
        <v>737.64</v>
      </c>
      <c r="BA551">
        <v>5.5E-2</v>
      </c>
      <c r="BB551" s="1">
        <v>1034.76</v>
      </c>
      <c r="BC551">
        <v>7.7200000000000005E-2</v>
      </c>
      <c r="BD551" s="1">
        <v>13409.21</v>
      </c>
      <c r="BE551" s="1">
        <v>1125.49</v>
      </c>
      <c r="BF551">
        <v>0.18529999999999999</v>
      </c>
      <c r="BG551">
        <v>0.49580000000000002</v>
      </c>
      <c r="BH551">
        <v>0.19650000000000001</v>
      </c>
      <c r="BI551">
        <v>0.2591</v>
      </c>
      <c r="BJ551">
        <v>3.0200000000000001E-2</v>
      </c>
      <c r="BK551">
        <v>1.84E-2</v>
      </c>
    </row>
    <row r="552" spans="1:63" x14ac:dyDescent="0.3">
      <c r="A552" t="s">
        <v>550</v>
      </c>
      <c r="B552">
        <v>47472</v>
      </c>
      <c r="C552">
        <v>48</v>
      </c>
      <c r="D552">
        <v>5.42</v>
      </c>
      <c r="E552">
        <v>260.17</v>
      </c>
      <c r="F552">
        <v>204.12</v>
      </c>
      <c r="G552">
        <v>0</v>
      </c>
      <c r="H552">
        <v>0</v>
      </c>
      <c r="I552">
        <v>1.6199999999999999E-2</v>
      </c>
      <c r="J552">
        <v>0</v>
      </c>
      <c r="K552">
        <v>4.5600000000000002E-2</v>
      </c>
      <c r="L552">
        <v>0.9284</v>
      </c>
      <c r="M552">
        <v>9.7999999999999997E-3</v>
      </c>
      <c r="N552">
        <v>0.35680000000000001</v>
      </c>
      <c r="O552">
        <v>0</v>
      </c>
      <c r="P552">
        <v>0.14149999999999999</v>
      </c>
      <c r="Q552" s="1">
        <v>40801.480000000003</v>
      </c>
      <c r="R552">
        <v>0.35289999999999999</v>
      </c>
      <c r="S552">
        <v>0.44119999999999998</v>
      </c>
      <c r="T552">
        <v>0.2059</v>
      </c>
      <c r="U552">
        <v>3.6</v>
      </c>
      <c r="V552" s="1">
        <v>53365.760000000002</v>
      </c>
      <c r="W552">
        <v>72.13</v>
      </c>
      <c r="X552" s="1">
        <v>211864.59</v>
      </c>
      <c r="Y552">
        <v>0.95450000000000002</v>
      </c>
      <c r="Z552">
        <v>1.7399999999999999E-2</v>
      </c>
      <c r="AA552">
        <v>2.81E-2</v>
      </c>
      <c r="AB552">
        <v>4.5499999999999999E-2</v>
      </c>
      <c r="AC552">
        <v>211.86</v>
      </c>
      <c r="AD552" s="1">
        <v>5536.76</v>
      </c>
      <c r="AE552">
        <v>673.67</v>
      </c>
      <c r="AF552" s="1">
        <v>174526.28</v>
      </c>
      <c r="AG552">
        <v>459</v>
      </c>
      <c r="AH552" s="1">
        <v>38573</v>
      </c>
      <c r="AI552" s="1">
        <v>69929</v>
      </c>
      <c r="AJ552">
        <v>36.83</v>
      </c>
      <c r="AK552">
        <v>25.82</v>
      </c>
      <c r="AL552">
        <v>25.78</v>
      </c>
      <c r="AM552">
        <v>6</v>
      </c>
      <c r="AN552" s="1">
        <v>1801.13</v>
      </c>
      <c r="AO552">
        <v>1.3898999999999999</v>
      </c>
      <c r="AP552" s="1">
        <v>2045.67</v>
      </c>
      <c r="AQ552" s="1">
        <v>2815.06</v>
      </c>
      <c r="AR552" s="1">
        <v>6572.86</v>
      </c>
      <c r="AS552">
        <v>668.43</v>
      </c>
      <c r="AT552">
        <v>644.67999999999995</v>
      </c>
      <c r="AU552" s="1">
        <v>12746.76</v>
      </c>
      <c r="AV552" s="1">
        <v>9257.11</v>
      </c>
      <c r="AW552">
        <v>0.44350000000000001</v>
      </c>
      <c r="AX552" s="1">
        <v>8473.82</v>
      </c>
      <c r="AY552">
        <v>0.40600000000000003</v>
      </c>
      <c r="AZ552" s="1">
        <v>2424.7600000000002</v>
      </c>
      <c r="BA552">
        <v>0.1162</v>
      </c>
      <c r="BB552">
        <v>717.91</v>
      </c>
      <c r="BC552">
        <v>3.44E-2</v>
      </c>
      <c r="BD552" s="1">
        <v>20873.599999999999</v>
      </c>
      <c r="BE552" s="1">
        <v>4661.5600000000004</v>
      </c>
      <c r="BF552">
        <v>1.0676000000000001</v>
      </c>
      <c r="BG552">
        <v>0.46560000000000001</v>
      </c>
      <c r="BH552">
        <v>0.1827</v>
      </c>
      <c r="BI552">
        <v>0.30049999999999999</v>
      </c>
      <c r="BJ552">
        <v>3.3099999999999997E-2</v>
      </c>
      <c r="BK552">
        <v>1.8100000000000002E-2</v>
      </c>
    </row>
    <row r="553" spans="1:63" x14ac:dyDescent="0.3">
      <c r="A553" t="s">
        <v>551</v>
      </c>
      <c r="B553">
        <v>46821</v>
      </c>
      <c r="C553">
        <v>30</v>
      </c>
      <c r="D553">
        <v>63</v>
      </c>
      <c r="E553" s="1">
        <v>1890.08</v>
      </c>
      <c r="F553" s="1">
        <v>1804.36</v>
      </c>
      <c r="G553">
        <v>6.0000000000000001E-3</v>
      </c>
      <c r="H553">
        <v>0</v>
      </c>
      <c r="I553">
        <v>3.3999999999999998E-3</v>
      </c>
      <c r="J553">
        <v>2.0999999999999999E-3</v>
      </c>
      <c r="K553">
        <v>5.1799999999999999E-2</v>
      </c>
      <c r="L553">
        <v>0.90980000000000005</v>
      </c>
      <c r="M553">
        <v>2.6800000000000001E-2</v>
      </c>
      <c r="N553">
        <v>0.38650000000000001</v>
      </c>
      <c r="O553">
        <v>2.2000000000000001E-3</v>
      </c>
      <c r="P553">
        <v>0.15409999999999999</v>
      </c>
      <c r="Q553" s="1">
        <v>59430.65</v>
      </c>
      <c r="R553">
        <v>0.1333</v>
      </c>
      <c r="S553">
        <v>0.22500000000000001</v>
      </c>
      <c r="T553">
        <v>0.64170000000000005</v>
      </c>
      <c r="U553">
        <v>11.3</v>
      </c>
      <c r="V553" s="1">
        <v>80793.100000000006</v>
      </c>
      <c r="W553">
        <v>162.08000000000001</v>
      </c>
      <c r="X553" s="1">
        <v>229244.05</v>
      </c>
      <c r="Y553">
        <v>0.76619999999999999</v>
      </c>
      <c r="Z553">
        <v>0.128</v>
      </c>
      <c r="AA553">
        <v>0.10580000000000001</v>
      </c>
      <c r="AB553">
        <v>0.23380000000000001</v>
      </c>
      <c r="AC553">
        <v>229.24</v>
      </c>
      <c r="AD553" s="1">
        <v>9421.8799999999992</v>
      </c>
      <c r="AE553">
        <v>834.17</v>
      </c>
      <c r="AF553" s="1">
        <v>224419.35</v>
      </c>
      <c r="AG553">
        <v>548</v>
      </c>
      <c r="AH553" s="1">
        <v>33434</v>
      </c>
      <c r="AI553" s="1">
        <v>56359</v>
      </c>
      <c r="AJ553">
        <v>71.680000000000007</v>
      </c>
      <c r="AK553">
        <v>34.15</v>
      </c>
      <c r="AL553">
        <v>57.42</v>
      </c>
      <c r="AM553">
        <v>3.9</v>
      </c>
      <c r="AN553">
        <v>0</v>
      </c>
      <c r="AO553">
        <v>1.3085</v>
      </c>
      <c r="AP553" s="1">
        <v>1511.88</v>
      </c>
      <c r="AQ553" s="1">
        <v>2200.5</v>
      </c>
      <c r="AR553" s="1">
        <v>5961.17</v>
      </c>
      <c r="AS553" s="1">
        <v>1076.21</v>
      </c>
      <c r="AT553">
        <v>883.78</v>
      </c>
      <c r="AU553" s="1">
        <v>11633.55</v>
      </c>
      <c r="AV553" s="1">
        <v>3738.32</v>
      </c>
      <c r="AW553">
        <v>0.2606</v>
      </c>
      <c r="AX553" s="1">
        <v>8305.92</v>
      </c>
      <c r="AY553">
        <v>0.57909999999999995</v>
      </c>
      <c r="AZ553" s="1">
        <v>1417.89</v>
      </c>
      <c r="BA553">
        <v>9.8900000000000002E-2</v>
      </c>
      <c r="BB553">
        <v>880.83</v>
      </c>
      <c r="BC553">
        <v>6.1400000000000003E-2</v>
      </c>
      <c r="BD553" s="1">
        <v>14342.96</v>
      </c>
      <c r="BE553" s="1">
        <v>2308.61</v>
      </c>
      <c r="BF553">
        <v>0.5121</v>
      </c>
      <c r="BG553">
        <v>0.5232</v>
      </c>
      <c r="BH553">
        <v>0.2155</v>
      </c>
      <c r="BI553">
        <v>0.20419999999999999</v>
      </c>
      <c r="BJ553">
        <v>2.86E-2</v>
      </c>
      <c r="BK553">
        <v>2.86E-2</v>
      </c>
    </row>
    <row r="554" spans="1:63" x14ac:dyDescent="0.3">
      <c r="A554" t="s">
        <v>552</v>
      </c>
      <c r="B554">
        <v>45633</v>
      </c>
      <c r="C554">
        <v>76</v>
      </c>
      <c r="D554">
        <v>18.309999999999999</v>
      </c>
      <c r="E554" s="1">
        <v>1391.25</v>
      </c>
      <c r="F554" s="1">
        <v>1366.87</v>
      </c>
      <c r="G554">
        <v>6.9999999999999999E-4</v>
      </c>
      <c r="H554">
        <v>0</v>
      </c>
      <c r="I554">
        <v>6.9999999999999999E-4</v>
      </c>
      <c r="J554">
        <v>0</v>
      </c>
      <c r="K554">
        <v>3.8E-3</v>
      </c>
      <c r="L554">
        <v>0.9909</v>
      </c>
      <c r="M554">
        <v>3.8E-3</v>
      </c>
      <c r="N554">
        <v>0.15859999999999999</v>
      </c>
      <c r="O554">
        <v>1.5E-3</v>
      </c>
      <c r="P554">
        <v>6.88E-2</v>
      </c>
      <c r="Q554" s="1">
        <v>63663.6</v>
      </c>
      <c r="R554">
        <v>0.1111</v>
      </c>
      <c r="S554">
        <v>0.2099</v>
      </c>
      <c r="T554">
        <v>0.67900000000000005</v>
      </c>
      <c r="U554">
        <v>19.5</v>
      </c>
      <c r="V554" s="1">
        <v>33513.03</v>
      </c>
      <c r="W554">
        <v>70.540000000000006</v>
      </c>
      <c r="X554" s="1">
        <v>123908.89</v>
      </c>
      <c r="Y554">
        <v>0.87829999999999997</v>
      </c>
      <c r="Z554">
        <v>0.11119999999999999</v>
      </c>
      <c r="AA554">
        <v>1.0500000000000001E-2</v>
      </c>
      <c r="AB554">
        <v>0.1217</v>
      </c>
      <c r="AC554">
        <v>123.91</v>
      </c>
      <c r="AD554" s="1">
        <v>2842.64</v>
      </c>
      <c r="AE554">
        <v>357.18</v>
      </c>
      <c r="AF554" s="1">
        <v>109564.27</v>
      </c>
      <c r="AG554">
        <v>161</v>
      </c>
      <c r="AH554" s="1">
        <v>37559</v>
      </c>
      <c r="AI554" s="1">
        <v>87305</v>
      </c>
      <c r="AJ554">
        <v>40.18</v>
      </c>
      <c r="AK554">
        <v>22.36</v>
      </c>
      <c r="AL554">
        <v>25.92</v>
      </c>
      <c r="AM554">
        <v>4.8</v>
      </c>
      <c r="AN554" s="1">
        <v>1731.51</v>
      </c>
      <c r="AO554">
        <v>0.95479999999999998</v>
      </c>
      <c r="AP554" s="1">
        <v>1360.2</v>
      </c>
      <c r="AQ554" s="1">
        <v>1924.79</v>
      </c>
      <c r="AR554" s="1">
        <v>5753.89</v>
      </c>
      <c r="AS554">
        <v>222.6</v>
      </c>
      <c r="AT554">
        <v>111.14</v>
      </c>
      <c r="AU554" s="1">
        <v>9372.66</v>
      </c>
      <c r="AV554" s="1">
        <v>6511.45</v>
      </c>
      <c r="AW554">
        <v>0.54700000000000004</v>
      </c>
      <c r="AX554" s="1">
        <v>4113.34</v>
      </c>
      <c r="AY554">
        <v>0.34549999999999997</v>
      </c>
      <c r="AZ554">
        <v>899.11</v>
      </c>
      <c r="BA554">
        <v>7.5499999999999998E-2</v>
      </c>
      <c r="BB554">
        <v>380.9</v>
      </c>
      <c r="BC554">
        <v>3.2000000000000001E-2</v>
      </c>
      <c r="BD554" s="1">
        <v>11904.81</v>
      </c>
      <c r="BE554" s="1">
        <v>5933.81</v>
      </c>
      <c r="BF554">
        <v>1.5043</v>
      </c>
      <c r="BG554">
        <v>0.59989999999999999</v>
      </c>
      <c r="BH554">
        <v>0.2225</v>
      </c>
      <c r="BI554">
        <v>0.13250000000000001</v>
      </c>
      <c r="BJ554">
        <v>2.9100000000000001E-2</v>
      </c>
      <c r="BK554">
        <v>1.6E-2</v>
      </c>
    </row>
    <row r="555" spans="1:63" x14ac:dyDescent="0.3">
      <c r="A555" t="s">
        <v>553</v>
      </c>
      <c r="B555">
        <v>50393</v>
      </c>
      <c r="C555">
        <v>416</v>
      </c>
      <c r="D555">
        <v>5.15</v>
      </c>
      <c r="E555" s="1">
        <v>2143.11</v>
      </c>
      <c r="F555" s="1">
        <v>2044.58</v>
      </c>
      <c r="G555">
        <v>1E-3</v>
      </c>
      <c r="H555">
        <v>0</v>
      </c>
      <c r="I555">
        <v>2.7000000000000001E-3</v>
      </c>
      <c r="J555">
        <v>5.0000000000000001E-4</v>
      </c>
      <c r="K555">
        <v>8.0999999999999996E-3</v>
      </c>
      <c r="L555">
        <v>0.97809999999999997</v>
      </c>
      <c r="M555">
        <v>9.7000000000000003E-3</v>
      </c>
      <c r="N555">
        <v>0.79810000000000003</v>
      </c>
      <c r="O555">
        <v>0</v>
      </c>
      <c r="P555">
        <v>0.1739</v>
      </c>
      <c r="Q555" s="1">
        <v>50702.18</v>
      </c>
      <c r="R555">
        <v>0.2515</v>
      </c>
      <c r="S555">
        <v>7.3599999999999999E-2</v>
      </c>
      <c r="T555">
        <v>0.67479999999999996</v>
      </c>
      <c r="U555">
        <v>17.2</v>
      </c>
      <c r="V555" s="1">
        <v>73068.600000000006</v>
      </c>
      <c r="W555">
        <v>119.51</v>
      </c>
      <c r="X555" s="1">
        <v>139754.48000000001</v>
      </c>
      <c r="Y555">
        <v>0.52310000000000001</v>
      </c>
      <c r="Z555">
        <v>4.41E-2</v>
      </c>
      <c r="AA555">
        <v>0.43280000000000002</v>
      </c>
      <c r="AB555">
        <v>0.47689999999999999</v>
      </c>
      <c r="AC555">
        <v>139.75</v>
      </c>
      <c r="AD555" s="1">
        <v>2892.92</v>
      </c>
      <c r="AE555">
        <v>260.86</v>
      </c>
      <c r="AF555" s="1">
        <v>102271.92</v>
      </c>
      <c r="AG555">
        <v>135</v>
      </c>
      <c r="AH555" s="1">
        <v>30114</v>
      </c>
      <c r="AI555" s="1">
        <v>42491</v>
      </c>
      <c r="AJ555">
        <v>20.7</v>
      </c>
      <c r="AK555">
        <v>20.7</v>
      </c>
      <c r="AL555">
        <v>20.7</v>
      </c>
      <c r="AM555">
        <v>3.2</v>
      </c>
      <c r="AN555">
        <v>0</v>
      </c>
      <c r="AO555">
        <v>0.82330000000000003</v>
      </c>
      <c r="AP555" s="1">
        <v>1504.06</v>
      </c>
      <c r="AQ555" s="1">
        <v>2770.38</v>
      </c>
      <c r="AR555" s="1">
        <v>7157.54</v>
      </c>
      <c r="AS555">
        <v>738.34</v>
      </c>
      <c r="AT555">
        <v>488.42</v>
      </c>
      <c r="AU555" s="1">
        <v>12658.77</v>
      </c>
      <c r="AV555" s="1">
        <v>9245.9</v>
      </c>
      <c r="AW555">
        <v>0.64659999999999995</v>
      </c>
      <c r="AX555" s="1">
        <v>2517.41</v>
      </c>
      <c r="AY555">
        <v>0.17599999999999999</v>
      </c>
      <c r="AZ555" s="1">
        <v>1046.1300000000001</v>
      </c>
      <c r="BA555">
        <v>7.3200000000000001E-2</v>
      </c>
      <c r="BB555" s="1">
        <v>1490.25</v>
      </c>
      <c r="BC555">
        <v>0.1042</v>
      </c>
      <c r="BD555" s="1">
        <v>14299.69</v>
      </c>
      <c r="BE555" s="1">
        <v>8152.88</v>
      </c>
      <c r="BF555">
        <v>4.7328000000000001</v>
      </c>
      <c r="BG555">
        <v>0.50729999999999997</v>
      </c>
      <c r="BH555">
        <v>0.3014</v>
      </c>
      <c r="BI555">
        <v>0.1336</v>
      </c>
      <c r="BJ555">
        <v>3.6499999999999998E-2</v>
      </c>
      <c r="BK555">
        <v>2.1100000000000001E-2</v>
      </c>
    </row>
    <row r="556" spans="1:63" x14ac:dyDescent="0.3">
      <c r="A556" t="s">
        <v>554</v>
      </c>
      <c r="B556">
        <v>44974</v>
      </c>
      <c r="C556">
        <v>32</v>
      </c>
      <c r="D556">
        <v>146.25</v>
      </c>
      <c r="E556" s="1">
        <v>4679.84</v>
      </c>
      <c r="F556" s="1">
        <v>4627.5</v>
      </c>
      <c r="G556">
        <v>7.6E-3</v>
      </c>
      <c r="H556">
        <v>4.0000000000000002E-4</v>
      </c>
      <c r="I556">
        <v>7.1000000000000004E-3</v>
      </c>
      <c r="J556">
        <v>1.1999999999999999E-3</v>
      </c>
      <c r="K556">
        <v>2.3300000000000001E-2</v>
      </c>
      <c r="L556">
        <v>0.9335</v>
      </c>
      <c r="M556">
        <v>2.6800000000000001E-2</v>
      </c>
      <c r="N556">
        <v>0.22220000000000001</v>
      </c>
      <c r="O556">
        <v>2.2000000000000001E-3</v>
      </c>
      <c r="P556">
        <v>0.1148</v>
      </c>
      <c r="Q556" s="1">
        <v>66869.78</v>
      </c>
      <c r="R556">
        <v>0.2167</v>
      </c>
      <c r="S556">
        <v>0.15210000000000001</v>
      </c>
      <c r="T556">
        <v>0.63119999999999998</v>
      </c>
      <c r="U556">
        <v>19</v>
      </c>
      <c r="V556" s="1">
        <v>104564.47</v>
      </c>
      <c r="W556">
        <v>245.89</v>
      </c>
      <c r="X556" s="1">
        <v>149806.39000000001</v>
      </c>
      <c r="Y556">
        <v>0.74260000000000004</v>
      </c>
      <c r="Z556">
        <v>0.19289999999999999</v>
      </c>
      <c r="AA556">
        <v>6.4500000000000002E-2</v>
      </c>
      <c r="AB556">
        <v>0.25740000000000002</v>
      </c>
      <c r="AC556">
        <v>149.81</v>
      </c>
      <c r="AD556" s="1">
        <v>5116.41</v>
      </c>
      <c r="AE556">
        <v>707.59</v>
      </c>
      <c r="AF556" s="1">
        <v>135668.49</v>
      </c>
      <c r="AG556">
        <v>306</v>
      </c>
      <c r="AH556" s="1">
        <v>39596</v>
      </c>
      <c r="AI556" s="1">
        <v>63737</v>
      </c>
      <c r="AJ556">
        <v>68.3</v>
      </c>
      <c r="AK556">
        <v>31.04</v>
      </c>
      <c r="AL556">
        <v>34.72</v>
      </c>
      <c r="AM556">
        <v>5.0999999999999996</v>
      </c>
      <c r="AN556">
        <v>0</v>
      </c>
      <c r="AO556">
        <v>0.67649999999999999</v>
      </c>
      <c r="AP556" s="1">
        <v>1222.02</v>
      </c>
      <c r="AQ556" s="1">
        <v>1569.85</v>
      </c>
      <c r="AR556" s="1">
        <v>5686.22</v>
      </c>
      <c r="AS556">
        <v>769.99</v>
      </c>
      <c r="AT556">
        <v>86.06</v>
      </c>
      <c r="AU556" s="1">
        <v>9334.17</v>
      </c>
      <c r="AV556" s="1">
        <v>4770.1400000000003</v>
      </c>
      <c r="AW556">
        <v>0.45400000000000001</v>
      </c>
      <c r="AX556" s="1">
        <v>4475.3599999999997</v>
      </c>
      <c r="AY556">
        <v>0.4259</v>
      </c>
      <c r="AZ556">
        <v>803.55</v>
      </c>
      <c r="BA556">
        <v>7.6499999999999999E-2</v>
      </c>
      <c r="BB556">
        <v>458.99</v>
      </c>
      <c r="BC556">
        <v>4.3700000000000003E-2</v>
      </c>
      <c r="BD556" s="1">
        <v>10508.05</v>
      </c>
      <c r="BE556" s="1">
        <v>3877.34</v>
      </c>
      <c r="BF556">
        <v>0.95579999999999998</v>
      </c>
      <c r="BG556">
        <v>0.58509999999999995</v>
      </c>
      <c r="BH556">
        <v>0.21540000000000001</v>
      </c>
      <c r="BI556">
        <v>0.1464</v>
      </c>
      <c r="BJ556">
        <v>4.2599999999999999E-2</v>
      </c>
      <c r="BK556">
        <v>1.0500000000000001E-2</v>
      </c>
    </row>
    <row r="557" spans="1:63" x14ac:dyDescent="0.3">
      <c r="A557" t="s">
        <v>555</v>
      </c>
      <c r="B557">
        <v>46904</v>
      </c>
      <c r="C557">
        <v>26</v>
      </c>
      <c r="D557">
        <v>21.91</v>
      </c>
      <c r="E557">
        <v>569.78</v>
      </c>
      <c r="F557">
        <v>530.52</v>
      </c>
      <c r="G557">
        <v>0</v>
      </c>
      <c r="H557">
        <v>0</v>
      </c>
      <c r="I557">
        <v>2.18E-2</v>
      </c>
      <c r="J557">
        <v>0</v>
      </c>
      <c r="K557">
        <v>4.8999999999999998E-3</v>
      </c>
      <c r="L557">
        <v>0.95789999999999997</v>
      </c>
      <c r="M557">
        <v>1.54E-2</v>
      </c>
      <c r="N557">
        <v>0.52829999999999999</v>
      </c>
      <c r="O557">
        <v>0</v>
      </c>
      <c r="P557">
        <v>0.15540000000000001</v>
      </c>
      <c r="Q557" s="1">
        <v>53631.71</v>
      </c>
      <c r="R557">
        <v>0.2979</v>
      </c>
      <c r="S557">
        <v>0.1489</v>
      </c>
      <c r="T557">
        <v>0.55320000000000003</v>
      </c>
      <c r="U557">
        <v>7</v>
      </c>
      <c r="V557" s="1">
        <v>74281.710000000006</v>
      </c>
      <c r="W557">
        <v>78.540000000000006</v>
      </c>
      <c r="X557" s="1">
        <v>278215.86</v>
      </c>
      <c r="Y557">
        <v>0.82640000000000002</v>
      </c>
      <c r="Z557">
        <v>4.2599999999999999E-2</v>
      </c>
      <c r="AA557">
        <v>0.13089999999999999</v>
      </c>
      <c r="AB557">
        <v>0.1736</v>
      </c>
      <c r="AC557">
        <v>278.22000000000003</v>
      </c>
      <c r="AD557" s="1">
        <v>8834.48</v>
      </c>
      <c r="AE557">
        <v>757.32</v>
      </c>
      <c r="AF557" s="1">
        <v>259679.2</v>
      </c>
      <c r="AG557">
        <v>580</v>
      </c>
      <c r="AH557" s="1">
        <v>34456</v>
      </c>
      <c r="AI557" s="1">
        <v>55916</v>
      </c>
      <c r="AJ557">
        <v>38.6</v>
      </c>
      <c r="AK557">
        <v>30.7</v>
      </c>
      <c r="AL557">
        <v>31.16</v>
      </c>
      <c r="AM557">
        <v>4.8</v>
      </c>
      <c r="AN557" s="1">
        <v>2510.67</v>
      </c>
      <c r="AO557">
        <v>2.4188000000000001</v>
      </c>
      <c r="AP557" s="1">
        <v>1966.01</v>
      </c>
      <c r="AQ557" s="1">
        <v>2322.7600000000002</v>
      </c>
      <c r="AR557" s="1">
        <v>6220.79</v>
      </c>
      <c r="AS557">
        <v>576.21</v>
      </c>
      <c r="AT557">
        <v>33.28</v>
      </c>
      <c r="AU557" s="1">
        <v>11119.06</v>
      </c>
      <c r="AV557" s="1">
        <v>3538.09</v>
      </c>
      <c r="AW557">
        <v>0.20749999999999999</v>
      </c>
      <c r="AX557" s="1">
        <v>10905.87</v>
      </c>
      <c r="AY557">
        <v>0.63959999999999995</v>
      </c>
      <c r="AZ557" s="1">
        <v>1756.44</v>
      </c>
      <c r="BA557">
        <v>0.10299999999999999</v>
      </c>
      <c r="BB557">
        <v>851.03</v>
      </c>
      <c r="BC557">
        <v>4.99E-2</v>
      </c>
      <c r="BD557" s="1">
        <v>17051.439999999999</v>
      </c>
      <c r="BE557" s="1">
        <v>2275.35</v>
      </c>
      <c r="BF557">
        <v>0.56340000000000001</v>
      </c>
      <c r="BG557">
        <v>0.49309999999999998</v>
      </c>
      <c r="BH557">
        <v>0.21290000000000001</v>
      </c>
      <c r="BI557">
        <v>0.22489999999999999</v>
      </c>
      <c r="BJ557">
        <v>3.0599999999999999E-2</v>
      </c>
      <c r="BK557">
        <v>3.8399999999999997E-2</v>
      </c>
    </row>
    <row r="558" spans="1:63" x14ac:dyDescent="0.3">
      <c r="A558" t="s">
        <v>556</v>
      </c>
      <c r="B558">
        <v>44982</v>
      </c>
      <c r="C558">
        <v>148</v>
      </c>
      <c r="D558">
        <v>21.88</v>
      </c>
      <c r="E558" s="1">
        <v>3238.19</v>
      </c>
      <c r="F558" s="1">
        <v>3062.46</v>
      </c>
      <c r="G558">
        <v>4.4000000000000003E-3</v>
      </c>
      <c r="H558">
        <v>1E-3</v>
      </c>
      <c r="I558">
        <v>3.5999999999999999E-3</v>
      </c>
      <c r="J558">
        <v>6.9999999999999999E-4</v>
      </c>
      <c r="K558">
        <v>1.7600000000000001E-2</v>
      </c>
      <c r="L558">
        <v>0.95779999999999998</v>
      </c>
      <c r="M558">
        <v>1.4999999999999999E-2</v>
      </c>
      <c r="N558">
        <v>0.39050000000000001</v>
      </c>
      <c r="O558">
        <v>3.7000000000000002E-3</v>
      </c>
      <c r="P558">
        <v>0.1328</v>
      </c>
      <c r="Q558" s="1">
        <v>53354.29</v>
      </c>
      <c r="R558">
        <v>0.27410000000000001</v>
      </c>
      <c r="S558">
        <v>0.1827</v>
      </c>
      <c r="T558">
        <v>0.54310000000000003</v>
      </c>
      <c r="U558">
        <v>18</v>
      </c>
      <c r="V558" s="1">
        <v>75316.72</v>
      </c>
      <c r="W558">
        <v>175</v>
      </c>
      <c r="X558" s="1">
        <v>123688.42</v>
      </c>
      <c r="Y558">
        <v>0.81789999999999996</v>
      </c>
      <c r="Z558">
        <v>0.13730000000000001</v>
      </c>
      <c r="AA558">
        <v>4.4900000000000002E-2</v>
      </c>
      <c r="AB558">
        <v>0.18210000000000001</v>
      </c>
      <c r="AC558">
        <v>123.69</v>
      </c>
      <c r="AD558" s="1">
        <v>2728.26</v>
      </c>
      <c r="AE558">
        <v>373.3</v>
      </c>
      <c r="AF558" s="1">
        <v>113185.53</v>
      </c>
      <c r="AG558">
        <v>178</v>
      </c>
      <c r="AH558" s="1">
        <v>34415</v>
      </c>
      <c r="AI558" s="1">
        <v>50738</v>
      </c>
      <c r="AJ558">
        <v>27.2</v>
      </c>
      <c r="AK558">
        <v>21.7</v>
      </c>
      <c r="AL558">
        <v>22.51</v>
      </c>
      <c r="AM558">
        <v>4.55</v>
      </c>
      <c r="AN558">
        <v>668.84</v>
      </c>
      <c r="AO558">
        <v>0.91779999999999995</v>
      </c>
      <c r="AP558">
        <v>932.09</v>
      </c>
      <c r="AQ558" s="1">
        <v>1626.71</v>
      </c>
      <c r="AR558" s="1">
        <v>4891.8900000000003</v>
      </c>
      <c r="AS558">
        <v>382.02</v>
      </c>
      <c r="AT558">
        <v>332.06</v>
      </c>
      <c r="AU558" s="1">
        <v>8164.76</v>
      </c>
      <c r="AV558" s="1">
        <v>6113.92</v>
      </c>
      <c r="AW558">
        <v>0.5716</v>
      </c>
      <c r="AX558" s="1">
        <v>3060.91</v>
      </c>
      <c r="AY558">
        <v>0.28620000000000001</v>
      </c>
      <c r="AZ558">
        <v>843.37</v>
      </c>
      <c r="BA558">
        <v>7.8799999999999995E-2</v>
      </c>
      <c r="BB558">
        <v>678.34</v>
      </c>
      <c r="BC558">
        <v>6.3399999999999998E-2</v>
      </c>
      <c r="BD558" s="1">
        <v>10696.54</v>
      </c>
      <c r="BE558" s="1">
        <v>4761.47</v>
      </c>
      <c r="BF558">
        <v>1.6785000000000001</v>
      </c>
      <c r="BG558">
        <v>0.50670000000000004</v>
      </c>
      <c r="BH558">
        <v>0.19869999999999999</v>
      </c>
      <c r="BI558">
        <v>0.2402</v>
      </c>
      <c r="BJ558">
        <v>4.41E-2</v>
      </c>
      <c r="BK558">
        <v>1.03E-2</v>
      </c>
    </row>
    <row r="559" spans="1:63" x14ac:dyDescent="0.3">
      <c r="A559" t="s">
        <v>557</v>
      </c>
      <c r="B559">
        <v>44990</v>
      </c>
      <c r="C559">
        <v>16</v>
      </c>
      <c r="D559">
        <v>373.97</v>
      </c>
      <c r="E559" s="1">
        <v>5983.5</v>
      </c>
      <c r="F559" s="1">
        <v>4894.41</v>
      </c>
      <c r="G559">
        <v>1.6000000000000001E-3</v>
      </c>
      <c r="H559">
        <v>2.0000000000000001E-4</v>
      </c>
      <c r="I559">
        <v>0.39589999999999997</v>
      </c>
      <c r="J559">
        <v>8.0000000000000004E-4</v>
      </c>
      <c r="K559">
        <v>3.3700000000000001E-2</v>
      </c>
      <c r="L559">
        <v>0.42199999999999999</v>
      </c>
      <c r="M559">
        <v>0.14580000000000001</v>
      </c>
      <c r="N559">
        <v>0.99870000000000003</v>
      </c>
      <c r="O559">
        <v>3.8E-3</v>
      </c>
      <c r="P559">
        <v>0.16889999999999999</v>
      </c>
      <c r="Q559" s="1">
        <v>51287.360000000001</v>
      </c>
      <c r="R559">
        <v>0.2266</v>
      </c>
      <c r="S559">
        <v>0.1953</v>
      </c>
      <c r="T559">
        <v>0.57809999999999995</v>
      </c>
      <c r="U559">
        <v>50</v>
      </c>
      <c r="V559" s="1">
        <v>80479.5</v>
      </c>
      <c r="W559">
        <v>117.9</v>
      </c>
      <c r="X559" s="1">
        <v>50396.89</v>
      </c>
      <c r="Y559">
        <v>0.65859999999999996</v>
      </c>
      <c r="Z559">
        <v>0.25659999999999999</v>
      </c>
      <c r="AA559">
        <v>8.48E-2</v>
      </c>
      <c r="AB559">
        <v>0.34139999999999998</v>
      </c>
      <c r="AC559">
        <v>50.4</v>
      </c>
      <c r="AD559" s="1">
        <v>2475.8000000000002</v>
      </c>
      <c r="AE559">
        <v>397.54</v>
      </c>
      <c r="AF559" s="1">
        <v>43857.760000000002</v>
      </c>
      <c r="AG559">
        <v>4</v>
      </c>
      <c r="AH559" s="1">
        <v>22147</v>
      </c>
      <c r="AI559" s="1">
        <v>37163</v>
      </c>
      <c r="AJ559">
        <v>58.55</v>
      </c>
      <c r="AK559">
        <v>47.62</v>
      </c>
      <c r="AL559">
        <v>49.89</v>
      </c>
      <c r="AM559">
        <v>4.7</v>
      </c>
      <c r="AN559">
        <v>0</v>
      </c>
      <c r="AO559">
        <v>1.1254999999999999</v>
      </c>
      <c r="AP559" s="1">
        <v>2098.29</v>
      </c>
      <c r="AQ559" s="1">
        <v>3200.67</v>
      </c>
      <c r="AR559" s="1">
        <v>6781.71</v>
      </c>
      <c r="AS559">
        <v>713.74</v>
      </c>
      <c r="AT559">
        <v>603.28</v>
      </c>
      <c r="AU559" s="1">
        <v>13397.66</v>
      </c>
      <c r="AV559" s="1">
        <v>12303.01</v>
      </c>
      <c r="AW559">
        <v>0.69879999999999998</v>
      </c>
      <c r="AX559" s="1">
        <v>2411.4</v>
      </c>
      <c r="AY559">
        <v>0.13700000000000001</v>
      </c>
      <c r="AZ559">
        <v>552.02</v>
      </c>
      <c r="BA559">
        <v>3.1399999999999997E-2</v>
      </c>
      <c r="BB559" s="1">
        <v>2338.2600000000002</v>
      </c>
      <c r="BC559">
        <v>0.1328</v>
      </c>
      <c r="BD559" s="1">
        <v>17604.689999999999</v>
      </c>
      <c r="BE559" s="1">
        <v>7481.88</v>
      </c>
      <c r="BF559">
        <v>5.1379000000000001</v>
      </c>
      <c r="BG559">
        <v>0.45989999999999998</v>
      </c>
      <c r="BH559">
        <v>0.188</v>
      </c>
      <c r="BI559">
        <v>0.30680000000000002</v>
      </c>
      <c r="BJ559">
        <v>3.6200000000000003E-2</v>
      </c>
      <c r="BK559">
        <v>9.1000000000000004E-3</v>
      </c>
    </row>
    <row r="560" spans="1:63" x14ac:dyDescent="0.3">
      <c r="A560" t="s">
        <v>558</v>
      </c>
      <c r="B560">
        <v>50500</v>
      </c>
      <c r="C560">
        <v>196</v>
      </c>
      <c r="D560">
        <v>11.05</v>
      </c>
      <c r="E560" s="1">
        <v>2165.7399999999998</v>
      </c>
      <c r="F560" s="1">
        <v>2016.53</v>
      </c>
      <c r="G560">
        <v>2E-3</v>
      </c>
      <c r="H560">
        <v>2.0000000000000001E-4</v>
      </c>
      <c r="I560">
        <v>1.0500000000000001E-2</v>
      </c>
      <c r="J560">
        <v>5.0000000000000001E-4</v>
      </c>
      <c r="K560">
        <v>9.1999999999999998E-3</v>
      </c>
      <c r="L560">
        <v>0.96150000000000002</v>
      </c>
      <c r="M560">
        <v>1.6E-2</v>
      </c>
      <c r="N560">
        <v>0.33510000000000001</v>
      </c>
      <c r="O560">
        <v>0</v>
      </c>
      <c r="P560">
        <v>9.5399999999999999E-2</v>
      </c>
      <c r="Q560" s="1">
        <v>56469.33</v>
      </c>
      <c r="R560">
        <v>0.4</v>
      </c>
      <c r="S560">
        <v>6.4000000000000001E-2</v>
      </c>
      <c r="T560">
        <v>0.53600000000000003</v>
      </c>
      <c r="U560">
        <v>13</v>
      </c>
      <c r="V560" s="1">
        <v>76454.62</v>
      </c>
      <c r="W560">
        <v>158.22999999999999</v>
      </c>
      <c r="X560" s="1">
        <v>142732.76999999999</v>
      </c>
      <c r="Y560">
        <v>0.80810000000000004</v>
      </c>
      <c r="Z560">
        <v>9.7799999999999998E-2</v>
      </c>
      <c r="AA560">
        <v>9.4100000000000003E-2</v>
      </c>
      <c r="AB560">
        <v>0.19189999999999999</v>
      </c>
      <c r="AC560">
        <v>142.72999999999999</v>
      </c>
      <c r="AD560" s="1">
        <v>3929.07</v>
      </c>
      <c r="AE560">
        <v>412.04</v>
      </c>
      <c r="AF560" s="1">
        <v>118340.64</v>
      </c>
      <c r="AG560">
        <v>203</v>
      </c>
      <c r="AH560" s="1">
        <v>35202</v>
      </c>
      <c r="AI560" s="1">
        <v>55609</v>
      </c>
      <c r="AJ560">
        <v>35.1</v>
      </c>
      <c r="AK560">
        <v>26.4</v>
      </c>
      <c r="AL560">
        <v>29.56</v>
      </c>
      <c r="AM560">
        <v>3.5</v>
      </c>
      <c r="AN560">
        <v>0</v>
      </c>
      <c r="AO560">
        <v>0.7298</v>
      </c>
      <c r="AP560" s="1">
        <v>1144.8900000000001</v>
      </c>
      <c r="AQ560" s="1">
        <v>2176.13</v>
      </c>
      <c r="AR560" s="1">
        <v>6153.49</v>
      </c>
      <c r="AS560">
        <v>321.95</v>
      </c>
      <c r="AT560">
        <v>367.13</v>
      </c>
      <c r="AU560" s="1">
        <v>10163.56</v>
      </c>
      <c r="AV560" s="1">
        <v>6916.89</v>
      </c>
      <c r="AW560">
        <v>0.57750000000000001</v>
      </c>
      <c r="AX560" s="1">
        <v>3348.83</v>
      </c>
      <c r="AY560">
        <v>0.27960000000000002</v>
      </c>
      <c r="AZ560" s="1">
        <v>1062.3699999999999</v>
      </c>
      <c r="BA560">
        <v>8.8700000000000001E-2</v>
      </c>
      <c r="BB560">
        <v>648.5</v>
      </c>
      <c r="BC560">
        <v>5.4100000000000002E-2</v>
      </c>
      <c r="BD560" s="1">
        <v>11976.6</v>
      </c>
      <c r="BE560" s="1">
        <v>5670.72</v>
      </c>
      <c r="BF560">
        <v>1.5712999999999999</v>
      </c>
      <c r="BG560">
        <v>0.51049999999999995</v>
      </c>
      <c r="BH560">
        <v>0.25369999999999998</v>
      </c>
      <c r="BI560">
        <v>0.1638</v>
      </c>
      <c r="BJ560">
        <v>5.8099999999999999E-2</v>
      </c>
      <c r="BK560">
        <v>1.4E-2</v>
      </c>
    </row>
    <row r="561" spans="1:63" x14ac:dyDescent="0.3">
      <c r="A561" t="s">
        <v>559</v>
      </c>
      <c r="B561">
        <v>45005</v>
      </c>
      <c r="C561">
        <v>8</v>
      </c>
      <c r="D561">
        <v>268</v>
      </c>
      <c r="E561" s="1">
        <v>2144.0100000000002</v>
      </c>
      <c r="F561" s="1">
        <v>1538.96</v>
      </c>
      <c r="G561">
        <v>1.2999999999999999E-3</v>
      </c>
      <c r="H561">
        <v>2.0000000000000001E-4</v>
      </c>
      <c r="I561">
        <v>0.9748</v>
      </c>
      <c r="J561">
        <v>0</v>
      </c>
      <c r="K561">
        <v>1.2800000000000001E-2</v>
      </c>
      <c r="L561">
        <v>4.7000000000000002E-3</v>
      </c>
      <c r="M561">
        <v>6.1999999999999998E-3</v>
      </c>
      <c r="N561">
        <v>0.98409999999999997</v>
      </c>
      <c r="O561">
        <v>4.3E-3</v>
      </c>
      <c r="P561">
        <v>0.2248</v>
      </c>
      <c r="Q561" s="1">
        <v>60671.91</v>
      </c>
      <c r="R561">
        <v>0.30830000000000002</v>
      </c>
      <c r="S561">
        <v>0.27500000000000002</v>
      </c>
      <c r="T561">
        <v>0.41670000000000001</v>
      </c>
      <c r="U561">
        <v>26</v>
      </c>
      <c r="V561" s="1">
        <v>72549.960000000006</v>
      </c>
      <c r="W561">
        <v>82.46</v>
      </c>
      <c r="X561" s="1">
        <v>148593.22</v>
      </c>
      <c r="Y561">
        <v>0.25490000000000002</v>
      </c>
      <c r="Z561">
        <v>0.70030000000000003</v>
      </c>
      <c r="AA561">
        <v>4.48E-2</v>
      </c>
      <c r="AB561">
        <v>0.74509999999999998</v>
      </c>
      <c r="AC561">
        <v>148.59</v>
      </c>
      <c r="AD561" s="1">
        <v>9478.08</v>
      </c>
      <c r="AE561">
        <v>571.58000000000004</v>
      </c>
      <c r="AF561" s="1">
        <v>179117.59</v>
      </c>
      <c r="AG561">
        <v>468</v>
      </c>
      <c r="AH561" s="1">
        <v>25834</v>
      </c>
      <c r="AI561" s="1">
        <v>35090</v>
      </c>
      <c r="AJ561">
        <v>82.9</v>
      </c>
      <c r="AK561">
        <v>58.54</v>
      </c>
      <c r="AL561">
        <v>64.47</v>
      </c>
      <c r="AM561">
        <v>5.0999999999999996</v>
      </c>
      <c r="AN561">
        <v>0</v>
      </c>
      <c r="AO561">
        <v>1.1066</v>
      </c>
      <c r="AP561" s="1">
        <v>3885.82</v>
      </c>
      <c r="AQ561" s="1">
        <v>4008.49</v>
      </c>
      <c r="AR561" s="1">
        <v>9018.2199999999993</v>
      </c>
      <c r="AS561">
        <v>855.04</v>
      </c>
      <c r="AT561">
        <v>442.26</v>
      </c>
      <c r="AU561" s="1">
        <v>18209.79</v>
      </c>
      <c r="AV561" s="1">
        <v>8873.86</v>
      </c>
      <c r="AW561">
        <v>0.3725</v>
      </c>
      <c r="AX561" s="1">
        <v>10760.46</v>
      </c>
      <c r="AY561">
        <v>0.45169999999999999</v>
      </c>
      <c r="AZ561" s="1">
        <v>2027.69</v>
      </c>
      <c r="BA561">
        <v>8.5099999999999995E-2</v>
      </c>
      <c r="BB561" s="1">
        <v>2158.06</v>
      </c>
      <c r="BC561">
        <v>9.06E-2</v>
      </c>
      <c r="BD561" s="1">
        <v>23820.07</v>
      </c>
      <c r="BE561" s="1">
        <v>2609.64</v>
      </c>
      <c r="BF561">
        <v>1.7064999999999999</v>
      </c>
      <c r="BG561">
        <v>0.46</v>
      </c>
      <c r="BH561">
        <v>0.17510000000000001</v>
      </c>
      <c r="BI561">
        <v>0.30709999999999998</v>
      </c>
      <c r="BJ561">
        <v>2.8899999999999999E-2</v>
      </c>
      <c r="BK561">
        <v>2.8899999999999999E-2</v>
      </c>
    </row>
    <row r="562" spans="1:63" x14ac:dyDescent="0.3">
      <c r="A562" t="s">
        <v>560</v>
      </c>
      <c r="B562">
        <v>45013</v>
      </c>
      <c r="C562">
        <v>5</v>
      </c>
      <c r="D562">
        <v>479.3</v>
      </c>
      <c r="E562" s="1">
        <v>2396.48</v>
      </c>
      <c r="F562" s="1">
        <v>2163.7800000000002</v>
      </c>
      <c r="G562">
        <v>1.0999999999999999E-2</v>
      </c>
      <c r="H562">
        <v>5.0000000000000001E-4</v>
      </c>
      <c r="I562">
        <v>3.1399999999999997E-2</v>
      </c>
      <c r="J562">
        <v>0</v>
      </c>
      <c r="K562">
        <v>4.0300000000000002E-2</v>
      </c>
      <c r="L562">
        <v>0.85389999999999999</v>
      </c>
      <c r="M562">
        <v>6.2899999999999998E-2</v>
      </c>
      <c r="N562">
        <v>0.58520000000000005</v>
      </c>
      <c r="O562">
        <v>8.6E-3</v>
      </c>
      <c r="P562">
        <v>0.18759999999999999</v>
      </c>
      <c r="Q562" s="1">
        <v>47785.85</v>
      </c>
      <c r="R562">
        <v>0.32</v>
      </c>
      <c r="S562">
        <v>0.20669999999999999</v>
      </c>
      <c r="T562">
        <v>0.4733</v>
      </c>
      <c r="U562">
        <v>25.1</v>
      </c>
      <c r="V562" s="1">
        <v>57898.8</v>
      </c>
      <c r="W562">
        <v>92.12</v>
      </c>
      <c r="X562" s="1">
        <v>84049.98</v>
      </c>
      <c r="Y562">
        <v>0.72060000000000002</v>
      </c>
      <c r="Z562">
        <v>0.24979999999999999</v>
      </c>
      <c r="AA562">
        <v>2.9600000000000001E-2</v>
      </c>
      <c r="AB562">
        <v>0.27939999999999998</v>
      </c>
      <c r="AC562">
        <v>84.05</v>
      </c>
      <c r="AD562" s="1">
        <v>2106.4299999999998</v>
      </c>
      <c r="AE562">
        <v>318.20999999999998</v>
      </c>
      <c r="AF562" s="1">
        <v>81245.11</v>
      </c>
      <c r="AG562">
        <v>70</v>
      </c>
      <c r="AH562" s="1">
        <v>25830</v>
      </c>
      <c r="AI562" s="1">
        <v>37791</v>
      </c>
      <c r="AJ562">
        <v>39.049999999999997</v>
      </c>
      <c r="AK562">
        <v>24.3</v>
      </c>
      <c r="AL562">
        <v>25.59</v>
      </c>
      <c r="AM562">
        <v>2.7</v>
      </c>
      <c r="AN562">
        <v>0</v>
      </c>
      <c r="AO562">
        <v>0.85829999999999995</v>
      </c>
      <c r="AP562" s="1">
        <v>1294.1199999999999</v>
      </c>
      <c r="AQ562" s="1">
        <v>1534.77</v>
      </c>
      <c r="AR562" s="1">
        <v>5386.6</v>
      </c>
      <c r="AS562">
        <v>507.91</v>
      </c>
      <c r="AT562">
        <v>478.64</v>
      </c>
      <c r="AU562" s="1">
        <v>9202.0400000000009</v>
      </c>
      <c r="AV562" s="1">
        <v>7933.78</v>
      </c>
      <c r="AW562">
        <v>0.6835</v>
      </c>
      <c r="AX562" s="1">
        <v>1889.94</v>
      </c>
      <c r="AY562">
        <v>0.1628</v>
      </c>
      <c r="AZ562">
        <v>806.75</v>
      </c>
      <c r="BA562">
        <v>6.9500000000000006E-2</v>
      </c>
      <c r="BB562">
        <v>977.04</v>
      </c>
      <c r="BC562">
        <v>8.4199999999999997E-2</v>
      </c>
      <c r="BD562" s="1">
        <v>11607.51</v>
      </c>
      <c r="BE562" s="1">
        <v>6442.85</v>
      </c>
      <c r="BF562">
        <v>3.9559000000000002</v>
      </c>
      <c r="BG562">
        <v>0.53610000000000002</v>
      </c>
      <c r="BH562">
        <v>0.18060000000000001</v>
      </c>
      <c r="BI562">
        <v>0.24460000000000001</v>
      </c>
      <c r="BJ562">
        <v>3.0599999999999999E-2</v>
      </c>
      <c r="BK562">
        <v>8.0999999999999996E-3</v>
      </c>
    </row>
    <row r="563" spans="1:63" x14ac:dyDescent="0.3">
      <c r="A563" t="s">
        <v>561</v>
      </c>
      <c r="B563">
        <v>48231</v>
      </c>
      <c r="C563">
        <v>19</v>
      </c>
      <c r="D563">
        <v>387.72</v>
      </c>
      <c r="E563" s="1">
        <v>7366.6</v>
      </c>
      <c r="F563" s="1">
        <v>7018.93</v>
      </c>
      <c r="G563">
        <v>5.3E-3</v>
      </c>
      <c r="H563">
        <v>2.9999999999999997E-4</v>
      </c>
      <c r="I563">
        <v>9.4500000000000001E-2</v>
      </c>
      <c r="J563">
        <v>3.0999999999999999E-3</v>
      </c>
      <c r="K563">
        <v>0.1118</v>
      </c>
      <c r="L563">
        <v>0.70240000000000002</v>
      </c>
      <c r="M563">
        <v>8.2699999999999996E-2</v>
      </c>
      <c r="N563">
        <v>0.55840000000000001</v>
      </c>
      <c r="O563">
        <v>8.6E-3</v>
      </c>
      <c r="P563">
        <v>0.13769999999999999</v>
      </c>
      <c r="Q563" s="1">
        <v>66991.78</v>
      </c>
      <c r="R563">
        <v>0.1075</v>
      </c>
      <c r="S563">
        <v>0.12720000000000001</v>
      </c>
      <c r="T563">
        <v>0.76539999999999997</v>
      </c>
      <c r="U563">
        <v>41</v>
      </c>
      <c r="V563" s="1">
        <v>92618.12</v>
      </c>
      <c r="W563">
        <v>179.65</v>
      </c>
      <c r="X563" s="1">
        <v>103804.42</v>
      </c>
      <c r="Y563">
        <v>0.58550000000000002</v>
      </c>
      <c r="Z563">
        <v>0.39</v>
      </c>
      <c r="AA563">
        <v>2.4500000000000001E-2</v>
      </c>
      <c r="AB563">
        <v>0.41449999999999998</v>
      </c>
      <c r="AC563">
        <v>103.8</v>
      </c>
      <c r="AD563" s="1">
        <v>5574.74</v>
      </c>
      <c r="AE563">
        <v>593.07000000000005</v>
      </c>
      <c r="AF563" s="1">
        <v>104847.01</v>
      </c>
      <c r="AG563">
        <v>139</v>
      </c>
      <c r="AH563" s="1">
        <v>31190</v>
      </c>
      <c r="AI563" s="1">
        <v>44252</v>
      </c>
      <c r="AJ563">
        <v>80.3</v>
      </c>
      <c r="AK563">
        <v>50.48</v>
      </c>
      <c r="AL563">
        <v>56.87</v>
      </c>
      <c r="AM563">
        <v>5.3</v>
      </c>
      <c r="AN563">
        <v>0</v>
      </c>
      <c r="AO563">
        <v>1.0920000000000001</v>
      </c>
      <c r="AP563" s="1">
        <v>1497.15</v>
      </c>
      <c r="AQ563" s="1">
        <v>2109.88</v>
      </c>
      <c r="AR563" s="1">
        <v>7345.41</v>
      </c>
      <c r="AS563">
        <v>771.17</v>
      </c>
      <c r="AT563">
        <v>292.25</v>
      </c>
      <c r="AU563" s="1">
        <v>12015.87</v>
      </c>
      <c r="AV563" s="1">
        <v>5474.68</v>
      </c>
      <c r="AW563">
        <v>0.43130000000000002</v>
      </c>
      <c r="AX563" s="1">
        <v>5282.46</v>
      </c>
      <c r="AY563">
        <v>0.41620000000000001</v>
      </c>
      <c r="AZ563" s="1">
        <v>1042.6199999999999</v>
      </c>
      <c r="BA563">
        <v>8.2100000000000006E-2</v>
      </c>
      <c r="BB563">
        <v>892.84</v>
      </c>
      <c r="BC563">
        <v>7.0300000000000001E-2</v>
      </c>
      <c r="BD563" s="1">
        <v>12692.59</v>
      </c>
      <c r="BE563" s="1">
        <v>3258</v>
      </c>
      <c r="BF563">
        <v>1.3236000000000001</v>
      </c>
      <c r="BG563">
        <v>0.57769999999999999</v>
      </c>
      <c r="BH563">
        <v>0.2331</v>
      </c>
      <c r="BI563">
        <v>0.14380000000000001</v>
      </c>
      <c r="BJ563">
        <v>3.4700000000000002E-2</v>
      </c>
      <c r="BK563">
        <v>1.0699999999999999E-2</v>
      </c>
    </row>
    <row r="564" spans="1:63" x14ac:dyDescent="0.3">
      <c r="A564" t="s">
        <v>562</v>
      </c>
      <c r="B564">
        <v>49650</v>
      </c>
      <c r="C564">
        <v>112</v>
      </c>
      <c r="D564">
        <v>12.77</v>
      </c>
      <c r="E564" s="1">
        <v>1430.29</v>
      </c>
      <c r="F564" s="1">
        <v>1441.93</v>
      </c>
      <c r="G564">
        <v>6.9999999999999999E-4</v>
      </c>
      <c r="H564">
        <v>2.0999999999999999E-3</v>
      </c>
      <c r="I564">
        <v>4.4000000000000003E-3</v>
      </c>
      <c r="J564">
        <v>2.5000000000000001E-3</v>
      </c>
      <c r="K564">
        <v>1.8700000000000001E-2</v>
      </c>
      <c r="L564">
        <v>0.94510000000000005</v>
      </c>
      <c r="M564">
        <v>2.6499999999999999E-2</v>
      </c>
      <c r="N564">
        <v>0.56889999999999996</v>
      </c>
      <c r="O564">
        <v>0</v>
      </c>
      <c r="P564">
        <v>0.15770000000000001</v>
      </c>
      <c r="Q564" s="1">
        <v>56333.43</v>
      </c>
      <c r="R564">
        <v>0.32629999999999998</v>
      </c>
      <c r="S564">
        <v>0.1263</v>
      </c>
      <c r="T564">
        <v>0.5474</v>
      </c>
      <c r="U564">
        <v>14.7</v>
      </c>
      <c r="V564" s="1">
        <v>78272.990000000005</v>
      </c>
      <c r="W564">
        <v>92.5</v>
      </c>
      <c r="X564" s="1">
        <v>63914.69</v>
      </c>
      <c r="Y564">
        <v>0.90059999999999996</v>
      </c>
      <c r="Z564">
        <v>3.7499999999999999E-2</v>
      </c>
      <c r="AA564">
        <v>6.1899999999999997E-2</v>
      </c>
      <c r="AB564">
        <v>9.9400000000000002E-2</v>
      </c>
      <c r="AC564">
        <v>63.91</v>
      </c>
      <c r="AD564" s="1">
        <v>1443.27</v>
      </c>
      <c r="AE564">
        <v>230.29</v>
      </c>
      <c r="AF564" s="1">
        <v>55430.28</v>
      </c>
      <c r="AG564">
        <v>16</v>
      </c>
      <c r="AH564" s="1">
        <v>28649</v>
      </c>
      <c r="AI564" s="1">
        <v>45834</v>
      </c>
      <c r="AJ564">
        <v>28.68</v>
      </c>
      <c r="AK564">
        <v>22</v>
      </c>
      <c r="AL564">
        <v>26.47</v>
      </c>
      <c r="AM564">
        <v>4.3099999999999996</v>
      </c>
      <c r="AN564">
        <v>0</v>
      </c>
      <c r="AO564">
        <v>0.69750000000000001</v>
      </c>
      <c r="AP564" s="1">
        <v>1294.6199999999999</v>
      </c>
      <c r="AQ564" s="1">
        <v>2378.66</v>
      </c>
      <c r="AR564" s="1">
        <v>5977.68</v>
      </c>
      <c r="AS564">
        <v>525.24</v>
      </c>
      <c r="AT564">
        <v>434.43</v>
      </c>
      <c r="AU564" s="1">
        <v>10610.65</v>
      </c>
      <c r="AV564" s="1">
        <v>10148.86</v>
      </c>
      <c r="AW564">
        <v>0.73619999999999997</v>
      </c>
      <c r="AX564" s="1">
        <v>1073.57</v>
      </c>
      <c r="AY564">
        <v>7.7899999999999997E-2</v>
      </c>
      <c r="AZ564" s="1">
        <v>1457.99</v>
      </c>
      <c r="BA564">
        <v>0.10580000000000001</v>
      </c>
      <c r="BB564" s="1">
        <v>1104.95</v>
      </c>
      <c r="BC564">
        <v>8.0199999999999994E-2</v>
      </c>
      <c r="BD564" s="1">
        <v>13785.36</v>
      </c>
      <c r="BE564" s="1">
        <v>9713.92</v>
      </c>
      <c r="BF564">
        <v>5.3731</v>
      </c>
      <c r="BG564">
        <v>0.48170000000000002</v>
      </c>
      <c r="BH564">
        <v>0.20430000000000001</v>
      </c>
      <c r="BI564">
        <v>0.24959999999999999</v>
      </c>
      <c r="BJ564">
        <v>5.3699999999999998E-2</v>
      </c>
      <c r="BK564">
        <v>1.06E-2</v>
      </c>
    </row>
    <row r="565" spans="1:63" x14ac:dyDescent="0.3">
      <c r="A565" t="s">
        <v>563</v>
      </c>
      <c r="B565">
        <v>49247</v>
      </c>
      <c r="C565">
        <v>56</v>
      </c>
      <c r="D565">
        <v>21.1</v>
      </c>
      <c r="E565" s="1">
        <v>1181.6500000000001</v>
      </c>
      <c r="F565" s="1">
        <v>1080.03</v>
      </c>
      <c r="G565">
        <v>8.0999999999999996E-3</v>
      </c>
      <c r="H565">
        <v>4.5999999999999999E-3</v>
      </c>
      <c r="I565">
        <v>2.0999999999999999E-3</v>
      </c>
      <c r="J565">
        <v>8.9999999999999998E-4</v>
      </c>
      <c r="K565">
        <v>1.04E-2</v>
      </c>
      <c r="L565">
        <v>0.9536</v>
      </c>
      <c r="M565">
        <v>2.0400000000000001E-2</v>
      </c>
      <c r="N565">
        <v>0.35730000000000001</v>
      </c>
      <c r="O565">
        <v>0</v>
      </c>
      <c r="P565">
        <v>0.1305</v>
      </c>
      <c r="Q565" s="1">
        <v>52613.21</v>
      </c>
      <c r="R565">
        <v>0.25769999999999998</v>
      </c>
      <c r="S565">
        <v>0.16489999999999999</v>
      </c>
      <c r="T565">
        <v>0.57730000000000004</v>
      </c>
      <c r="U565">
        <v>8</v>
      </c>
      <c r="V565" s="1">
        <v>68416.63</v>
      </c>
      <c r="W565">
        <v>143</v>
      </c>
      <c r="X565" s="1">
        <v>139563.06</v>
      </c>
      <c r="Y565">
        <v>0.90129999999999999</v>
      </c>
      <c r="Z565">
        <v>5.6000000000000001E-2</v>
      </c>
      <c r="AA565">
        <v>4.2700000000000002E-2</v>
      </c>
      <c r="AB565">
        <v>9.8699999999999996E-2</v>
      </c>
      <c r="AC565">
        <v>139.56</v>
      </c>
      <c r="AD565" s="1">
        <v>4264.88</v>
      </c>
      <c r="AE565">
        <v>584.25</v>
      </c>
      <c r="AF565" s="1">
        <v>137377.85</v>
      </c>
      <c r="AG565">
        <v>314</v>
      </c>
      <c r="AH565" s="1">
        <v>35286</v>
      </c>
      <c r="AI565" s="1">
        <v>54303</v>
      </c>
      <c r="AJ565">
        <v>58.25</v>
      </c>
      <c r="AK565">
        <v>29.09</v>
      </c>
      <c r="AL565">
        <v>33.049999999999997</v>
      </c>
      <c r="AM565">
        <v>5.3</v>
      </c>
      <c r="AN565">
        <v>0</v>
      </c>
      <c r="AO565">
        <v>0.89849999999999997</v>
      </c>
      <c r="AP565" s="1">
        <v>1400.76</v>
      </c>
      <c r="AQ565" s="1">
        <v>1933.31</v>
      </c>
      <c r="AR565" s="1">
        <v>5444.71</v>
      </c>
      <c r="AS565">
        <v>619.02</v>
      </c>
      <c r="AT565">
        <v>172.64</v>
      </c>
      <c r="AU565" s="1">
        <v>9570.44</v>
      </c>
      <c r="AV565" s="1">
        <v>6122.48</v>
      </c>
      <c r="AW565">
        <v>0.53180000000000005</v>
      </c>
      <c r="AX565" s="1">
        <v>3624.85</v>
      </c>
      <c r="AY565">
        <v>0.31490000000000001</v>
      </c>
      <c r="AZ565">
        <v>931.5</v>
      </c>
      <c r="BA565">
        <v>8.09E-2</v>
      </c>
      <c r="BB565">
        <v>833.41</v>
      </c>
      <c r="BC565">
        <v>7.2400000000000006E-2</v>
      </c>
      <c r="BD565" s="1">
        <v>11512.25</v>
      </c>
      <c r="BE565" s="1">
        <v>4609.76</v>
      </c>
      <c r="BF565">
        <v>1.2538</v>
      </c>
      <c r="BG565">
        <v>0.50739999999999996</v>
      </c>
      <c r="BH565">
        <v>0.2009</v>
      </c>
      <c r="BI565">
        <v>0.25069999999999998</v>
      </c>
      <c r="BJ565">
        <v>2.86E-2</v>
      </c>
      <c r="BK565">
        <v>1.24E-2</v>
      </c>
    </row>
    <row r="566" spans="1:63" x14ac:dyDescent="0.3">
      <c r="A566" t="s">
        <v>564</v>
      </c>
      <c r="B566">
        <v>45641</v>
      </c>
      <c r="C566">
        <v>55</v>
      </c>
      <c r="D566">
        <v>34.04</v>
      </c>
      <c r="E566" s="1">
        <v>1872.31</v>
      </c>
      <c r="F566" s="1">
        <v>1792.06</v>
      </c>
      <c r="G566">
        <v>6.3E-3</v>
      </c>
      <c r="H566">
        <v>0</v>
      </c>
      <c r="I566">
        <v>5.0000000000000001E-3</v>
      </c>
      <c r="J566">
        <v>1.6999999999999999E-3</v>
      </c>
      <c r="K566">
        <v>0.21279999999999999</v>
      </c>
      <c r="L566">
        <v>0.75409999999999999</v>
      </c>
      <c r="M566">
        <v>2.01E-2</v>
      </c>
      <c r="N566">
        <v>0.3579</v>
      </c>
      <c r="O566">
        <v>2.86E-2</v>
      </c>
      <c r="P566">
        <v>0.1067</v>
      </c>
      <c r="Q566" s="1">
        <v>58296.53</v>
      </c>
      <c r="R566">
        <v>0.20860000000000001</v>
      </c>
      <c r="S566">
        <v>0.13669999999999999</v>
      </c>
      <c r="T566">
        <v>0.65469999999999995</v>
      </c>
      <c r="U566">
        <v>14</v>
      </c>
      <c r="V566" s="1">
        <v>71468.53</v>
      </c>
      <c r="W566">
        <v>131.38999999999999</v>
      </c>
      <c r="X566" s="1">
        <v>107611.6</v>
      </c>
      <c r="Y566">
        <v>0.7772</v>
      </c>
      <c r="Z566">
        <v>0.17030000000000001</v>
      </c>
      <c r="AA566">
        <v>5.2499999999999998E-2</v>
      </c>
      <c r="AB566">
        <v>0.2228</v>
      </c>
      <c r="AC566">
        <v>107.61</v>
      </c>
      <c r="AD566" s="1">
        <v>3504.52</v>
      </c>
      <c r="AE566">
        <v>466.62</v>
      </c>
      <c r="AF566" s="1">
        <v>101310.05</v>
      </c>
      <c r="AG566">
        <v>133</v>
      </c>
      <c r="AH566" s="1">
        <v>33353</v>
      </c>
      <c r="AI566" s="1">
        <v>49168</v>
      </c>
      <c r="AJ566">
        <v>41.28</v>
      </c>
      <c r="AK566">
        <v>31.34</v>
      </c>
      <c r="AL566">
        <v>35.46</v>
      </c>
      <c r="AM566">
        <v>5.15</v>
      </c>
      <c r="AN566">
        <v>0</v>
      </c>
      <c r="AO566">
        <v>0.87539999999999996</v>
      </c>
      <c r="AP566" s="1">
        <v>1303.76</v>
      </c>
      <c r="AQ566" s="1">
        <v>1843.83</v>
      </c>
      <c r="AR566" s="1">
        <v>6184.16</v>
      </c>
      <c r="AS566">
        <v>359.9</v>
      </c>
      <c r="AT566">
        <v>220.75</v>
      </c>
      <c r="AU566" s="1">
        <v>9912.4</v>
      </c>
      <c r="AV566" s="1">
        <v>6712.29</v>
      </c>
      <c r="AW566">
        <v>0.58979999999999999</v>
      </c>
      <c r="AX566" s="1">
        <v>3008.92</v>
      </c>
      <c r="AY566">
        <v>0.26440000000000002</v>
      </c>
      <c r="AZ566" s="1">
        <v>1096.76</v>
      </c>
      <c r="BA566">
        <v>9.64E-2</v>
      </c>
      <c r="BB566">
        <v>562.75</v>
      </c>
      <c r="BC566">
        <v>4.9399999999999999E-2</v>
      </c>
      <c r="BD566" s="1">
        <v>11380.72</v>
      </c>
      <c r="BE566" s="1">
        <v>5404.77</v>
      </c>
      <c r="BF566">
        <v>2.2027000000000001</v>
      </c>
      <c r="BG566">
        <v>0.54139999999999999</v>
      </c>
      <c r="BH566">
        <v>0.19670000000000001</v>
      </c>
      <c r="BI566">
        <v>0.20979999999999999</v>
      </c>
      <c r="BJ566">
        <v>4.0800000000000003E-2</v>
      </c>
      <c r="BK566">
        <v>1.12E-2</v>
      </c>
    </row>
    <row r="567" spans="1:63" x14ac:dyDescent="0.3">
      <c r="A567" t="s">
        <v>565</v>
      </c>
      <c r="B567">
        <v>49148</v>
      </c>
      <c r="C567">
        <v>119</v>
      </c>
      <c r="D567">
        <v>16.32</v>
      </c>
      <c r="E567" s="1">
        <v>1941.5</v>
      </c>
      <c r="F567" s="1">
        <v>1810.94</v>
      </c>
      <c r="G567">
        <v>1.1299999999999999E-2</v>
      </c>
      <c r="H567">
        <v>0</v>
      </c>
      <c r="I567">
        <v>1.66E-2</v>
      </c>
      <c r="J567">
        <v>1.6999999999999999E-3</v>
      </c>
      <c r="K567">
        <v>1.54E-2</v>
      </c>
      <c r="L567">
        <v>0.93700000000000006</v>
      </c>
      <c r="M567">
        <v>1.8100000000000002E-2</v>
      </c>
      <c r="N567">
        <v>0.97599999999999998</v>
      </c>
      <c r="O567">
        <v>0</v>
      </c>
      <c r="P567">
        <v>0.1285</v>
      </c>
      <c r="Q567" s="1">
        <v>54555.24</v>
      </c>
      <c r="R567">
        <v>0.434</v>
      </c>
      <c r="S567">
        <v>8.4900000000000003E-2</v>
      </c>
      <c r="T567">
        <v>0.48110000000000003</v>
      </c>
      <c r="U567">
        <v>12</v>
      </c>
      <c r="V567" s="1">
        <v>81261.25</v>
      </c>
      <c r="W567">
        <v>153.54</v>
      </c>
      <c r="X567" s="1">
        <v>95165.42</v>
      </c>
      <c r="Y567">
        <v>0.79869999999999997</v>
      </c>
      <c r="Z567">
        <v>0.1212</v>
      </c>
      <c r="AA567">
        <v>8.0100000000000005E-2</v>
      </c>
      <c r="AB567">
        <v>0.20130000000000001</v>
      </c>
      <c r="AC567">
        <v>95.17</v>
      </c>
      <c r="AD567" s="1">
        <v>2263.16</v>
      </c>
      <c r="AE567">
        <v>343.27</v>
      </c>
      <c r="AF567" s="1">
        <v>94388.37</v>
      </c>
      <c r="AG567">
        <v>101</v>
      </c>
      <c r="AH567" s="1">
        <v>31201</v>
      </c>
      <c r="AI567" s="1">
        <v>49888</v>
      </c>
      <c r="AJ567">
        <v>33</v>
      </c>
      <c r="AK567">
        <v>22</v>
      </c>
      <c r="AL567">
        <v>29.43</v>
      </c>
      <c r="AM567">
        <v>3.6</v>
      </c>
      <c r="AN567">
        <v>0</v>
      </c>
      <c r="AO567">
        <v>0.65339999999999998</v>
      </c>
      <c r="AP567" s="1">
        <v>1108.31</v>
      </c>
      <c r="AQ567" s="1">
        <v>2167.71</v>
      </c>
      <c r="AR567" s="1">
        <v>6010.09</v>
      </c>
      <c r="AS567">
        <v>396.53</v>
      </c>
      <c r="AT567">
        <v>259.68</v>
      </c>
      <c r="AU567" s="1">
        <v>9942.34</v>
      </c>
      <c r="AV567" s="1">
        <v>8137.64</v>
      </c>
      <c r="AW567">
        <v>0.67720000000000002</v>
      </c>
      <c r="AX567" s="1">
        <v>1925.69</v>
      </c>
      <c r="AY567">
        <v>0.16020000000000001</v>
      </c>
      <c r="AZ567">
        <v>843.1</v>
      </c>
      <c r="BA567">
        <v>7.0199999999999999E-2</v>
      </c>
      <c r="BB567" s="1">
        <v>1110.67</v>
      </c>
      <c r="BC567">
        <v>9.2399999999999996E-2</v>
      </c>
      <c r="BD567" s="1">
        <v>12017.1</v>
      </c>
      <c r="BE567" s="1">
        <v>6983.96</v>
      </c>
      <c r="BF567">
        <v>2.8338999999999999</v>
      </c>
      <c r="BG567">
        <v>0.50939999999999996</v>
      </c>
      <c r="BH567">
        <v>0.2382</v>
      </c>
      <c r="BI567">
        <v>0.19819999999999999</v>
      </c>
      <c r="BJ567">
        <v>4.2299999999999997E-2</v>
      </c>
      <c r="BK567">
        <v>1.2E-2</v>
      </c>
    </row>
    <row r="568" spans="1:63" x14ac:dyDescent="0.3">
      <c r="A568" t="s">
        <v>566</v>
      </c>
      <c r="B568">
        <v>50468</v>
      </c>
      <c r="C568">
        <v>50</v>
      </c>
      <c r="D568">
        <v>27.81</v>
      </c>
      <c r="E568" s="1">
        <v>1390.65</v>
      </c>
      <c r="F568" s="1">
        <v>1402.65</v>
      </c>
      <c r="G568">
        <v>5.0000000000000001E-3</v>
      </c>
      <c r="H568">
        <v>2.0999999999999999E-3</v>
      </c>
      <c r="I568">
        <v>1E-3</v>
      </c>
      <c r="J568">
        <v>2.8999999999999998E-3</v>
      </c>
      <c r="K568">
        <v>1.5900000000000001E-2</v>
      </c>
      <c r="L568">
        <v>0.94279999999999997</v>
      </c>
      <c r="M568">
        <v>3.0300000000000001E-2</v>
      </c>
      <c r="N568">
        <v>0.18729999999999999</v>
      </c>
      <c r="O568">
        <v>4.4999999999999997E-3</v>
      </c>
      <c r="P568">
        <v>9.4899999999999998E-2</v>
      </c>
      <c r="Q568" s="1">
        <v>58746.61</v>
      </c>
      <c r="R568">
        <v>0.1515</v>
      </c>
      <c r="S568">
        <v>0.2626</v>
      </c>
      <c r="T568">
        <v>0.58589999999999998</v>
      </c>
      <c r="U568">
        <v>9.6</v>
      </c>
      <c r="V568" s="1">
        <v>87640.94</v>
      </c>
      <c r="W568">
        <v>139.99</v>
      </c>
      <c r="X568" s="1">
        <v>192051.99</v>
      </c>
      <c r="Y568">
        <v>0.80189999999999995</v>
      </c>
      <c r="Z568">
        <v>5.2699999999999997E-2</v>
      </c>
      <c r="AA568">
        <v>0.1454</v>
      </c>
      <c r="AB568">
        <v>0.1981</v>
      </c>
      <c r="AC568">
        <v>192.05</v>
      </c>
      <c r="AD568" s="1">
        <v>7517.34</v>
      </c>
      <c r="AE568">
        <v>824.38</v>
      </c>
      <c r="AF568" s="1">
        <v>181520.63</v>
      </c>
      <c r="AG568">
        <v>474</v>
      </c>
      <c r="AH568" s="1">
        <v>40476</v>
      </c>
      <c r="AI568" s="1">
        <v>69059</v>
      </c>
      <c r="AJ568">
        <v>53.66</v>
      </c>
      <c r="AK568">
        <v>36.58</v>
      </c>
      <c r="AL568">
        <v>38.06</v>
      </c>
      <c r="AM568">
        <v>2.6</v>
      </c>
      <c r="AN568">
        <v>0</v>
      </c>
      <c r="AO568">
        <v>1.0347</v>
      </c>
      <c r="AP568" s="1">
        <v>1295.5</v>
      </c>
      <c r="AQ568" s="1">
        <v>1298.56</v>
      </c>
      <c r="AR568" s="1">
        <v>5929.47</v>
      </c>
      <c r="AS568">
        <v>502.02</v>
      </c>
      <c r="AT568">
        <v>163.69</v>
      </c>
      <c r="AU568" s="1">
        <v>9189.24</v>
      </c>
      <c r="AV568" s="1">
        <v>3860.44</v>
      </c>
      <c r="AW568">
        <v>0.32900000000000001</v>
      </c>
      <c r="AX568" s="1">
        <v>6170.04</v>
      </c>
      <c r="AY568">
        <v>0.52580000000000005</v>
      </c>
      <c r="AZ568" s="1">
        <v>1353.25</v>
      </c>
      <c r="BA568">
        <v>0.1153</v>
      </c>
      <c r="BB568">
        <v>351.44</v>
      </c>
      <c r="BC568">
        <v>2.9899999999999999E-2</v>
      </c>
      <c r="BD568" s="1">
        <v>11735.16</v>
      </c>
      <c r="BE568" s="1">
        <v>3305.17</v>
      </c>
      <c r="BF568">
        <v>0.69310000000000005</v>
      </c>
      <c r="BG568">
        <v>0.55110000000000003</v>
      </c>
      <c r="BH568">
        <v>0.23730000000000001</v>
      </c>
      <c r="BI568">
        <v>0.14410000000000001</v>
      </c>
      <c r="BJ568">
        <v>3.78E-2</v>
      </c>
      <c r="BK568">
        <v>2.9700000000000001E-2</v>
      </c>
    </row>
    <row r="569" spans="1:63" x14ac:dyDescent="0.3">
      <c r="A569" t="s">
        <v>567</v>
      </c>
      <c r="B569">
        <v>49031</v>
      </c>
      <c r="C569">
        <v>176</v>
      </c>
      <c r="D569">
        <v>5.31</v>
      </c>
      <c r="E569">
        <v>934.88</v>
      </c>
      <c r="F569">
        <v>877.98</v>
      </c>
      <c r="G569">
        <v>1.1000000000000001E-3</v>
      </c>
      <c r="H569">
        <v>0</v>
      </c>
      <c r="I569">
        <v>4.3E-3</v>
      </c>
      <c r="J569">
        <v>0</v>
      </c>
      <c r="K569">
        <v>9.2999999999999992E-3</v>
      </c>
      <c r="L569">
        <v>0.96689999999999998</v>
      </c>
      <c r="M569">
        <v>1.83E-2</v>
      </c>
      <c r="N569">
        <v>0.3926</v>
      </c>
      <c r="O569">
        <v>1.1000000000000001E-3</v>
      </c>
      <c r="P569">
        <v>0.1618</v>
      </c>
      <c r="Q569" s="1">
        <v>49714.31</v>
      </c>
      <c r="R569">
        <v>0.3</v>
      </c>
      <c r="S569">
        <v>0.1143</v>
      </c>
      <c r="T569">
        <v>0.5857</v>
      </c>
      <c r="U569">
        <v>9.1999999999999993</v>
      </c>
      <c r="V569" s="1">
        <v>55456.3</v>
      </c>
      <c r="W569">
        <v>97.81</v>
      </c>
      <c r="X569" s="1">
        <v>200938.35</v>
      </c>
      <c r="Y569">
        <v>0.85219999999999996</v>
      </c>
      <c r="Z569">
        <v>5.0099999999999999E-2</v>
      </c>
      <c r="AA569">
        <v>9.7799999999999998E-2</v>
      </c>
      <c r="AB569">
        <v>0.14779999999999999</v>
      </c>
      <c r="AC569">
        <v>200.94</v>
      </c>
      <c r="AD569" s="1">
        <v>4604.38</v>
      </c>
      <c r="AE569">
        <v>453.42</v>
      </c>
      <c r="AF569" s="1">
        <v>162684.79</v>
      </c>
      <c r="AG569">
        <v>422</v>
      </c>
      <c r="AH569" s="1">
        <v>32467</v>
      </c>
      <c r="AI569" s="1">
        <v>52153</v>
      </c>
      <c r="AJ569">
        <v>30.8</v>
      </c>
      <c r="AK569">
        <v>22</v>
      </c>
      <c r="AL569">
        <v>23.08</v>
      </c>
      <c r="AM569">
        <v>4</v>
      </c>
      <c r="AN569">
        <v>660.1</v>
      </c>
      <c r="AO569">
        <v>1.4854000000000001</v>
      </c>
      <c r="AP569" s="1">
        <v>1441.36</v>
      </c>
      <c r="AQ569" s="1">
        <v>2688.95</v>
      </c>
      <c r="AR569" s="1">
        <v>7331.66</v>
      </c>
      <c r="AS569">
        <v>632.94000000000005</v>
      </c>
      <c r="AT569">
        <v>694.81</v>
      </c>
      <c r="AU569" s="1">
        <v>12789.77</v>
      </c>
      <c r="AV569" s="1">
        <v>6518.07</v>
      </c>
      <c r="AW569">
        <v>0.42930000000000001</v>
      </c>
      <c r="AX569" s="1">
        <v>6337.24</v>
      </c>
      <c r="AY569">
        <v>0.41739999999999999</v>
      </c>
      <c r="AZ569" s="1">
        <v>1495.54</v>
      </c>
      <c r="BA569">
        <v>9.8500000000000004E-2</v>
      </c>
      <c r="BB569">
        <v>832.5</v>
      </c>
      <c r="BC569">
        <v>5.4800000000000001E-2</v>
      </c>
      <c r="BD569" s="1">
        <v>15183.35</v>
      </c>
      <c r="BE569" s="1">
        <v>4208.01</v>
      </c>
      <c r="BF569">
        <v>1.7524</v>
      </c>
      <c r="BG569">
        <v>0.48809999999999998</v>
      </c>
      <c r="BH569">
        <v>0.19869999999999999</v>
      </c>
      <c r="BI569">
        <v>0.23480000000000001</v>
      </c>
      <c r="BJ569">
        <v>3.1300000000000001E-2</v>
      </c>
      <c r="BK569">
        <v>4.7E-2</v>
      </c>
    </row>
    <row r="570" spans="1:63" x14ac:dyDescent="0.3">
      <c r="A570" t="s">
        <v>568</v>
      </c>
      <c r="B570">
        <v>45971</v>
      </c>
      <c r="C570">
        <v>63</v>
      </c>
      <c r="D570">
        <v>7.64</v>
      </c>
      <c r="E570">
        <v>481.38</v>
      </c>
      <c r="F570">
        <v>513.49</v>
      </c>
      <c r="G570">
        <v>0</v>
      </c>
      <c r="H570">
        <v>0</v>
      </c>
      <c r="I570">
        <v>1.1900000000000001E-2</v>
      </c>
      <c r="J570">
        <v>0</v>
      </c>
      <c r="K570">
        <v>9.4000000000000004E-3</v>
      </c>
      <c r="L570">
        <v>0.9708</v>
      </c>
      <c r="M570">
        <v>7.7999999999999996E-3</v>
      </c>
      <c r="N570">
        <v>0.3029</v>
      </c>
      <c r="O570">
        <v>0</v>
      </c>
      <c r="P570">
        <v>0.1197</v>
      </c>
      <c r="Q570" s="1">
        <v>46575.01</v>
      </c>
      <c r="R570">
        <v>0.30359999999999998</v>
      </c>
      <c r="S570">
        <v>0.16070000000000001</v>
      </c>
      <c r="T570">
        <v>0.53569999999999995</v>
      </c>
      <c r="U570">
        <v>4</v>
      </c>
      <c r="V570" s="1">
        <v>74557.5</v>
      </c>
      <c r="W570">
        <v>116.14</v>
      </c>
      <c r="X570" s="1">
        <v>159187.82999999999</v>
      </c>
      <c r="Y570">
        <v>0.95009999999999994</v>
      </c>
      <c r="Z570">
        <v>3.32E-2</v>
      </c>
      <c r="AA570">
        <v>1.67E-2</v>
      </c>
      <c r="AB570">
        <v>4.99E-2</v>
      </c>
      <c r="AC570">
        <v>159.19</v>
      </c>
      <c r="AD570" s="1">
        <v>3536.42</v>
      </c>
      <c r="AE570">
        <v>541.63</v>
      </c>
      <c r="AF570" s="1">
        <v>125796.56</v>
      </c>
      <c r="AG570">
        <v>240</v>
      </c>
      <c r="AH570" s="1">
        <v>35758</v>
      </c>
      <c r="AI570" s="1">
        <v>50626</v>
      </c>
      <c r="AJ570">
        <v>34.9</v>
      </c>
      <c r="AK570">
        <v>22</v>
      </c>
      <c r="AL570">
        <v>22</v>
      </c>
      <c r="AM570">
        <v>4.4000000000000004</v>
      </c>
      <c r="AN570" s="1">
        <v>1250.9000000000001</v>
      </c>
      <c r="AO570">
        <v>1.4955000000000001</v>
      </c>
      <c r="AP570" s="1">
        <v>1778.53</v>
      </c>
      <c r="AQ570" s="1">
        <v>2447.7399999999998</v>
      </c>
      <c r="AR570" s="1">
        <v>6880.99</v>
      </c>
      <c r="AS570">
        <v>515.05999999999995</v>
      </c>
      <c r="AT570">
        <v>696.67</v>
      </c>
      <c r="AU570" s="1">
        <v>12319.06</v>
      </c>
      <c r="AV570" s="1">
        <v>7909.61</v>
      </c>
      <c r="AW570">
        <v>0.56240000000000001</v>
      </c>
      <c r="AX570" s="1">
        <v>3923.66</v>
      </c>
      <c r="AY570">
        <v>0.27900000000000003</v>
      </c>
      <c r="AZ570" s="1">
        <v>1472.99</v>
      </c>
      <c r="BA570">
        <v>0.1047</v>
      </c>
      <c r="BB570">
        <v>757.23</v>
      </c>
      <c r="BC570">
        <v>5.3800000000000001E-2</v>
      </c>
      <c r="BD570" s="1">
        <v>14063.49</v>
      </c>
      <c r="BE570" s="1">
        <v>7798.89</v>
      </c>
      <c r="BF570">
        <v>3.0657999999999999</v>
      </c>
      <c r="BG570">
        <v>0.5131</v>
      </c>
      <c r="BH570">
        <v>0.2104</v>
      </c>
      <c r="BI570">
        <v>0.22209999999999999</v>
      </c>
      <c r="BJ570">
        <v>4.41E-2</v>
      </c>
      <c r="BK570">
        <v>1.03E-2</v>
      </c>
    </row>
    <row r="571" spans="1:63" x14ac:dyDescent="0.3">
      <c r="A571" t="s">
        <v>569</v>
      </c>
      <c r="B571">
        <v>50252</v>
      </c>
      <c r="C571">
        <v>13</v>
      </c>
      <c r="D571">
        <v>55.33</v>
      </c>
      <c r="E571">
        <v>719.28</v>
      </c>
      <c r="F571">
        <v>946.75</v>
      </c>
      <c r="G571">
        <v>7.4000000000000003E-3</v>
      </c>
      <c r="H571">
        <v>0</v>
      </c>
      <c r="I571">
        <v>1.18E-2</v>
      </c>
      <c r="J571">
        <v>2.0999999999999999E-3</v>
      </c>
      <c r="K571">
        <v>2.18E-2</v>
      </c>
      <c r="L571">
        <v>0.91249999999999998</v>
      </c>
      <c r="M571">
        <v>4.4400000000000002E-2</v>
      </c>
      <c r="N571">
        <v>0.48020000000000002</v>
      </c>
      <c r="O571">
        <v>2.0999999999999999E-3</v>
      </c>
      <c r="P571">
        <v>0.14369999999999999</v>
      </c>
      <c r="Q571" s="1">
        <v>50916.95</v>
      </c>
      <c r="R571">
        <v>0.46150000000000002</v>
      </c>
      <c r="S571">
        <v>0.2051</v>
      </c>
      <c r="T571">
        <v>0.33329999999999999</v>
      </c>
      <c r="U571">
        <v>6.1</v>
      </c>
      <c r="V571" s="1">
        <v>72321.67</v>
      </c>
      <c r="W571">
        <v>115.55</v>
      </c>
      <c r="X571" s="1">
        <v>116500.56</v>
      </c>
      <c r="Y571">
        <v>0.74860000000000004</v>
      </c>
      <c r="Z571">
        <v>0.16889999999999999</v>
      </c>
      <c r="AA571">
        <v>8.2500000000000004E-2</v>
      </c>
      <c r="AB571">
        <v>0.25140000000000001</v>
      </c>
      <c r="AC571">
        <v>116.5</v>
      </c>
      <c r="AD571" s="1">
        <v>4151.24</v>
      </c>
      <c r="AE571">
        <v>585.58000000000004</v>
      </c>
      <c r="AF571" s="1">
        <v>82474.03</v>
      </c>
      <c r="AG571">
        <v>74</v>
      </c>
      <c r="AH571" s="1">
        <v>31040</v>
      </c>
      <c r="AI571" s="1">
        <v>46909</v>
      </c>
      <c r="AJ571">
        <v>56.1</v>
      </c>
      <c r="AK571">
        <v>32.36</v>
      </c>
      <c r="AL571">
        <v>40.159999999999997</v>
      </c>
      <c r="AM571">
        <v>6</v>
      </c>
      <c r="AN571">
        <v>0</v>
      </c>
      <c r="AO571">
        <v>0.75260000000000005</v>
      </c>
      <c r="AP571" s="1">
        <v>1336.26</v>
      </c>
      <c r="AQ571" s="1">
        <v>2209.0700000000002</v>
      </c>
      <c r="AR571" s="1">
        <v>5605.43</v>
      </c>
      <c r="AS571">
        <v>507.01</v>
      </c>
      <c r="AT571">
        <v>315.92</v>
      </c>
      <c r="AU571" s="1">
        <v>9973.7000000000007</v>
      </c>
      <c r="AV571" s="1">
        <v>6022.4</v>
      </c>
      <c r="AW571">
        <v>0.50929999999999997</v>
      </c>
      <c r="AX571" s="1">
        <v>2632.02</v>
      </c>
      <c r="AY571">
        <v>0.22259999999999999</v>
      </c>
      <c r="AZ571" s="1">
        <v>2400.5300000000002</v>
      </c>
      <c r="BA571">
        <v>0.20300000000000001</v>
      </c>
      <c r="BB571">
        <v>769.86</v>
      </c>
      <c r="BC571">
        <v>6.5100000000000005E-2</v>
      </c>
      <c r="BD571" s="1">
        <v>11824.8</v>
      </c>
      <c r="BE571" s="1">
        <v>7636.06</v>
      </c>
      <c r="BF571">
        <v>2.2974999999999999</v>
      </c>
      <c r="BG571">
        <v>0.54100000000000004</v>
      </c>
      <c r="BH571">
        <v>0.19969999999999999</v>
      </c>
      <c r="BI571">
        <v>0.1946</v>
      </c>
      <c r="BJ571">
        <v>5.4800000000000001E-2</v>
      </c>
      <c r="BK571">
        <v>9.9000000000000008E-3</v>
      </c>
    </row>
    <row r="572" spans="1:63" x14ac:dyDescent="0.3">
      <c r="A572" t="s">
        <v>570</v>
      </c>
      <c r="B572">
        <v>45658</v>
      </c>
      <c r="C572">
        <v>68</v>
      </c>
      <c r="D572">
        <v>17.54</v>
      </c>
      <c r="E572" s="1">
        <v>1192.93</v>
      </c>
      <c r="F572" s="1">
        <v>1016.6</v>
      </c>
      <c r="G572">
        <v>3.8999999999999998E-3</v>
      </c>
      <c r="H572">
        <v>1E-3</v>
      </c>
      <c r="I572">
        <v>6.1000000000000004E-3</v>
      </c>
      <c r="J572">
        <v>3.0000000000000001E-3</v>
      </c>
      <c r="K572">
        <v>3.3099999999999997E-2</v>
      </c>
      <c r="L572">
        <v>0.9294</v>
      </c>
      <c r="M572">
        <v>2.3599999999999999E-2</v>
      </c>
      <c r="N572">
        <v>0.34699999999999998</v>
      </c>
      <c r="O572">
        <v>2E-3</v>
      </c>
      <c r="P572">
        <v>0.13950000000000001</v>
      </c>
      <c r="Q572" s="1">
        <v>54079.37</v>
      </c>
      <c r="R572">
        <v>0.27139999999999997</v>
      </c>
      <c r="S572">
        <v>0.2429</v>
      </c>
      <c r="T572">
        <v>0.48570000000000002</v>
      </c>
      <c r="U572">
        <v>10.5</v>
      </c>
      <c r="V572" s="1">
        <v>56952.480000000003</v>
      </c>
      <c r="W572">
        <v>106.91</v>
      </c>
      <c r="X572" s="1">
        <v>165212.57</v>
      </c>
      <c r="Y572">
        <v>0.78610000000000002</v>
      </c>
      <c r="Z572">
        <v>0.16339999999999999</v>
      </c>
      <c r="AA572">
        <v>5.0500000000000003E-2</v>
      </c>
      <c r="AB572">
        <v>0.21390000000000001</v>
      </c>
      <c r="AC572">
        <v>165.21</v>
      </c>
      <c r="AD572" s="1">
        <v>4764.6899999999996</v>
      </c>
      <c r="AE572">
        <v>580.22</v>
      </c>
      <c r="AF572" s="1">
        <v>158568.57</v>
      </c>
      <c r="AG572">
        <v>414</v>
      </c>
      <c r="AH572" s="1">
        <v>34813</v>
      </c>
      <c r="AI572" s="1">
        <v>51483</v>
      </c>
      <c r="AJ572">
        <v>35.57</v>
      </c>
      <c r="AK572">
        <v>28.68</v>
      </c>
      <c r="AL572">
        <v>27.52</v>
      </c>
      <c r="AM572">
        <v>3.7</v>
      </c>
      <c r="AN572" s="1">
        <v>1599.26</v>
      </c>
      <c r="AO572">
        <v>1.4011</v>
      </c>
      <c r="AP572" s="1">
        <v>1925.44</v>
      </c>
      <c r="AQ572" s="1">
        <v>2003.25</v>
      </c>
      <c r="AR572" s="1">
        <v>6227.75</v>
      </c>
      <c r="AS572">
        <v>920.71</v>
      </c>
      <c r="AT572">
        <v>532.47</v>
      </c>
      <c r="AU572" s="1">
        <v>11609.56</v>
      </c>
      <c r="AV572" s="1">
        <v>5869.13</v>
      </c>
      <c r="AW572">
        <v>0.40920000000000001</v>
      </c>
      <c r="AX572" s="1">
        <v>6786.11</v>
      </c>
      <c r="AY572">
        <v>0.47320000000000001</v>
      </c>
      <c r="AZ572">
        <v>971.87</v>
      </c>
      <c r="BA572">
        <v>6.7799999999999999E-2</v>
      </c>
      <c r="BB572">
        <v>714.32</v>
      </c>
      <c r="BC572">
        <v>4.9799999999999997E-2</v>
      </c>
      <c r="BD572" s="1">
        <v>14341.43</v>
      </c>
      <c r="BE572" s="1">
        <v>4074.26</v>
      </c>
      <c r="BF572">
        <v>1.0733999999999999</v>
      </c>
      <c r="BG572">
        <v>0.48259999999999997</v>
      </c>
      <c r="BH572">
        <v>0.20399999999999999</v>
      </c>
      <c r="BI572">
        <v>0.24759999999999999</v>
      </c>
      <c r="BJ572">
        <v>2.6200000000000001E-2</v>
      </c>
      <c r="BK572">
        <v>3.95E-2</v>
      </c>
    </row>
    <row r="573" spans="1:63" x14ac:dyDescent="0.3">
      <c r="A573" t="s">
        <v>571</v>
      </c>
      <c r="B573">
        <v>45021</v>
      </c>
      <c r="C573">
        <v>85</v>
      </c>
      <c r="D573">
        <v>18.100000000000001</v>
      </c>
      <c r="E573" s="1">
        <v>1538.49</v>
      </c>
      <c r="F573" s="1">
        <v>1343.41</v>
      </c>
      <c r="G573">
        <v>1.5E-3</v>
      </c>
      <c r="H573">
        <v>0</v>
      </c>
      <c r="I573">
        <v>4.3E-3</v>
      </c>
      <c r="J573">
        <v>6.9999999999999999E-4</v>
      </c>
      <c r="K573">
        <v>6.3E-3</v>
      </c>
      <c r="L573">
        <v>0.97009999999999996</v>
      </c>
      <c r="M573">
        <v>1.72E-2</v>
      </c>
      <c r="N573">
        <v>0.87729999999999997</v>
      </c>
      <c r="O573">
        <v>0</v>
      </c>
      <c r="P573">
        <v>0.18290000000000001</v>
      </c>
      <c r="Q573" s="1">
        <v>50731.360000000001</v>
      </c>
      <c r="R573">
        <v>0.27189999999999998</v>
      </c>
      <c r="S573">
        <v>0.21049999999999999</v>
      </c>
      <c r="T573">
        <v>0.51749999999999996</v>
      </c>
      <c r="U573">
        <v>9.1999999999999993</v>
      </c>
      <c r="V573" s="1">
        <v>71714.240000000005</v>
      </c>
      <c r="W573">
        <v>160.96</v>
      </c>
      <c r="X573" s="1">
        <v>75400.27</v>
      </c>
      <c r="Y573">
        <v>0.75390000000000001</v>
      </c>
      <c r="Z573">
        <v>0.12659999999999999</v>
      </c>
      <c r="AA573">
        <v>0.1195</v>
      </c>
      <c r="AB573">
        <v>0.24610000000000001</v>
      </c>
      <c r="AC573">
        <v>75.400000000000006</v>
      </c>
      <c r="AD573" s="1">
        <v>1671.39</v>
      </c>
      <c r="AE573">
        <v>213.42</v>
      </c>
      <c r="AF573" s="1">
        <v>66789.61</v>
      </c>
      <c r="AG573">
        <v>35</v>
      </c>
      <c r="AH573" s="1">
        <v>29065</v>
      </c>
      <c r="AI573" s="1">
        <v>41184</v>
      </c>
      <c r="AJ573">
        <v>22.5</v>
      </c>
      <c r="AK573">
        <v>22.06</v>
      </c>
      <c r="AL573">
        <v>22.5</v>
      </c>
      <c r="AM573">
        <v>3.5</v>
      </c>
      <c r="AN573">
        <v>0</v>
      </c>
      <c r="AO573">
        <v>0.72340000000000004</v>
      </c>
      <c r="AP573" s="1">
        <v>2290.9499999999998</v>
      </c>
      <c r="AQ573" s="1">
        <v>3511.01</v>
      </c>
      <c r="AR573" s="1">
        <v>7222.94</v>
      </c>
      <c r="AS573">
        <v>456.75</v>
      </c>
      <c r="AT573">
        <v>486.28</v>
      </c>
      <c r="AU573" s="1">
        <v>13967.87</v>
      </c>
      <c r="AV573" s="1">
        <v>10925.69</v>
      </c>
      <c r="AW573">
        <v>0.68979999999999997</v>
      </c>
      <c r="AX573" s="1">
        <v>1531.31</v>
      </c>
      <c r="AY573">
        <v>9.6699999999999994E-2</v>
      </c>
      <c r="AZ573" s="1">
        <v>1215.1300000000001</v>
      </c>
      <c r="BA573">
        <v>7.6700000000000004E-2</v>
      </c>
      <c r="BB573" s="1">
        <v>2166.06</v>
      </c>
      <c r="BC573">
        <v>0.1368</v>
      </c>
      <c r="BD573" s="1">
        <v>15838.19</v>
      </c>
      <c r="BE573" s="1">
        <v>8702.14</v>
      </c>
      <c r="BF573">
        <v>5.1717000000000004</v>
      </c>
      <c r="BG573">
        <v>0.49349999999999999</v>
      </c>
      <c r="BH573">
        <v>0.23180000000000001</v>
      </c>
      <c r="BI573">
        <v>0.2258</v>
      </c>
      <c r="BJ573">
        <v>3.73E-2</v>
      </c>
      <c r="BK573">
        <v>1.1599999999999999E-2</v>
      </c>
    </row>
    <row r="574" spans="1:63" x14ac:dyDescent="0.3">
      <c r="A574" t="s">
        <v>572</v>
      </c>
      <c r="B574">
        <v>45039</v>
      </c>
      <c r="C574">
        <v>10</v>
      </c>
      <c r="D574">
        <v>80.91</v>
      </c>
      <c r="E574">
        <v>809.07</v>
      </c>
      <c r="F574">
        <v>779.5</v>
      </c>
      <c r="G574">
        <v>0</v>
      </c>
      <c r="H574">
        <v>0</v>
      </c>
      <c r="I574">
        <v>2.9600000000000001E-2</v>
      </c>
      <c r="J574">
        <v>0</v>
      </c>
      <c r="K574">
        <v>1.03E-2</v>
      </c>
      <c r="L574">
        <v>0.87570000000000003</v>
      </c>
      <c r="M574">
        <v>8.4500000000000006E-2</v>
      </c>
      <c r="N574">
        <v>0.84609999999999996</v>
      </c>
      <c r="O574">
        <v>0</v>
      </c>
      <c r="P574">
        <v>0.1822</v>
      </c>
      <c r="Q574" s="1">
        <v>48457.68</v>
      </c>
      <c r="R574">
        <v>0.30559999999999998</v>
      </c>
      <c r="S574">
        <v>0.22220000000000001</v>
      </c>
      <c r="T574">
        <v>0.47220000000000001</v>
      </c>
      <c r="U574">
        <v>2.2000000000000002</v>
      </c>
      <c r="V574" s="1">
        <v>173509.55</v>
      </c>
      <c r="W574">
        <v>363.37</v>
      </c>
      <c r="X574" s="1">
        <v>58599.96</v>
      </c>
      <c r="Y574">
        <v>0.80500000000000005</v>
      </c>
      <c r="Z574">
        <v>0.1222</v>
      </c>
      <c r="AA574">
        <v>7.2800000000000004E-2</v>
      </c>
      <c r="AB574">
        <v>0.19500000000000001</v>
      </c>
      <c r="AC574">
        <v>58.6</v>
      </c>
      <c r="AD574" s="1">
        <v>1365.11</v>
      </c>
      <c r="AE574">
        <v>245.07</v>
      </c>
      <c r="AF574" s="1">
        <v>51285.02</v>
      </c>
      <c r="AG574">
        <v>11</v>
      </c>
      <c r="AH574" s="1">
        <v>27583</v>
      </c>
      <c r="AI574" s="1">
        <v>39311</v>
      </c>
      <c r="AJ574">
        <v>34.299999999999997</v>
      </c>
      <c r="AK574">
        <v>22.32</v>
      </c>
      <c r="AL574">
        <v>23.19</v>
      </c>
      <c r="AM574">
        <v>2.6</v>
      </c>
      <c r="AN574">
        <v>0</v>
      </c>
      <c r="AO574">
        <v>0.57250000000000001</v>
      </c>
      <c r="AP574" s="1">
        <v>1814.37</v>
      </c>
      <c r="AQ574" s="1">
        <v>2324.9</v>
      </c>
      <c r="AR574" s="1">
        <v>7167.06</v>
      </c>
      <c r="AS574">
        <v>431.34</v>
      </c>
      <c r="AT574">
        <v>476.71</v>
      </c>
      <c r="AU574" s="1">
        <v>12214.37</v>
      </c>
      <c r="AV574" s="1">
        <v>11434.15</v>
      </c>
      <c r="AW574">
        <v>0.76300000000000001</v>
      </c>
      <c r="AX574" s="1">
        <v>1118.4100000000001</v>
      </c>
      <c r="AY574">
        <v>7.46E-2</v>
      </c>
      <c r="AZ574" s="1">
        <v>1071</v>
      </c>
      <c r="BA574">
        <v>7.1499999999999994E-2</v>
      </c>
      <c r="BB574" s="1">
        <v>1361.33</v>
      </c>
      <c r="BC574">
        <v>9.0800000000000006E-2</v>
      </c>
      <c r="BD574" s="1">
        <v>14984.89</v>
      </c>
      <c r="BE574" s="1">
        <v>9772.4699999999993</v>
      </c>
      <c r="BF574">
        <v>5.9454000000000002</v>
      </c>
      <c r="BG574">
        <v>0.48470000000000002</v>
      </c>
      <c r="BH574">
        <v>0.2601</v>
      </c>
      <c r="BI574">
        <v>0.2155</v>
      </c>
      <c r="BJ574">
        <v>3.3599999999999998E-2</v>
      </c>
      <c r="BK574">
        <v>6.1999999999999998E-3</v>
      </c>
    </row>
    <row r="575" spans="1:63" x14ac:dyDescent="0.3">
      <c r="A575" t="s">
        <v>573</v>
      </c>
      <c r="B575">
        <v>48389</v>
      </c>
      <c r="C575">
        <v>111</v>
      </c>
      <c r="D575">
        <v>16.93</v>
      </c>
      <c r="E575" s="1">
        <v>1879.35</v>
      </c>
      <c r="F575" s="1">
        <v>2094.5300000000002</v>
      </c>
      <c r="G575">
        <v>4.3E-3</v>
      </c>
      <c r="H575">
        <v>0</v>
      </c>
      <c r="I575">
        <v>1.9E-3</v>
      </c>
      <c r="J575">
        <v>0</v>
      </c>
      <c r="K575">
        <v>1.1299999999999999E-2</v>
      </c>
      <c r="L575">
        <v>0.96240000000000003</v>
      </c>
      <c r="M575">
        <v>2.01E-2</v>
      </c>
      <c r="N575">
        <v>0.38019999999999998</v>
      </c>
      <c r="O575">
        <v>5.0000000000000001E-3</v>
      </c>
      <c r="P575">
        <v>0.12809999999999999</v>
      </c>
      <c r="Q575" s="1">
        <v>49198.9</v>
      </c>
      <c r="R575">
        <v>0.23330000000000001</v>
      </c>
      <c r="S575">
        <v>0.1933</v>
      </c>
      <c r="T575">
        <v>0.57330000000000003</v>
      </c>
      <c r="U575">
        <v>21.1</v>
      </c>
      <c r="V575" s="1">
        <v>56194.61</v>
      </c>
      <c r="W575">
        <v>86.95</v>
      </c>
      <c r="X575" s="1">
        <v>135195.12</v>
      </c>
      <c r="Y575">
        <v>0.8427</v>
      </c>
      <c r="Z575">
        <v>7.9500000000000001E-2</v>
      </c>
      <c r="AA575">
        <v>7.7700000000000005E-2</v>
      </c>
      <c r="AB575">
        <v>0.1573</v>
      </c>
      <c r="AC575">
        <v>135.19999999999999</v>
      </c>
      <c r="AD575" s="1">
        <v>3101</v>
      </c>
      <c r="AE575">
        <v>393.79</v>
      </c>
      <c r="AF575" s="1">
        <v>111954.2</v>
      </c>
      <c r="AG575">
        <v>173</v>
      </c>
      <c r="AH575" s="1">
        <v>31999</v>
      </c>
      <c r="AI575" s="1">
        <v>51846</v>
      </c>
      <c r="AJ575">
        <v>32.1</v>
      </c>
      <c r="AK575">
        <v>22.07</v>
      </c>
      <c r="AL575">
        <v>23.13</v>
      </c>
      <c r="AM575">
        <v>4.5999999999999996</v>
      </c>
      <c r="AN575">
        <v>0</v>
      </c>
      <c r="AO575">
        <v>0.72419999999999995</v>
      </c>
      <c r="AP575" s="1">
        <v>1087.3900000000001</v>
      </c>
      <c r="AQ575" s="1">
        <v>2153.85</v>
      </c>
      <c r="AR575" s="1">
        <v>5425.07</v>
      </c>
      <c r="AS575">
        <v>607.30999999999995</v>
      </c>
      <c r="AT575">
        <v>398.09</v>
      </c>
      <c r="AU575" s="1">
        <v>9671.7099999999991</v>
      </c>
      <c r="AV575" s="1">
        <v>5711.82</v>
      </c>
      <c r="AW575">
        <v>0.54769999999999996</v>
      </c>
      <c r="AX575" s="1">
        <v>2265.0500000000002</v>
      </c>
      <c r="AY575">
        <v>0.2172</v>
      </c>
      <c r="AZ575" s="1">
        <v>1770.31</v>
      </c>
      <c r="BA575">
        <v>0.16980000000000001</v>
      </c>
      <c r="BB575">
        <v>681.63</v>
      </c>
      <c r="BC575">
        <v>6.54E-2</v>
      </c>
      <c r="BD575" s="1">
        <v>10428.81</v>
      </c>
      <c r="BE575" s="1">
        <v>6539.15</v>
      </c>
      <c r="BF575">
        <v>1.9835</v>
      </c>
      <c r="BG575">
        <v>0.5575</v>
      </c>
      <c r="BH575">
        <v>0.25169999999999998</v>
      </c>
      <c r="BI575">
        <v>0.1447</v>
      </c>
      <c r="BJ575">
        <v>3.6700000000000003E-2</v>
      </c>
      <c r="BK575">
        <v>9.4999999999999998E-3</v>
      </c>
    </row>
    <row r="576" spans="1:63" x14ac:dyDescent="0.3">
      <c r="A576" t="s">
        <v>574</v>
      </c>
      <c r="B576">
        <v>45054</v>
      </c>
      <c r="C576">
        <v>10</v>
      </c>
      <c r="D576">
        <v>372.31</v>
      </c>
      <c r="E576" s="1">
        <v>3723.05</v>
      </c>
      <c r="F576" s="1">
        <v>3669.52</v>
      </c>
      <c r="G576">
        <v>1.0999999999999999E-2</v>
      </c>
      <c r="H576">
        <v>8.0000000000000004E-4</v>
      </c>
      <c r="I576">
        <v>0.1714</v>
      </c>
      <c r="J576">
        <v>3.3E-3</v>
      </c>
      <c r="K576">
        <v>7.4099999999999999E-2</v>
      </c>
      <c r="L576">
        <v>0.66449999999999998</v>
      </c>
      <c r="M576">
        <v>7.4999999999999997E-2</v>
      </c>
      <c r="N576">
        <v>0.62980000000000003</v>
      </c>
      <c r="O576">
        <v>5.1700000000000003E-2</v>
      </c>
      <c r="P576">
        <v>0.19170000000000001</v>
      </c>
      <c r="Q576" s="1">
        <v>60829.56</v>
      </c>
      <c r="R576">
        <v>0.35420000000000001</v>
      </c>
      <c r="S576">
        <v>0.1661</v>
      </c>
      <c r="T576">
        <v>0.47970000000000002</v>
      </c>
      <c r="U576">
        <v>20.6</v>
      </c>
      <c r="V576" s="1">
        <v>106445.15</v>
      </c>
      <c r="W576">
        <v>177.56</v>
      </c>
      <c r="X576" s="1">
        <v>100156.36</v>
      </c>
      <c r="Y576">
        <v>0.70850000000000002</v>
      </c>
      <c r="Z576">
        <v>0.26690000000000003</v>
      </c>
      <c r="AA576">
        <v>2.47E-2</v>
      </c>
      <c r="AB576">
        <v>0.29149999999999998</v>
      </c>
      <c r="AC576">
        <v>100.16</v>
      </c>
      <c r="AD576" s="1">
        <v>5651.61</v>
      </c>
      <c r="AE576">
        <v>640.4</v>
      </c>
      <c r="AF576" s="1">
        <v>100135.1</v>
      </c>
      <c r="AG576">
        <v>126</v>
      </c>
      <c r="AH576" s="1">
        <v>30294</v>
      </c>
      <c r="AI576" s="1">
        <v>42708</v>
      </c>
      <c r="AJ576">
        <v>77.63</v>
      </c>
      <c r="AK576">
        <v>53.97</v>
      </c>
      <c r="AL576">
        <v>60.99</v>
      </c>
      <c r="AM576">
        <v>5.7</v>
      </c>
      <c r="AN576">
        <v>0</v>
      </c>
      <c r="AO576">
        <v>1.1435999999999999</v>
      </c>
      <c r="AP576" s="1">
        <v>1273.1199999999999</v>
      </c>
      <c r="AQ576" s="1">
        <v>1917.25</v>
      </c>
      <c r="AR576" s="1">
        <v>7155.76</v>
      </c>
      <c r="AS576">
        <v>990.26</v>
      </c>
      <c r="AT576">
        <v>313.77</v>
      </c>
      <c r="AU576" s="1">
        <v>11650.17</v>
      </c>
      <c r="AV576" s="1">
        <v>6406.49</v>
      </c>
      <c r="AW576">
        <v>0.49519999999999997</v>
      </c>
      <c r="AX576" s="1">
        <v>4681.84</v>
      </c>
      <c r="AY576">
        <v>0.3619</v>
      </c>
      <c r="AZ576">
        <v>668.92</v>
      </c>
      <c r="BA576">
        <v>5.1700000000000003E-2</v>
      </c>
      <c r="BB576" s="1">
        <v>1178.8699999999999</v>
      </c>
      <c r="BC576">
        <v>9.11E-2</v>
      </c>
      <c r="BD576" s="1">
        <v>12936.11</v>
      </c>
      <c r="BE576" s="1">
        <v>4642.97</v>
      </c>
      <c r="BF576">
        <v>1.6745000000000001</v>
      </c>
      <c r="BG576">
        <v>0.5827</v>
      </c>
      <c r="BH576">
        <v>0.2392</v>
      </c>
      <c r="BI576">
        <v>0.10829999999999999</v>
      </c>
      <c r="BJ576">
        <v>3.5200000000000002E-2</v>
      </c>
      <c r="BK576">
        <v>3.4599999999999999E-2</v>
      </c>
    </row>
    <row r="577" spans="1:63" x14ac:dyDescent="0.3">
      <c r="A577" t="s">
        <v>575</v>
      </c>
      <c r="B577">
        <v>46359</v>
      </c>
      <c r="C577">
        <v>47</v>
      </c>
      <c r="D577">
        <v>184.56</v>
      </c>
      <c r="E577" s="1">
        <v>8674.44</v>
      </c>
      <c r="F577" s="1">
        <v>7769.51</v>
      </c>
      <c r="G577">
        <v>1.7000000000000001E-2</v>
      </c>
      <c r="H577">
        <v>5.0000000000000001E-4</v>
      </c>
      <c r="I577">
        <v>1.7100000000000001E-2</v>
      </c>
      <c r="J577">
        <v>1E-3</v>
      </c>
      <c r="K577">
        <v>0.03</v>
      </c>
      <c r="L577">
        <v>0.90510000000000002</v>
      </c>
      <c r="M577">
        <v>2.93E-2</v>
      </c>
      <c r="N577">
        <v>0.37259999999999999</v>
      </c>
      <c r="O577">
        <v>1.5100000000000001E-2</v>
      </c>
      <c r="P577">
        <v>0.13880000000000001</v>
      </c>
      <c r="Q577" s="1">
        <v>55803.34</v>
      </c>
      <c r="R577">
        <v>0.30709999999999998</v>
      </c>
      <c r="S577">
        <v>0.15759999999999999</v>
      </c>
      <c r="T577">
        <v>0.53539999999999999</v>
      </c>
      <c r="U577">
        <v>36.700000000000003</v>
      </c>
      <c r="V577" s="1">
        <v>93419.56</v>
      </c>
      <c r="W577">
        <v>227.52</v>
      </c>
      <c r="X577" s="1">
        <v>146331.67000000001</v>
      </c>
      <c r="Y577">
        <v>0.71040000000000003</v>
      </c>
      <c r="Z577">
        <v>0.24790000000000001</v>
      </c>
      <c r="AA577">
        <v>4.1599999999999998E-2</v>
      </c>
      <c r="AB577">
        <v>0.28960000000000002</v>
      </c>
      <c r="AC577">
        <v>146.33000000000001</v>
      </c>
      <c r="AD577" s="1">
        <v>4886.01</v>
      </c>
      <c r="AE577">
        <v>578.97</v>
      </c>
      <c r="AF577" s="1">
        <v>153450.66</v>
      </c>
      <c r="AG577">
        <v>397</v>
      </c>
      <c r="AH577" s="1">
        <v>36324</v>
      </c>
      <c r="AI577" s="1">
        <v>54516</v>
      </c>
      <c r="AJ577">
        <v>53.74</v>
      </c>
      <c r="AK577">
        <v>31.95</v>
      </c>
      <c r="AL577">
        <v>34.11</v>
      </c>
      <c r="AM577">
        <v>2.4</v>
      </c>
      <c r="AN577">
        <v>0</v>
      </c>
      <c r="AO577">
        <v>0.66169999999999995</v>
      </c>
      <c r="AP577" s="1">
        <v>1026.6600000000001</v>
      </c>
      <c r="AQ577" s="1">
        <v>1814.3</v>
      </c>
      <c r="AR577" s="1">
        <v>5157.16</v>
      </c>
      <c r="AS577">
        <v>624.99</v>
      </c>
      <c r="AT577">
        <v>206.09</v>
      </c>
      <c r="AU577" s="1">
        <v>8829.2099999999991</v>
      </c>
      <c r="AV577" s="1">
        <v>4529.3900000000003</v>
      </c>
      <c r="AW577">
        <v>0.4335</v>
      </c>
      <c r="AX577" s="1">
        <v>4592.72</v>
      </c>
      <c r="AY577">
        <v>0.43959999999999999</v>
      </c>
      <c r="AZ577">
        <v>622.30999999999995</v>
      </c>
      <c r="BA577">
        <v>5.96E-2</v>
      </c>
      <c r="BB577">
        <v>703.52</v>
      </c>
      <c r="BC577">
        <v>6.7299999999999999E-2</v>
      </c>
      <c r="BD577" s="1">
        <v>10447.93</v>
      </c>
      <c r="BE577" s="1">
        <v>2952.08</v>
      </c>
      <c r="BF577">
        <v>0.64270000000000005</v>
      </c>
      <c r="BG577">
        <v>0.49890000000000001</v>
      </c>
      <c r="BH577">
        <v>0.18909999999999999</v>
      </c>
      <c r="BI577">
        <v>0.28699999999999998</v>
      </c>
      <c r="BJ577">
        <v>1.2699999999999999E-2</v>
      </c>
      <c r="BK577">
        <v>1.23E-2</v>
      </c>
    </row>
    <row r="578" spans="1:63" x14ac:dyDescent="0.3">
      <c r="A578" t="s">
        <v>576</v>
      </c>
      <c r="B578">
        <v>47225</v>
      </c>
      <c r="C578">
        <v>47</v>
      </c>
      <c r="D578">
        <v>38.83</v>
      </c>
      <c r="E578" s="1">
        <v>1825.01</v>
      </c>
      <c r="F578" s="1">
        <v>1796.58</v>
      </c>
      <c r="G578">
        <v>6.8999999999999999E-3</v>
      </c>
      <c r="H578">
        <v>0</v>
      </c>
      <c r="I578">
        <v>1.1599999999999999E-2</v>
      </c>
      <c r="J578">
        <v>0</v>
      </c>
      <c r="K578">
        <v>7.1999999999999998E-3</v>
      </c>
      <c r="L578">
        <v>0.80400000000000005</v>
      </c>
      <c r="M578">
        <v>0.17030000000000001</v>
      </c>
      <c r="N578">
        <v>0.1012</v>
      </c>
      <c r="O578">
        <v>8.6999999999999994E-3</v>
      </c>
      <c r="P578">
        <v>9.6699999999999994E-2</v>
      </c>
      <c r="Q578" s="1">
        <v>69937.33</v>
      </c>
      <c r="R578">
        <v>0.2339</v>
      </c>
      <c r="S578">
        <v>0.1855</v>
      </c>
      <c r="T578">
        <v>0.5806</v>
      </c>
      <c r="U578">
        <v>14</v>
      </c>
      <c r="V578" s="1">
        <v>93384.86</v>
      </c>
      <c r="W578">
        <v>130.36000000000001</v>
      </c>
      <c r="X578" s="1">
        <v>351683.34</v>
      </c>
      <c r="Y578">
        <v>0.91190000000000004</v>
      </c>
      <c r="Z578">
        <v>4.4200000000000003E-2</v>
      </c>
      <c r="AA578">
        <v>4.3900000000000002E-2</v>
      </c>
      <c r="AB578">
        <v>8.8099999999999998E-2</v>
      </c>
      <c r="AC578">
        <v>351.68</v>
      </c>
      <c r="AD578" s="1">
        <v>11209.46</v>
      </c>
      <c r="AE578" s="1">
        <v>1576.56</v>
      </c>
      <c r="AF578" s="1">
        <v>348116.6</v>
      </c>
      <c r="AG578">
        <v>598</v>
      </c>
      <c r="AH578" s="1">
        <v>45484</v>
      </c>
      <c r="AI578" s="1">
        <v>108585</v>
      </c>
      <c r="AJ578">
        <v>51.73</v>
      </c>
      <c r="AK578">
        <v>30.93</v>
      </c>
      <c r="AL578">
        <v>31.53</v>
      </c>
      <c r="AM578">
        <v>3.5</v>
      </c>
      <c r="AN578">
        <v>0</v>
      </c>
      <c r="AO578">
        <v>0.64880000000000004</v>
      </c>
      <c r="AP578" s="1">
        <v>1850.45</v>
      </c>
      <c r="AQ578" s="1">
        <v>2330.16</v>
      </c>
      <c r="AR578" s="1">
        <v>7978.08</v>
      </c>
      <c r="AS578">
        <v>797.54</v>
      </c>
      <c r="AT578">
        <v>739.76</v>
      </c>
      <c r="AU578" s="1">
        <v>13695.97</v>
      </c>
      <c r="AV578" s="1">
        <v>3644.82</v>
      </c>
      <c r="AW578">
        <v>0.24160000000000001</v>
      </c>
      <c r="AX578" s="1">
        <v>9870.6</v>
      </c>
      <c r="AY578">
        <v>0.65439999999999998</v>
      </c>
      <c r="AZ578" s="1">
        <v>1151.83</v>
      </c>
      <c r="BA578">
        <v>7.6399999999999996E-2</v>
      </c>
      <c r="BB578">
        <v>416.23</v>
      </c>
      <c r="BC578">
        <v>2.76E-2</v>
      </c>
      <c r="BD578" s="1">
        <v>15083.47</v>
      </c>
      <c r="BE578" s="1">
        <v>1676.8</v>
      </c>
      <c r="BF578">
        <v>0.1235</v>
      </c>
      <c r="BG578">
        <v>0.55430000000000001</v>
      </c>
      <c r="BH578">
        <v>0.2167</v>
      </c>
      <c r="BI578">
        <v>0.1918</v>
      </c>
      <c r="BJ578">
        <v>2.1299999999999999E-2</v>
      </c>
      <c r="BK578">
        <v>1.5800000000000002E-2</v>
      </c>
    </row>
    <row r="579" spans="1:63" x14ac:dyDescent="0.3">
      <c r="A579" t="s">
        <v>577</v>
      </c>
      <c r="B579">
        <v>47696</v>
      </c>
      <c r="C579">
        <v>243</v>
      </c>
      <c r="D579">
        <v>9.57</v>
      </c>
      <c r="E579" s="1">
        <v>2325.39</v>
      </c>
      <c r="F579" s="1">
        <v>2198.92</v>
      </c>
      <c r="G579">
        <v>1.8E-3</v>
      </c>
      <c r="H579">
        <v>0</v>
      </c>
      <c r="I579">
        <v>2.3E-3</v>
      </c>
      <c r="J579">
        <v>5.0000000000000001E-4</v>
      </c>
      <c r="K579">
        <v>2.0500000000000001E-2</v>
      </c>
      <c r="L579">
        <v>0.95989999999999998</v>
      </c>
      <c r="M579">
        <v>1.4999999999999999E-2</v>
      </c>
      <c r="N579">
        <v>0.4007</v>
      </c>
      <c r="O579">
        <v>3.3E-3</v>
      </c>
      <c r="P579">
        <v>0.15870000000000001</v>
      </c>
      <c r="Q579" s="1">
        <v>55423.22</v>
      </c>
      <c r="R579">
        <v>0.25530000000000003</v>
      </c>
      <c r="S579">
        <v>0.1489</v>
      </c>
      <c r="T579">
        <v>0.59570000000000001</v>
      </c>
      <c r="U579">
        <v>14</v>
      </c>
      <c r="V579" s="1">
        <v>89332.43</v>
      </c>
      <c r="W579">
        <v>162.6</v>
      </c>
      <c r="X579" s="1">
        <v>181176.02</v>
      </c>
      <c r="Y579">
        <v>0.7964</v>
      </c>
      <c r="Z579">
        <v>0.12720000000000001</v>
      </c>
      <c r="AA579">
        <v>7.6399999999999996E-2</v>
      </c>
      <c r="AB579">
        <v>0.2036</v>
      </c>
      <c r="AC579">
        <v>181.18</v>
      </c>
      <c r="AD579" s="1">
        <v>5098.12</v>
      </c>
      <c r="AE579">
        <v>569.21</v>
      </c>
      <c r="AF579" s="1">
        <v>155342.76</v>
      </c>
      <c r="AG579">
        <v>405</v>
      </c>
      <c r="AH579" s="1">
        <v>29136</v>
      </c>
      <c r="AI579" s="1">
        <v>49057</v>
      </c>
      <c r="AJ579">
        <v>32.229999999999997</v>
      </c>
      <c r="AK579">
        <v>27.73</v>
      </c>
      <c r="AL579">
        <v>28.24</v>
      </c>
      <c r="AM579">
        <v>4.5</v>
      </c>
      <c r="AN579">
        <v>0</v>
      </c>
      <c r="AO579">
        <v>1.1930000000000001</v>
      </c>
      <c r="AP579" s="1">
        <v>1198.97</v>
      </c>
      <c r="AQ579" s="1">
        <v>2175.73</v>
      </c>
      <c r="AR579" s="1">
        <v>6151.16</v>
      </c>
      <c r="AS579">
        <v>382.01</v>
      </c>
      <c r="AT579">
        <v>322.01</v>
      </c>
      <c r="AU579" s="1">
        <v>10229.86</v>
      </c>
      <c r="AV579" s="1">
        <v>5544.45</v>
      </c>
      <c r="AW579">
        <v>0.47989999999999999</v>
      </c>
      <c r="AX579" s="1">
        <v>4340.2299999999996</v>
      </c>
      <c r="AY579">
        <v>0.37559999999999999</v>
      </c>
      <c r="AZ579">
        <v>707.34</v>
      </c>
      <c r="BA579">
        <v>6.1199999999999997E-2</v>
      </c>
      <c r="BB579">
        <v>962.13</v>
      </c>
      <c r="BC579">
        <v>8.3299999999999999E-2</v>
      </c>
      <c r="BD579" s="1">
        <v>11554.15</v>
      </c>
      <c r="BE579" s="1">
        <v>4539.4399999999996</v>
      </c>
      <c r="BF579">
        <v>1.5197000000000001</v>
      </c>
      <c r="BG579">
        <v>0.57110000000000005</v>
      </c>
      <c r="BH579">
        <v>0.22389999999999999</v>
      </c>
      <c r="BI579">
        <v>0.14979999999999999</v>
      </c>
      <c r="BJ579">
        <v>3.9800000000000002E-2</v>
      </c>
      <c r="BK579">
        <v>1.54E-2</v>
      </c>
    </row>
    <row r="580" spans="1:63" x14ac:dyDescent="0.3">
      <c r="A580" t="s">
        <v>578</v>
      </c>
      <c r="B580">
        <v>46219</v>
      </c>
      <c r="C580">
        <v>90</v>
      </c>
      <c r="D580">
        <v>11.33</v>
      </c>
      <c r="E580" s="1">
        <v>1020.01</v>
      </c>
      <c r="F580" s="1">
        <v>1169.6199999999999</v>
      </c>
      <c r="G580">
        <v>6.0000000000000001E-3</v>
      </c>
      <c r="H580">
        <v>8.9999999999999998E-4</v>
      </c>
      <c r="I580">
        <v>9.1000000000000004E-3</v>
      </c>
      <c r="J580">
        <v>1.9E-3</v>
      </c>
      <c r="K580">
        <v>8.0000000000000002E-3</v>
      </c>
      <c r="L580">
        <v>0.93200000000000005</v>
      </c>
      <c r="M580">
        <v>4.2200000000000001E-2</v>
      </c>
      <c r="N580">
        <v>0.188</v>
      </c>
      <c r="O580">
        <v>0</v>
      </c>
      <c r="P580">
        <v>0.1114</v>
      </c>
      <c r="Q580" s="1">
        <v>51078.76</v>
      </c>
      <c r="R580">
        <v>0.28710000000000002</v>
      </c>
      <c r="S580">
        <v>0.21779999999999999</v>
      </c>
      <c r="T580">
        <v>0.495</v>
      </c>
      <c r="U580">
        <v>13.2</v>
      </c>
      <c r="V580" s="1">
        <v>56002.38</v>
      </c>
      <c r="W580">
        <v>75.69</v>
      </c>
      <c r="X580" s="1">
        <v>147543.79999999999</v>
      </c>
      <c r="Y580">
        <v>0.89529999999999998</v>
      </c>
      <c r="Z580">
        <v>6.2899999999999998E-2</v>
      </c>
      <c r="AA580">
        <v>4.1799999999999997E-2</v>
      </c>
      <c r="AB580">
        <v>0.1047</v>
      </c>
      <c r="AC580">
        <v>147.54</v>
      </c>
      <c r="AD580" s="1">
        <v>3336.05</v>
      </c>
      <c r="AE580">
        <v>412.75</v>
      </c>
      <c r="AF580" s="1">
        <v>113719.9</v>
      </c>
      <c r="AG580">
        <v>179</v>
      </c>
      <c r="AH580" s="1">
        <v>36174</v>
      </c>
      <c r="AI580" s="1">
        <v>54281</v>
      </c>
      <c r="AJ580">
        <v>35.6</v>
      </c>
      <c r="AK580">
        <v>22</v>
      </c>
      <c r="AL580">
        <v>22.68</v>
      </c>
      <c r="AM580">
        <v>3.9</v>
      </c>
      <c r="AN580" s="1">
        <v>2018.02</v>
      </c>
      <c r="AO580">
        <v>1.4946999999999999</v>
      </c>
      <c r="AP580" s="1">
        <v>1273.6500000000001</v>
      </c>
      <c r="AQ580" s="1">
        <v>1839.07</v>
      </c>
      <c r="AR580" s="1">
        <v>6963</v>
      </c>
      <c r="AS580">
        <v>483.04</v>
      </c>
      <c r="AT580">
        <v>402.22</v>
      </c>
      <c r="AU580" s="1">
        <v>10960.96</v>
      </c>
      <c r="AV580" s="1">
        <v>5612.33</v>
      </c>
      <c r="AW580">
        <v>0.41899999999999998</v>
      </c>
      <c r="AX580" s="1">
        <v>4384.2700000000004</v>
      </c>
      <c r="AY580">
        <v>0.32729999999999998</v>
      </c>
      <c r="AZ580" s="1">
        <v>2954.94</v>
      </c>
      <c r="BA580">
        <v>0.22059999999999999</v>
      </c>
      <c r="BB580">
        <v>443.35</v>
      </c>
      <c r="BC580">
        <v>3.3099999999999997E-2</v>
      </c>
      <c r="BD580" s="1">
        <v>13394.89</v>
      </c>
      <c r="BE580" s="1">
        <v>6301.75</v>
      </c>
      <c r="BF580">
        <v>2.1272000000000002</v>
      </c>
      <c r="BG580">
        <v>0.51839999999999997</v>
      </c>
      <c r="BH580">
        <v>0.2233</v>
      </c>
      <c r="BI580">
        <v>0.21029999999999999</v>
      </c>
      <c r="BJ580">
        <v>2.63E-2</v>
      </c>
      <c r="BK580">
        <v>2.1700000000000001E-2</v>
      </c>
    </row>
    <row r="581" spans="1:63" x14ac:dyDescent="0.3">
      <c r="A581" t="s">
        <v>579</v>
      </c>
      <c r="B581">
        <v>48884</v>
      </c>
      <c r="C581">
        <v>81</v>
      </c>
      <c r="D581">
        <v>20.059999999999999</v>
      </c>
      <c r="E581" s="1">
        <v>1625.18</v>
      </c>
      <c r="F581" s="1">
        <v>1457.58</v>
      </c>
      <c r="G581">
        <v>1.7399999999999999E-2</v>
      </c>
      <c r="H581">
        <v>3.8E-3</v>
      </c>
      <c r="I581">
        <v>3.7900000000000003E-2</v>
      </c>
      <c r="J581">
        <v>2.0999999999999999E-3</v>
      </c>
      <c r="K581">
        <v>0.01</v>
      </c>
      <c r="L581">
        <v>0.90700000000000003</v>
      </c>
      <c r="M581">
        <v>2.18E-2</v>
      </c>
      <c r="N581">
        <v>0.48380000000000001</v>
      </c>
      <c r="O581">
        <v>5.4999999999999997E-3</v>
      </c>
      <c r="P581">
        <v>0.1336</v>
      </c>
      <c r="Q581" s="1">
        <v>49265.7</v>
      </c>
      <c r="R581">
        <v>0.34429999999999999</v>
      </c>
      <c r="S581">
        <v>0.23769999999999999</v>
      </c>
      <c r="T581">
        <v>0.41799999999999998</v>
      </c>
      <c r="U581">
        <v>10.4</v>
      </c>
      <c r="V581" s="1">
        <v>69849.3</v>
      </c>
      <c r="W581">
        <v>152.88</v>
      </c>
      <c r="X581" s="1">
        <v>196726.49</v>
      </c>
      <c r="Y581">
        <v>0.67430000000000001</v>
      </c>
      <c r="Z581">
        <v>0.26840000000000003</v>
      </c>
      <c r="AA581">
        <v>5.7299999999999997E-2</v>
      </c>
      <c r="AB581">
        <v>0.32569999999999999</v>
      </c>
      <c r="AC581">
        <v>196.73</v>
      </c>
      <c r="AD581" s="1">
        <v>5802.76</v>
      </c>
      <c r="AE581">
        <v>601.27</v>
      </c>
      <c r="AF581" s="1">
        <v>193000.74</v>
      </c>
      <c r="AG581">
        <v>505</v>
      </c>
      <c r="AH581" s="1">
        <v>33274</v>
      </c>
      <c r="AI581" s="1">
        <v>58396</v>
      </c>
      <c r="AJ581">
        <v>46.9</v>
      </c>
      <c r="AK581">
        <v>28.35</v>
      </c>
      <c r="AL581">
        <v>28.67</v>
      </c>
      <c r="AM581">
        <v>5</v>
      </c>
      <c r="AN581">
        <v>0</v>
      </c>
      <c r="AO581">
        <v>0.78849999999999998</v>
      </c>
      <c r="AP581" s="1">
        <v>1384.93</v>
      </c>
      <c r="AQ581" s="1">
        <v>2283.7600000000002</v>
      </c>
      <c r="AR581" s="1">
        <v>5707.9</v>
      </c>
      <c r="AS581">
        <v>242.36</v>
      </c>
      <c r="AT581">
        <v>313.88</v>
      </c>
      <c r="AU581" s="1">
        <v>9932.85</v>
      </c>
      <c r="AV581" s="1">
        <v>4611.87</v>
      </c>
      <c r="AW581">
        <v>0.3594</v>
      </c>
      <c r="AX581" s="1">
        <v>5802.11</v>
      </c>
      <c r="AY581">
        <v>0.45219999999999999</v>
      </c>
      <c r="AZ581" s="1">
        <v>1512.1</v>
      </c>
      <c r="BA581">
        <v>0.1178</v>
      </c>
      <c r="BB581">
        <v>904.94</v>
      </c>
      <c r="BC581">
        <v>7.0499999999999993E-2</v>
      </c>
      <c r="BD581" s="1">
        <v>12831.01</v>
      </c>
      <c r="BE581" s="1">
        <v>1945.56</v>
      </c>
      <c r="BF581">
        <v>0.4093</v>
      </c>
      <c r="BG581">
        <v>0.43269999999999997</v>
      </c>
      <c r="BH581">
        <v>0.2117</v>
      </c>
      <c r="BI581">
        <v>0.315</v>
      </c>
      <c r="BJ581">
        <v>2.4899999999999999E-2</v>
      </c>
      <c r="BK581">
        <v>1.5699999999999999E-2</v>
      </c>
    </row>
    <row r="582" spans="1:63" x14ac:dyDescent="0.3">
      <c r="A582" t="s">
        <v>580</v>
      </c>
      <c r="B582">
        <v>46060</v>
      </c>
      <c r="C582">
        <v>139</v>
      </c>
      <c r="D582">
        <v>23.83</v>
      </c>
      <c r="E582" s="1">
        <v>3312.71</v>
      </c>
      <c r="F582" s="1">
        <v>2998.88</v>
      </c>
      <c r="G582">
        <v>1.2999999999999999E-3</v>
      </c>
      <c r="H582">
        <v>6.9999999999999999E-4</v>
      </c>
      <c r="I582">
        <v>1.6000000000000001E-3</v>
      </c>
      <c r="J582">
        <v>0</v>
      </c>
      <c r="K582">
        <v>6.7999999999999996E-3</v>
      </c>
      <c r="L582">
        <v>0.97040000000000004</v>
      </c>
      <c r="M582">
        <v>1.9199999999999998E-2</v>
      </c>
      <c r="N582">
        <v>0.50549999999999995</v>
      </c>
      <c r="O582">
        <v>0</v>
      </c>
      <c r="P582">
        <v>0.13439999999999999</v>
      </c>
      <c r="Q582" s="1">
        <v>59030.55</v>
      </c>
      <c r="R582">
        <v>0.23699999999999999</v>
      </c>
      <c r="S582">
        <v>0.10979999999999999</v>
      </c>
      <c r="T582">
        <v>0.6532</v>
      </c>
      <c r="U582">
        <v>17</v>
      </c>
      <c r="V582" s="1">
        <v>66808.289999999994</v>
      </c>
      <c r="W582">
        <v>185.63</v>
      </c>
      <c r="X582" s="1">
        <v>81388.649999999994</v>
      </c>
      <c r="Y582">
        <v>0.87539999999999996</v>
      </c>
      <c r="Z582">
        <v>8.6400000000000005E-2</v>
      </c>
      <c r="AA582">
        <v>3.8199999999999998E-2</v>
      </c>
      <c r="AB582">
        <v>0.1246</v>
      </c>
      <c r="AC582">
        <v>81.39</v>
      </c>
      <c r="AD582" s="1">
        <v>1807.57</v>
      </c>
      <c r="AE582">
        <v>242.79</v>
      </c>
      <c r="AF582" s="1">
        <v>74456.05</v>
      </c>
      <c r="AG582">
        <v>51</v>
      </c>
      <c r="AH582" s="1">
        <v>31995</v>
      </c>
      <c r="AI582" s="1">
        <v>44631</v>
      </c>
      <c r="AJ582">
        <v>25.4</v>
      </c>
      <c r="AK582">
        <v>22</v>
      </c>
      <c r="AL582">
        <v>22.91</v>
      </c>
      <c r="AM582">
        <v>4.7</v>
      </c>
      <c r="AN582">
        <v>0</v>
      </c>
      <c r="AO582">
        <v>0.77200000000000002</v>
      </c>
      <c r="AP582" s="1">
        <v>1241.8599999999999</v>
      </c>
      <c r="AQ582" s="1">
        <v>2163.9499999999998</v>
      </c>
      <c r="AR582" s="1">
        <v>5219.43</v>
      </c>
      <c r="AS582">
        <v>233.65</v>
      </c>
      <c r="AT582">
        <v>95.4</v>
      </c>
      <c r="AU582" s="1">
        <v>8954.2900000000009</v>
      </c>
      <c r="AV582" s="1">
        <v>8733.2800000000007</v>
      </c>
      <c r="AW582">
        <v>0.70330000000000004</v>
      </c>
      <c r="AX582" s="1">
        <v>1662.1</v>
      </c>
      <c r="AY582">
        <v>0.1338</v>
      </c>
      <c r="AZ582" s="1">
        <v>1049.6199999999999</v>
      </c>
      <c r="BA582">
        <v>8.4500000000000006E-2</v>
      </c>
      <c r="BB582">
        <v>973.13</v>
      </c>
      <c r="BC582">
        <v>7.8399999999999997E-2</v>
      </c>
      <c r="BD582" s="1">
        <v>12418.13</v>
      </c>
      <c r="BE582" s="1">
        <v>7129.45</v>
      </c>
      <c r="BF582">
        <v>3.8536000000000001</v>
      </c>
      <c r="BG582">
        <v>0.48020000000000002</v>
      </c>
      <c r="BH582">
        <v>0.21199999999999999</v>
      </c>
      <c r="BI582">
        <v>0.23200000000000001</v>
      </c>
      <c r="BJ582">
        <v>5.0099999999999999E-2</v>
      </c>
      <c r="BK582">
        <v>2.5600000000000001E-2</v>
      </c>
    </row>
    <row r="583" spans="1:63" x14ac:dyDescent="0.3">
      <c r="A583" t="s">
        <v>581</v>
      </c>
      <c r="B583">
        <v>49155</v>
      </c>
      <c r="C583">
        <v>118</v>
      </c>
      <c r="D583">
        <v>6.74</v>
      </c>
      <c r="E583">
        <v>795.85</v>
      </c>
      <c r="F583">
        <v>747.25</v>
      </c>
      <c r="G583">
        <v>1.2999999999999999E-3</v>
      </c>
      <c r="H583">
        <v>0</v>
      </c>
      <c r="I583">
        <v>4.7999999999999996E-3</v>
      </c>
      <c r="J583">
        <v>0</v>
      </c>
      <c r="K583">
        <v>4.0000000000000001E-3</v>
      </c>
      <c r="L583">
        <v>0.98599999999999999</v>
      </c>
      <c r="M583">
        <v>3.8999999999999998E-3</v>
      </c>
      <c r="N583">
        <v>0.98560000000000003</v>
      </c>
      <c r="O583">
        <v>0</v>
      </c>
      <c r="P583">
        <v>0.15989999999999999</v>
      </c>
      <c r="Q583" s="1">
        <v>56976.88</v>
      </c>
      <c r="R583">
        <v>0.17499999999999999</v>
      </c>
      <c r="S583">
        <v>0.2</v>
      </c>
      <c r="T583">
        <v>0.625</v>
      </c>
      <c r="U583">
        <v>9</v>
      </c>
      <c r="V583" s="1">
        <v>79203.78</v>
      </c>
      <c r="W583">
        <v>82.11</v>
      </c>
      <c r="X583" s="1">
        <v>63010.18</v>
      </c>
      <c r="Y583">
        <v>0.90749999999999997</v>
      </c>
      <c r="Z583">
        <v>2.52E-2</v>
      </c>
      <c r="AA583">
        <v>6.7299999999999999E-2</v>
      </c>
      <c r="AB583">
        <v>9.2499999999999999E-2</v>
      </c>
      <c r="AC583">
        <v>63.01</v>
      </c>
      <c r="AD583" s="1">
        <v>1418.52</v>
      </c>
      <c r="AE583">
        <v>184.34</v>
      </c>
      <c r="AF583" s="1">
        <v>52826.83</v>
      </c>
      <c r="AG583">
        <v>13</v>
      </c>
      <c r="AH583" s="1">
        <v>23525</v>
      </c>
      <c r="AI583" s="1">
        <v>37553</v>
      </c>
      <c r="AJ583">
        <v>29</v>
      </c>
      <c r="AK583">
        <v>22</v>
      </c>
      <c r="AL583">
        <v>23.65</v>
      </c>
      <c r="AM583">
        <v>3.6</v>
      </c>
      <c r="AN583">
        <v>0</v>
      </c>
      <c r="AO583">
        <v>1.1604000000000001</v>
      </c>
      <c r="AP583" s="1">
        <v>2057.5100000000002</v>
      </c>
      <c r="AQ583" s="1">
        <v>3077.7</v>
      </c>
      <c r="AR583" s="1">
        <v>7071.76</v>
      </c>
      <c r="AS583">
        <v>719.08</v>
      </c>
      <c r="AT583">
        <v>673.19</v>
      </c>
      <c r="AU583" s="1">
        <v>13599.27</v>
      </c>
      <c r="AV583" s="1">
        <v>13249.46</v>
      </c>
      <c r="AW583">
        <v>0.77129999999999999</v>
      </c>
      <c r="AX583" s="1">
        <v>1255.1400000000001</v>
      </c>
      <c r="AY583">
        <v>7.3099999999999998E-2</v>
      </c>
      <c r="AZ583">
        <v>837.19</v>
      </c>
      <c r="BA583">
        <v>4.87E-2</v>
      </c>
      <c r="BB583" s="1">
        <v>1836.28</v>
      </c>
      <c r="BC583">
        <v>0.1069</v>
      </c>
      <c r="BD583" s="1">
        <v>17178.080000000002</v>
      </c>
      <c r="BE583" s="1">
        <v>12136.04</v>
      </c>
      <c r="BF583">
        <v>10.092599999999999</v>
      </c>
      <c r="BG583">
        <v>0.50839999999999996</v>
      </c>
      <c r="BH583">
        <v>0.2288</v>
      </c>
      <c r="BI583">
        <v>0.2014</v>
      </c>
      <c r="BJ583">
        <v>3.9300000000000002E-2</v>
      </c>
      <c r="BK583">
        <v>2.2200000000000001E-2</v>
      </c>
    </row>
    <row r="584" spans="1:63" x14ac:dyDescent="0.3">
      <c r="A584" t="s">
        <v>582</v>
      </c>
      <c r="B584">
        <v>47746</v>
      </c>
      <c r="C584">
        <v>91</v>
      </c>
      <c r="D584">
        <v>11.78</v>
      </c>
      <c r="E584" s="1">
        <v>1072.2</v>
      </c>
      <c r="F584" s="1">
        <v>1057.05</v>
      </c>
      <c r="G584">
        <v>5.0000000000000001E-4</v>
      </c>
      <c r="H584">
        <v>0</v>
      </c>
      <c r="I584">
        <v>2.0999999999999999E-3</v>
      </c>
      <c r="J584">
        <v>1.9E-3</v>
      </c>
      <c r="K584">
        <v>1.0999999999999999E-2</v>
      </c>
      <c r="L584">
        <v>0.97260000000000002</v>
      </c>
      <c r="M584">
        <v>1.1900000000000001E-2</v>
      </c>
      <c r="N584">
        <v>0.435</v>
      </c>
      <c r="O584">
        <v>2E-3</v>
      </c>
      <c r="P584">
        <v>0.16520000000000001</v>
      </c>
      <c r="Q584" s="1">
        <v>59353.03</v>
      </c>
      <c r="R584">
        <v>0.2208</v>
      </c>
      <c r="S584">
        <v>0.1169</v>
      </c>
      <c r="T584">
        <v>0.6623</v>
      </c>
      <c r="U584">
        <v>9</v>
      </c>
      <c r="V584" s="1">
        <v>80911.67</v>
      </c>
      <c r="W584">
        <v>113.63</v>
      </c>
      <c r="X584" s="1">
        <v>131106.19</v>
      </c>
      <c r="Y584">
        <v>0.89439999999999997</v>
      </c>
      <c r="Z584">
        <v>7.0599999999999996E-2</v>
      </c>
      <c r="AA584">
        <v>3.5000000000000003E-2</v>
      </c>
      <c r="AB584">
        <v>0.1056</v>
      </c>
      <c r="AC584">
        <v>131.11000000000001</v>
      </c>
      <c r="AD584" s="1">
        <v>3069.86</v>
      </c>
      <c r="AE584">
        <v>373.25</v>
      </c>
      <c r="AF584" s="1">
        <v>121604.32</v>
      </c>
      <c r="AG584">
        <v>218</v>
      </c>
      <c r="AH584" s="1">
        <v>33699</v>
      </c>
      <c r="AI584" s="1">
        <v>51968</v>
      </c>
      <c r="AJ584">
        <v>35.049999999999997</v>
      </c>
      <c r="AK584">
        <v>22.81</v>
      </c>
      <c r="AL584">
        <v>25.34</v>
      </c>
      <c r="AM584">
        <v>4.5</v>
      </c>
      <c r="AN584" s="1">
        <v>1717.22</v>
      </c>
      <c r="AO584">
        <v>1.4366000000000001</v>
      </c>
      <c r="AP584" s="1">
        <v>1909.25</v>
      </c>
      <c r="AQ584" s="1">
        <v>2252.5100000000002</v>
      </c>
      <c r="AR584" s="1">
        <v>7271.94</v>
      </c>
      <c r="AS584">
        <v>212.29</v>
      </c>
      <c r="AT584">
        <v>468.6</v>
      </c>
      <c r="AU584" s="1">
        <v>12114.57</v>
      </c>
      <c r="AV584" s="1">
        <v>6772</v>
      </c>
      <c r="AW584">
        <v>0.51270000000000004</v>
      </c>
      <c r="AX584" s="1">
        <v>4338.18</v>
      </c>
      <c r="AY584">
        <v>0.32850000000000001</v>
      </c>
      <c r="AZ584" s="1">
        <v>1404.5</v>
      </c>
      <c r="BA584">
        <v>0.10630000000000001</v>
      </c>
      <c r="BB584">
        <v>693.04</v>
      </c>
      <c r="BC584">
        <v>5.2499999999999998E-2</v>
      </c>
      <c r="BD584" s="1">
        <v>13207.72</v>
      </c>
      <c r="BE584" s="1">
        <v>6389.03</v>
      </c>
      <c r="BF584">
        <v>2.0836999999999999</v>
      </c>
      <c r="BG584">
        <v>0.4798</v>
      </c>
      <c r="BH584">
        <v>0.2243</v>
      </c>
      <c r="BI584">
        <v>0.23019999999999999</v>
      </c>
      <c r="BJ584">
        <v>2.3699999999999999E-2</v>
      </c>
      <c r="BK584">
        <v>4.2000000000000003E-2</v>
      </c>
    </row>
    <row r="585" spans="1:63" x14ac:dyDescent="0.3">
      <c r="A585" t="s">
        <v>583</v>
      </c>
      <c r="B585">
        <v>48397</v>
      </c>
      <c r="C585">
        <v>49</v>
      </c>
      <c r="D585">
        <v>10.72</v>
      </c>
      <c r="E585">
        <v>525.19000000000005</v>
      </c>
      <c r="F585">
        <v>673.89</v>
      </c>
      <c r="G585">
        <v>0</v>
      </c>
      <c r="H585">
        <v>1.5E-3</v>
      </c>
      <c r="I585">
        <v>3.0000000000000001E-3</v>
      </c>
      <c r="J585">
        <v>0</v>
      </c>
      <c r="K585">
        <v>1.1900000000000001E-2</v>
      </c>
      <c r="L585">
        <v>0.96599999999999997</v>
      </c>
      <c r="M585">
        <v>1.7600000000000001E-2</v>
      </c>
      <c r="N585">
        <v>0.27810000000000001</v>
      </c>
      <c r="O585">
        <v>0</v>
      </c>
      <c r="P585">
        <v>0.14349999999999999</v>
      </c>
      <c r="Q585" s="1">
        <v>53536.19</v>
      </c>
      <c r="R585">
        <v>0.1636</v>
      </c>
      <c r="S585">
        <v>0.29089999999999999</v>
      </c>
      <c r="T585">
        <v>0.54549999999999998</v>
      </c>
      <c r="U585">
        <v>7.2</v>
      </c>
      <c r="V585" s="1">
        <v>76672.850000000006</v>
      </c>
      <c r="W585">
        <v>70.06</v>
      </c>
      <c r="X585" s="1">
        <v>191104.9</v>
      </c>
      <c r="Y585">
        <v>0.87660000000000005</v>
      </c>
      <c r="Z585">
        <v>6.2700000000000006E-2</v>
      </c>
      <c r="AA585">
        <v>6.08E-2</v>
      </c>
      <c r="AB585">
        <v>0.1234</v>
      </c>
      <c r="AC585">
        <v>191.1</v>
      </c>
      <c r="AD585" s="1">
        <v>6230.45</v>
      </c>
      <c r="AE585" s="1">
        <v>1025.0999999999999</v>
      </c>
      <c r="AF585" s="1">
        <v>144515.35</v>
      </c>
      <c r="AG585">
        <v>353</v>
      </c>
      <c r="AH585" s="1">
        <v>38791</v>
      </c>
      <c r="AI585" s="1">
        <v>58153</v>
      </c>
      <c r="AJ585">
        <v>45</v>
      </c>
      <c r="AK585">
        <v>31.78</v>
      </c>
      <c r="AL585">
        <v>32.119999999999997</v>
      </c>
      <c r="AM585">
        <v>4</v>
      </c>
      <c r="AN585">
        <v>0</v>
      </c>
      <c r="AO585">
        <v>0.91569999999999996</v>
      </c>
      <c r="AP585" s="1">
        <v>1391.8</v>
      </c>
      <c r="AQ585" s="1">
        <v>1932.71</v>
      </c>
      <c r="AR585" s="1">
        <v>5451.6</v>
      </c>
      <c r="AS585">
        <v>354.04</v>
      </c>
      <c r="AT585">
        <v>232.98</v>
      </c>
      <c r="AU585" s="1">
        <v>9363.11</v>
      </c>
      <c r="AV585" s="1">
        <v>4181.1099999999997</v>
      </c>
      <c r="AW585">
        <v>0.35439999999999999</v>
      </c>
      <c r="AX585" s="1">
        <v>4170.0200000000004</v>
      </c>
      <c r="AY585">
        <v>0.35339999999999999</v>
      </c>
      <c r="AZ585" s="1">
        <v>2845.15</v>
      </c>
      <c r="BA585">
        <v>0.24110000000000001</v>
      </c>
      <c r="BB585">
        <v>602.85</v>
      </c>
      <c r="BC585">
        <v>5.11E-2</v>
      </c>
      <c r="BD585" s="1">
        <v>11799.13</v>
      </c>
      <c r="BE585" s="1">
        <v>5774.33</v>
      </c>
      <c r="BF585">
        <v>1.2226999999999999</v>
      </c>
      <c r="BG585">
        <v>0.56389999999999996</v>
      </c>
      <c r="BH585">
        <v>0.2054</v>
      </c>
      <c r="BI585">
        <v>0.16850000000000001</v>
      </c>
      <c r="BJ585">
        <v>4.4900000000000002E-2</v>
      </c>
      <c r="BK585">
        <v>1.72E-2</v>
      </c>
    </row>
    <row r="586" spans="1:63" x14ac:dyDescent="0.3">
      <c r="A586" t="s">
        <v>584</v>
      </c>
      <c r="B586">
        <v>45047</v>
      </c>
      <c r="C586">
        <v>37</v>
      </c>
      <c r="D586">
        <v>413.65</v>
      </c>
      <c r="E586" s="1">
        <v>15304.96</v>
      </c>
      <c r="F586" s="1">
        <v>14533.61</v>
      </c>
      <c r="G586">
        <v>4.02E-2</v>
      </c>
      <c r="H586">
        <v>6.9999999999999999E-4</v>
      </c>
      <c r="I586">
        <v>0.24060000000000001</v>
      </c>
      <c r="J586">
        <v>1.2999999999999999E-3</v>
      </c>
      <c r="K586">
        <v>6.7699999999999996E-2</v>
      </c>
      <c r="L586">
        <v>0.57330000000000003</v>
      </c>
      <c r="M586">
        <v>7.6200000000000004E-2</v>
      </c>
      <c r="N586">
        <v>0.34350000000000003</v>
      </c>
      <c r="O586">
        <v>9.2700000000000005E-2</v>
      </c>
      <c r="P586">
        <v>0.1295</v>
      </c>
      <c r="Q586" s="1">
        <v>65799.03</v>
      </c>
      <c r="R586">
        <v>0.48699999999999999</v>
      </c>
      <c r="S586">
        <v>0.15429999999999999</v>
      </c>
      <c r="T586">
        <v>0.35870000000000002</v>
      </c>
      <c r="U586">
        <v>77</v>
      </c>
      <c r="V586" s="1">
        <v>89172.08</v>
      </c>
      <c r="W586">
        <v>197.65</v>
      </c>
      <c r="X586" s="1">
        <v>153062.54999999999</v>
      </c>
      <c r="Y586">
        <v>0.80669999999999997</v>
      </c>
      <c r="Z586">
        <v>0.17269999999999999</v>
      </c>
      <c r="AA586">
        <v>2.06E-2</v>
      </c>
      <c r="AB586">
        <v>0.1933</v>
      </c>
      <c r="AC586">
        <v>153.06</v>
      </c>
      <c r="AD586" s="1">
        <v>8065.51</v>
      </c>
      <c r="AE586" s="1">
        <v>1047.92</v>
      </c>
      <c r="AF586" s="1">
        <v>163391.04999999999</v>
      </c>
      <c r="AG586">
        <v>425</v>
      </c>
      <c r="AH586" s="1">
        <v>43518</v>
      </c>
      <c r="AI586" s="1">
        <v>74605</v>
      </c>
      <c r="AJ586">
        <v>72.75</v>
      </c>
      <c r="AK586">
        <v>51.72</v>
      </c>
      <c r="AL586">
        <v>54.83</v>
      </c>
      <c r="AM586">
        <v>3.8</v>
      </c>
      <c r="AN586">
        <v>0</v>
      </c>
      <c r="AO586">
        <v>0.98740000000000006</v>
      </c>
      <c r="AP586" s="1">
        <v>1319.77</v>
      </c>
      <c r="AQ586" s="1">
        <v>1769.02</v>
      </c>
      <c r="AR586" s="1">
        <v>6470.53</v>
      </c>
      <c r="AS586" s="1">
        <v>1013.84</v>
      </c>
      <c r="AT586">
        <v>399.2</v>
      </c>
      <c r="AU586" s="1">
        <v>10972.36</v>
      </c>
      <c r="AV586" s="1">
        <v>3985.16</v>
      </c>
      <c r="AW586">
        <v>0.30809999999999998</v>
      </c>
      <c r="AX586" s="1">
        <v>7531.04</v>
      </c>
      <c r="AY586">
        <v>0.58230000000000004</v>
      </c>
      <c r="AZ586">
        <v>811.01</v>
      </c>
      <c r="BA586">
        <v>6.2700000000000006E-2</v>
      </c>
      <c r="BB586">
        <v>606.38</v>
      </c>
      <c r="BC586">
        <v>4.6899999999999997E-2</v>
      </c>
      <c r="BD586" s="1">
        <v>12933.58</v>
      </c>
      <c r="BE586" s="1">
        <v>1904</v>
      </c>
      <c r="BF586">
        <v>0.34189999999999998</v>
      </c>
      <c r="BG586">
        <v>0.57540000000000002</v>
      </c>
      <c r="BH586">
        <v>0.19939999999999999</v>
      </c>
      <c r="BI586">
        <v>0.1283</v>
      </c>
      <c r="BJ586">
        <v>3.6200000000000003E-2</v>
      </c>
      <c r="BK586">
        <v>6.08E-2</v>
      </c>
    </row>
    <row r="587" spans="1:63" x14ac:dyDescent="0.3">
      <c r="A587" t="s">
        <v>585</v>
      </c>
      <c r="B587">
        <v>49106</v>
      </c>
      <c r="C587">
        <v>200</v>
      </c>
      <c r="D587">
        <v>7.23</v>
      </c>
      <c r="E587" s="1">
        <v>1445.81</v>
      </c>
      <c r="F587" s="1">
        <v>1351.08</v>
      </c>
      <c r="G587">
        <v>3.5999999999999999E-3</v>
      </c>
      <c r="H587">
        <v>0</v>
      </c>
      <c r="I587">
        <v>1.4E-2</v>
      </c>
      <c r="J587">
        <v>0</v>
      </c>
      <c r="K587">
        <v>1.7500000000000002E-2</v>
      </c>
      <c r="L587">
        <v>0.95250000000000001</v>
      </c>
      <c r="M587">
        <v>1.24E-2</v>
      </c>
      <c r="N587">
        <v>0.44</v>
      </c>
      <c r="O587">
        <v>3.5000000000000001E-3</v>
      </c>
      <c r="P587">
        <v>0.1318</v>
      </c>
      <c r="Q587" s="1">
        <v>50868.08</v>
      </c>
      <c r="R587">
        <v>0.31909999999999999</v>
      </c>
      <c r="S587">
        <v>0.21279999999999999</v>
      </c>
      <c r="T587">
        <v>0.46810000000000002</v>
      </c>
      <c r="U587">
        <v>6</v>
      </c>
      <c r="V587" s="1">
        <v>102257.17</v>
      </c>
      <c r="W587">
        <v>227.98</v>
      </c>
      <c r="X587" s="1">
        <v>249379.84</v>
      </c>
      <c r="Y587">
        <v>0.72770000000000001</v>
      </c>
      <c r="Z587">
        <v>2.2100000000000002E-2</v>
      </c>
      <c r="AA587">
        <v>0.25019999999999998</v>
      </c>
      <c r="AB587">
        <v>0.27229999999999999</v>
      </c>
      <c r="AC587">
        <v>249.38</v>
      </c>
      <c r="AD587" s="1">
        <v>6169.2</v>
      </c>
      <c r="AE587">
        <v>543.4</v>
      </c>
      <c r="AF587" s="1">
        <v>228785.39</v>
      </c>
      <c r="AG587">
        <v>554</v>
      </c>
      <c r="AH587" s="1">
        <v>36937</v>
      </c>
      <c r="AI587" s="1">
        <v>56515</v>
      </c>
      <c r="AJ587">
        <v>31.5</v>
      </c>
      <c r="AK587">
        <v>22.37</v>
      </c>
      <c r="AL587">
        <v>26.17</v>
      </c>
      <c r="AM587">
        <v>3</v>
      </c>
      <c r="AN587">
        <v>0</v>
      </c>
      <c r="AO587">
        <v>1.1617</v>
      </c>
      <c r="AP587" s="1">
        <v>1466.66</v>
      </c>
      <c r="AQ587" s="1">
        <v>2317.7600000000002</v>
      </c>
      <c r="AR587" s="1">
        <v>6584.29</v>
      </c>
      <c r="AS587">
        <v>224.97</v>
      </c>
      <c r="AT587" s="1">
        <v>1053.7</v>
      </c>
      <c r="AU587" s="1">
        <v>11647.36</v>
      </c>
      <c r="AV587" s="1">
        <v>6202.79</v>
      </c>
      <c r="AW587">
        <v>0.45369999999999999</v>
      </c>
      <c r="AX587" s="1">
        <v>5445.25</v>
      </c>
      <c r="AY587">
        <v>0.39829999999999999</v>
      </c>
      <c r="AZ587" s="1">
        <v>1179.47</v>
      </c>
      <c r="BA587">
        <v>8.6300000000000002E-2</v>
      </c>
      <c r="BB587">
        <v>842.62</v>
      </c>
      <c r="BC587">
        <v>6.1600000000000002E-2</v>
      </c>
      <c r="BD587" s="1">
        <v>13670.13</v>
      </c>
      <c r="BE587" s="1">
        <v>5082.8999999999996</v>
      </c>
      <c r="BF587">
        <v>1.5777000000000001</v>
      </c>
      <c r="BG587">
        <v>0.52710000000000001</v>
      </c>
      <c r="BH587">
        <v>0.22459999999999999</v>
      </c>
      <c r="BI587">
        <v>0.1656</v>
      </c>
      <c r="BJ587">
        <v>4.2000000000000003E-2</v>
      </c>
      <c r="BK587">
        <v>4.07E-2</v>
      </c>
    </row>
    <row r="588" spans="1:63" x14ac:dyDescent="0.3">
      <c r="A588" t="s">
        <v>586</v>
      </c>
      <c r="B588">
        <v>45062</v>
      </c>
      <c r="C588">
        <v>16</v>
      </c>
      <c r="D588">
        <v>222.18</v>
      </c>
      <c r="E588" s="1">
        <v>3554.8</v>
      </c>
      <c r="F588" s="1">
        <v>3515.73</v>
      </c>
      <c r="G588">
        <v>6.0699999999999997E-2</v>
      </c>
      <c r="H588">
        <v>4.3E-3</v>
      </c>
      <c r="I588">
        <v>1.7999999999999999E-2</v>
      </c>
      <c r="J588">
        <v>6.9999999999999999E-4</v>
      </c>
      <c r="K588">
        <v>5.7299999999999997E-2</v>
      </c>
      <c r="L588">
        <v>0.81599999999999995</v>
      </c>
      <c r="M588">
        <v>4.2999999999999997E-2</v>
      </c>
      <c r="N588">
        <v>0.18809999999999999</v>
      </c>
      <c r="O588">
        <v>5.9900000000000002E-2</v>
      </c>
      <c r="P588">
        <v>0.14749999999999999</v>
      </c>
      <c r="Q588" s="1">
        <v>75982.850000000006</v>
      </c>
      <c r="R588">
        <v>0.17560000000000001</v>
      </c>
      <c r="S588">
        <v>0.1183</v>
      </c>
      <c r="T588">
        <v>0.70609999999999995</v>
      </c>
      <c r="U588">
        <v>23.8</v>
      </c>
      <c r="V588" s="1">
        <v>98694.67</v>
      </c>
      <c r="W588">
        <v>149.36000000000001</v>
      </c>
      <c r="X588" s="1">
        <v>406153.1</v>
      </c>
      <c r="Y588">
        <v>0.7127</v>
      </c>
      <c r="Z588">
        <v>0.26790000000000003</v>
      </c>
      <c r="AA588">
        <v>1.9400000000000001E-2</v>
      </c>
      <c r="AB588">
        <v>0.2873</v>
      </c>
      <c r="AC588">
        <v>406.15</v>
      </c>
      <c r="AD588" s="1">
        <v>13045.27</v>
      </c>
      <c r="AE588" s="1">
        <v>1420.73</v>
      </c>
      <c r="AF588" s="1">
        <v>392336.15</v>
      </c>
      <c r="AG588">
        <v>602</v>
      </c>
      <c r="AH588" s="1">
        <v>48596</v>
      </c>
      <c r="AI588" s="1">
        <v>110749</v>
      </c>
      <c r="AJ588">
        <v>64.400000000000006</v>
      </c>
      <c r="AK588">
        <v>30.32</v>
      </c>
      <c r="AL588">
        <v>34.57</v>
      </c>
      <c r="AM588">
        <v>5.8</v>
      </c>
      <c r="AN588">
        <v>0</v>
      </c>
      <c r="AO588">
        <v>0.50880000000000003</v>
      </c>
      <c r="AP588" s="1">
        <v>1677.17</v>
      </c>
      <c r="AQ588" s="1">
        <v>2750.64</v>
      </c>
      <c r="AR588" s="1">
        <v>8201.4699999999993</v>
      </c>
      <c r="AS588">
        <v>984.13</v>
      </c>
      <c r="AT588">
        <v>367.76</v>
      </c>
      <c r="AU588" s="1">
        <v>13981.18</v>
      </c>
      <c r="AV588" s="1">
        <v>2511.14</v>
      </c>
      <c r="AW588">
        <v>0.15939999999999999</v>
      </c>
      <c r="AX588" s="1">
        <v>11842.72</v>
      </c>
      <c r="AY588">
        <v>0.75170000000000003</v>
      </c>
      <c r="AZ588">
        <v>947.1</v>
      </c>
      <c r="BA588">
        <v>6.0100000000000001E-2</v>
      </c>
      <c r="BB588">
        <v>454.08</v>
      </c>
      <c r="BC588">
        <v>2.8799999999999999E-2</v>
      </c>
      <c r="BD588" s="1">
        <v>15755.04</v>
      </c>
      <c r="BE588">
        <v>532.17999999999995</v>
      </c>
      <c r="BF588">
        <v>3.56E-2</v>
      </c>
      <c r="BG588">
        <v>0.58209999999999995</v>
      </c>
      <c r="BH588">
        <v>0.2366</v>
      </c>
      <c r="BI588">
        <v>0.12659999999999999</v>
      </c>
      <c r="BJ588">
        <v>3.6900000000000002E-2</v>
      </c>
      <c r="BK588">
        <v>1.78E-2</v>
      </c>
    </row>
    <row r="589" spans="1:63" x14ac:dyDescent="0.3">
      <c r="A589" t="s">
        <v>587</v>
      </c>
      <c r="B589">
        <v>49668</v>
      </c>
      <c r="C589">
        <v>16</v>
      </c>
      <c r="D589">
        <v>85.7</v>
      </c>
      <c r="E589" s="1">
        <v>1371.16</v>
      </c>
      <c r="F589" s="1">
        <v>1600.24</v>
      </c>
      <c r="G589">
        <v>1.24E-2</v>
      </c>
      <c r="H589">
        <v>5.0000000000000001E-4</v>
      </c>
      <c r="I589">
        <v>4.3E-3</v>
      </c>
      <c r="J589">
        <v>5.9999999999999995E-4</v>
      </c>
      <c r="K589">
        <v>1.8200000000000001E-2</v>
      </c>
      <c r="L589">
        <v>0.92900000000000005</v>
      </c>
      <c r="M589">
        <v>3.5000000000000003E-2</v>
      </c>
      <c r="N589">
        <v>0.36969999999999997</v>
      </c>
      <c r="O589">
        <v>0</v>
      </c>
      <c r="P589">
        <v>0.1128</v>
      </c>
      <c r="Q589" s="1">
        <v>54615.14</v>
      </c>
      <c r="R589">
        <v>0.18090000000000001</v>
      </c>
      <c r="S589">
        <v>0.13830000000000001</v>
      </c>
      <c r="T589">
        <v>0.68089999999999995</v>
      </c>
      <c r="U589">
        <v>8.1999999999999993</v>
      </c>
      <c r="V589" s="1">
        <v>84424.52</v>
      </c>
      <c r="W589">
        <v>163.51</v>
      </c>
      <c r="X589" s="1">
        <v>125540.34</v>
      </c>
      <c r="Y589">
        <v>0.63039999999999996</v>
      </c>
      <c r="Z589">
        <v>0.23330000000000001</v>
      </c>
      <c r="AA589">
        <v>0.1363</v>
      </c>
      <c r="AB589">
        <v>0.36959999999999998</v>
      </c>
      <c r="AC589">
        <v>125.54</v>
      </c>
      <c r="AD589" s="1">
        <v>2933.86</v>
      </c>
      <c r="AE589">
        <v>355.96</v>
      </c>
      <c r="AF589" s="1">
        <v>95651.24</v>
      </c>
      <c r="AG589">
        <v>109</v>
      </c>
      <c r="AH589" s="1">
        <v>32921</v>
      </c>
      <c r="AI589" s="1">
        <v>55641</v>
      </c>
      <c r="AJ589">
        <v>31.78</v>
      </c>
      <c r="AK589">
        <v>22</v>
      </c>
      <c r="AL589">
        <v>22.16</v>
      </c>
      <c r="AM589">
        <v>4.5</v>
      </c>
      <c r="AN589">
        <v>0</v>
      </c>
      <c r="AO589">
        <v>0.52529999999999999</v>
      </c>
      <c r="AP589">
        <v>983.7</v>
      </c>
      <c r="AQ589" s="1">
        <v>1459.44</v>
      </c>
      <c r="AR589" s="1">
        <v>5128.3</v>
      </c>
      <c r="AS589">
        <v>292.64</v>
      </c>
      <c r="AT589">
        <v>151.75</v>
      </c>
      <c r="AU589" s="1">
        <v>8015.81</v>
      </c>
      <c r="AV589" s="1">
        <v>4959.78</v>
      </c>
      <c r="AW589">
        <v>0.50070000000000003</v>
      </c>
      <c r="AX589" s="1">
        <v>2074.4899999999998</v>
      </c>
      <c r="AY589">
        <v>0.2094</v>
      </c>
      <c r="AZ589" s="1">
        <v>2148.54</v>
      </c>
      <c r="BA589">
        <v>0.21690000000000001</v>
      </c>
      <c r="BB589">
        <v>722.97</v>
      </c>
      <c r="BC589">
        <v>7.2999999999999995E-2</v>
      </c>
      <c r="BD589" s="1">
        <v>9905.7800000000007</v>
      </c>
      <c r="BE589" s="1">
        <v>5757.09</v>
      </c>
      <c r="BF589">
        <v>1.9225000000000001</v>
      </c>
      <c r="BG589">
        <v>0.55879999999999996</v>
      </c>
      <c r="BH589">
        <v>0.19750000000000001</v>
      </c>
      <c r="BI589">
        <v>0.1953</v>
      </c>
      <c r="BJ589">
        <v>3.5900000000000001E-2</v>
      </c>
      <c r="BK589">
        <v>1.2500000000000001E-2</v>
      </c>
    </row>
    <row r="590" spans="1:63" x14ac:dyDescent="0.3">
      <c r="A590" t="s">
        <v>588</v>
      </c>
      <c r="B590">
        <v>45070</v>
      </c>
      <c r="C590">
        <v>5</v>
      </c>
      <c r="D590">
        <v>778.37</v>
      </c>
      <c r="E590" s="1">
        <v>3891.85</v>
      </c>
      <c r="F590" s="1">
        <v>3400.42</v>
      </c>
      <c r="G590">
        <v>8.2000000000000007E-3</v>
      </c>
      <c r="H590">
        <v>2.9999999999999997E-4</v>
      </c>
      <c r="I590">
        <v>0.42230000000000001</v>
      </c>
      <c r="J590">
        <v>1.6000000000000001E-3</v>
      </c>
      <c r="K590">
        <v>0.21190000000000001</v>
      </c>
      <c r="L590">
        <v>0.2797</v>
      </c>
      <c r="M590">
        <v>7.5999999999999998E-2</v>
      </c>
      <c r="N590">
        <v>0.75480000000000003</v>
      </c>
      <c r="O590">
        <v>0.14549999999999999</v>
      </c>
      <c r="P590">
        <v>0.14380000000000001</v>
      </c>
      <c r="Q590" s="1">
        <v>57958.1</v>
      </c>
      <c r="R590">
        <v>0.53920000000000001</v>
      </c>
      <c r="S590">
        <v>0.15210000000000001</v>
      </c>
      <c r="T590">
        <v>0.30880000000000002</v>
      </c>
      <c r="U590">
        <v>29</v>
      </c>
      <c r="V590" s="1">
        <v>90177.59</v>
      </c>
      <c r="W590">
        <v>130.79</v>
      </c>
      <c r="X590" s="1">
        <v>56454.07</v>
      </c>
      <c r="Y590">
        <v>0.52969999999999995</v>
      </c>
      <c r="Z590">
        <v>0.4093</v>
      </c>
      <c r="AA590">
        <v>6.0900000000000003E-2</v>
      </c>
      <c r="AB590">
        <v>0.4703</v>
      </c>
      <c r="AC590">
        <v>56.45</v>
      </c>
      <c r="AD590" s="1">
        <v>2681.76</v>
      </c>
      <c r="AE590">
        <v>269.35000000000002</v>
      </c>
      <c r="AF590" s="1">
        <v>51854.51</v>
      </c>
      <c r="AG590">
        <v>12</v>
      </c>
      <c r="AH590" s="1">
        <v>24826</v>
      </c>
      <c r="AI590" s="1">
        <v>34381</v>
      </c>
      <c r="AJ590">
        <v>65.849999999999994</v>
      </c>
      <c r="AK590">
        <v>42.87</v>
      </c>
      <c r="AL590">
        <v>50.77</v>
      </c>
      <c r="AM590">
        <v>6.15</v>
      </c>
      <c r="AN590">
        <v>0</v>
      </c>
      <c r="AO590">
        <v>1.0076000000000001</v>
      </c>
      <c r="AP590" s="1">
        <v>1406.35</v>
      </c>
      <c r="AQ590" s="1">
        <v>1979.17</v>
      </c>
      <c r="AR590" s="1">
        <v>6426.93</v>
      </c>
      <c r="AS590">
        <v>630.38</v>
      </c>
      <c r="AT590">
        <v>455.63</v>
      </c>
      <c r="AU590" s="1">
        <v>10898.46</v>
      </c>
      <c r="AV590" s="1">
        <v>7925.81</v>
      </c>
      <c r="AW590">
        <v>0.6119</v>
      </c>
      <c r="AX590" s="1">
        <v>2827.54</v>
      </c>
      <c r="AY590">
        <v>0.21829999999999999</v>
      </c>
      <c r="AZ590">
        <v>765.96</v>
      </c>
      <c r="BA590">
        <v>5.91E-2</v>
      </c>
      <c r="BB590" s="1">
        <v>1433.98</v>
      </c>
      <c r="BC590">
        <v>0.11070000000000001</v>
      </c>
      <c r="BD590" s="1">
        <v>12953.3</v>
      </c>
      <c r="BE590" s="1">
        <v>5570.2</v>
      </c>
      <c r="BF590">
        <v>4.5848000000000004</v>
      </c>
      <c r="BG590">
        <v>0.52110000000000001</v>
      </c>
      <c r="BH590">
        <v>0.21490000000000001</v>
      </c>
      <c r="BI590">
        <v>0.22289999999999999</v>
      </c>
      <c r="BJ590">
        <v>3.2800000000000003E-2</v>
      </c>
      <c r="BK590">
        <v>8.3000000000000001E-3</v>
      </c>
    </row>
    <row r="591" spans="1:63" x14ac:dyDescent="0.3">
      <c r="A591" t="s">
        <v>589</v>
      </c>
      <c r="B591">
        <v>45088</v>
      </c>
      <c r="C591">
        <v>5</v>
      </c>
      <c r="D591">
        <v>282.23</v>
      </c>
      <c r="E591" s="1">
        <v>1411.14</v>
      </c>
      <c r="F591" s="1">
        <v>1360.7</v>
      </c>
      <c r="G591">
        <v>6.1000000000000004E-3</v>
      </c>
      <c r="H591">
        <v>0</v>
      </c>
      <c r="I591">
        <v>0.08</v>
      </c>
      <c r="J591">
        <v>6.9999999999999999E-4</v>
      </c>
      <c r="K591">
        <v>2.3E-2</v>
      </c>
      <c r="L591">
        <v>0.81079999999999997</v>
      </c>
      <c r="M591">
        <v>7.9299999999999995E-2</v>
      </c>
      <c r="N591">
        <v>0.35220000000000001</v>
      </c>
      <c r="O591">
        <v>2.8999999999999998E-3</v>
      </c>
      <c r="P591">
        <v>0.1358</v>
      </c>
      <c r="Q591" s="1">
        <v>60875.98</v>
      </c>
      <c r="R591">
        <v>0.16039999999999999</v>
      </c>
      <c r="S591">
        <v>0.1981</v>
      </c>
      <c r="T591">
        <v>0.64149999999999996</v>
      </c>
      <c r="U591">
        <v>9.5</v>
      </c>
      <c r="V591" s="1">
        <v>84850.47</v>
      </c>
      <c r="W591">
        <v>148.54</v>
      </c>
      <c r="X591" s="1">
        <v>197035.62</v>
      </c>
      <c r="Y591">
        <v>0.7339</v>
      </c>
      <c r="Z591">
        <v>0.2225</v>
      </c>
      <c r="AA591">
        <v>4.36E-2</v>
      </c>
      <c r="AB591">
        <v>0.2661</v>
      </c>
      <c r="AC591">
        <v>197.04</v>
      </c>
      <c r="AD591" s="1">
        <v>11313.61</v>
      </c>
      <c r="AE591" s="1">
        <v>1187.54</v>
      </c>
      <c r="AF591" s="1">
        <v>196282.84</v>
      </c>
      <c r="AG591">
        <v>509</v>
      </c>
      <c r="AH591" s="1">
        <v>34683</v>
      </c>
      <c r="AI591" s="1">
        <v>48303</v>
      </c>
      <c r="AJ591">
        <v>83.11</v>
      </c>
      <c r="AK591">
        <v>52.12</v>
      </c>
      <c r="AL591">
        <v>69.86</v>
      </c>
      <c r="AM591">
        <v>5.2</v>
      </c>
      <c r="AN591">
        <v>0</v>
      </c>
      <c r="AO591">
        <v>1.5025999999999999</v>
      </c>
      <c r="AP591" s="1">
        <v>2072.6799999999998</v>
      </c>
      <c r="AQ591" s="1">
        <v>2270.38</v>
      </c>
      <c r="AR591" s="1">
        <v>7346.06</v>
      </c>
      <c r="AS591" s="1">
        <v>1009.98</v>
      </c>
      <c r="AT591" s="1">
        <v>1187.07</v>
      </c>
      <c r="AU591" s="1">
        <v>13886.17</v>
      </c>
      <c r="AV591" s="1">
        <v>4231.9399999999996</v>
      </c>
      <c r="AW591">
        <v>0.2515</v>
      </c>
      <c r="AX591" s="1">
        <v>10548.69</v>
      </c>
      <c r="AY591">
        <v>0.62690000000000001</v>
      </c>
      <c r="AZ591" s="1">
        <v>1194.47</v>
      </c>
      <c r="BA591">
        <v>7.0999999999999994E-2</v>
      </c>
      <c r="BB591">
        <v>850.72</v>
      </c>
      <c r="BC591">
        <v>5.0599999999999999E-2</v>
      </c>
      <c r="BD591" s="1">
        <v>16825.830000000002</v>
      </c>
      <c r="BE591" s="1">
        <v>1123.4000000000001</v>
      </c>
      <c r="BF591">
        <v>0.25719999999999998</v>
      </c>
      <c r="BG591">
        <v>0.47439999999999999</v>
      </c>
      <c r="BH591">
        <v>0.20780000000000001</v>
      </c>
      <c r="BI591">
        <v>0.27760000000000001</v>
      </c>
      <c r="BJ591">
        <v>2.4899999999999999E-2</v>
      </c>
      <c r="BK591">
        <v>1.5299999999999999E-2</v>
      </c>
    </row>
    <row r="592" spans="1:63" x14ac:dyDescent="0.3">
      <c r="A592" t="s">
        <v>590</v>
      </c>
      <c r="B592">
        <v>45096</v>
      </c>
      <c r="C592">
        <v>85</v>
      </c>
      <c r="D592">
        <v>20.69</v>
      </c>
      <c r="E592" s="1">
        <v>1759.05</v>
      </c>
      <c r="F592" s="1">
        <v>1530.66</v>
      </c>
      <c r="G592">
        <v>2.5999999999999999E-3</v>
      </c>
      <c r="H592">
        <v>0</v>
      </c>
      <c r="I592">
        <v>2.7000000000000001E-3</v>
      </c>
      <c r="J592">
        <v>3.2000000000000002E-3</v>
      </c>
      <c r="K592">
        <v>0.27900000000000003</v>
      </c>
      <c r="L592">
        <v>0.68410000000000004</v>
      </c>
      <c r="M592">
        <v>2.8299999999999999E-2</v>
      </c>
      <c r="N592">
        <v>0.61760000000000004</v>
      </c>
      <c r="O592">
        <v>0.15359999999999999</v>
      </c>
      <c r="P592">
        <v>0.1318</v>
      </c>
      <c r="Q592" s="1">
        <v>60134.879999999997</v>
      </c>
      <c r="R592">
        <v>0.13159999999999999</v>
      </c>
      <c r="S592">
        <v>9.6500000000000002E-2</v>
      </c>
      <c r="T592">
        <v>0.77190000000000003</v>
      </c>
      <c r="U592">
        <v>11</v>
      </c>
      <c r="V592" s="1">
        <v>81102.73</v>
      </c>
      <c r="W592">
        <v>154.63</v>
      </c>
      <c r="X592" s="1">
        <v>119915.13</v>
      </c>
      <c r="Y592">
        <v>0.77790000000000004</v>
      </c>
      <c r="Z592">
        <v>0.16550000000000001</v>
      </c>
      <c r="AA592">
        <v>5.6599999999999998E-2</v>
      </c>
      <c r="AB592">
        <v>0.22209999999999999</v>
      </c>
      <c r="AC592">
        <v>119.92</v>
      </c>
      <c r="AD592" s="1">
        <v>3700.54</v>
      </c>
      <c r="AE592">
        <v>430.23</v>
      </c>
      <c r="AF592" s="1">
        <v>110185.52</v>
      </c>
      <c r="AG592">
        <v>166</v>
      </c>
      <c r="AH592" s="1">
        <v>29644</v>
      </c>
      <c r="AI592" s="1">
        <v>45502</v>
      </c>
      <c r="AJ592">
        <v>50.1</v>
      </c>
      <c r="AK592">
        <v>28.26</v>
      </c>
      <c r="AL592">
        <v>36.49</v>
      </c>
      <c r="AM592">
        <v>4.5999999999999996</v>
      </c>
      <c r="AN592">
        <v>0</v>
      </c>
      <c r="AO592">
        <v>1.0590999999999999</v>
      </c>
      <c r="AP592" s="1">
        <v>2023.88</v>
      </c>
      <c r="AQ592" s="1">
        <v>1950.7</v>
      </c>
      <c r="AR592" s="1">
        <v>6599.93</v>
      </c>
      <c r="AS592">
        <v>421.61</v>
      </c>
      <c r="AT592">
        <v>499.94</v>
      </c>
      <c r="AU592" s="1">
        <v>11496.06</v>
      </c>
      <c r="AV592" s="1">
        <v>7472.13</v>
      </c>
      <c r="AW592">
        <v>0.58620000000000005</v>
      </c>
      <c r="AX592" s="1">
        <v>3372.37</v>
      </c>
      <c r="AY592">
        <v>0.2646</v>
      </c>
      <c r="AZ592">
        <v>653.05999999999995</v>
      </c>
      <c r="BA592">
        <v>5.1200000000000002E-2</v>
      </c>
      <c r="BB592" s="1">
        <v>1248.3</v>
      </c>
      <c r="BC592">
        <v>9.7900000000000001E-2</v>
      </c>
      <c r="BD592" s="1">
        <v>12745.86</v>
      </c>
      <c r="BE592" s="1">
        <v>4823.1499999999996</v>
      </c>
      <c r="BF592">
        <v>2.1071</v>
      </c>
      <c r="BG592">
        <v>0.53190000000000004</v>
      </c>
      <c r="BH592">
        <v>0.22009999999999999</v>
      </c>
      <c r="BI592">
        <v>0.2092</v>
      </c>
      <c r="BJ592">
        <v>2.2499999999999999E-2</v>
      </c>
      <c r="BK592">
        <v>1.6400000000000001E-2</v>
      </c>
    </row>
    <row r="593" spans="1:63" x14ac:dyDescent="0.3">
      <c r="A593" t="s">
        <v>591</v>
      </c>
      <c r="B593">
        <v>46367</v>
      </c>
      <c r="C593">
        <v>42</v>
      </c>
      <c r="D593">
        <v>23.61</v>
      </c>
      <c r="E593">
        <v>991.77</v>
      </c>
      <c r="F593">
        <v>962.12</v>
      </c>
      <c r="G593">
        <v>4.1999999999999997E-3</v>
      </c>
      <c r="H593">
        <v>1E-3</v>
      </c>
      <c r="I593">
        <v>0.01</v>
      </c>
      <c r="J593">
        <v>0</v>
      </c>
      <c r="K593">
        <v>1.5100000000000001E-2</v>
      </c>
      <c r="L593">
        <v>0.94079999999999997</v>
      </c>
      <c r="M593">
        <v>2.8899999999999999E-2</v>
      </c>
      <c r="N593">
        <v>0.42799999999999999</v>
      </c>
      <c r="O593">
        <v>0</v>
      </c>
      <c r="P593">
        <v>0.1326</v>
      </c>
      <c r="Q593" s="1">
        <v>57987.72</v>
      </c>
      <c r="R593">
        <v>0.16</v>
      </c>
      <c r="S593">
        <v>0.1333</v>
      </c>
      <c r="T593">
        <v>0.70669999999999999</v>
      </c>
      <c r="U593">
        <v>7</v>
      </c>
      <c r="V593" s="1">
        <v>83566.14</v>
      </c>
      <c r="W593">
        <v>134.44999999999999</v>
      </c>
      <c r="X593" s="1">
        <v>124965.41</v>
      </c>
      <c r="Y593">
        <v>0.82469999999999999</v>
      </c>
      <c r="Z593">
        <v>0.1265</v>
      </c>
      <c r="AA593">
        <v>4.8800000000000003E-2</v>
      </c>
      <c r="AB593">
        <v>0.17530000000000001</v>
      </c>
      <c r="AC593">
        <v>124.97</v>
      </c>
      <c r="AD593" s="1">
        <v>4313.93</v>
      </c>
      <c r="AE593">
        <v>490.17</v>
      </c>
      <c r="AF593" s="1">
        <v>125831.29</v>
      </c>
      <c r="AG593">
        <v>241</v>
      </c>
      <c r="AH593" s="1">
        <v>33711</v>
      </c>
      <c r="AI593" s="1">
        <v>52613</v>
      </c>
      <c r="AJ593">
        <v>51.4</v>
      </c>
      <c r="AK593">
        <v>32.47</v>
      </c>
      <c r="AL593">
        <v>41.4</v>
      </c>
      <c r="AM593">
        <v>3.9</v>
      </c>
      <c r="AN593">
        <v>0</v>
      </c>
      <c r="AO593">
        <v>1.0488999999999999</v>
      </c>
      <c r="AP593" s="1">
        <v>1380.61</v>
      </c>
      <c r="AQ593" s="1">
        <v>1530.64</v>
      </c>
      <c r="AR593" s="1">
        <v>5730.8</v>
      </c>
      <c r="AS593">
        <v>185.31</v>
      </c>
      <c r="AT593">
        <v>131.25</v>
      </c>
      <c r="AU593" s="1">
        <v>8958.65</v>
      </c>
      <c r="AV593" s="1">
        <v>6018.86</v>
      </c>
      <c r="AW593">
        <v>0.50839999999999996</v>
      </c>
      <c r="AX593" s="1">
        <v>3530.32</v>
      </c>
      <c r="AY593">
        <v>0.29820000000000002</v>
      </c>
      <c r="AZ593" s="1">
        <v>1603.91</v>
      </c>
      <c r="BA593">
        <v>0.13550000000000001</v>
      </c>
      <c r="BB593">
        <v>685.3</v>
      </c>
      <c r="BC593">
        <v>5.79E-2</v>
      </c>
      <c r="BD593" s="1">
        <v>11838.39</v>
      </c>
      <c r="BE593" s="1">
        <v>5665.29</v>
      </c>
      <c r="BF593">
        <v>1.7887</v>
      </c>
      <c r="BG593">
        <v>0.48280000000000001</v>
      </c>
      <c r="BH593">
        <v>0.17849999999999999</v>
      </c>
      <c r="BI593">
        <v>0.29320000000000002</v>
      </c>
      <c r="BJ593">
        <v>3.3000000000000002E-2</v>
      </c>
      <c r="BK593">
        <v>1.2500000000000001E-2</v>
      </c>
    </row>
    <row r="594" spans="1:63" x14ac:dyDescent="0.3">
      <c r="A594" t="s">
        <v>592</v>
      </c>
      <c r="B594">
        <v>45104</v>
      </c>
      <c r="C594">
        <v>31</v>
      </c>
      <c r="D594">
        <v>255.1</v>
      </c>
      <c r="E594" s="1">
        <v>7908.21</v>
      </c>
      <c r="F594" s="1">
        <v>7780.73</v>
      </c>
      <c r="G594">
        <v>2.2100000000000002E-2</v>
      </c>
      <c r="H594">
        <v>4.0000000000000002E-4</v>
      </c>
      <c r="I594">
        <v>9.4299999999999995E-2</v>
      </c>
      <c r="J594">
        <v>1.5E-3</v>
      </c>
      <c r="K594">
        <v>1.29E-2</v>
      </c>
      <c r="L594">
        <v>0.81469999999999998</v>
      </c>
      <c r="M594">
        <v>5.4199999999999998E-2</v>
      </c>
      <c r="N594">
        <v>0.35970000000000002</v>
      </c>
      <c r="O594">
        <v>1.46E-2</v>
      </c>
      <c r="P594">
        <v>0.15939999999999999</v>
      </c>
      <c r="Q594" s="1">
        <v>69008.31</v>
      </c>
      <c r="R594">
        <v>0.26150000000000001</v>
      </c>
      <c r="S594">
        <v>0.27350000000000002</v>
      </c>
      <c r="T594">
        <v>0.46510000000000001</v>
      </c>
      <c r="U594">
        <v>49</v>
      </c>
      <c r="V594" s="1">
        <v>93525.24</v>
      </c>
      <c r="W594">
        <v>161.38</v>
      </c>
      <c r="X594" s="1">
        <v>195638.1</v>
      </c>
      <c r="Y594">
        <v>0.70230000000000004</v>
      </c>
      <c r="Z594">
        <v>0.2334</v>
      </c>
      <c r="AA594">
        <v>6.4299999999999996E-2</v>
      </c>
      <c r="AB594">
        <v>0.29770000000000002</v>
      </c>
      <c r="AC594">
        <v>195.64</v>
      </c>
      <c r="AD594" s="1">
        <v>9146.3700000000008</v>
      </c>
      <c r="AE594" s="1">
        <v>1049.23</v>
      </c>
      <c r="AF594" s="1">
        <v>192489.4</v>
      </c>
      <c r="AG594">
        <v>504</v>
      </c>
      <c r="AH594" s="1">
        <v>36144</v>
      </c>
      <c r="AI594" s="1">
        <v>55222</v>
      </c>
      <c r="AJ594">
        <v>59.19</v>
      </c>
      <c r="AK594">
        <v>45.57</v>
      </c>
      <c r="AL594">
        <v>46.87</v>
      </c>
      <c r="AM594">
        <v>4.8</v>
      </c>
      <c r="AN594">
        <v>0</v>
      </c>
      <c r="AO594">
        <v>1.0774999999999999</v>
      </c>
      <c r="AP594" s="1">
        <v>1748.86</v>
      </c>
      <c r="AQ594" s="1">
        <v>2222.9499999999998</v>
      </c>
      <c r="AR594" s="1">
        <v>6533.66</v>
      </c>
      <c r="AS594">
        <v>831.89</v>
      </c>
      <c r="AT594">
        <v>349.3</v>
      </c>
      <c r="AU594" s="1">
        <v>11686.66</v>
      </c>
      <c r="AV594" s="1">
        <v>3559.41</v>
      </c>
      <c r="AW594">
        <v>0.26729999999999998</v>
      </c>
      <c r="AX594" s="1">
        <v>8238.2099999999991</v>
      </c>
      <c r="AY594">
        <v>0.61870000000000003</v>
      </c>
      <c r="AZ594">
        <v>896.69</v>
      </c>
      <c r="BA594">
        <v>6.7299999999999999E-2</v>
      </c>
      <c r="BB594">
        <v>621.91999999999996</v>
      </c>
      <c r="BC594">
        <v>4.6699999999999998E-2</v>
      </c>
      <c r="BD594" s="1">
        <v>13316.24</v>
      </c>
      <c r="BE594" s="1">
        <v>1415.35</v>
      </c>
      <c r="BF594">
        <v>0.27739999999999998</v>
      </c>
      <c r="BG594">
        <v>0.58099999999999996</v>
      </c>
      <c r="BH594">
        <v>0.17</v>
      </c>
      <c r="BI594">
        <v>0.19570000000000001</v>
      </c>
      <c r="BJ594">
        <v>3.3399999999999999E-2</v>
      </c>
      <c r="BK594">
        <v>1.9900000000000001E-2</v>
      </c>
    </row>
    <row r="595" spans="1:63" x14ac:dyDescent="0.3">
      <c r="A595" t="s">
        <v>593</v>
      </c>
      <c r="B595">
        <v>45112</v>
      </c>
      <c r="C595">
        <v>161</v>
      </c>
      <c r="D595">
        <v>19.510000000000002</v>
      </c>
      <c r="E595" s="1">
        <v>3141.85</v>
      </c>
      <c r="F595" s="1">
        <v>2851.95</v>
      </c>
      <c r="G595">
        <v>7.6E-3</v>
      </c>
      <c r="H595">
        <v>0</v>
      </c>
      <c r="I595">
        <v>3.49E-2</v>
      </c>
      <c r="J595">
        <v>8.0000000000000004E-4</v>
      </c>
      <c r="K595">
        <v>4.7699999999999999E-2</v>
      </c>
      <c r="L595">
        <v>0.8276</v>
      </c>
      <c r="M595">
        <v>8.1500000000000003E-2</v>
      </c>
      <c r="N595">
        <v>0.52139999999999997</v>
      </c>
      <c r="O595">
        <v>9.2999999999999992E-3</v>
      </c>
      <c r="P595">
        <v>0.12620000000000001</v>
      </c>
      <c r="Q595" s="1">
        <v>55616.09</v>
      </c>
      <c r="R595">
        <v>0.34860000000000002</v>
      </c>
      <c r="S595">
        <v>0.16</v>
      </c>
      <c r="T595">
        <v>0.4914</v>
      </c>
      <c r="U595">
        <v>17</v>
      </c>
      <c r="V595" s="1">
        <v>91985.76</v>
      </c>
      <c r="W595">
        <v>179.6</v>
      </c>
      <c r="X595" s="1">
        <v>160851.35</v>
      </c>
      <c r="Y595">
        <v>0.67769999999999997</v>
      </c>
      <c r="Z595">
        <v>0.24149999999999999</v>
      </c>
      <c r="AA595">
        <v>8.0799999999999997E-2</v>
      </c>
      <c r="AB595">
        <v>0.32229999999999998</v>
      </c>
      <c r="AC595">
        <v>160.85</v>
      </c>
      <c r="AD595" s="1">
        <v>3821.79</v>
      </c>
      <c r="AE595">
        <v>333.05</v>
      </c>
      <c r="AF595" s="1">
        <v>146474.21</v>
      </c>
      <c r="AG595">
        <v>360</v>
      </c>
      <c r="AH595" s="1">
        <v>30830</v>
      </c>
      <c r="AI595" s="1">
        <v>54858</v>
      </c>
      <c r="AJ595">
        <v>27.3</v>
      </c>
      <c r="AK595">
        <v>22.14</v>
      </c>
      <c r="AL595">
        <v>27.12</v>
      </c>
      <c r="AM595">
        <v>4.2</v>
      </c>
      <c r="AN595" s="1">
        <v>1293.51</v>
      </c>
      <c r="AO595">
        <v>1.2901</v>
      </c>
      <c r="AP595" s="1">
        <v>1038.3</v>
      </c>
      <c r="AQ595" s="1">
        <v>1782.87</v>
      </c>
      <c r="AR595" s="1">
        <v>5499.72</v>
      </c>
      <c r="AS595">
        <v>414.05</v>
      </c>
      <c r="AT595">
        <v>224.83</v>
      </c>
      <c r="AU595" s="1">
        <v>8959.77</v>
      </c>
      <c r="AV595" s="1">
        <v>4484.0600000000004</v>
      </c>
      <c r="AW595">
        <v>0.4017</v>
      </c>
      <c r="AX595" s="1">
        <v>5041.21</v>
      </c>
      <c r="AY595">
        <v>0.4516</v>
      </c>
      <c r="AZ595">
        <v>668.56</v>
      </c>
      <c r="BA595">
        <v>5.9900000000000002E-2</v>
      </c>
      <c r="BB595">
        <v>968.8</v>
      </c>
      <c r="BC595">
        <v>8.6800000000000002E-2</v>
      </c>
      <c r="BD595" s="1">
        <v>11162.63</v>
      </c>
      <c r="BE595" s="1">
        <v>3213.81</v>
      </c>
      <c r="BF595">
        <v>1.1596</v>
      </c>
      <c r="BG595">
        <v>0.54820000000000002</v>
      </c>
      <c r="BH595">
        <v>0.19109999999999999</v>
      </c>
      <c r="BI595">
        <v>0.19209999999999999</v>
      </c>
      <c r="BJ595">
        <v>5.0700000000000002E-2</v>
      </c>
      <c r="BK595">
        <v>1.78E-2</v>
      </c>
    </row>
    <row r="596" spans="1:63" x14ac:dyDescent="0.3">
      <c r="A596" t="s">
        <v>594</v>
      </c>
      <c r="B596">
        <v>45666</v>
      </c>
      <c r="C596">
        <v>15</v>
      </c>
      <c r="D596">
        <v>40.07</v>
      </c>
      <c r="E596">
        <v>601</v>
      </c>
      <c r="F596">
        <v>490.21</v>
      </c>
      <c r="G596">
        <v>2E-3</v>
      </c>
      <c r="H596">
        <v>0</v>
      </c>
      <c r="I596">
        <v>7.2499999999999995E-2</v>
      </c>
      <c r="J596">
        <v>0</v>
      </c>
      <c r="K596">
        <v>1.32E-2</v>
      </c>
      <c r="L596">
        <v>0.8206</v>
      </c>
      <c r="M596">
        <v>9.1700000000000004E-2</v>
      </c>
      <c r="N596">
        <v>1</v>
      </c>
      <c r="O596">
        <v>2.9999999999999997E-4</v>
      </c>
      <c r="P596">
        <v>0.20979999999999999</v>
      </c>
      <c r="Q596" s="1">
        <v>49641.29</v>
      </c>
      <c r="R596">
        <v>0.26869999999999999</v>
      </c>
      <c r="S596">
        <v>0.34329999999999999</v>
      </c>
      <c r="T596">
        <v>0.3881</v>
      </c>
      <c r="U596">
        <v>7</v>
      </c>
      <c r="V596" s="1">
        <v>68357.14</v>
      </c>
      <c r="W596">
        <v>82.26</v>
      </c>
      <c r="X596" s="1">
        <v>74341.929999999993</v>
      </c>
      <c r="Y596">
        <v>0.85160000000000002</v>
      </c>
      <c r="Z596">
        <v>0.10349999999999999</v>
      </c>
      <c r="AA596">
        <v>4.48E-2</v>
      </c>
      <c r="AB596">
        <v>0.1484</v>
      </c>
      <c r="AC596">
        <v>74.34</v>
      </c>
      <c r="AD596" s="1">
        <v>2788.14</v>
      </c>
      <c r="AE596">
        <v>380.77</v>
      </c>
      <c r="AF596" s="1">
        <v>69795.149999999994</v>
      </c>
      <c r="AG596">
        <v>38</v>
      </c>
      <c r="AH596" s="1">
        <v>28660</v>
      </c>
      <c r="AI596" s="1">
        <v>38156</v>
      </c>
      <c r="AJ596">
        <v>55.28</v>
      </c>
      <c r="AK596">
        <v>36.380000000000003</v>
      </c>
      <c r="AL596">
        <v>39.06</v>
      </c>
      <c r="AM596">
        <v>4.5</v>
      </c>
      <c r="AN596">
        <v>0</v>
      </c>
      <c r="AO596">
        <v>1.1708000000000001</v>
      </c>
      <c r="AP596" s="1">
        <v>2411.08</v>
      </c>
      <c r="AQ596" s="1">
        <v>3904.39</v>
      </c>
      <c r="AR596" s="1">
        <v>9168.99</v>
      </c>
      <c r="AS596" s="1">
        <v>1022.01</v>
      </c>
      <c r="AT596">
        <v>510.65</v>
      </c>
      <c r="AU596" s="1">
        <v>17017.29</v>
      </c>
      <c r="AV596" s="1">
        <v>12846.32</v>
      </c>
      <c r="AW596">
        <v>0.67869999999999997</v>
      </c>
      <c r="AX596" s="1">
        <v>2755.39</v>
      </c>
      <c r="AY596">
        <v>0.14560000000000001</v>
      </c>
      <c r="AZ596" s="1">
        <v>1075.78</v>
      </c>
      <c r="BA596">
        <v>5.6800000000000003E-2</v>
      </c>
      <c r="BB596" s="1">
        <v>2249.8000000000002</v>
      </c>
      <c r="BC596">
        <v>0.11890000000000001</v>
      </c>
      <c r="BD596" s="1">
        <v>18927.29</v>
      </c>
      <c r="BE596" s="1">
        <v>8546.5300000000007</v>
      </c>
      <c r="BF596">
        <v>4.5746000000000002</v>
      </c>
      <c r="BG596">
        <v>0.4728</v>
      </c>
      <c r="BH596">
        <v>0.19850000000000001</v>
      </c>
      <c r="BI596">
        <v>0.2823</v>
      </c>
      <c r="BJ596">
        <v>3.6900000000000002E-2</v>
      </c>
      <c r="BK596">
        <v>9.4000000000000004E-3</v>
      </c>
    </row>
    <row r="597" spans="1:63" x14ac:dyDescent="0.3">
      <c r="A597" t="s">
        <v>595</v>
      </c>
      <c r="B597">
        <v>44081</v>
      </c>
      <c r="C597">
        <v>12</v>
      </c>
      <c r="D597">
        <v>333.74</v>
      </c>
      <c r="E597" s="1">
        <v>4004.87</v>
      </c>
      <c r="F597" s="1">
        <v>3633.83</v>
      </c>
      <c r="G597">
        <v>5.4600000000000003E-2</v>
      </c>
      <c r="H597">
        <v>3.7000000000000002E-3</v>
      </c>
      <c r="I597">
        <v>0.57210000000000005</v>
      </c>
      <c r="J597">
        <v>8.0000000000000004E-4</v>
      </c>
      <c r="K597">
        <v>0.1744</v>
      </c>
      <c r="L597">
        <v>0.1072</v>
      </c>
      <c r="M597">
        <v>8.72E-2</v>
      </c>
      <c r="N597">
        <v>0.73760000000000003</v>
      </c>
      <c r="O597">
        <v>0.16189999999999999</v>
      </c>
      <c r="P597">
        <v>0.15160000000000001</v>
      </c>
      <c r="Q597" s="1">
        <v>62195.43</v>
      </c>
      <c r="R597">
        <v>0.28460000000000002</v>
      </c>
      <c r="S597">
        <v>0.2114</v>
      </c>
      <c r="T597">
        <v>0.50409999999999999</v>
      </c>
      <c r="U597">
        <v>25</v>
      </c>
      <c r="V597" s="1">
        <v>103940</v>
      </c>
      <c r="W597">
        <v>155.57</v>
      </c>
      <c r="X597" s="1">
        <v>109695.55</v>
      </c>
      <c r="Y597">
        <v>0.73429999999999995</v>
      </c>
      <c r="Z597">
        <v>0.2215</v>
      </c>
      <c r="AA597">
        <v>4.4200000000000003E-2</v>
      </c>
      <c r="AB597">
        <v>0.26569999999999999</v>
      </c>
      <c r="AC597">
        <v>109.7</v>
      </c>
      <c r="AD597" s="1">
        <v>6550.47</v>
      </c>
      <c r="AE597">
        <v>733.11</v>
      </c>
      <c r="AF597" s="1">
        <v>117704.7</v>
      </c>
      <c r="AG597">
        <v>202</v>
      </c>
      <c r="AH597" s="1">
        <v>33022</v>
      </c>
      <c r="AI597" s="1">
        <v>50717</v>
      </c>
      <c r="AJ597">
        <v>88.51</v>
      </c>
      <c r="AK597">
        <v>55.81</v>
      </c>
      <c r="AL597">
        <v>66.900000000000006</v>
      </c>
      <c r="AM597">
        <v>4.6500000000000004</v>
      </c>
      <c r="AN597">
        <v>0</v>
      </c>
      <c r="AO597">
        <v>1.2823</v>
      </c>
      <c r="AP597" s="1">
        <v>1940.09</v>
      </c>
      <c r="AQ597" s="1">
        <v>2318.52</v>
      </c>
      <c r="AR597" s="1">
        <v>7373.29</v>
      </c>
      <c r="AS597">
        <v>748.04</v>
      </c>
      <c r="AT597">
        <v>889.42</v>
      </c>
      <c r="AU597" s="1">
        <v>13269.37</v>
      </c>
      <c r="AV597" s="1">
        <v>6224.27</v>
      </c>
      <c r="AW597">
        <v>0.40489999999999998</v>
      </c>
      <c r="AX597" s="1">
        <v>6219.36</v>
      </c>
      <c r="AY597">
        <v>0.40460000000000002</v>
      </c>
      <c r="AZ597" s="1">
        <v>1361.25</v>
      </c>
      <c r="BA597">
        <v>8.8599999999999998E-2</v>
      </c>
      <c r="BB597" s="1">
        <v>1566.07</v>
      </c>
      <c r="BC597">
        <v>0.1019</v>
      </c>
      <c r="BD597" s="1">
        <v>15370.94</v>
      </c>
      <c r="BE597" s="1">
        <v>4115.43</v>
      </c>
      <c r="BF597">
        <v>1.2059</v>
      </c>
      <c r="BG597">
        <v>0.53220000000000001</v>
      </c>
      <c r="BH597">
        <v>0.18329999999999999</v>
      </c>
      <c r="BI597">
        <v>0.2336</v>
      </c>
      <c r="BJ597">
        <v>3.6499999999999998E-2</v>
      </c>
      <c r="BK597">
        <v>1.4500000000000001E-2</v>
      </c>
    </row>
    <row r="598" spans="1:63" x14ac:dyDescent="0.3">
      <c r="A598" t="s">
        <v>596</v>
      </c>
      <c r="B598">
        <v>50518</v>
      </c>
      <c r="C598">
        <v>74</v>
      </c>
      <c r="D598">
        <v>7.87</v>
      </c>
      <c r="E598">
        <v>582.6</v>
      </c>
      <c r="F598">
        <v>599.44000000000005</v>
      </c>
      <c r="G598">
        <v>1.6999999999999999E-3</v>
      </c>
      <c r="H598">
        <v>1.6999999999999999E-3</v>
      </c>
      <c r="I598">
        <v>3.3E-3</v>
      </c>
      <c r="J598">
        <v>0</v>
      </c>
      <c r="K598">
        <v>5.0000000000000001E-3</v>
      </c>
      <c r="L598">
        <v>0.97750000000000004</v>
      </c>
      <c r="M598">
        <v>1.0800000000000001E-2</v>
      </c>
      <c r="N598">
        <v>0.37559999999999999</v>
      </c>
      <c r="O598">
        <v>0</v>
      </c>
      <c r="P598">
        <v>0.1492</v>
      </c>
      <c r="Q598" s="1">
        <v>55575.51</v>
      </c>
      <c r="R598">
        <v>8.5099999999999995E-2</v>
      </c>
      <c r="S598">
        <v>0.12770000000000001</v>
      </c>
      <c r="T598">
        <v>0.78720000000000001</v>
      </c>
      <c r="U598">
        <v>9</v>
      </c>
      <c r="V598" s="1">
        <v>60002</v>
      </c>
      <c r="W598">
        <v>61.96</v>
      </c>
      <c r="X598" s="1">
        <v>289618.07</v>
      </c>
      <c r="Y598">
        <v>0.32740000000000002</v>
      </c>
      <c r="Z598">
        <v>5.4899999999999997E-2</v>
      </c>
      <c r="AA598">
        <v>0.61770000000000003</v>
      </c>
      <c r="AB598">
        <v>0.67259999999999998</v>
      </c>
      <c r="AC598">
        <v>289.62</v>
      </c>
      <c r="AD598" s="1">
        <v>9975.74</v>
      </c>
      <c r="AE598">
        <v>328.41</v>
      </c>
      <c r="AF598" s="1">
        <v>236323.86</v>
      </c>
      <c r="AG598">
        <v>565</v>
      </c>
      <c r="AH598" s="1">
        <v>34277</v>
      </c>
      <c r="AI598" s="1">
        <v>57029</v>
      </c>
      <c r="AJ598">
        <v>38.340000000000003</v>
      </c>
      <c r="AK598">
        <v>26.44</v>
      </c>
      <c r="AL598">
        <v>38.340000000000003</v>
      </c>
      <c r="AM598">
        <v>4.2</v>
      </c>
      <c r="AN598">
        <v>0</v>
      </c>
      <c r="AO598">
        <v>0.66100000000000003</v>
      </c>
      <c r="AP598" s="1">
        <v>2137.44</v>
      </c>
      <c r="AQ598" s="1">
        <v>2113.4</v>
      </c>
      <c r="AR598" s="1">
        <v>7162.81</v>
      </c>
      <c r="AS598">
        <v>527.07000000000005</v>
      </c>
      <c r="AT598">
        <v>217.91</v>
      </c>
      <c r="AU598" s="1">
        <v>12158.67</v>
      </c>
      <c r="AV598" s="1">
        <v>3574.11</v>
      </c>
      <c r="AW598">
        <v>0.25109999999999999</v>
      </c>
      <c r="AX598" s="1">
        <v>8020.6</v>
      </c>
      <c r="AY598">
        <v>0.5635</v>
      </c>
      <c r="AZ598" s="1">
        <v>1859.7</v>
      </c>
      <c r="BA598">
        <v>0.13070000000000001</v>
      </c>
      <c r="BB598">
        <v>779.11</v>
      </c>
      <c r="BC598">
        <v>5.4699999999999999E-2</v>
      </c>
      <c r="BD598" s="1">
        <v>14233.52</v>
      </c>
      <c r="BE598" s="1">
        <v>3135.14</v>
      </c>
      <c r="BF598">
        <v>0.93389999999999995</v>
      </c>
      <c r="BG598">
        <v>0.51490000000000002</v>
      </c>
      <c r="BH598">
        <v>0.24460000000000001</v>
      </c>
      <c r="BI598">
        <v>0.19159999999999999</v>
      </c>
      <c r="BJ598">
        <v>2.24E-2</v>
      </c>
      <c r="BK598">
        <v>2.64E-2</v>
      </c>
    </row>
    <row r="599" spans="1:63" x14ac:dyDescent="0.3">
      <c r="A599" t="s">
        <v>597</v>
      </c>
      <c r="B599">
        <v>49577</v>
      </c>
      <c r="C599">
        <v>70</v>
      </c>
      <c r="D599">
        <v>15.05</v>
      </c>
      <c r="E599" s="1">
        <v>1053.47</v>
      </c>
      <c r="F599">
        <v>967.45</v>
      </c>
      <c r="G599">
        <v>3.0999999999999999E-3</v>
      </c>
      <c r="H599">
        <v>1E-3</v>
      </c>
      <c r="I599">
        <v>1.2999999999999999E-3</v>
      </c>
      <c r="J599">
        <v>0</v>
      </c>
      <c r="K599">
        <v>9.0200000000000002E-2</v>
      </c>
      <c r="L599">
        <v>0.89339999999999997</v>
      </c>
      <c r="M599">
        <v>1.0999999999999999E-2</v>
      </c>
      <c r="N599">
        <v>0.29260000000000003</v>
      </c>
      <c r="O599">
        <v>0</v>
      </c>
      <c r="P599">
        <v>0.11070000000000001</v>
      </c>
      <c r="Q599" s="1">
        <v>56787.53</v>
      </c>
      <c r="R599">
        <v>0.36670000000000003</v>
      </c>
      <c r="S599">
        <v>0.26669999999999999</v>
      </c>
      <c r="T599">
        <v>0.36670000000000003</v>
      </c>
      <c r="U599">
        <v>11.5</v>
      </c>
      <c r="V599" s="1">
        <v>50042.87</v>
      </c>
      <c r="W599">
        <v>85.89</v>
      </c>
      <c r="X599" s="1">
        <v>158204.6</v>
      </c>
      <c r="Y599">
        <v>0.87419999999999998</v>
      </c>
      <c r="Z599">
        <v>8.1000000000000003E-2</v>
      </c>
      <c r="AA599">
        <v>4.48E-2</v>
      </c>
      <c r="AB599">
        <v>0.1258</v>
      </c>
      <c r="AC599">
        <v>158.19999999999999</v>
      </c>
      <c r="AD599" s="1">
        <v>4877.3</v>
      </c>
      <c r="AE599">
        <v>715.72</v>
      </c>
      <c r="AF599" s="1">
        <v>152131.63</v>
      </c>
      <c r="AG599">
        <v>390</v>
      </c>
      <c r="AH599" s="1">
        <v>38947</v>
      </c>
      <c r="AI599" s="1">
        <v>57921</v>
      </c>
      <c r="AJ599">
        <v>46.3</v>
      </c>
      <c r="AK599">
        <v>29.44</v>
      </c>
      <c r="AL599">
        <v>37.25</v>
      </c>
      <c r="AM599">
        <v>4</v>
      </c>
      <c r="AN599">
        <v>0</v>
      </c>
      <c r="AO599">
        <v>0.95989999999999998</v>
      </c>
      <c r="AP599" s="1">
        <v>1672.55</v>
      </c>
      <c r="AQ599" s="1">
        <v>2181.89</v>
      </c>
      <c r="AR599" s="1">
        <v>6064.42</v>
      </c>
      <c r="AS599">
        <v>888.49</v>
      </c>
      <c r="AT599">
        <v>156.88</v>
      </c>
      <c r="AU599" s="1">
        <v>10964.26</v>
      </c>
      <c r="AV599" s="1">
        <v>6070.7</v>
      </c>
      <c r="AW599">
        <v>0.48920000000000002</v>
      </c>
      <c r="AX599" s="1">
        <v>4633.88</v>
      </c>
      <c r="AY599">
        <v>0.37340000000000001</v>
      </c>
      <c r="AZ599" s="1">
        <v>1255.49</v>
      </c>
      <c r="BA599">
        <v>0.1012</v>
      </c>
      <c r="BB599">
        <v>450.35</v>
      </c>
      <c r="BC599">
        <v>3.6299999999999999E-2</v>
      </c>
      <c r="BD599" s="1">
        <v>12410.43</v>
      </c>
      <c r="BE599" s="1">
        <v>4582.1000000000004</v>
      </c>
      <c r="BF599">
        <v>1.1827000000000001</v>
      </c>
      <c r="BG599">
        <v>0.54339999999999999</v>
      </c>
      <c r="BH599">
        <v>0.21560000000000001</v>
      </c>
      <c r="BI599">
        <v>0.18479999999999999</v>
      </c>
      <c r="BJ599">
        <v>4.0300000000000002E-2</v>
      </c>
      <c r="BK599">
        <v>1.5800000000000002E-2</v>
      </c>
    </row>
    <row r="600" spans="1:63" x14ac:dyDescent="0.3">
      <c r="A600" t="s">
        <v>598</v>
      </c>
      <c r="B600">
        <v>49973</v>
      </c>
      <c r="C600">
        <v>41</v>
      </c>
      <c r="D600">
        <v>47.42</v>
      </c>
      <c r="E600" s="1">
        <v>1944.33</v>
      </c>
      <c r="F600" s="1">
        <v>1946.11</v>
      </c>
      <c r="G600">
        <v>4.1000000000000002E-2</v>
      </c>
      <c r="H600">
        <v>0</v>
      </c>
      <c r="I600">
        <v>0.21890000000000001</v>
      </c>
      <c r="J600">
        <v>5.0000000000000001E-4</v>
      </c>
      <c r="K600">
        <v>3.5999999999999997E-2</v>
      </c>
      <c r="L600">
        <v>0.63790000000000002</v>
      </c>
      <c r="M600">
        <v>6.5600000000000006E-2</v>
      </c>
      <c r="N600">
        <v>0.41289999999999999</v>
      </c>
      <c r="O600">
        <v>3.8399999999999997E-2</v>
      </c>
      <c r="P600">
        <v>0.13189999999999999</v>
      </c>
      <c r="Q600" s="1">
        <v>67117.119999999995</v>
      </c>
      <c r="R600">
        <v>9.35E-2</v>
      </c>
      <c r="S600">
        <v>0.17269999999999999</v>
      </c>
      <c r="T600">
        <v>0.73380000000000001</v>
      </c>
      <c r="U600">
        <v>17</v>
      </c>
      <c r="V600" s="1">
        <v>83345.759999999995</v>
      </c>
      <c r="W600">
        <v>114.37</v>
      </c>
      <c r="X600" s="1">
        <v>237822.68</v>
      </c>
      <c r="Y600">
        <v>0.70960000000000001</v>
      </c>
      <c r="Z600">
        <v>0.27310000000000001</v>
      </c>
      <c r="AA600">
        <v>1.7299999999999999E-2</v>
      </c>
      <c r="AB600">
        <v>0.29039999999999999</v>
      </c>
      <c r="AC600">
        <v>237.82</v>
      </c>
      <c r="AD600" s="1">
        <v>10003.629999999999</v>
      </c>
      <c r="AE600" s="1">
        <v>1251.29</v>
      </c>
      <c r="AF600" s="1">
        <v>226428.03</v>
      </c>
      <c r="AG600">
        <v>551</v>
      </c>
      <c r="AH600" s="1">
        <v>36062</v>
      </c>
      <c r="AI600" s="1">
        <v>76179</v>
      </c>
      <c r="AJ600">
        <v>56.6</v>
      </c>
      <c r="AK600">
        <v>42.18</v>
      </c>
      <c r="AL600">
        <v>40.85</v>
      </c>
      <c r="AM600">
        <v>4.68</v>
      </c>
      <c r="AN600">
        <v>0</v>
      </c>
      <c r="AO600">
        <v>0.85399999999999998</v>
      </c>
      <c r="AP600" s="1">
        <v>1751.59</v>
      </c>
      <c r="AQ600" s="1">
        <v>2318.25</v>
      </c>
      <c r="AR600" s="1">
        <v>7671.97</v>
      </c>
      <c r="AS600">
        <v>780.55</v>
      </c>
      <c r="AT600">
        <v>259.42</v>
      </c>
      <c r="AU600" s="1">
        <v>12781.77</v>
      </c>
      <c r="AV600" s="1">
        <v>2742.47</v>
      </c>
      <c r="AW600">
        <v>0.20050000000000001</v>
      </c>
      <c r="AX600" s="1">
        <v>8762.65</v>
      </c>
      <c r="AY600">
        <v>0.64080000000000004</v>
      </c>
      <c r="AZ600" s="1">
        <v>1431.39</v>
      </c>
      <c r="BA600">
        <v>0.1047</v>
      </c>
      <c r="BB600">
        <v>739.08</v>
      </c>
      <c r="BC600">
        <v>5.3999999999999999E-2</v>
      </c>
      <c r="BD600" s="1">
        <v>13675.59</v>
      </c>
      <c r="BE600">
        <v>701.42</v>
      </c>
      <c r="BF600">
        <v>8.2900000000000001E-2</v>
      </c>
      <c r="BG600">
        <v>0.55420000000000003</v>
      </c>
      <c r="BH600">
        <v>0.2366</v>
      </c>
      <c r="BI600">
        <v>0.16880000000000001</v>
      </c>
      <c r="BJ600">
        <v>2.75E-2</v>
      </c>
      <c r="BK600">
        <v>1.29E-2</v>
      </c>
    </row>
    <row r="601" spans="1:63" x14ac:dyDescent="0.3">
      <c r="A601" t="s">
        <v>599</v>
      </c>
      <c r="B601">
        <v>45120</v>
      </c>
      <c r="C601">
        <v>42</v>
      </c>
      <c r="D601">
        <v>89.8</v>
      </c>
      <c r="E601" s="1">
        <v>3771.76</v>
      </c>
      <c r="F601" s="1">
        <v>3492.64</v>
      </c>
      <c r="G601">
        <v>1.8200000000000001E-2</v>
      </c>
      <c r="H601">
        <v>2.9999999999999997E-4</v>
      </c>
      <c r="I601">
        <v>2.98E-2</v>
      </c>
      <c r="J601">
        <v>1.1000000000000001E-3</v>
      </c>
      <c r="K601">
        <v>3.1199999999999999E-2</v>
      </c>
      <c r="L601">
        <v>0.84709999999999996</v>
      </c>
      <c r="M601">
        <v>7.22E-2</v>
      </c>
      <c r="N601">
        <v>0.47370000000000001</v>
      </c>
      <c r="O601">
        <v>1.1299999999999999E-2</v>
      </c>
      <c r="P601">
        <v>0.1424</v>
      </c>
      <c r="Q601" s="1">
        <v>58067.05</v>
      </c>
      <c r="R601">
        <v>0.26640000000000003</v>
      </c>
      <c r="S601">
        <v>0.19309999999999999</v>
      </c>
      <c r="T601">
        <v>0.54049999999999998</v>
      </c>
      <c r="U601">
        <v>20</v>
      </c>
      <c r="V601" s="1">
        <v>80827.95</v>
      </c>
      <c r="W601">
        <v>182.13</v>
      </c>
      <c r="X601" s="1">
        <v>168322.71</v>
      </c>
      <c r="Y601">
        <v>0.66610000000000003</v>
      </c>
      <c r="Z601">
        <v>0.2964</v>
      </c>
      <c r="AA601">
        <v>3.7499999999999999E-2</v>
      </c>
      <c r="AB601">
        <v>0.33389999999999997</v>
      </c>
      <c r="AC601">
        <v>168.32</v>
      </c>
      <c r="AD601" s="1">
        <v>8204.4500000000007</v>
      </c>
      <c r="AE601">
        <v>864.88</v>
      </c>
      <c r="AF601" s="1">
        <v>166124.98000000001</v>
      </c>
      <c r="AG601">
        <v>435</v>
      </c>
      <c r="AH601" s="1">
        <v>33479</v>
      </c>
      <c r="AI601" s="1">
        <v>61220</v>
      </c>
      <c r="AJ601">
        <v>77.7</v>
      </c>
      <c r="AK601">
        <v>44.2</v>
      </c>
      <c r="AL601">
        <v>55.28</v>
      </c>
      <c r="AM601">
        <v>3.8</v>
      </c>
      <c r="AN601">
        <v>0</v>
      </c>
      <c r="AO601">
        <v>1.0109999999999999</v>
      </c>
      <c r="AP601" s="1">
        <v>1385.57</v>
      </c>
      <c r="AQ601" s="1">
        <v>2154.42</v>
      </c>
      <c r="AR601" s="1">
        <v>6983.9</v>
      </c>
      <c r="AS601">
        <v>605.91999999999996</v>
      </c>
      <c r="AT601">
        <v>337.23</v>
      </c>
      <c r="AU601" s="1">
        <v>11467.06</v>
      </c>
      <c r="AV601" s="1">
        <v>4975.46</v>
      </c>
      <c r="AW601">
        <v>0.35189999999999999</v>
      </c>
      <c r="AX601" s="1">
        <v>7567.31</v>
      </c>
      <c r="AY601">
        <v>0.5353</v>
      </c>
      <c r="AZ601">
        <v>630.66</v>
      </c>
      <c r="BA601">
        <v>4.4600000000000001E-2</v>
      </c>
      <c r="BB601">
        <v>963.94</v>
      </c>
      <c r="BC601">
        <v>6.8199999999999997E-2</v>
      </c>
      <c r="BD601" s="1">
        <v>14137.36</v>
      </c>
      <c r="BE601" s="1">
        <v>2402.56</v>
      </c>
      <c r="BF601">
        <v>0.49509999999999998</v>
      </c>
      <c r="BG601">
        <v>0.53559999999999997</v>
      </c>
      <c r="BH601">
        <v>0.23319999999999999</v>
      </c>
      <c r="BI601">
        <v>0.17899999999999999</v>
      </c>
      <c r="BJ601">
        <v>3.7400000000000003E-2</v>
      </c>
      <c r="BK601">
        <v>1.47E-2</v>
      </c>
    </row>
    <row r="602" spans="1:63" x14ac:dyDescent="0.3">
      <c r="A602" t="s">
        <v>600</v>
      </c>
      <c r="B602">
        <v>45138</v>
      </c>
      <c r="C602">
        <v>19</v>
      </c>
      <c r="D602">
        <v>521.44000000000005</v>
      </c>
      <c r="E602" s="1">
        <v>9907.33</v>
      </c>
      <c r="F602" s="1">
        <v>9828.82</v>
      </c>
      <c r="G602">
        <v>5.3400000000000003E-2</v>
      </c>
      <c r="H602">
        <v>5.9999999999999995E-4</v>
      </c>
      <c r="I602">
        <v>9.2499999999999999E-2</v>
      </c>
      <c r="J602">
        <v>5.0000000000000001E-4</v>
      </c>
      <c r="K602">
        <v>8.5400000000000004E-2</v>
      </c>
      <c r="L602">
        <v>0.68789999999999996</v>
      </c>
      <c r="M602">
        <v>7.9799999999999996E-2</v>
      </c>
      <c r="N602">
        <v>0.25979999999999998</v>
      </c>
      <c r="O602">
        <v>6.2399999999999997E-2</v>
      </c>
      <c r="P602">
        <v>0.1326</v>
      </c>
      <c r="Q602" s="1">
        <v>73555.789999999994</v>
      </c>
      <c r="R602">
        <v>0.2354</v>
      </c>
      <c r="S602">
        <v>0.1905</v>
      </c>
      <c r="T602">
        <v>0.57410000000000005</v>
      </c>
      <c r="U602">
        <v>49</v>
      </c>
      <c r="V602" s="1">
        <v>104458.69</v>
      </c>
      <c r="W602">
        <v>202.19</v>
      </c>
      <c r="X602" s="1">
        <v>187215.05</v>
      </c>
      <c r="Y602">
        <v>0.75439999999999996</v>
      </c>
      <c r="Z602">
        <v>0.2218</v>
      </c>
      <c r="AA602">
        <v>2.3800000000000002E-2</v>
      </c>
      <c r="AB602">
        <v>0.24560000000000001</v>
      </c>
      <c r="AC602">
        <v>187.22</v>
      </c>
      <c r="AD602" s="1">
        <v>10583.26</v>
      </c>
      <c r="AE602" s="1">
        <v>1086.71</v>
      </c>
      <c r="AF602" s="1">
        <v>199878.95</v>
      </c>
      <c r="AG602">
        <v>515</v>
      </c>
      <c r="AH602" s="1">
        <v>50021</v>
      </c>
      <c r="AI602" s="1">
        <v>82650</v>
      </c>
      <c r="AJ602">
        <v>93.14</v>
      </c>
      <c r="AK602">
        <v>51.33</v>
      </c>
      <c r="AL602">
        <v>70.28</v>
      </c>
      <c r="AM602">
        <v>4.5</v>
      </c>
      <c r="AN602">
        <v>0</v>
      </c>
      <c r="AO602">
        <v>0.85770000000000002</v>
      </c>
      <c r="AP602" s="1">
        <v>1546.05</v>
      </c>
      <c r="AQ602" s="1">
        <v>2081.5</v>
      </c>
      <c r="AR602" s="1">
        <v>8067.51</v>
      </c>
      <c r="AS602">
        <v>735.25</v>
      </c>
      <c r="AT602">
        <v>588.27</v>
      </c>
      <c r="AU602" s="1">
        <v>13018.58</v>
      </c>
      <c r="AV602" s="1">
        <v>3514.77</v>
      </c>
      <c r="AW602">
        <v>0.24629999999999999</v>
      </c>
      <c r="AX602" s="1">
        <v>9735.24</v>
      </c>
      <c r="AY602">
        <v>0.68230000000000002</v>
      </c>
      <c r="AZ602">
        <v>570.9</v>
      </c>
      <c r="BA602">
        <v>0.04</v>
      </c>
      <c r="BB602">
        <v>447.62</v>
      </c>
      <c r="BC602">
        <v>3.1399999999999997E-2</v>
      </c>
      <c r="BD602" s="1">
        <v>14268.53</v>
      </c>
      <c r="BE602" s="1">
        <v>1617.53</v>
      </c>
      <c r="BF602">
        <v>0.24160000000000001</v>
      </c>
      <c r="BG602">
        <v>0.61550000000000005</v>
      </c>
      <c r="BH602">
        <v>0.23039999999999999</v>
      </c>
      <c r="BI602">
        <v>0.1046</v>
      </c>
      <c r="BJ602">
        <v>3.4000000000000002E-2</v>
      </c>
      <c r="BK602">
        <v>1.55E-2</v>
      </c>
    </row>
    <row r="603" spans="1:63" x14ac:dyDescent="0.3">
      <c r="A603" t="s">
        <v>601</v>
      </c>
      <c r="B603">
        <v>46524</v>
      </c>
      <c r="C603">
        <v>168</v>
      </c>
      <c r="D603">
        <v>6</v>
      </c>
      <c r="E603" s="1">
        <v>1007.99</v>
      </c>
      <c r="F603" s="1">
        <v>1072.8499999999999</v>
      </c>
      <c r="G603">
        <v>5.3E-3</v>
      </c>
      <c r="H603">
        <v>0</v>
      </c>
      <c r="I603">
        <v>3.8E-3</v>
      </c>
      <c r="J603">
        <v>1.6999999999999999E-3</v>
      </c>
      <c r="K603">
        <v>8.8000000000000005E-3</v>
      </c>
      <c r="L603">
        <v>0.95950000000000002</v>
      </c>
      <c r="M603">
        <v>2.0899999999999998E-2</v>
      </c>
      <c r="N603">
        <v>0.40360000000000001</v>
      </c>
      <c r="O603">
        <v>6.9999999999999999E-4</v>
      </c>
      <c r="P603">
        <v>0.1608</v>
      </c>
      <c r="Q603" s="1">
        <v>51068.67</v>
      </c>
      <c r="R603">
        <v>0.37140000000000001</v>
      </c>
      <c r="S603">
        <v>8.5699999999999998E-2</v>
      </c>
      <c r="T603">
        <v>0.54290000000000005</v>
      </c>
      <c r="U603">
        <v>11.5</v>
      </c>
      <c r="V603" s="1">
        <v>63981.62</v>
      </c>
      <c r="W603">
        <v>82.71</v>
      </c>
      <c r="X603" s="1">
        <v>179016.85</v>
      </c>
      <c r="Y603">
        <v>0.86209999999999998</v>
      </c>
      <c r="Z603">
        <v>7.7499999999999999E-2</v>
      </c>
      <c r="AA603">
        <v>6.0299999999999999E-2</v>
      </c>
      <c r="AB603">
        <v>0.13789999999999999</v>
      </c>
      <c r="AC603">
        <v>179.02</v>
      </c>
      <c r="AD603" s="1">
        <v>4840.1099999999997</v>
      </c>
      <c r="AE603">
        <v>526.16999999999996</v>
      </c>
      <c r="AF603" s="1">
        <v>133949.03</v>
      </c>
      <c r="AG603">
        <v>298</v>
      </c>
      <c r="AH603" s="1">
        <v>31267</v>
      </c>
      <c r="AI603" s="1">
        <v>49060</v>
      </c>
      <c r="AJ603">
        <v>54.35</v>
      </c>
      <c r="AK603">
        <v>24.35</v>
      </c>
      <c r="AL603">
        <v>35.659999999999997</v>
      </c>
      <c r="AM603">
        <v>5.6</v>
      </c>
      <c r="AN603">
        <v>0</v>
      </c>
      <c r="AO603">
        <v>1.2554000000000001</v>
      </c>
      <c r="AP603" s="1">
        <v>1643.31</v>
      </c>
      <c r="AQ603" s="1">
        <v>2542.1999999999998</v>
      </c>
      <c r="AR603" s="1">
        <v>5683.95</v>
      </c>
      <c r="AS603">
        <v>511.69</v>
      </c>
      <c r="AT603">
        <v>423.81</v>
      </c>
      <c r="AU603" s="1">
        <v>10804.95</v>
      </c>
      <c r="AV603" s="1">
        <v>6073.78</v>
      </c>
      <c r="AW603">
        <v>0.48060000000000003</v>
      </c>
      <c r="AX603" s="1">
        <v>3654.66</v>
      </c>
      <c r="AY603">
        <v>0.28920000000000001</v>
      </c>
      <c r="AZ603" s="1">
        <v>1968.41</v>
      </c>
      <c r="BA603">
        <v>0.15570000000000001</v>
      </c>
      <c r="BB603">
        <v>942.22</v>
      </c>
      <c r="BC603">
        <v>7.4499999999999997E-2</v>
      </c>
      <c r="BD603" s="1">
        <v>12639.07</v>
      </c>
      <c r="BE603" s="1">
        <v>6326.94</v>
      </c>
      <c r="BF603">
        <v>2.2686999999999999</v>
      </c>
      <c r="BG603">
        <v>0.49890000000000001</v>
      </c>
      <c r="BH603">
        <v>0.19800000000000001</v>
      </c>
      <c r="BI603">
        <v>0.22170000000000001</v>
      </c>
      <c r="BJ603">
        <v>6.5199999999999994E-2</v>
      </c>
      <c r="BK603">
        <v>1.6199999999999999E-2</v>
      </c>
    </row>
    <row r="604" spans="1:63" x14ac:dyDescent="0.3">
      <c r="A604" t="s">
        <v>602</v>
      </c>
      <c r="B604">
        <v>45146</v>
      </c>
      <c r="C604">
        <v>3</v>
      </c>
      <c r="D604">
        <v>645.79</v>
      </c>
      <c r="E604" s="1">
        <v>1937.38</v>
      </c>
      <c r="F604" s="1">
        <v>1898.11</v>
      </c>
      <c r="G604">
        <v>3.32E-2</v>
      </c>
      <c r="H604">
        <v>1.1000000000000001E-3</v>
      </c>
      <c r="I604">
        <v>0.1037</v>
      </c>
      <c r="J604">
        <v>0</v>
      </c>
      <c r="K604">
        <v>2.2599999999999999E-2</v>
      </c>
      <c r="L604">
        <v>0.77090000000000003</v>
      </c>
      <c r="M604">
        <v>6.8599999999999994E-2</v>
      </c>
      <c r="N604">
        <v>6.7500000000000004E-2</v>
      </c>
      <c r="O604">
        <v>1.15E-2</v>
      </c>
      <c r="P604">
        <v>8.8099999999999998E-2</v>
      </c>
      <c r="Q604" s="1">
        <v>77860.84</v>
      </c>
      <c r="R604">
        <v>0.2331</v>
      </c>
      <c r="S604">
        <v>9.1999999999999998E-2</v>
      </c>
      <c r="T604">
        <v>0.67479999999999996</v>
      </c>
      <c r="U604">
        <v>12</v>
      </c>
      <c r="V604" s="1">
        <v>100433.58</v>
      </c>
      <c r="W604">
        <v>160.30000000000001</v>
      </c>
      <c r="X604" s="1">
        <v>155340.62</v>
      </c>
      <c r="Y604">
        <v>0.95569999999999999</v>
      </c>
      <c r="Z604">
        <v>2.93E-2</v>
      </c>
      <c r="AA604">
        <v>1.4999999999999999E-2</v>
      </c>
      <c r="AB604">
        <v>4.4299999999999999E-2</v>
      </c>
      <c r="AC604">
        <v>155.34</v>
      </c>
      <c r="AD604" s="1">
        <v>5403.14</v>
      </c>
      <c r="AE604">
        <v>885.95</v>
      </c>
      <c r="AF604" s="1">
        <v>182344.19</v>
      </c>
      <c r="AG604">
        <v>479</v>
      </c>
      <c r="AH604" s="1">
        <v>69555</v>
      </c>
      <c r="AI604" s="1">
        <v>148266</v>
      </c>
      <c r="AJ604">
        <v>83.23</v>
      </c>
      <c r="AK604">
        <v>33.869999999999997</v>
      </c>
      <c r="AL604">
        <v>39.869999999999997</v>
      </c>
      <c r="AM604">
        <v>3.85</v>
      </c>
      <c r="AN604" s="1">
        <v>3355.66</v>
      </c>
      <c r="AO604">
        <v>0.67230000000000001</v>
      </c>
      <c r="AP604" s="1">
        <v>1998.3</v>
      </c>
      <c r="AQ604" s="1">
        <v>1373.44</v>
      </c>
      <c r="AR604" s="1">
        <v>8537.33</v>
      </c>
      <c r="AS604">
        <v>860.95</v>
      </c>
      <c r="AT604">
        <v>667.95</v>
      </c>
      <c r="AU604" s="1">
        <v>13437.98</v>
      </c>
      <c r="AV604" s="1">
        <v>3678.26</v>
      </c>
      <c r="AW604">
        <v>0.2873</v>
      </c>
      <c r="AX604" s="1">
        <v>8127.78</v>
      </c>
      <c r="AY604">
        <v>0.63490000000000002</v>
      </c>
      <c r="AZ604">
        <v>702.4</v>
      </c>
      <c r="BA604">
        <v>5.4899999999999997E-2</v>
      </c>
      <c r="BB604">
        <v>292.67</v>
      </c>
      <c r="BC604">
        <v>2.29E-2</v>
      </c>
      <c r="BD604" s="1">
        <v>12801.11</v>
      </c>
      <c r="BE604" s="1">
        <v>2842.38</v>
      </c>
      <c r="BF604">
        <v>0.32040000000000002</v>
      </c>
      <c r="BG604">
        <v>0.62770000000000004</v>
      </c>
      <c r="BH604">
        <v>0.20080000000000001</v>
      </c>
      <c r="BI604">
        <v>0.1192</v>
      </c>
      <c r="BJ604">
        <v>2.5399999999999999E-2</v>
      </c>
      <c r="BK604">
        <v>2.69E-2</v>
      </c>
    </row>
    <row r="605" spans="1:63" x14ac:dyDescent="0.3">
      <c r="A605" t="s">
        <v>603</v>
      </c>
      <c r="B605">
        <v>45153</v>
      </c>
      <c r="C605">
        <v>126</v>
      </c>
      <c r="D605">
        <v>37.869999999999997</v>
      </c>
      <c r="E605" s="1">
        <v>4772.2299999999996</v>
      </c>
      <c r="F605" s="1">
        <v>4233.26</v>
      </c>
      <c r="G605">
        <v>5.3E-3</v>
      </c>
      <c r="H605">
        <v>5.0000000000000001E-4</v>
      </c>
      <c r="I605">
        <v>0.11890000000000001</v>
      </c>
      <c r="J605">
        <v>1E-3</v>
      </c>
      <c r="K605">
        <v>1.7600000000000001E-2</v>
      </c>
      <c r="L605">
        <v>0.73960000000000004</v>
      </c>
      <c r="M605">
        <v>0.1171</v>
      </c>
      <c r="N605">
        <v>0.64759999999999995</v>
      </c>
      <c r="O605">
        <v>3.3999999999999998E-3</v>
      </c>
      <c r="P605">
        <v>0.16039999999999999</v>
      </c>
      <c r="Q605" s="1">
        <v>58540.639999999999</v>
      </c>
      <c r="R605">
        <v>0.46100000000000002</v>
      </c>
      <c r="S605">
        <v>0.1593</v>
      </c>
      <c r="T605">
        <v>0.37969999999999998</v>
      </c>
      <c r="U605">
        <v>30.3</v>
      </c>
      <c r="V605" s="1">
        <v>92528.88</v>
      </c>
      <c r="W605">
        <v>151.55000000000001</v>
      </c>
      <c r="X605" s="1">
        <v>136983.26</v>
      </c>
      <c r="Y605">
        <v>0.8226</v>
      </c>
      <c r="Z605">
        <v>0.13800000000000001</v>
      </c>
      <c r="AA605">
        <v>3.9399999999999998E-2</v>
      </c>
      <c r="AB605">
        <v>0.1774</v>
      </c>
      <c r="AC605">
        <v>136.97999999999999</v>
      </c>
      <c r="AD605" s="1">
        <v>4813.2299999999996</v>
      </c>
      <c r="AE605">
        <v>660.93</v>
      </c>
      <c r="AF605" s="1">
        <v>137432.51999999999</v>
      </c>
      <c r="AG605">
        <v>315</v>
      </c>
      <c r="AH605" s="1">
        <v>30553</v>
      </c>
      <c r="AI605" s="1">
        <v>49215</v>
      </c>
      <c r="AJ605">
        <v>44.6</v>
      </c>
      <c r="AK605">
        <v>34.56</v>
      </c>
      <c r="AL605">
        <v>35.85</v>
      </c>
      <c r="AM605">
        <v>4.3</v>
      </c>
      <c r="AN605">
        <v>750</v>
      </c>
      <c r="AO605">
        <v>1.4778</v>
      </c>
      <c r="AP605" s="1">
        <v>1464.93</v>
      </c>
      <c r="AQ605" s="1">
        <v>1786.05</v>
      </c>
      <c r="AR605" s="1">
        <v>6782.35</v>
      </c>
      <c r="AS605">
        <v>812.24</v>
      </c>
      <c r="AT605">
        <v>299.60000000000002</v>
      </c>
      <c r="AU605" s="1">
        <v>11145.16</v>
      </c>
      <c r="AV605" s="1">
        <v>6017.31</v>
      </c>
      <c r="AW605">
        <v>0.45429999999999998</v>
      </c>
      <c r="AX605" s="1">
        <v>5458.8</v>
      </c>
      <c r="AY605">
        <v>0.41210000000000002</v>
      </c>
      <c r="AZ605">
        <v>530.19000000000005</v>
      </c>
      <c r="BA605">
        <v>0.04</v>
      </c>
      <c r="BB605" s="1">
        <v>1239.58</v>
      </c>
      <c r="BC605">
        <v>9.3600000000000003E-2</v>
      </c>
      <c r="BD605" s="1">
        <v>13245.88</v>
      </c>
      <c r="BE605" s="1">
        <v>3282.23</v>
      </c>
      <c r="BF605">
        <v>1.0326</v>
      </c>
      <c r="BG605">
        <v>0.49930000000000002</v>
      </c>
      <c r="BH605">
        <v>0.15859999999999999</v>
      </c>
      <c r="BI605">
        <v>0.29430000000000001</v>
      </c>
      <c r="BJ605">
        <v>3.4299999999999997E-2</v>
      </c>
      <c r="BK605">
        <v>1.35E-2</v>
      </c>
    </row>
    <row r="606" spans="1:63" x14ac:dyDescent="0.3">
      <c r="A606" t="s">
        <v>604</v>
      </c>
      <c r="B606">
        <v>45674</v>
      </c>
      <c r="C606">
        <v>17</v>
      </c>
      <c r="D606">
        <v>34.07</v>
      </c>
      <c r="E606">
        <v>579.17999999999995</v>
      </c>
      <c r="F606">
        <v>731.42</v>
      </c>
      <c r="G606">
        <v>1.66E-2</v>
      </c>
      <c r="H606">
        <v>0</v>
      </c>
      <c r="I606">
        <v>7.9799999999999996E-2</v>
      </c>
      <c r="J606">
        <v>6.6E-3</v>
      </c>
      <c r="K606">
        <v>6.9599999999999995E-2</v>
      </c>
      <c r="L606">
        <v>0.6704</v>
      </c>
      <c r="M606">
        <v>0.15690000000000001</v>
      </c>
      <c r="N606">
        <v>0.34389999999999998</v>
      </c>
      <c r="O606">
        <v>1.4E-3</v>
      </c>
      <c r="P606">
        <v>0.1236</v>
      </c>
      <c r="Q606" s="1">
        <v>62912.36</v>
      </c>
      <c r="R606">
        <v>0.17460000000000001</v>
      </c>
      <c r="S606">
        <v>0.1429</v>
      </c>
      <c r="T606">
        <v>0.6825</v>
      </c>
      <c r="U606">
        <v>7.4</v>
      </c>
      <c r="V606" s="1">
        <v>77584.05</v>
      </c>
      <c r="W606">
        <v>76.239999999999995</v>
      </c>
      <c r="X606" s="1">
        <v>227441.5</v>
      </c>
      <c r="Y606">
        <v>0.89280000000000004</v>
      </c>
      <c r="Z606">
        <v>9.4700000000000006E-2</v>
      </c>
      <c r="AA606">
        <v>1.2500000000000001E-2</v>
      </c>
      <c r="AB606">
        <v>0.1072</v>
      </c>
      <c r="AC606">
        <v>227.44</v>
      </c>
      <c r="AD606" s="1">
        <v>8661.49</v>
      </c>
      <c r="AE606" s="1">
        <v>1116.8399999999999</v>
      </c>
      <c r="AF606" s="1">
        <v>184429.57</v>
      </c>
      <c r="AG606">
        <v>487</v>
      </c>
      <c r="AH606" s="1">
        <v>38862</v>
      </c>
      <c r="AI606" s="1">
        <v>72161</v>
      </c>
      <c r="AJ606">
        <v>69.400000000000006</v>
      </c>
      <c r="AK606">
        <v>37.020000000000003</v>
      </c>
      <c r="AL606">
        <v>44.01</v>
      </c>
      <c r="AM606">
        <v>4.3</v>
      </c>
      <c r="AN606" s="1">
        <v>2391.63</v>
      </c>
      <c r="AO606">
        <v>1.4745999999999999</v>
      </c>
      <c r="AP606" s="1">
        <v>2103.58</v>
      </c>
      <c r="AQ606" s="1">
        <v>1582.21</v>
      </c>
      <c r="AR606" s="1">
        <v>6746.83</v>
      </c>
      <c r="AS606">
        <v>341.42</v>
      </c>
      <c r="AT606">
        <v>424.25</v>
      </c>
      <c r="AU606" s="1">
        <v>11198.36</v>
      </c>
      <c r="AV606" s="1">
        <v>2745.31</v>
      </c>
      <c r="AW606">
        <v>0.2059</v>
      </c>
      <c r="AX606" s="1">
        <v>7585.94</v>
      </c>
      <c r="AY606">
        <v>0.56879999999999997</v>
      </c>
      <c r="AZ606" s="1">
        <v>2468.86</v>
      </c>
      <c r="BA606">
        <v>0.18509999999999999</v>
      </c>
      <c r="BB606">
        <v>535.71</v>
      </c>
      <c r="BC606">
        <v>4.02E-2</v>
      </c>
      <c r="BD606" s="1">
        <v>13335.83</v>
      </c>
      <c r="BE606" s="1">
        <v>4037.13</v>
      </c>
      <c r="BF606">
        <v>0.67820000000000003</v>
      </c>
      <c r="BG606">
        <v>0.60519999999999996</v>
      </c>
      <c r="BH606">
        <v>0.2298</v>
      </c>
      <c r="BI606">
        <v>0.13420000000000001</v>
      </c>
      <c r="BJ606">
        <v>1.9E-2</v>
      </c>
      <c r="BK606">
        <v>1.17E-2</v>
      </c>
    </row>
    <row r="607" spans="1:63" x14ac:dyDescent="0.3">
      <c r="A607" t="s">
        <v>605</v>
      </c>
      <c r="B607">
        <v>45161</v>
      </c>
      <c r="C607">
        <v>46</v>
      </c>
      <c r="D607">
        <v>208.71</v>
      </c>
      <c r="E607" s="1">
        <v>9600.65</v>
      </c>
      <c r="F607" s="1">
        <v>5122.72</v>
      </c>
      <c r="G607">
        <v>5.9999999999999995E-4</v>
      </c>
      <c r="H607">
        <v>2.0000000000000001E-4</v>
      </c>
      <c r="I607">
        <v>0.61550000000000005</v>
      </c>
      <c r="J607">
        <v>1.2999999999999999E-3</v>
      </c>
      <c r="K607">
        <v>0.16980000000000001</v>
      </c>
      <c r="L607">
        <v>0.1394</v>
      </c>
      <c r="M607">
        <v>7.3200000000000001E-2</v>
      </c>
      <c r="N607">
        <v>0.99990000000000001</v>
      </c>
      <c r="O607">
        <v>4.99E-2</v>
      </c>
      <c r="P607">
        <v>0.17369999999999999</v>
      </c>
      <c r="Q607" s="1">
        <v>49892.01</v>
      </c>
      <c r="R607">
        <v>0.5776</v>
      </c>
      <c r="S607">
        <v>8.8999999999999996E-2</v>
      </c>
      <c r="T607">
        <v>0.33329999999999999</v>
      </c>
      <c r="U607">
        <v>94.5</v>
      </c>
      <c r="V607" s="1">
        <v>74009.820000000007</v>
      </c>
      <c r="W607">
        <v>101.18</v>
      </c>
      <c r="X607" s="1">
        <v>54012.67</v>
      </c>
      <c r="Y607">
        <v>0.54849999999999999</v>
      </c>
      <c r="Z607">
        <v>0.3196</v>
      </c>
      <c r="AA607">
        <v>0.13189999999999999</v>
      </c>
      <c r="AB607">
        <v>0.45150000000000001</v>
      </c>
      <c r="AC607">
        <v>54.01</v>
      </c>
      <c r="AD607" s="1">
        <v>2861.8</v>
      </c>
      <c r="AE607">
        <v>397.61</v>
      </c>
      <c r="AF607" s="1">
        <v>40033.71</v>
      </c>
      <c r="AG607">
        <v>2</v>
      </c>
      <c r="AH607" s="1">
        <v>20283</v>
      </c>
      <c r="AI607" s="1">
        <v>30538</v>
      </c>
      <c r="AJ607">
        <v>58.2</v>
      </c>
      <c r="AK607">
        <v>49.3</v>
      </c>
      <c r="AL607">
        <v>57.15</v>
      </c>
      <c r="AM607">
        <v>4.2</v>
      </c>
      <c r="AN607">
        <v>0</v>
      </c>
      <c r="AO607">
        <v>1.3534999999999999</v>
      </c>
      <c r="AP607" s="1">
        <v>2780.19</v>
      </c>
      <c r="AQ607" s="1">
        <v>4298.08</v>
      </c>
      <c r="AR607" s="1">
        <v>8695.7199999999993</v>
      </c>
      <c r="AS607" s="1">
        <v>1078.1400000000001</v>
      </c>
      <c r="AT607" s="1">
        <v>1245.33</v>
      </c>
      <c r="AU607" s="1">
        <v>18097.48</v>
      </c>
      <c r="AV607" s="1">
        <v>18745.22</v>
      </c>
      <c r="AW607">
        <v>0.70220000000000005</v>
      </c>
      <c r="AX607" s="1">
        <v>4444.83</v>
      </c>
      <c r="AY607">
        <v>0.16650000000000001</v>
      </c>
      <c r="AZ607">
        <v>325.08</v>
      </c>
      <c r="BA607">
        <v>1.2200000000000001E-2</v>
      </c>
      <c r="BB607" s="1">
        <v>3180.19</v>
      </c>
      <c r="BC607">
        <v>0.1191</v>
      </c>
      <c r="BD607" s="1">
        <v>26695.33</v>
      </c>
      <c r="BE607" s="1">
        <v>5505.93</v>
      </c>
      <c r="BF607">
        <v>5.3413000000000004</v>
      </c>
      <c r="BG607">
        <v>0.37190000000000001</v>
      </c>
      <c r="BH607">
        <v>0.15570000000000001</v>
      </c>
      <c r="BI607">
        <v>0.44340000000000002</v>
      </c>
      <c r="BJ607">
        <v>1.83E-2</v>
      </c>
      <c r="BK607">
        <v>1.0699999999999999E-2</v>
      </c>
    </row>
    <row r="608" spans="1:63" x14ac:dyDescent="0.3">
      <c r="A608" t="s">
        <v>606</v>
      </c>
      <c r="B608">
        <v>49544</v>
      </c>
      <c r="C608">
        <v>104</v>
      </c>
      <c r="D608">
        <v>13.84</v>
      </c>
      <c r="E608" s="1">
        <v>1439.53</v>
      </c>
      <c r="F608" s="1">
        <v>1291.5999999999999</v>
      </c>
      <c r="G608">
        <v>3.7000000000000002E-3</v>
      </c>
      <c r="H608">
        <v>8.0000000000000004E-4</v>
      </c>
      <c r="I608">
        <v>8.0999999999999996E-3</v>
      </c>
      <c r="J608">
        <v>1.1000000000000001E-3</v>
      </c>
      <c r="K608">
        <v>3.8E-3</v>
      </c>
      <c r="L608">
        <v>0.9516</v>
      </c>
      <c r="M608">
        <v>3.09E-2</v>
      </c>
      <c r="N608">
        <v>0.41339999999999999</v>
      </c>
      <c r="O608">
        <v>5.9999999999999995E-4</v>
      </c>
      <c r="P608">
        <v>0.1371</v>
      </c>
      <c r="Q608" s="1">
        <v>58322.54</v>
      </c>
      <c r="R608">
        <v>0.1313</v>
      </c>
      <c r="S608">
        <v>0.21210000000000001</v>
      </c>
      <c r="T608">
        <v>0.65659999999999996</v>
      </c>
      <c r="U608">
        <v>7.1</v>
      </c>
      <c r="V608" s="1">
        <v>67299.17</v>
      </c>
      <c r="W608">
        <v>191.31</v>
      </c>
      <c r="X608" s="1">
        <v>154280.60999999999</v>
      </c>
      <c r="Y608">
        <v>0.73399999999999999</v>
      </c>
      <c r="Z608">
        <v>0.18640000000000001</v>
      </c>
      <c r="AA608">
        <v>7.9600000000000004E-2</v>
      </c>
      <c r="AB608">
        <v>0.26600000000000001</v>
      </c>
      <c r="AC608">
        <v>154.28</v>
      </c>
      <c r="AD608" s="1">
        <v>3788.79</v>
      </c>
      <c r="AE608">
        <v>385.33</v>
      </c>
      <c r="AF608" s="1">
        <v>146033.92000000001</v>
      </c>
      <c r="AG608">
        <v>358</v>
      </c>
      <c r="AH608" s="1">
        <v>38429</v>
      </c>
      <c r="AI608" s="1">
        <v>55968</v>
      </c>
      <c r="AJ608">
        <v>33.6</v>
      </c>
      <c r="AK608">
        <v>23.56</v>
      </c>
      <c r="AL608">
        <v>24.63</v>
      </c>
      <c r="AM608">
        <v>4.7</v>
      </c>
      <c r="AN608">
        <v>660.22</v>
      </c>
      <c r="AO608">
        <v>0.80710000000000004</v>
      </c>
      <c r="AP608" s="1">
        <v>1349.98</v>
      </c>
      <c r="AQ608" s="1">
        <v>1984.44</v>
      </c>
      <c r="AR608" s="1">
        <v>5834.12</v>
      </c>
      <c r="AS608">
        <v>778.23</v>
      </c>
      <c r="AT608">
        <v>149.38999999999999</v>
      </c>
      <c r="AU608" s="1">
        <v>10096.15</v>
      </c>
      <c r="AV608" s="1">
        <v>5624.7</v>
      </c>
      <c r="AW608">
        <v>0.47770000000000001</v>
      </c>
      <c r="AX608" s="1">
        <v>4114.66</v>
      </c>
      <c r="AY608">
        <v>0.34949999999999998</v>
      </c>
      <c r="AZ608" s="1">
        <v>1176.24</v>
      </c>
      <c r="BA608">
        <v>9.9900000000000003E-2</v>
      </c>
      <c r="BB608">
        <v>857.72</v>
      </c>
      <c r="BC608">
        <v>7.2900000000000006E-2</v>
      </c>
      <c r="BD608" s="1">
        <v>11773.32</v>
      </c>
      <c r="BE608" s="1">
        <v>4355.8500000000004</v>
      </c>
      <c r="BF608">
        <v>1.1815</v>
      </c>
      <c r="BG608">
        <v>0.53490000000000004</v>
      </c>
      <c r="BH608">
        <v>0.25140000000000001</v>
      </c>
      <c r="BI608">
        <v>0.18210000000000001</v>
      </c>
      <c r="BJ608">
        <v>2.06E-2</v>
      </c>
      <c r="BK608">
        <v>1.0999999999999999E-2</v>
      </c>
    </row>
    <row r="609" spans="1:63" x14ac:dyDescent="0.3">
      <c r="A609" t="s">
        <v>607</v>
      </c>
      <c r="B609">
        <v>45179</v>
      </c>
      <c r="C609">
        <v>18</v>
      </c>
      <c r="D609">
        <v>238.54</v>
      </c>
      <c r="E609" s="1">
        <v>4293.75</v>
      </c>
      <c r="F609" s="1">
        <v>3224.08</v>
      </c>
      <c r="G609">
        <v>2.8E-3</v>
      </c>
      <c r="H609">
        <v>2.9999999999999997E-4</v>
      </c>
      <c r="I609">
        <v>9.9900000000000003E-2</v>
      </c>
      <c r="J609">
        <v>1.9E-3</v>
      </c>
      <c r="K609">
        <v>1.9E-2</v>
      </c>
      <c r="L609">
        <v>0.68440000000000001</v>
      </c>
      <c r="M609">
        <v>0.1918</v>
      </c>
      <c r="N609">
        <v>0.98980000000000001</v>
      </c>
      <c r="O609">
        <v>1E-4</v>
      </c>
      <c r="P609">
        <v>0.2394</v>
      </c>
      <c r="Q609" s="1">
        <v>49785.760000000002</v>
      </c>
      <c r="R609">
        <v>0.42149999999999999</v>
      </c>
      <c r="S609">
        <v>0.16120000000000001</v>
      </c>
      <c r="T609">
        <v>0.41739999999999999</v>
      </c>
      <c r="U609">
        <v>32.4</v>
      </c>
      <c r="V609" s="1">
        <v>65387.07</v>
      </c>
      <c r="W609">
        <v>129.63999999999999</v>
      </c>
      <c r="X609" s="1">
        <v>87791.92</v>
      </c>
      <c r="Y609">
        <v>0.61909999999999998</v>
      </c>
      <c r="Z609">
        <v>0.3337</v>
      </c>
      <c r="AA609">
        <v>4.7199999999999999E-2</v>
      </c>
      <c r="AB609">
        <v>0.38090000000000002</v>
      </c>
      <c r="AC609">
        <v>87.79</v>
      </c>
      <c r="AD609" s="1">
        <v>2506.61</v>
      </c>
      <c r="AE609">
        <v>306.64</v>
      </c>
      <c r="AF609" s="1">
        <v>77638.710000000006</v>
      </c>
      <c r="AG609">
        <v>59</v>
      </c>
      <c r="AH609" s="1">
        <v>23508</v>
      </c>
      <c r="AI609" s="1">
        <v>38788</v>
      </c>
      <c r="AJ609">
        <v>47.25</v>
      </c>
      <c r="AK609">
        <v>27.87</v>
      </c>
      <c r="AL609">
        <v>27.18</v>
      </c>
      <c r="AM609">
        <v>4.45</v>
      </c>
      <c r="AN609">
        <v>0</v>
      </c>
      <c r="AO609">
        <v>0.95240000000000002</v>
      </c>
      <c r="AP609" s="1">
        <v>1348.28</v>
      </c>
      <c r="AQ609" s="1">
        <v>2631.04</v>
      </c>
      <c r="AR609" s="1">
        <v>7125.79</v>
      </c>
      <c r="AS609">
        <v>843.49</v>
      </c>
      <c r="AT609">
        <v>603.46</v>
      </c>
      <c r="AU609" s="1">
        <v>12552.07</v>
      </c>
      <c r="AV609" s="1">
        <v>10216.6</v>
      </c>
      <c r="AW609">
        <v>0.64659999999999995</v>
      </c>
      <c r="AX609" s="1">
        <v>2801.82</v>
      </c>
      <c r="AY609">
        <v>0.17730000000000001</v>
      </c>
      <c r="AZ609">
        <v>675.55</v>
      </c>
      <c r="BA609">
        <v>4.2799999999999998E-2</v>
      </c>
      <c r="BB609" s="1">
        <v>2106.2199999999998</v>
      </c>
      <c r="BC609">
        <v>0.1333</v>
      </c>
      <c r="BD609" s="1">
        <v>15800.2</v>
      </c>
      <c r="BE609" s="1">
        <v>4841.78</v>
      </c>
      <c r="BF609">
        <v>2.7025000000000001</v>
      </c>
      <c r="BG609">
        <v>0.40160000000000001</v>
      </c>
      <c r="BH609">
        <v>0.22070000000000001</v>
      </c>
      <c r="BI609">
        <v>0.35299999999999998</v>
      </c>
      <c r="BJ609">
        <v>1.8200000000000001E-2</v>
      </c>
      <c r="BK609">
        <v>6.4999999999999997E-3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8"/>
  <sheetViews>
    <sheetView workbookViewId="0"/>
  </sheetViews>
  <sheetFormatPr defaultRowHeight="14.4" x14ac:dyDescent="0.3"/>
  <cols>
    <col min="1" max="1" width="36.33203125" bestFit="1" customWidth="1"/>
    <col min="2" max="4" width="7" bestFit="1" customWidth="1"/>
    <col min="5" max="6" width="9" bestFit="1" customWidth="1"/>
    <col min="7" max="16" width="7" bestFit="1" customWidth="1"/>
    <col min="17" max="17" width="9" bestFit="1" customWidth="1"/>
    <col min="18" max="21" width="7" bestFit="1" customWidth="1"/>
    <col min="22" max="22" width="9" bestFit="1" customWidth="1"/>
    <col min="23" max="23" width="7" bestFit="1" customWidth="1"/>
    <col min="24" max="24" width="10" bestFit="1" customWidth="1"/>
    <col min="25" max="29" width="7" bestFit="1" customWidth="1"/>
    <col min="30" max="30" width="9" bestFit="1" customWidth="1"/>
    <col min="31" max="31" width="8" bestFit="1" customWidth="1"/>
    <col min="32" max="32" width="12.44140625" style="13" bestFit="1" customWidth="1"/>
    <col min="33" max="33" width="12.44140625" style="13" customWidth="1"/>
    <col min="34" max="34" width="9" bestFit="1" customWidth="1"/>
    <col min="35" max="35" width="10" bestFit="1" customWidth="1"/>
    <col min="36" max="36" width="7" bestFit="1" customWidth="1"/>
    <col min="37" max="38" width="6" bestFit="1" customWidth="1"/>
    <col min="39" max="39" width="5" bestFit="1" customWidth="1"/>
    <col min="40" max="40" width="8" bestFit="1" customWidth="1"/>
    <col min="41" max="41" width="7" bestFit="1" customWidth="1"/>
    <col min="42" max="45" width="8" bestFit="1" customWidth="1"/>
    <col min="46" max="46" width="7" bestFit="1" customWidth="1"/>
    <col min="47" max="48" width="9" bestFit="1" customWidth="1"/>
    <col min="49" max="49" width="7" bestFit="1" customWidth="1"/>
    <col min="50" max="50" width="9" bestFit="1" customWidth="1"/>
    <col min="51" max="51" width="7" bestFit="1" customWidth="1"/>
    <col min="52" max="52" width="8" bestFit="1" customWidth="1"/>
    <col min="53" max="53" width="7" bestFit="1" customWidth="1"/>
    <col min="54" max="54" width="8" bestFit="1" customWidth="1"/>
    <col min="55" max="55" width="7" bestFit="1" customWidth="1"/>
    <col min="56" max="56" width="9" bestFit="1" customWidth="1"/>
    <col min="57" max="57" width="8" bestFit="1" customWidth="1"/>
    <col min="58" max="63" width="7" bestFit="1" customWidth="1"/>
  </cols>
  <sheetData>
    <row r="1" spans="1:63" ht="198.6" x14ac:dyDescent="0.3">
      <c r="A1" s="2" t="s">
        <v>608</v>
      </c>
      <c r="B1" s="3" t="s">
        <v>609</v>
      </c>
      <c r="C1" s="4" t="s">
        <v>689</v>
      </c>
      <c r="D1" s="5" t="s">
        <v>690</v>
      </c>
      <c r="E1" s="5" t="s">
        <v>691</v>
      </c>
      <c r="F1" s="5" t="s">
        <v>692</v>
      </c>
      <c r="G1" s="6" t="s">
        <v>693</v>
      </c>
      <c r="H1" s="6" t="s">
        <v>694</v>
      </c>
      <c r="I1" s="6" t="s">
        <v>695</v>
      </c>
      <c r="J1" s="6" t="s">
        <v>696</v>
      </c>
      <c r="K1" s="6" t="s">
        <v>697</v>
      </c>
      <c r="L1" s="6" t="s">
        <v>698</v>
      </c>
      <c r="M1" s="6" t="s">
        <v>699</v>
      </c>
      <c r="N1" s="6" t="s">
        <v>700</v>
      </c>
      <c r="O1" s="6" t="s">
        <v>701</v>
      </c>
      <c r="P1" s="6" t="s">
        <v>702</v>
      </c>
      <c r="Q1" s="7" t="s">
        <v>703</v>
      </c>
      <c r="R1" s="6" t="s">
        <v>704</v>
      </c>
      <c r="S1" s="6" t="s">
        <v>705</v>
      </c>
      <c r="T1" s="6" t="s">
        <v>706</v>
      </c>
      <c r="U1" s="5" t="s">
        <v>707</v>
      </c>
      <c r="V1" s="7" t="s">
        <v>708</v>
      </c>
      <c r="W1" s="8" t="s">
        <v>709</v>
      </c>
      <c r="X1" s="7" t="s">
        <v>710</v>
      </c>
      <c r="Y1" s="6" t="s">
        <v>711</v>
      </c>
      <c r="Z1" s="6" t="s">
        <v>712</v>
      </c>
      <c r="AA1" s="6" t="s">
        <v>713</v>
      </c>
      <c r="AB1" s="6" t="s">
        <v>714</v>
      </c>
      <c r="AC1" s="7" t="s">
        <v>715</v>
      </c>
      <c r="AD1" s="7" t="s">
        <v>716</v>
      </c>
      <c r="AE1" s="7" t="s">
        <v>717</v>
      </c>
      <c r="AF1" s="12" t="s">
        <v>718</v>
      </c>
      <c r="AG1" s="9" t="s">
        <v>719</v>
      </c>
      <c r="AH1" s="10" t="s">
        <v>720</v>
      </c>
      <c r="AI1" s="10" t="s">
        <v>721</v>
      </c>
      <c r="AJ1" s="8" t="s">
        <v>722</v>
      </c>
      <c r="AK1" s="8" t="s">
        <v>723</v>
      </c>
      <c r="AL1" s="8" t="s">
        <v>724</v>
      </c>
      <c r="AM1" s="8" t="s">
        <v>725</v>
      </c>
      <c r="AN1" s="7" t="s">
        <v>726</v>
      </c>
      <c r="AO1" s="11" t="s">
        <v>727</v>
      </c>
      <c r="AP1" s="7" t="s">
        <v>728</v>
      </c>
      <c r="AQ1" s="7" t="s">
        <v>729</v>
      </c>
      <c r="AR1" s="7" t="s">
        <v>730</v>
      </c>
      <c r="AS1" s="7" t="s">
        <v>731</v>
      </c>
      <c r="AT1" s="7" t="s">
        <v>732</v>
      </c>
      <c r="AU1" s="7" t="s">
        <v>733</v>
      </c>
      <c r="AV1" s="7" t="s">
        <v>734</v>
      </c>
      <c r="AW1" s="6" t="s">
        <v>735</v>
      </c>
      <c r="AX1" s="7" t="s">
        <v>736</v>
      </c>
      <c r="AY1" s="6" t="s">
        <v>737</v>
      </c>
      <c r="AZ1" s="7" t="s">
        <v>738</v>
      </c>
      <c r="BA1" s="6" t="s">
        <v>739</v>
      </c>
      <c r="BB1" s="7" t="s">
        <v>740</v>
      </c>
      <c r="BC1" s="6" t="s">
        <v>741</v>
      </c>
      <c r="BD1" s="7" t="s">
        <v>742</v>
      </c>
      <c r="BE1" s="7" t="s">
        <v>743</v>
      </c>
      <c r="BF1" s="6" t="s">
        <v>744</v>
      </c>
      <c r="BG1" s="6" t="s">
        <v>745</v>
      </c>
      <c r="BH1" s="6" t="s">
        <v>746</v>
      </c>
      <c r="BI1" s="6" t="s">
        <v>747</v>
      </c>
      <c r="BJ1" s="6" t="s">
        <v>748</v>
      </c>
      <c r="BK1" s="6" t="s">
        <v>749</v>
      </c>
    </row>
    <row r="2" spans="1:63" x14ac:dyDescent="0.3">
      <c r="A2" t="s">
        <v>0</v>
      </c>
      <c r="B2">
        <v>45187</v>
      </c>
      <c r="C2">
        <v>83.62</v>
      </c>
      <c r="D2">
        <v>12.35</v>
      </c>
      <c r="E2" s="1">
        <v>1032.52</v>
      </c>
      <c r="F2">
        <v>990.65</v>
      </c>
      <c r="G2">
        <v>3.2000000000000002E-3</v>
      </c>
      <c r="H2">
        <v>4.0000000000000002E-4</v>
      </c>
      <c r="I2">
        <v>6.6E-3</v>
      </c>
      <c r="J2">
        <v>1.2999999999999999E-3</v>
      </c>
      <c r="K2">
        <v>2.0299999999999999E-2</v>
      </c>
      <c r="L2">
        <v>0.9466</v>
      </c>
      <c r="M2">
        <v>2.1600000000000001E-2</v>
      </c>
      <c r="N2">
        <v>0.35809999999999997</v>
      </c>
      <c r="O2">
        <v>1.6999999999999999E-3</v>
      </c>
      <c r="P2">
        <v>0.1434</v>
      </c>
      <c r="Q2" s="1">
        <v>53275.02</v>
      </c>
      <c r="R2">
        <v>0.29730000000000001</v>
      </c>
      <c r="S2">
        <v>0.1782</v>
      </c>
      <c r="T2">
        <v>0.52439999999999998</v>
      </c>
      <c r="U2">
        <v>9.1999999999999993</v>
      </c>
      <c r="V2" s="1">
        <v>66887.72</v>
      </c>
      <c r="W2">
        <v>108.21</v>
      </c>
      <c r="X2" s="1">
        <v>156889.78</v>
      </c>
      <c r="Y2">
        <v>0.88449999999999995</v>
      </c>
      <c r="Z2">
        <v>5.96E-2</v>
      </c>
      <c r="AA2">
        <v>5.5899999999999998E-2</v>
      </c>
      <c r="AB2">
        <v>0.11550000000000001</v>
      </c>
      <c r="AC2">
        <v>156.88999999999999</v>
      </c>
      <c r="AD2" s="1">
        <v>4089.29</v>
      </c>
      <c r="AE2">
        <v>533.80999999999995</v>
      </c>
      <c r="AF2" s="1">
        <v>140425.71</v>
      </c>
      <c r="AG2" t="s">
        <v>610</v>
      </c>
      <c r="AH2" s="1">
        <v>34522</v>
      </c>
      <c r="AI2" s="1">
        <v>53699.81</v>
      </c>
      <c r="AJ2">
        <v>43.6</v>
      </c>
      <c r="AK2">
        <v>24.76</v>
      </c>
      <c r="AL2">
        <v>28.57</v>
      </c>
      <c r="AM2">
        <v>4.49</v>
      </c>
      <c r="AN2" s="1">
        <v>1915.6</v>
      </c>
      <c r="AO2">
        <v>1.3250999999999999</v>
      </c>
      <c r="AP2" s="1">
        <v>1536.36</v>
      </c>
      <c r="AQ2" s="1">
        <v>2106.84</v>
      </c>
      <c r="AR2" s="1">
        <v>6022.45</v>
      </c>
      <c r="AS2">
        <v>486.57</v>
      </c>
      <c r="AT2">
        <v>293.45999999999998</v>
      </c>
      <c r="AU2" s="1">
        <v>10445.67</v>
      </c>
      <c r="AV2" s="1">
        <v>6111.55</v>
      </c>
      <c r="AW2">
        <v>0.47510000000000002</v>
      </c>
      <c r="AX2" s="1">
        <v>4584.17</v>
      </c>
      <c r="AY2">
        <v>0.35639999999999999</v>
      </c>
      <c r="AZ2" s="1">
        <v>1409.74</v>
      </c>
      <c r="BA2">
        <v>0.1096</v>
      </c>
      <c r="BB2">
        <v>757.59</v>
      </c>
      <c r="BC2">
        <v>5.8900000000000001E-2</v>
      </c>
      <c r="BD2" s="1">
        <v>12863.06</v>
      </c>
      <c r="BE2" s="1">
        <v>5032.43</v>
      </c>
      <c r="BF2">
        <v>1.6060000000000001</v>
      </c>
      <c r="BG2">
        <v>0.51370000000000005</v>
      </c>
      <c r="BH2">
        <v>0.2097</v>
      </c>
      <c r="BI2">
        <v>0.22009999999999999</v>
      </c>
      <c r="BJ2">
        <v>3.9899999999999998E-2</v>
      </c>
      <c r="BK2">
        <v>1.66E-2</v>
      </c>
    </row>
    <row r="3" spans="1:63" x14ac:dyDescent="0.3">
      <c r="A3" t="s">
        <v>1</v>
      </c>
      <c r="B3">
        <v>49494</v>
      </c>
      <c r="C3">
        <v>97.05</v>
      </c>
      <c r="D3">
        <v>11.65</v>
      </c>
      <c r="E3" s="1">
        <v>1130.48</v>
      </c>
      <c r="F3" s="1">
        <v>1120.58</v>
      </c>
      <c r="G3">
        <v>2.2000000000000001E-3</v>
      </c>
      <c r="H3">
        <v>4.0000000000000002E-4</v>
      </c>
      <c r="I3">
        <v>4.7000000000000002E-3</v>
      </c>
      <c r="J3">
        <v>8.0000000000000004E-4</v>
      </c>
      <c r="K3">
        <v>1.6500000000000001E-2</v>
      </c>
      <c r="L3">
        <v>0.95330000000000004</v>
      </c>
      <c r="M3">
        <v>2.2100000000000002E-2</v>
      </c>
      <c r="N3">
        <v>0.4375</v>
      </c>
      <c r="O3">
        <v>8.0000000000000004E-4</v>
      </c>
      <c r="P3">
        <v>0.14649999999999999</v>
      </c>
      <c r="Q3" s="1">
        <v>52245.4</v>
      </c>
      <c r="R3">
        <v>0.27160000000000001</v>
      </c>
      <c r="S3">
        <v>0.1862</v>
      </c>
      <c r="T3">
        <v>0.54220000000000002</v>
      </c>
      <c r="U3">
        <v>10.91</v>
      </c>
      <c r="V3" s="1">
        <v>67590.990000000005</v>
      </c>
      <c r="W3">
        <v>99.56</v>
      </c>
      <c r="X3" s="1">
        <v>122959.59</v>
      </c>
      <c r="Y3">
        <v>0.91310000000000002</v>
      </c>
      <c r="Z3">
        <v>4.3200000000000002E-2</v>
      </c>
      <c r="AA3">
        <v>4.3700000000000003E-2</v>
      </c>
      <c r="AB3">
        <v>8.6900000000000005E-2</v>
      </c>
      <c r="AC3">
        <v>122.96</v>
      </c>
      <c r="AD3" s="1">
        <v>2973.96</v>
      </c>
      <c r="AE3">
        <v>387.1</v>
      </c>
      <c r="AF3" s="1">
        <v>107460.96</v>
      </c>
      <c r="AG3" t="s">
        <v>610</v>
      </c>
      <c r="AH3" s="1">
        <v>33890</v>
      </c>
      <c r="AI3" s="1">
        <v>49941.15</v>
      </c>
      <c r="AJ3">
        <v>33.31</v>
      </c>
      <c r="AK3">
        <v>23.51</v>
      </c>
      <c r="AL3">
        <v>25.96</v>
      </c>
      <c r="AM3">
        <v>4.46</v>
      </c>
      <c r="AN3" s="1">
        <v>1305.73</v>
      </c>
      <c r="AO3">
        <v>1.1910000000000001</v>
      </c>
      <c r="AP3" s="1">
        <v>1358.41</v>
      </c>
      <c r="AQ3" s="1">
        <v>2159.9299999999998</v>
      </c>
      <c r="AR3" s="1">
        <v>5993.21</v>
      </c>
      <c r="AS3">
        <v>470.13</v>
      </c>
      <c r="AT3">
        <v>310.26</v>
      </c>
      <c r="AU3" s="1">
        <v>10291.94</v>
      </c>
      <c r="AV3" s="1">
        <v>7587.61</v>
      </c>
      <c r="AW3">
        <v>0.59409999999999996</v>
      </c>
      <c r="AX3" s="1">
        <v>2965.15</v>
      </c>
      <c r="AY3">
        <v>0.23219999999999999</v>
      </c>
      <c r="AZ3" s="1">
        <v>1401.27</v>
      </c>
      <c r="BA3">
        <v>0.10970000000000001</v>
      </c>
      <c r="BB3">
        <v>817.88</v>
      </c>
      <c r="BC3">
        <v>6.4000000000000001E-2</v>
      </c>
      <c r="BD3" s="1">
        <v>12771.91</v>
      </c>
      <c r="BE3" s="1">
        <v>6980.07</v>
      </c>
      <c r="BF3">
        <v>2.8626999999999998</v>
      </c>
      <c r="BG3">
        <v>0.51219999999999999</v>
      </c>
      <c r="BH3">
        <v>0.20860000000000001</v>
      </c>
      <c r="BI3">
        <v>0.2228</v>
      </c>
      <c r="BJ3">
        <v>3.8600000000000002E-2</v>
      </c>
      <c r="BK3">
        <v>1.78E-2</v>
      </c>
    </row>
    <row r="4" spans="1:63" x14ac:dyDescent="0.3">
      <c r="A4" t="s">
        <v>2</v>
      </c>
      <c r="B4">
        <v>43489</v>
      </c>
      <c r="C4">
        <v>52.4</v>
      </c>
      <c r="D4">
        <v>460.47</v>
      </c>
      <c r="E4" s="1">
        <v>24128.880000000001</v>
      </c>
      <c r="F4" s="1">
        <v>18132.990000000002</v>
      </c>
      <c r="G4">
        <v>1.89E-2</v>
      </c>
      <c r="H4">
        <v>8.0000000000000004E-4</v>
      </c>
      <c r="I4">
        <v>0.49490000000000001</v>
      </c>
      <c r="J4">
        <v>1.2999999999999999E-3</v>
      </c>
      <c r="K4">
        <v>0.1037</v>
      </c>
      <c r="L4">
        <v>0.31480000000000002</v>
      </c>
      <c r="M4">
        <v>6.5600000000000006E-2</v>
      </c>
      <c r="N4">
        <v>0.88249999999999995</v>
      </c>
      <c r="O4">
        <v>6.7500000000000004E-2</v>
      </c>
      <c r="P4">
        <v>0.192</v>
      </c>
      <c r="Q4" s="1">
        <v>61660.82</v>
      </c>
      <c r="R4">
        <v>0.30220000000000002</v>
      </c>
      <c r="S4">
        <v>0.15279999999999999</v>
      </c>
      <c r="T4">
        <v>0.54490000000000005</v>
      </c>
      <c r="U4">
        <v>157.02000000000001</v>
      </c>
      <c r="V4" s="1">
        <v>90048.47</v>
      </c>
      <c r="W4">
        <v>153.44</v>
      </c>
      <c r="X4" s="1">
        <v>89357.91</v>
      </c>
      <c r="Y4">
        <v>0.59360000000000002</v>
      </c>
      <c r="Z4">
        <v>0.33539999999999998</v>
      </c>
      <c r="AA4">
        <v>7.0999999999999994E-2</v>
      </c>
      <c r="AB4">
        <v>0.40639999999999998</v>
      </c>
      <c r="AC4">
        <v>89.36</v>
      </c>
      <c r="AD4" s="1">
        <v>4645.0200000000004</v>
      </c>
      <c r="AE4">
        <v>451.55</v>
      </c>
      <c r="AF4" s="1">
        <v>74780.009999999995</v>
      </c>
      <c r="AG4" t="s">
        <v>610</v>
      </c>
      <c r="AH4" s="1">
        <v>25198</v>
      </c>
      <c r="AI4" s="1">
        <v>44849.71</v>
      </c>
      <c r="AJ4">
        <v>70.709999999999994</v>
      </c>
      <c r="AK4">
        <v>45.99</v>
      </c>
      <c r="AL4">
        <v>58.47</v>
      </c>
      <c r="AM4">
        <v>4.34</v>
      </c>
      <c r="AN4">
        <v>0</v>
      </c>
      <c r="AO4">
        <v>1.169</v>
      </c>
      <c r="AP4" s="1">
        <v>2122.61</v>
      </c>
      <c r="AQ4" s="1">
        <v>2767.24</v>
      </c>
      <c r="AR4" s="1">
        <v>7667.35</v>
      </c>
      <c r="AS4">
        <v>868.55</v>
      </c>
      <c r="AT4">
        <v>694.45</v>
      </c>
      <c r="AU4" s="1">
        <v>14120.2</v>
      </c>
      <c r="AV4" s="1">
        <v>10166</v>
      </c>
      <c r="AW4">
        <v>0.55020000000000002</v>
      </c>
      <c r="AX4" s="1">
        <v>5502.9</v>
      </c>
      <c r="AY4">
        <v>0.29780000000000001</v>
      </c>
      <c r="AZ4">
        <v>783.14</v>
      </c>
      <c r="BA4">
        <v>4.24E-2</v>
      </c>
      <c r="BB4" s="1">
        <v>2023.44</v>
      </c>
      <c r="BC4">
        <v>0.1095</v>
      </c>
      <c r="BD4" s="1">
        <v>18475.47</v>
      </c>
      <c r="BE4" s="1">
        <v>4880.3599999999997</v>
      </c>
      <c r="BF4">
        <v>2.0648</v>
      </c>
      <c r="BG4">
        <v>0.45179999999999998</v>
      </c>
      <c r="BH4">
        <v>0.1784</v>
      </c>
      <c r="BI4">
        <v>0.33279999999999998</v>
      </c>
      <c r="BJ4">
        <v>2.5700000000000001E-2</v>
      </c>
      <c r="BK4">
        <v>1.1299999999999999E-2</v>
      </c>
    </row>
    <row r="5" spans="1:63" x14ac:dyDescent="0.3">
      <c r="A5" t="s">
        <v>3</v>
      </c>
      <c r="B5">
        <v>45906</v>
      </c>
      <c r="C5">
        <v>108.81</v>
      </c>
      <c r="D5">
        <v>14.81</v>
      </c>
      <c r="E5" s="1">
        <v>1611.45</v>
      </c>
      <c r="F5" s="1">
        <v>1539.17</v>
      </c>
      <c r="G5">
        <v>3.7000000000000002E-3</v>
      </c>
      <c r="H5">
        <v>4.0000000000000002E-4</v>
      </c>
      <c r="I5">
        <v>5.7000000000000002E-3</v>
      </c>
      <c r="J5">
        <v>5.9999999999999995E-4</v>
      </c>
      <c r="K5">
        <v>1.0999999999999999E-2</v>
      </c>
      <c r="L5">
        <v>0.96230000000000004</v>
      </c>
      <c r="M5">
        <v>1.6299999999999999E-2</v>
      </c>
      <c r="N5">
        <v>0.38159999999999999</v>
      </c>
      <c r="O5">
        <v>4.7999999999999996E-3</v>
      </c>
      <c r="P5">
        <v>0.1321</v>
      </c>
      <c r="Q5" s="1">
        <v>54243.66</v>
      </c>
      <c r="R5">
        <v>0.2253</v>
      </c>
      <c r="S5">
        <v>0.18590000000000001</v>
      </c>
      <c r="T5">
        <v>0.5887</v>
      </c>
      <c r="U5">
        <v>11.3</v>
      </c>
      <c r="V5" s="1">
        <v>73003.7</v>
      </c>
      <c r="W5">
        <v>137.55000000000001</v>
      </c>
      <c r="X5" s="1">
        <v>162673.92000000001</v>
      </c>
      <c r="Y5">
        <v>0.79049999999999998</v>
      </c>
      <c r="Z5">
        <v>0.10979999999999999</v>
      </c>
      <c r="AA5">
        <v>9.98E-2</v>
      </c>
      <c r="AB5">
        <v>0.20949999999999999</v>
      </c>
      <c r="AC5">
        <v>162.66999999999999</v>
      </c>
      <c r="AD5" s="1">
        <v>4527</v>
      </c>
      <c r="AE5">
        <v>509.01</v>
      </c>
      <c r="AF5" s="1">
        <v>147658.49</v>
      </c>
      <c r="AG5" t="s">
        <v>610</v>
      </c>
      <c r="AH5" s="1">
        <v>34434</v>
      </c>
      <c r="AI5" s="1">
        <v>54416.07</v>
      </c>
      <c r="AJ5">
        <v>41.44</v>
      </c>
      <c r="AK5">
        <v>26.15</v>
      </c>
      <c r="AL5">
        <v>28.75</v>
      </c>
      <c r="AM5">
        <v>4.4800000000000004</v>
      </c>
      <c r="AN5" s="1">
        <v>1468.86</v>
      </c>
      <c r="AO5">
        <v>1.0189999999999999</v>
      </c>
      <c r="AP5" s="1">
        <v>1325.56</v>
      </c>
      <c r="AQ5" s="1">
        <v>2227.67</v>
      </c>
      <c r="AR5" s="1">
        <v>6024.3</v>
      </c>
      <c r="AS5">
        <v>524.44000000000005</v>
      </c>
      <c r="AT5">
        <v>275.77</v>
      </c>
      <c r="AU5" s="1">
        <v>10377.74</v>
      </c>
      <c r="AV5" s="1">
        <v>5733.85</v>
      </c>
      <c r="AW5">
        <v>0.4617</v>
      </c>
      <c r="AX5" s="1">
        <v>4611.79</v>
      </c>
      <c r="AY5">
        <v>0.37140000000000001</v>
      </c>
      <c r="AZ5" s="1">
        <v>1226.32</v>
      </c>
      <c r="BA5">
        <v>9.8799999999999999E-2</v>
      </c>
      <c r="BB5">
        <v>845.7</v>
      </c>
      <c r="BC5">
        <v>6.8099999999999994E-2</v>
      </c>
      <c r="BD5" s="1">
        <v>12417.66</v>
      </c>
      <c r="BE5" s="1">
        <v>4672.03</v>
      </c>
      <c r="BF5">
        <v>1.3299000000000001</v>
      </c>
      <c r="BG5">
        <v>0.5202</v>
      </c>
      <c r="BH5">
        <v>0.22359999999999999</v>
      </c>
      <c r="BI5">
        <v>0.1986</v>
      </c>
      <c r="BJ5">
        <v>3.6400000000000002E-2</v>
      </c>
      <c r="BK5">
        <v>2.1100000000000001E-2</v>
      </c>
    </row>
    <row r="6" spans="1:63" x14ac:dyDescent="0.3">
      <c r="A6" t="s">
        <v>4</v>
      </c>
      <c r="B6">
        <v>45757</v>
      </c>
      <c r="C6">
        <v>89.52</v>
      </c>
      <c r="D6">
        <v>12.71</v>
      </c>
      <c r="E6" s="1">
        <v>1137.81</v>
      </c>
      <c r="F6" s="1">
        <v>1143.68</v>
      </c>
      <c r="G6">
        <v>2.0999999999999999E-3</v>
      </c>
      <c r="H6">
        <v>1.2999999999999999E-3</v>
      </c>
      <c r="I6">
        <v>5.4999999999999997E-3</v>
      </c>
      <c r="J6">
        <v>8.9999999999999998E-4</v>
      </c>
      <c r="K6">
        <v>1.2999999999999999E-2</v>
      </c>
      <c r="L6">
        <v>0.9617</v>
      </c>
      <c r="M6">
        <v>1.54E-2</v>
      </c>
      <c r="N6">
        <v>0.34289999999999998</v>
      </c>
      <c r="O6">
        <v>1.1999999999999999E-3</v>
      </c>
      <c r="P6">
        <v>0.1293</v>
      </c>
      <c r="Q6" s="1">
        <v>53708.82</v>
      </c>
      <c r="R6">
        <v>0.25340000000000001</v>
      </c>
      <c r="S6">
        <v>0.15640000000000001</v>
      </c>
      <c r="T6">
        <v>0.59019999999999995</v>
      </c>
      <c r="U6">
        <v>9.9</v>
      </c>
      <c r="V6" s="1">
        <v>68657.919999999998</v>
      </c>
      <c r="W6">
        <v>111.52</v>
      </c>
      <c r="X6" s="1">
        <v>135483.16</v>
      </c>
      <c r="Y6">
        <v>0.91469999999999996</v>
      </c>
      <c r="Z6">
        <v>4.4900000000000002E-2</v>
      </c>
      <c r="AA6">
        <v>4.0399999999999998E-2</v>
      </c>
      <c r="AB6">
        <v>8.5300000000000001E-2</v>
      </c>
      <c r="AC6">
        <v>135.47999999999999</v>
      </c>
      <c r="AD6" s="1">
        <v>3292.2</v>
      </c>
      <c r="AE6">
        <v>454.27</v>
      </c>
      <c r="AF6" s="1">
        <v>121715.22</v>
      </c>
      <c r="AG6" t="s">
        <v>610</v>
      </c>
      <c r="AH6" s="1">
        <v>35095</v>
      </c>
      <c r="AI6" s="1">
        <v>53333.08</v>
      </c>
      <c r="AJ6">
        <v>34.369999999999997</v>
      </c>
      <c r="AK6">
        <v>23.78</v>
      </c>
      <c r="AL6">
        <v>26.82</v>
      </c>
      <c r="AM6">
        <v>4.5599999999999996</v>
      </c>
      <c r="AN6" s="1">
        <v>1368.22</v>
      </c>
      <c r="AO6">
        <v>1.2561</v>
      </c>
      <c r="AP6" s="1">
        <v>1308.42</v>
      </c>
      <c r="AQ6" s="1">
        <v>2165.9499999999998</v>
      </c>
      <c r="AR6" s="1">
        <v>6087.36</v>
      </c>
      <c r="AS6">
        <v>497.51</v>
      </c>
      <c r="AT6">
        <v>341.17</v>
      </c>
      <c r="AU6" s="1">
        <v>10400.41</v>
      </c>
      <c r="AV6" s="1">
        <v>6519.54</v>
      </c>
      <c r="AW6">
        <v>0.53300000000000003</v>
      </c>
      <c r="AX6" s="1">
        <v>3705.46</v>
      </c>
      <c r="AY6">
        <v>0.30299999999999999</v>
      </c>
      <c r="AZ6" s="1">
        <v>1342.99</v>
      </c>
      <c r="BA6">
        <v>0.10979999999999999</v>
      </c>
      <c r="BB6">
        <v>662.86</v>
      </c>
      <c r="BC6">
        <v>5.4199999999999998E-2</v>
      </c>
      <c r="BD6" s="1">
        <v>12230.84</v>
      </c>
      <c r="BE6" s="1">
        <v>5910.01</v>
      </c>
      <c r="BF6">
        <v>2.1179999999999999</v>
      </c>
      <c r="BG6">
        <v>0.51290000000000002</v>
      </c>
      <c r="BH6">
        <v>0.2117</v>
      </c>
      <c r="BI6">
        <v>0.20860000000000001</v>
      </c>
      <c r="BJ6">
        <v>3.7699999999999997E-2</v>
      </c>
      <c r="BK6">
        <v>2.92E-2</v>
      </c>
    </row>
    <row r="7" spans="1:63" x14ac:dyDescent="0.3">
      <c r="A7" t="s">
        <v>5</v>
      </c>
      <c r="B7">
        <v>43497</v>
      </c>
      <c r="C7">
        <v>16.05</v>
      </c>
      <c r="D7">
        <v>207.96</v>
      </c>
      <c r="E7" s="1">
        <v>3337.22</v>
      </c>
      <c r="F7" s="1">
        <v>2856.81</v>
      </c>
      <c r="G7">
        <v>2.8999999999999998E-3</v>
      </c>
      <c r="H7">
        <v>5.0000000000000001E-4</v>
      </c>
      <c r="I7">
        <v>0.2074</v>
      </c>
      <c r="J7">
        <v>1.2999999999999999E-3</v>
      </c>
      <c r="K7">
        <v>7.8700000000000006E-2</v>
      </c>
      <c r="L7">
        <v>0.5887</v>
      </c>
      <c r="M7">
        <v>0.1206</v>
      </c>
      <c r="N7">
        <v>0.95860000000000001</v>
      </c>
      <c r="O7">
        <v>2.1499999999999998E-2</v>
      </c>
      <c r="P7">
        <v>0.17910000000000001</v>
      </c>
      <c r="Q7" s="1">
        <v>55057</v>
      </c>
      <c r="R7">
        <v>0.2863</v>
      </c>
      <c r="S7">
        <v>0.1749</v>
      </c>
      <c r="T7">
        <v>0.53879999999999995</v>
      </c>
      <c r="U7">
        <v>26.33</v>
      </c>
      <c r="V7" s="1">
        <v>72314.75</v>
      </c>
      <c r="W7">
        <v>124.81</v>
      </c>
      <c r="X7" s="1">
        <v>82466.600000000006</v>
      </c>
      <c r="Y7">
        <v>0.66759999999999997</v>
      </c>
      <c r="Z7">
        <v>0.26369999999999999</v>
      </c>
      <c r="AA7">
        <v>6.8699999999999997E-2</v>
      </c>
      <c r="AB7">
        <v>0.33239999999999997</v>
      </c>
      <c r="AC7">
        <v>82.47</v>
      </c>
      <c r="AD7" s="1">
        <v>3130.9</v>
      </c>
      <c r="AE7">
        <v>416.61</v>
      </c>
      <c r="AF7" s="1">
        <v>74388.55</v>
      </c>
      <c r="AG7" t="s">
        <v>610</v>
      </c>
      <c r="AH7" s="1">
        <v>25076</v>
      </c>
      <c r="AI7" s="1">
        <v>38734.31</v>
      </c>
      <c r="AJ7">
        <v>52.7</v>
      </c>
      <c r="AK7">
        <v>35.53</v>
      </c>
      <c r="AL7">
        <v>40.32</v>
      </c>
      <c r="AM7">
        <v>4.43</v>
      </c>
      <c r="AN7">
        <v>3</v>
      </c>
      <c r="AO7">
        <v>1.0619000000000001</v>
      </c>
      <c r="AP7" s="1">
        <v>1599.81</v>
      </c>
      <c r="AQ7" s="1">
        <v>2472.92</v>
      </c>
      <c r="AR7" s="1">
        <v>6856.46</v>
      </c>
      <c r="AS7">
        <v>709.79</v>
      </c>
      <c r="AT7">
        <v>480.25</v>
      </c>
      <c r="AU7" s="1">
        <v>12119.24</v>
      </c>
      <c r="AV7" s="1">
        <v>9632.6200000000008</v>
      </c>
      <c r="AW7">
        <v>0.62409999999999999</v>
      </c>
      <c r="AX7" s="1">
        <v>3151.54</v>
      </c>
      <c r="AY7">
        <v>0.20419999999999999</v>
      </c>
      <c r="AZ7">
        <v>888.69</v>
      </c>
      <c r="BA7">
        <v>5.7599999999999998E-2</v>
      </c>
      <c r="BB7" s="1">
        <v>1760.48</v>
      </c>
      <c r="BC7">
        <v>0.11409999999999999</v>
      </c>
      <c r="BD7" s="1">
        <v>15433.32</v>
      </c>
      <c r="BE7" s="1">
        <v>6261.4</v>
      </c>
      <c r="BF7">
        <v>3.4773999999999998</v>
      </c>
      <c r="BG7">
        <v>0.48509999999999998</v>
      </c>
      <c r="BH7">
        <v>0.20130000000000001</v>
      </c>
      <c r="BI7">
        <v>0.27079999999999999</v>
      </c>
      <c r="BJ7">
        <v>3.0499999999999999E-2</v>
      </c>
      <c r="BK7">
        <v>1.23E-2</v>
      </c>
    </row>
    <row r="8" spans="1:63" x14ac:dyDescent="0.3">
      <c r="A8" t="s">
        <v>6</v>
      </c>
      <c r="B8">
        <v>46847</v>
      </c>
      <c r="C8">
        <v>98.33</v>
      </c>
      <c r="D8">
        <v>12.83</v>
      </c>
      <c r="E8" s="1">
        <v>1261.83</v>
      </c>
      <c r="F8" s="1">
        <v>1257.3900000000001</v>
      </c>
      <c r="G8">
        <v>2.3E-3</v>
      </c>
      <c r="H8">
        <v>8.0000000000000004E-4</v>
      </c>
      <c r="I8">
        <v>5.1000000000000004E-3</v>
      </c>
      <c r="J8">
        <v>1.1000000000000001E-3</v>
      </c>
      <c r="K8">
        <v>1.41E-2</v>
      </c>
      <c r="L8">
        <v>0.95950000000000002</v>
      </c>
      <c r="M8">
        <v>1.72E-2</v>
      </c>
      <c r="N8">
        <v>0.3735</v>
      </c>
      <c r="O8">
        <v>5.9999999999999995E-4</v>
      </c>
      <c r="P8">
        <v>0.1353</v>
      </c>
      <c r="Q8" s="1">
        <v>53018.81</v>
      </c>
      <c r="R8">
        <v>0.25069999999999998</v>
      </c>
      <c r="S8">
        <v>0.16830000000000001</v>
      </c>
      <c r="T8">
        <v>0.58099999999999996</v>
      </c>
      <c r="U8">
        <v>10.58</v>
      </c>
      <c r="V8" s="1">
        <v>69326.97</v>
      </c>
      <c r="W8">
        <v>115.22</v>
      </c>
      <c r="X8" s="1">
        <v>127419.67</v>
      </c>
      <c r="Y8">
        <v>0.91579999999999995</v>
      </c>
      <c r="Z8">
        <v>4.3299999999999998E-2</v>
      </c>
      <c r="AA8">
        <v>4.0899999999999999E-2</v>
      </c>
      <c r="AB8">
        <v>8.4199999999999997E-2</v>
      </c>
      <c r="AC8">
        <v>127.42</v>
      </c>
      <c r="AD8" s="1">
        <v>3106.42</v>
      </c>
      <c r="AE8">
        <v>427.15</v>
      </c>
      <c r="AF8" s="1">
        <v>115476.97</v>
      </c>
      <c r="AG8" t="s">
        <v>610</v>
      </c>
      <c r="AH8" s="1">
        <v>34389</v>
      </c>
      <c r="AI8" s="1">
        <v>52016.74</v>
      </c>
      <c r="AJ8">
        <v>33.72</v>
      </c>
      <c r="AK8">
        <v>23.93</v>
      </c>
      <c r="AL8">
        <v>26.67</v>
      </c>
      <c r="AM8">
        <v>4.4400000000000004</v>
      </c>
      <c r="AN8" s="1">
        <v>1237.77</v>
      </c>
      <c r="AO8">
        <v>1.1378999999999999</v>
      </c>
      <c r="AP8" s="1">
        <v>1283.77</v>
      </c>
      <c r="AQ8" s="1">
        <v>2143.21</v>
      </c>
      <c r="AR8" s="1">
        <v>5922.79</v>
      </c>
      <c r="AS8">
        <v>491.12</v>
      </c>
      <c r="AT8">
        <v>326.08</v>
      </c>
      <c r="AU8" s="1">
        <v>10166.959999999999</v>
      </c>
      <c r="AV8" s="1">
        <v>6851.44</v>
      </c>
      <c r="AW8">
        <v>0.56979999999999997</v>
      </c>
      <c r="AX8" s="1">
        <v>3173.57</v>
      </c>
      <c r="AY8">
        <v>0.26390000000000002</v>
      </c>
      <c r="AZ8" s="1">
        <v>1284.22</v>
      </c>
      <c r="BA8">
        <v>0.10680000000000001</v>
      </c>
      <c r="BB8">
        <v>715.21</v>
      </c>
      <c r="BC8">
        <v>5.9499999999999997E-2</v>
      </c>
      <c r="BD8" s="1">
        <v>12024.44</v>
      </c>
      <c r="BE8" s="1">
        <v>6252.06</v>
      </c>
      <c r="BF8">
        <v>2.3763000000000001</v>
      </c>
      <c r="BG8">
        <v>0.51459999999999995</v>
      </c>
      <c r="BH8">
        <v>0.21190000000000001</v>
      </c>
      <c r="BI8">
        <v>0.2099</v>
      </c>
      <c r="BJ8">
        <v>3.8300000000000001E-2</v>
      </c>
      <c r="BK8">
        <v>2.53E-2</v>
      </c>
    </row>
    <row r="9" spans="1:63" x14ac:dyDescent="0.3">
      <c r="A9" t="s">
        <v>7</v>
      </c>
      <c r="B9">
        <v>45195</v>
      </c>
      <c r="C9">
        <v>45.24</v>
      </c>
      <c r="D9">
        <v>86.07</v>
      </c>
      <c r="E9" s="1">
        <v>3893.62</v>
      </c>
      <c r="F9" s="1">
        <v>3717.24</v>
      </c>
      <c r="G9">
        <v>1.49E-2</v>
      </c>
      <c r="H9">
        <v>8.9999999999999998E-4</v>
      </c>
      <c r="I9">
        <v>6.8099999999999994E-2</v>
      </c>
      <c r="J9">
        <v>1.1999999999999999E-3</v>
      </c>
      <c r="K9">
        <v>4.6199999999999998E-2</v>
      </c>
      <c r="L9">
        <v>0.81969999999999998</v>
      </c>
      <c r="M9">
        <v>4.9000000000000002E-2</v>
      </c>
      <c r="N9">
        <v>0.30880000000000002</v>
      </c>
      <c r="O9">
        <v>1.9599999999999999E-2</v>
      </c>
      <c r="P9">
        <v>0.1249</v>
      </c>
      <c r="Q9" s="1">
        <v>58570.12</v>
      </c>
      <c r="R9">
        <v>0.25119999999999998</v>
      </c>
      <c r="S9">
        <v>0.20930000000000001</v>
      </c>
      <c r="T9">
        <v>0.53949999999999998</v>
      </c>
      <c r="U9">
        <v>22.5</v>
      </c>
      <c r="V9" s="1">
        <v>84160.1</v>
      </c>
      <c r="W9">
        <v>168.91</v>
      </c>
      <c r="X9" s="1">
        <v>148713.01999999999</v>
      </c>
      <c r="Y9">
        <v>0.77180000000000004</v>
      </c>
      <c r="Z9">
        <v>0.1827</v>
      </c>
      <c r="AA9">
        <v>4.5499999999999999E-2</v>
      </c>
      <c r="AB9">
        <v>0.22819999999999999</v>
      </c>
      <c r="AC9">
        <v>148.71</v>
      </c>
      <c r="AD9" s="1">
        <v>5655.03</v>
      </c>
      <c r="AE9">
        <v>702.8</v>
      </c>
      <c r="AF9" s="1">
        <v>150080.91</v>
      </c>
      <c r="AG9" t="s">
        <v>610</v>
      </c>
      <c r="AH9" s="1">
        <v>37756</v>
      </c>
      <c r="AI9" s="1">
        <v>61635.38</v>
      </c>
      <c r="AJ9">
        <v>55.63</v>
      </c>
      <c r="AK9">
        <v>37.22</v>
      </c>
      <c r="AL9">
        <v>39.950000000000003</v>
      </c>
      <c r="AM9">
        <v>4.79</v>
      </c>
      <c r="AN9" s="1">
        <v>1462.78</v>
      </c>
      <c r="AO9">
        <v>0.89949999999999997</v>
      </c>
      <c r="AP9" s="1">
        <v>1194.78</v>
      </c>
      <c r="AQ9" s="1">
        <v>1889.77</v>
      </c>
      <c r="AR9" s="1">
        <v>5947.26</v>
      </c>
      <c r="AS9">
        <v>584.38</v>
      </c>
      <c r="AT9">
        <v>277.68</v>
      </c>
      <c r="AU9" s="1">
        <v>9893.86</v>
      </c>
      <c r="AV9" s="1">
        <v>4441.8900000000003</v>
      </c>
      <c r="AW9">
        <v>0.39760000000000001</v>
      </c>
      <c r="AX9" s="1">
        <v>5295.37</v>
      </c>
      <c r="AY9">
        <v>0.47399999999999998</v>
      </c>
      <c r="AZ9">
        <v>847.95</v>
      </c>
      <c r="BA9">
        <v>7.5899999999999995E-2</v>
      </c>
      <c r="BB9">
        <v>587.23</v>
      </c>
      <c r="BC9">
        <v>5.2600000000000001E-2</v>
      </c>
      <c r="BD9" s="1">
        <v>11172.45</v>
      </c>
      <c r="BE9" s="1">
        <v>3009.01</v>
      </c>
      <c r="BF9">
        <v>0.69059999999999999</v>
      </c>
      <c r="BG9">
        <v>0.56469999999999998</v>
      </c>
      <c r="BH9">
        <v>0.21579999999999999</v>
      </c>
      <c r="BI9">
        <v>0.17080000000000001</v>
      </c>
      <c r="BJ9">
        <v>3.0700000000000002E-2</v>
      </c>
      <c r="BK9">
        <v>1.7999999999999999E-2</v>
      </c>
    </row>
    <row r="10" spans="1:63" x14ac:dyDescent="0.3">
      <c r="A10" t="s">
        <v>8</v>
      </c>
      <c r="B10">
        <v>49759</v>
      </c>
      <c r="C10">
        <v>61.43</v>
      </c>
      <c r="D10">
        <v>19.850000000000001</v>
      </c>
      <c r="E10" s="1">
        <v>1219.51</v>
      </c>
      <c r="F10" s="1">
        <v>1203.6099999999999</v>
      </c>
      <c r="G10">
        <v>6.4999999999999997E-3</v>
      </c>
      <c r="H10">
        <v>8.9999999999999998E-4</v>
      </c>
      <c r="I10">
        <v>4.7000000000000002E-3</v>
      </c>
      <c r="J10">
        <v>1.1999999999999999E-3</v>
      </c>
      <c r="K10">
        <v>1.5699999999999999E-2</v>
      </c>
      <c r="L10">
        <v>0.95220000000000005</v>
      </c>
      <c r="M10">
        <v>1.8800000000000001E-2</v>
      </c>
      <c r="N10">
        <v>0.2278</v>
      </c>
      <c r="O10">
        <v>3.3999999999999998E-3</v>
      </c>
      <c r="P10">
        <v>0.10970000000000001</v>
      </c>
      <c r="Q10" s="1">
        <v>54992.34</v>
      </c>
      <c r="R10">
        <v>0.22950000000000001</v>
      </c>
      <c r="S10">
        <v>0.19040000000000001</v>
      </c>
      <c r="T10">
        <v>0.58020000000000005</v>
      </c>
      <c r="U10">
        <v>8.7799999999999994</v>
      </c>
      <c r="V10" s="1">
        <v>75418.929999999993</v>
      </c>
      <c r="W10">
        <v>134.91</v>
      </c>
      <c r="X10" s="1">
        <v>175135.57</v>
      </c>
      <c r="Y10">
        <v>0.8407</v>
      </c>
      <c r="Z10">
        <v>9.06E-2</v>
      </c>
      <c r="AA10">
        <v>6.8699999999999997E-2</v>
      </c>
      <c r="AB10">
        <v>0.1593</v>
      </c>
      <c r="AC10">
        <v>175.14</v>
      </c>
      <c r="AD10" s="1">
        <v>5525.45</v>
      </c>
      <c r="AE10">
        <v>631.69000000000005</v>
      </c>
      <c r="AF10" s="1">
        <v>165636.32999999999</v>
      </c>
      <c r="AG10" t="s">
        <v>610</v>
      </c>
      <c r="AH10" s="1">
        <v>39632</v>
      </c>
      <c r="AI10" s="1">
        <v>63141.06</v>
      </c>
      <c r="AJ10">
        <v>48.47</v>
      </c>
      <c r="AK10">
        <v>29.73</v>
      </c>
      <c r="AL10">
        <v>33.79</v>
      </c>
      <c r="AM10">
        <v>4.87</v>
      </c>
      <c r="AN10" s="1">
        <v>1509.63</v>
      </c>
      <c r="AO10">
        <v>1.0065999999999999</v>
      </c>
      <c r="AP10" s="1">
        <v>1350.08</v>
      </c>
      <c r="AQ10" s="1">
        <v>1947.17</v>
      </c>
      <c r="AR10" s="1">
        <v>5780.35</v>
      </c>
      <c r="AS10">
        <v>492</v>
      </c>
      <c r="AT10">
        <v>312.27</v>
      </c>
      <c r="AU10" s="1">
        <v>9881.8700000000008</v>
      </c>
      <c r="AV10" s="1">
        <v>4860.92</v>
      </c>
      <c r="AW10">
        <v>0.40560000000000002</v>
      </c>
      <c r="AX10" s="1">
        <v>5332.29</v>
      </c>
      <c r="AY10">
        <v>0.44490000000000002</v>
      </c>
      <c r="AZ10" s="1">
        <v>1296.1099999999999</v>
      </c>
      <c r="BA10">
        <v>0.1082</v>
      </c>
      <c r="BB10">
        <v>495.04</v>
      </c>
      <c r="BC10">
        <v>4.1300000000000003E-2</v>
      </c>
      <c r="BD10" s="1">
        <v>11984.36</v>
      </c>
      <c r="BE10" s="1">
        <v>3937.29</v>
      </c>
      <c r="BF10">
        <v>0.89910000000000001</v>
      </c>
      <c r="BG10">
        <v>0.54100000000000004</v>
      </c>
      <c r="BH10">
        <v>0.216</v>
      </c>
      <c r="BI10">
        <v>0.18490000000000001</v>
      </c>
      <c r="BJ10">
        <v>3.39E-2</v>
      </c>
      <c r="BK10">
        <v>2.41E-2</v>
      </c>
    </row>
    <row r="11" spans="1:63" x14ac:dyDescent="0.3">
      <c r="A11" t="s">
        <v>9</v>
      </c>
      <c r="B11">
        <v>46623</v>
      </c>
      <c r="C11">
        <v>84.43</v>
      </c>
      <c r="D11">
        <v>9.84</v>
      </c>
      <c r="E11">
        <v>830.37</v>
      </c>
      <c r="F11">
        <v>860.78</v>
      </c>
      <c r="G11">
        <v>1.6000000000000001E-3</v>
      </c>
      <c r="H11">
        <v>2.0000000000000001E-4</v>
      </c>
      <c r="I11">
        <v>3.5999999999999999E-3</v>
      </c>
      <c r="J11">
        <v>5.9999999999999995E-4</v>
      </c>
      <c r="K11">
        <v>9.4999999999999998E-3</v>
      </c>
      <c r="L11">
        <v>0.97260000000000002</v>
      </c>
      <c r="M11">
        <v>1.1900000000000001E-2</v>
      </c>
      <c r="N11">
        <v>0.37680000000000002</v>
      </c>
      <c r="O11">
        <v>2.3E-3</v>
      </c>
      <c r="P11">
        <v>0.13009999999999999</v>
      </c>
      <c r="Q11" s="1">
        <v>51210.3</v>
      </c>
      <c r="R11">
        <v>0.26429999999999998</v>
      </c>
      <c r="S11">
        <v>0.16739999999999999</v>
      </c>
      <c r="T11">
        <v>0.56830000000000003</v>
      </c>
      <c r="U11">
        <v>7.28</v>
      </c>
      <c r="V11" s="1">
        <v>65397.57</v>
      </c>
      <c r="W11">
        <v>110.32</v>
      </c>
      <c r="X11" s="1">
        <v>144694.75</v>
      </c>
      <c r="Y11">
        <v>0.91279999999999994</v>
      </c>
      <c r="Z11">
        <v>3.6799999999999999E-2</v>
      </c>
      <c r="AA11">
        <v>5.04E-2</v>
      </c>
      <c r="AB11">
        <v>8.72E-2</v>
      </c>
      <c r="AC11">
        <v>144.69</v>
      </c>
      <c r="AD11" s="1">
        <v>3429.44</v>
      </c>
      <c r="AE11">
        <v>463.91</v>
      </c>
      <c r="AF11" s="1">
        <v>121015.31</v>
      </c>
      <c r="AG11" t="s">
        <v>610</v>
      </c>
      <c r="AH11" s="1">
        <v>33424</v>
      </c>
      <c r="AI11" s="1">
        <v>50055.49</v>
      </c>
      <c r="AJ11">
        <v>34.950000000000003</v>
      </c>
      <c r="AK11">
        <v>23.18</v>
      </c>
      <c r="AL11">
        <v>26.44</v>
      </c>
      <c r="AM11">
        <v>4.76</v>
      </c>
      <c r="AN11" s="1">
        <v>1652.98</v>
      </c>
      <c r="AO11">
        <v>1.4274</v>
      </c>
      <c r="AP11" s="1">
        <v>1462.84</v>
      </c>
      <c r="AQ11" s="1">
        <v>2208.92</v>
      </c>
      <c r="AR11" s="1">
        <v>5903.56</v>
      </c>
      <c r="AS11">
        <v>478.27</v>
      </c>
      <c r="AT11">
        <v>357.35</v>
      </c>
      <c r="AU11" s="1">
        <v>10410.92</v>
      </c>
      <c r="AV11" s="1">
        <v>6613.01</v>
      </c>
      <c r="AW11">
        <v>0.51919999999999999</v>
      </c>
      <c r="AX11" s="1">
        <v>3760.12</v>
      </c>
      <c r="AY11">
        <v>0.29520000000000002</v>
      </c>
      <c r="AZ11" s="1">
        <v>1665.52</v>
      </c>
      <c r="BA11">
        <v>0.1308</v>
      </c>
      <c r="BB11">
        <v>698.93</v>
      </c>
      <c r="BC11">
        <v>5.4899999999999997E-2</v>
      </c>
      <c r="BD11" s="1">
        <v>12737.58</v>
      </c>
      <c r="BE11" s="1">
        <v>6407.74</v>
      </c>
      <c r="BF11">
        <v>2.3763000000000001</v>
      </c>
      <c r="BG11">
        <v>0.51649999999999996</v>
      </c>
      <c r="BH11">
        <v>0.21640000000000001</v>
      </c>
      <c r="BI11">
        <v>0.19639999999999999</v>
      </c>
      <c r="BJ11">
        <v>3.7999999999999999E-2</v>
      </c>
      <c r="BK11">
        <v>3.27E-2</v>
      </c>
    </row>
    <row r="12" spans="1:63" x14ac:dyDescent="0.3">
      <c r="A12" t="s">
        <v>10</v>
      </c>
      <c r="B12">
        <v>48207</v>
      </c>
      <c r="C12">
        <v>37.76</v>
      </c>
      <c r="D12">
        <v>95.01</v>
      </c>
      <c r="E12" s="1">
        <v>3587.87</v>
      </c>
      <c r="F12" s="1">
        <v>3490</v>
      </c>
      <c r="G12">
        <v>2.53E-2</v>
      </c>
      <c r="H12">
        <v>8.0000000000000004E-4</v>
      </c>
      <c r="I12">
        <v>1.7600000000000001E-2</v>
      </c>
      <c r="J12">
        <v>1.1999999999999999E-3</v>
      </c>
      <c r="K12">
        <v>2.98E-2</v>
      </c>
      <c r="L12">
        <v>0.89529999999999998</v>
      </c>
      <c r="M12">
        <v>2.9899999999999999E-2</v>
      </c>
      <c r="N12">
        <v>0.14499999999999999</v>
      </c>
      <c r="O12">
        <v>1.1599999999999999E-2</v>
      </c>
      <c r="P12">
        <v>0.1066</v>
      </c>
      <c r="Q12" s="1">
        <v>64480.61</v>
      </c>
      <c r="R12">
        <v>0.224</v>
      </c>
      <c r="S12">
        <v>0.18410000000000001</v>
      </c>
      <c r="T12">
        <v>0.59189999999999998</v>
      </c>
      <c r="U12">
        <v>19.8</v>
      </c>
      <c r="V12" s="1">
        <v>88678.99</v>
      </c>
      <c r="W12">
        <v>178.71</v>
      </c>
      <c r="X12" s="1">
        <v>205155.3</v>
      </c>
      <c r="Y12">
        <v>0.81659999999999999</v>
      </c>
      <c r="Z12">
        <v>0.1477</v>
      </c>
      <c r="AA12">
        <v>3.5700000000000003E-2</v>
      </c>
      <c r="AB12">
        <v>0.18340000000000001</v>
      </c>
      <c r="AC12">
        <v>205.16</v>
      </c>
      <c r="AD12" s="1">
        <v>7967.06</v>
      </c>
      <c r="AE12">
        <v>935.56</v>
      </c>
      <c r="AF12" s="1">
        <v>212701</v>
      </c>
      <c r="AG12" t="s">
        <v>610</v>
      </c>
      <c r="AH12" s="1">
        <v>45484</v>
      </c>
      <c r="AI12" s="1">
        <v>87532.17</v>
      </c>
      <c r="AJ12">
        <v>65.47</v>
      </c>
      <c r="AK12">
        <v>37.99</v>
      </c>
      <c r="AL12">
        <v>40.4</v>
      </c>
      <c r="AM12">
        <v>4.55</v>
      </c>
      <c r="AN12" s="1">
        <v>1511.29</v>
      </c>
      <c r="AO12">
        <v>0.73450000000000004</v>
      </c>
      <c r="AP12" s="1">
        <v>1295.75</v>
      </c>
      <c r="AQ12" s="1">
        <v>1878.06</v>
      </c>
      <c r="AR12" s="1">
        <v>6476.04</v>
      </c>
      <c r="AS12">
        <v>667.14</v>
      </c>
      <c r="AT12">
        <v>320.58</v>
      </c>
      <c r="AU12" s="1">
        <v>10637.57</v>
      </c>
      <c r="AV12" s="1">
        <v>3417.75</v>
      </c>
      <c r="AW12">
        <v>0.29160000000000003</v>
      </c>
      <c r="AX12" s="1">
        <v>7097.76</v>
      </c>
      <c r="AY12">
        <v>0.60550000000000004</v>
      </c>
      <c r="AZ12">
        <v>787.51</v>
      </c>
      <c r="BA12">
        <v>6.7199999999999996E-2</v>
      </c>
      <c r="BB12">
        <v>419.18</v>
      </c>
      <c r="BC12">
        <v>3.5799999999999998E-2</v>
      </c>
      <c r="BD12" s="1">
        <v>11722.2</v>
      </c>
      <c r="BE12" s="1">
        <v>1976.81</v>
      </c>
      <c r="BF12">
        <v>0.26919999999999999</v>
      </c>
      <c r="BG12">
        <v>0.58840000000000003</v>
      </c>
      <c r="BH12">
        <v>0.22600000000000001</v>
      </c>
      <c r="BI12">
        <v>0.13900000000000001</v>
      </c>
      <c r="BJ12">
        <v>2.9399999999999999E-2</v>
      </c>
      <c r="BK12">
        <v>1.7299999999999999E-2</v>
      </c>
    </row>
    <row r="13" spans="1:63" x14ac:dyDescent="0.3">
      <c r="A13" t="s">
        <v>11</v>
      </c>
      <c r="B13">
        <v>48991</v>
      </c>
      <c r="C13">
        <v>96.86</v>
      </c>
      <c r="D13">
        <v>8.92</v>
      </c>
      <c r="E13">
        <v>863.95</v>
      </c>
      <c r="F13">
        <v>842.45</v>
      </c>
      <c r="G13">
        <v>3.0999999999999999E-3</v>
      </c>
      <c r="H13">
        <v>2.0000000000000001E-4</v>
      </c>
      <c r="I13">
        <v>5.7000000000000002E-3</v>
      </c>
      <c r="J13">
        <v>1.4E-3</v>
      </c>
      <c r="K13">
        <v>3.1800000000000002E-2</v>
      </c>
      <c r="L13">
        <v>0.93430000000000002</v>
      </c>
      <c r="M13">
        <v>2.35E-2</v>
      </c>
      <c r="N13">
        <v>0.34279999999999999</v>
      </c>
      <c r="O13">
        <v>1.6000000000000001E-3</v>
      </c>
      <c r="P13">
        <v>0.1452</v>
      </c>
      <c r="Q13" s="1">
        <v>51806.76</v>
      </c>
      <c r="R13">
        <v>0.27210000000000001</v>
      </c>
      <c r="S13">
        <v>0.16769999999999999</v>
      </c>
      <c r="T13">
        <v>0.56020000000000003</v>
      </c>
      <c r="U13">
        <v>8.17</v>
      </c>
      <c r="V13" s="1">
        <v>66944.19</v>
      </c>
      <c r="W13">
        <v>101.97</v>
      </c>
      <c r="X13" s="1">
        <v>164014.21</v>
      </c>
      <c r="Y13">
        <v>0.91269999999999996</v>
      </c>
      <c r="Z13">
        <v>4.4600000000000001E-2</v>
      </c>
      <c r="AA13">
        <v>4.2700000000000002E-2</v>
      </c>
      <c r="AB13">
        <v>8.7300000000000003E-2</v>
      </c>
      <c r="AC13">
        <v>164.01</v>
      </c>
      <c r="AD13" s="1">
        <v>4007.42</v>
      </c>
      <c r="AE13">
        <v>505.97</v>
      </c>
      <c r="AF13" s="1">
        <v>138744.92000000001</v>
      </c>
      <c r="AG13" t="s">
        <v>610</v>
      </c>
      <c r="AH13" s="1">
        <v>35072</v>
      </c>
      <c r="AI13" s="1">
        <v>52236.57</v>
      </c>
      <c r="AJ13">
        <v>37.68</v>
      </c>
      <c r="AK13">
        <v>23.56</v>
      </c>
      <c r="AL13">
        <v>27.87</v>
      </c>
      <c r="AM13">
        <v>4.33</v>
      </c>
      <c r="AN13" s="1">
        <v>1572.32</v>
      </c>
      <c r="AO13">
        <v>1.6086</v>
      </c>
      <c r="AP13" s="1">
        <v>1565.7</v>
      </c>
      <c r="AQ13" s="1">
        <v>2089.66</v>
      </c>
      <c r="AR13" s="1">
        <v>6200.91</v>
      </c>
      <c r="AS13">
        <v>438.7</v>
      </c>
      <c r="AT13">
        <v>333.74</v>
      </c>
      <c r="AU13" s="1">
        <v>10628.71</v>
      </c>
      <c r="AV13" s="1">
        <v>6568.37</v>
      </c>
      <c r="AW13">
        <v>0.4834</v>
      </c>
      <c r="AX13" s="1">
        <v>4747.3599999999997</v>
      </c>
      <c r="AY13">
        <v>0.34939999999999999</v>
      </c>
      <c r="AZ13" s="1">
        <v>1543.6</v>
      </c>
      <c r="BA13">
        <v>0.11360000000000001</v>
      </c>
      <c r="BB13">
        <v>729.7</v>
      </c>
      <c r="BC13">
        <v>5.3699999999999998E-2</v>
      </c>
      <c r="BD13" s="1">
        <v>13589.03</v>
      </c>
      <c r="BE13" s="1">
        <v>5461.02</v>
      </c>
      <c r="BF13">
        <v>1.9117999999999999</v>
      </c>
      <c r="BG13">
        <v>0.51570000000000005</v>
      </c>
      <c r="BH13">
        <v>0.20960000000000001</v>
      </c>
      <c r="BI13">
        <v>0.21290000000000001</v>
      </c>
      <c r="BJ13">
        <v>3.7400000000000003E-2</v>
      </c>
      <c r="BK13">
        <v>2.4299999999999999E-2</v>
      </c>
    </row>
    <row r="14" spans="1:63" x14ac:dyDescent="0.3">
      <c r="A14" t="s">
        <v>12</v>
      </c>
      <c r="B14">
        <v>47415</v>
      </c>
      <c r="C14">
        <v>58.1</v>
      </c>
      <c r="D14">
        <v>12.3</v>
      </c>
      <c r="E14">
        <v>714.71</v>
      </c>
      <c r="F14">
        <v>690.04</v>
      </c>
      <c r="G14">
        <v>4.4999999999999997E-3</v>
      </c>
      <c r="H14">
        <v>1E-3</v>
      </c>
      <c r="I14">
        <v>1.2E-2</v>
      </c>
      <c r="J14">
        <v>6.9999999999999999E-4</v>
      </c>
      <c r="K14">
        <v>4.8000000000000001E-2</v>
      </c>
      <c r="L14">
        <v>0.90880000000000005</v>
      </c>
      <c r="M14">
        <v>2.5000000000000001E-2</v>
      </c>
      <c r="N14">
        <v>0.40450000000000003</v>
      </c>
      <c r="O14">
        <v>4.0000000000000001E-3</v>
      </c>
      <c r="P14">
        <v>0.13739999999999999</v>
      </c>
      <c r="Q14" s="1">
        <v>52003.46</v>
      </c>
      <c r="R14">
        <v>0.30919999999999997</v>
      </c>
      <c r="S14">
        <v>0.1585</v>
      </c>
      <c r="T14">
        <v>0.5323</v>
      </c>
      <c r="U14">
        <v>7.39</v>
      </c>
      <c r="V14" s="1">
        <v>64241.62</v>
      </c>
      <c r="W14">
        <v>92.87</v>
      </c>
      <c r="X14" s="1">
        <v>188037.15</v>
      </c>
      <c r="Y14">
        <v>0.76970000000000005</v>
      </c>
      <c r="Z14">
        <v>0.1431</v>
      </c>
      <c r="AA14">
        <v>8.72E-2</v>
      </c>
      <c r="AB14">
        <v>0.2303</v>
      </c>
      <c r="AC14">
        <v>188.04</v>
      </c>
      <c r="AD14" s="1">
        <v>5729.35</v>
      </c>
      <c r="AE14">
        <v>597.38</v>
      </c>
      <c r="AF14" s="1">
        <v>161361.95000000001</v>
      </c>
      <c r="AG14" t="s">
        <v>610</v>
      </c>
      <c r="AH14" s="1">
        <v>34204</v>
      </c>
      <c r="AI14" s="1">
        <v>52413.94</v>
      </c>
      <c r="AJ14">
        <v>47.31</v>
      </c>
      <c r="AK14">
        <v>28.52</v>
      </c>
      <c r="AL14">
        <v>35.340000000000003</v>
      </c>
      <c r="AM14">
        <v>4.5599999999999996</v>
      </c>
      <c r="AN14" s="1">
        <v>1310.96</v>
      </c>
      <c r="AO14">
        <v>1.3286</v>
      </c>
      <c r="AP14" s="1">
        <v>1804.72</v>
      </c>
      <c r="AQ14" s="1">
        <v>2233.5700000000002</v>
      </c>
      <c r="AR14" s="1">
        <v>6645.45</v>
      </c>
      <c r="AS14">
        <v>544.41999999999996</v>
      </c>
      <c r="AT14">
        <v>424.45</v>
      </c>
      <c r="AU14" s="1">
        <v>11652.61</v>
      </c>
      <c r="AV14" s="1">
        <v>5976.4</v>
      </c>
      <c r="AW14">
        <v>0.41120000000000001</v>
      </c>
      <c r="AX14" s="1">
        <v>5894.22</v>
      </c>
      <c r="AY14">
        <v>0.40560000000000002</v>
      </c>
      <c r="AZ14" s="1">
        <v>1864.8</v>
      </c>
      <c r="BA14">
        <v>0.1283</v>
      </c>
      <c r="BB14">
        <v>798.01</v>
      </c>
      <c r="BC14">
        <v>5.4899999999999997E-2</v>
      </c>
      <c r="BD14" s="1">
        <v>14533.44</v>
      </c>
      <c r="BE14" s="1">
        <v>4380.6899999999996</v>
      </c>
      <c r="BF14">
        <v>1.2475000000000001</v>
      </c>
      <c r="BG14">
        <v>0.50670000000000004</v>
      </c>
      <c r="BH14">
        <v>0.20749999999999999</v>
      </c>
      <c r="BI14">
        <v>0.2213</v>
      </c>
      <c r="BJ14">
        <v>3.5299999999999998E-2</v>
      </c>
      <c r="BK14">
        <v>2.92E-2</v>
      </c>
    </row>
    <row r="15" spans="1:63" x14ac:dyDescent="0.3">
      <c r="A15" t="s">
        <v>13</v>
      </c>
      <c r="B15">
        <v>46631</v>
      </c>
      <c r="C15">
        <v>89.57</v>
      </c>
      <c r="D15">
        <v>12.16</v>
      </c>
      <c r="E15" s="1">
        <v>1089.08</v>
      </c>
      <c r="F15" s="1">
        <v>1092.53</v>
      </c>
      <c r="G15">
        <v>2.5000000000000001E-3</v>
      </c>
      <c r="H15">
        <v>1.5E-3</v>
      </c>
      <c r="I15">
        <v>5.1999999999999998E-3</v>
      </c>
      <c r="J15">
        <v>1.1000000000000001E-3</v>
      </c>
      <c r="K15">
        <v>1.3599999999999999E-2</v>
      </c>
      <c r="L15">
        <v>0.96030000000000004</v>
      </c>
      <c r="M15">
        <v>1.5800000000000002E-2</v>
      </c>
      <c r="N15">
        <v>0.31509999999999999</v>
      </c>
      <c r="O15">
        <v>1.4E-3</v>
      </c>
      <c r="P15">
        <v>0.126</v>
      </c>
      <c r="Q15" s="1">
        <v>53507.81</v>
      </c>
      <c r="R15">
        <v>0.27350000000000002</v>
      </c>
      <c r="S15">
        <v>0.1618</v>
      </c>
      <c r="T15">
        <v>0.56469999999999998</v>
      </c>
      <c r="U15">
        <v>9.7200000000000006</v>
      </c>
      <c r="V15" s="1">
        <v>68505.34</v>
      </c>
      <c r="W15">
        <v>109.01</v>
      </c>
      <c r="X15" s="1">
        <v>142212.45000000001</v>
      </c>
      <c r="Y15">
        <v>0.91139999999999999</v>
      </c>
      <c r="Z15">
        <v>4.9500000000000002E-2</v>
      </c>
      <c r="AA15">
        <v>3.9100000000000003E-2</v>
      </c>
      <c r="AB15">
        <v>8.8599999999999998E-2</v>
      </c>
      <c r="AC15">
        <v>142.21</v>
      </c>
      <c r="AD15" s="1">
        <v>3409.56</v>
      </c>
      <c r="AE15">
        <v>456.5</v>
      </c>
      <c r="AF15" s="1">
        <v>127005.97</v>
      </c>
      <c r="AG15" t="s">
        <v>610</v>
      </c>
      <c r="AH15" s="1">
        <v>35286</v>
      </c>
      <c r="AI15" s="1">
        <v>54688.47</v>
      </c>
      <c r="AJ15">
        <v>34.79</v>
      </c>
      <c r="AK15">
        <v>23.26</v>
      </c>
      <c r="AL15">
        <v>26.37</v>
      </c>
      <c r="AM15">
        <v>4.76</v>
      </c>
      <c r="AN15" s="1">
        <v>1396.83</v>
      </c>
      <c r="AO15">
        <v>1.2827999999999999</v>
      </c>
      <c r="AP15" s="1">
        <v>1320.71</v>
      </c>
      <c r="AQ15" s="1">
        <v>2129.91</v>
      </c>
      <c r="AR15" s="1">
        <v>6156.15</v>
      </c>
      <c r="AS15">
        <v>493.22</v>
      </c>
      <c r="AT15">
        <v>347.19</v>
      </c>
      <c r="AU15" s="1">
        <v>10447.18</v>
      </c>
      <c r="AV15" s="1">
        <v>6381.46</v>
      </c>
      <c r="AW15">
        <v>0.51959999999999995</v>
      </c>
      <c r="AX15" s="1">
        <v>3952.97</v>
      </c>
      <c r="AY15">
        <v>0.32190000000000002</v>
      </c>
      <c r="AZ15" s="1">
        <v>1327.89</v>
      </c>
      <c r="BA15">
        <v>0.1081</v>
      </c>
      <c r="BB15">
        <v>619.07000000000005</v>
      </c>
      <c r="BC15">
        <v>5.04E-2</v>
      </c>
      <c r="BD15" s="1">
        <v>12281.39</v>
      </c>
      <c r="BE15" s="1">
        <v>5757.41</v>
      </c>
      <c r="BF15">
        <v>1.9902</v>
      </c>
      <c r="BG15">
        <v>0.51900000000000002</v>
      </c>
      <c r="BH15">
        <v>0.21440000000000001</v>
      </c>
      <c r="BI15">
        <v>0.1986</v>
      </c>
      <c r="BJ15">
        <v>3.8300000000000001E-2</v>
      </c>
      <c r="BK15">
        <v>2.9700000000000001E-2</v>
      </c>
    </row>
    <row r="16" spans="1:63" x14ac:dyDescent="0.3">
      <c r="A16" t="s">
        <v>14</v>
      </c>
      <c r="B16">
        <v>47043</v>
      </c>
      <c r="C16">
        <v>61.43</v>
      </c>
      <c r="D16">
        <v>27.59</v>
      </c>
      <c r="E16" s="1">
        <v>1694.51</v>
      </c>
      <c r="F16" s="1">
        <v>1692.36</v>
      </c>
      <c r="G16">
        <v>1.3899999999999999E-2</v>
      </c>
      <c r="H16">
        <v>1.1999999999999999E-3</v>
      </c>
      <c r="I16">
        <v>4.3499999999999997E-2</v>
      </c>
      <c r="J16">
        <v>1.5E-3</v>
      </c>
      <c r="K16">
        <v>5.67E-2</v>
      </c>
      <c r="L16">
        <v>0.83420000000000005</v>
      </c>
      <c r="M16">
        <v>4.9000000000000002E-2</v>
      </c>
      <c r="N16">
        <v>0.34749999999999998</v>
      </c>
      <c r="O16">
        <v>1.2500000000000001E-2</v>
      </c>
      <c r="P16">
        <v>0.1167</v>
      </c>
      <c r="Q16" s="1">
        <v>58008.83</v>
      </c>
      <c r="R16">
        <v>0.2457</v>
      </c>
      <c r="S16">
        <v>0.19350000000000001</v>
      </c>
      <c r="T16">
        <v>0.56079999999999997</v>
      </c>
      <c r="U16">
        <v>12.36</v>
      </c>
      <c r="V16" s="1">
        <v>75903.839999999997</v>
      </c>
      <c r="W16">
        <v>132.34</v>
      </c>
      <c r="X16" s="1">
        <v>192838.82</v>
      </c>
      <c r="Y16">
        <v>0.67900000000000005</v>
      </c>
      <c r="Z16">
        <v>0.25259999999999999</v>
      </c>
      <c r="AA16">
        <v>6.83E-2</v>
      </c>
      <c r="AB16">
        <v>0.32100000000000001</v>
      </c>
      <c r="AC16">
        <v>192.84</v>
      </c>
      <c r="AD16" s="1">
        <v>6535.91</v>
      </c>
      <c r="AE16">
        <v>645.5</v>
      </c>
      <c r="AF16" s="1">
        <v>181584.49</v>
      </c>
      <c r="AG16" t="s">
        <v>610</v>
      </c>
      <c r="AH16" s="1">
        <v>35309</v>
      </c>
      <c r="AI16" s="1">
        <v>60691.38</v>
      </c>
      <c r="AJ16">
        <v>49.85</v>
      </c>
      <c r="AK16">
        <v>32.130000000000003</v>
      </c>
      <c r="AL16">
        <v>36.76</v>
      </c>
      <c r="AM16">
        <v>4.6100000000000003</v>
      </c>
      <c r="AN16" s="1">
        <v>1489.9</v>
      </c>
      <c r="AO16">
        <v>0.96519999999999995</v>
      </c>
      <c r="AP16" s="1">
        <v>1392.81</v>
      </c>
      <c r="AQ16" s="1">
        <v>1892.6</v>
      </c>
      <c r="AR16" s="1">
        <v>6096.88</v>
      </c>
      <c r="AS16">
        <v>589.51</v>
      </c>
      <c r="AT16">
        <v>339.91</v>
      </c>
      <c r="AU16" s="1">
        <v>10311.709999999999</v>
      </c>
      <c r="AV16" s="1">
        <v>3977.82</v>
      </c>
      <c r="AW16">
        <v>0.33250000000000002</v>
      </c>
      <c r="AX16" s="1">
        <v>5684.34</v>
      </c>
      <c r="AY16">
        <v>0.47510000000000002</v>
      </c>
      <c r="AZ16" s="1">
        <v>1648.38</v>
      </c>
      <c r="BA16">
        <v>0.13780000000000001</v>
      </c>
      <c r="BB16">
        <v>653.49</v>
      </c>
      <c r="BC16">
        <v>5.4600000000000003E-2</v>
      </c>
      <c r="BD16" s="1">
        <v>11964.03</v>
      </c>
      <c r="BE16" s="1">
        <v>2888.13</v>
      </c>
      <c r="BF16">
        <v>0.65100000000000002</v>
      </c>
      <c r="BG16">
        <v>0.54</v>
      </c>
      <c r="BH16">
        <v>0.21240000000000001</v>
      </c>
      <c r="BI16">
        <v>0.1946</v>
      </c>
      <c r="BJ16">
        <v>3.32E-2</v>
      </c>
      <c r="BK16">
        <v>1.9699999999999999E-2</v>
      </c>
    </row>
    <row r="17" spans="1:63" x14ac:dyDescent="0.3">
      <c r="A17" t="s">
        <v>15</v>
      </c>
      <c r="B17">
        <v>47423</v>
      </c>
      <c r="C17">
        <v>70.430000000000007</v>
      </c>
      <c r="D17">
        <v>10.3</v>
      </c>
      <c r="E17">
        <v>725.47</v>
      </c>
      <c r="F17">
        <v>769.5</v>
      </c>
      <c r="G17">
        <v>2.3999999999999998E-3</v>
      </c>
      <c r="H17">
        <v>1.2999999999999999E-3</v>
      </c>
      <c r="I17">
        <v>3.8999999999999998E-3</v>
      </c>
      <c r="J17">
        <v>5.9999999999999995E-4</v>
      </c>
      <c r="K17">
        <v>1.8499999999999999E-2</v>
      </c>
      <c r="L17">
        <v>0.95630000000000004</v>
      </c>
      <c r="M17">
        <v>1.7100000000000001E-2</v>
      </c>
      <c r="N17">
        <v>0.27760000000000001</v>
      </c>
      <c r="O17">
        <v>1.8E-3</v>
      </c>
      <c r="P17">
        <v>0.12509999999999999</v>
      </c>
      <c r="Q17" s="1">
        <v>52296.59</v>
      </c>
      <c r="R17">
        <v>0.25009999999999999</v>
      </c>
      <c r="S17">
        <v>0.17230000000000001</v>
      </c>
      <c r="T17">
        <v>0.5776</v>
      </c>
      <c r="U17">
        <v>6.67</v>
      </c>
      <c r="V17" s="1">
        <v>70739.070000000007</v>
      </c>
      <c r="W17">
        <v>105.52</v>
      </c>
      <c r="X17" s="1">
        <v>158245.74</v>
      </c>
      <c r="Y17">
        <v>0.90580000000000005</v>
      </c>
      <c r="Z17">
        <v>4.9299999999999997E-2</v>
      </c>
      <c r="AA17">
        <v>4.4900000000000002E-2</v>
      </c>
      <c r="AB17">
        <v>9.4200000000000006E-2</v>
      </c>
      <c r="AC17">
        <v>158.25</v>
      </c>
      <c r="AD17" s="1">
        <v>3902.63</v>
      </c>
      <c r="AE17">
        <v>527.22</v>
      </c>
      <c r="AF17" s="1">
        <v>130394.53</v>
      </c>
      <c r="AG17" t="s">
        <v>610</v>
      </c>
      <c r="AH17" s="1">
        <v>36094</v>
      </c>
      <c r="AI17" s="1">
        <v>56645.51</v>
      </c>
      <c r="AJ17">
        <v>35.909999999999997</v>
      </c>
      <c r="AK17">
        <v>23.93</v>
      </c>
      <c r="AL17">
        <v>27.9</v>
      </c>
      <c r="AM17">
        <v>4.9400000000000004</v>
      </c>
      <c r="AN17" s="1">
        <v>1599.93</v>
      </c>
      <c r="AO17">
        <v>1.3309</v>
      </c>
      <c r="AP17" s="1">
        <v>1450.38</v>
      </c>
      <c r="AQ17" s="1">
        <v>2022.88</v>
      </c>
      <c r="AR17" s="1">
        <v>5776.72</v>
      </c>
      <c r="AS17">
        <v>422.15</v>
      </c>
      <c r="AT17">
        <v>380.43</v>
      </c>
      <c r="AU17" s="1">
        <v>10052.57</v>
      </c>
      <c r="AV17" s="1">
        <v>6144.21</v>
      </c>
      <c r="AW17">
        <v>0.48599999999999999</v>
      </c>
      <c r="AX17" s="1">
        <v>4108.78</v>
      </c>
      <c r="AY17">
        <v>0.32500000000000001</v>
      </c>
      <c r="AZ17" s="1">
        <v>1813.8</v>
      </c>
      <c r="BA17">
        <v>0.14349999999999999</v>
      </c>
      <c r="BB17">
        <v>574.77</v>
      </c>
      <c r="BC17">
        <v>4.5499999999999999E-2</v>
      </c>
      <c r="BD17" s="1">
        <v>12641.55</v>
      </c>
      <c r="BE17" s="1">
        <v>6074.1</v>
      </c>
      <c r="BF17">
        <v>1.9397</v>
      </c>
      <c r="BG17">
        <v>0.52680000000000005</v>
      </c>
      <c r="BH17">
        <v>0.20730000000000001</v>
      </c>
      <c r="BI17">
        <v>0.20050000000000001</v>
      </c>
      <c r="BJ17">
        <v>3.7499999999999999E-2</v>
      </c>
      <c r="BK17">
        <v>2.7900000000000001E-2</v>
      </c>
    </row>
    <row r="18" spans="1:63" x14ac:dyDescent="0.3">
      <c r="A18" t="s">
        <v>16</v>
      </c>
      <c r="B18">
        <v>43505</v>
      </c>
      <c r="C18">
        <v>76.709999999999994</v>
      </c>
      <c r="D18">
        <v>38.369999999999997</v>
      </c>
      <c r="E18" s="1">
        <v>2943.6</v>
      </c>
      <c r="F18" s="1">
        <v>2894.16</v>
      </c>
      <c r="G18">
        <v>9.4000000000000004E-3</v>
      </c>
      <c r="H18">
        <v>8.0000000000000004E-4</v>
      </c>
      <c r="I18">
        <v>1.9199999999999998E-2</v>
      </c>
      <c r="J18">
        <v>1.1000000000000001E-3</v>
      </c>
      <c r="K18">
        <v>3.4799999999999998E-2</v>
      </c>
      <c r="L18">
        <v>0.89639999999999997</v>
      </c>
      <c r="M18">
        <v>3.8300000000000001E-2</v>
      </c>
      <c r="N18">
        <v>0.39029999999999998</v>
      </c>
      <c r="O18">
        <v>1.2200000000000001E-2</v>
      </c>
      <c r="P18">
        <v>0.13619999999999999</v>
      </c>
      <c r="Q18" s="1">
        <v>57282.92</v>
      </c>
      <c r="R18">
        <v>0.25659999999999999</v>
      </c>
      <c r="S18">
        <v>0.16370000000000001</v>
      </c>
      <c r="T18">
        <v>0.57969999999999999</v>
      </c>
      <c r="U18">
        <v>18.29</v>
      </c>
      <c r="V18" s="1">
        <v>80445.78</v>
      </c>
      <c r="W18">
        <v>155.72999999999999</v>
      </c>
      <c r="X18" s="1">
        <v>147409.49</v>
      </c>
      <c r="Y18">
        <v>0.74199999999999999</v>
      </c>
      <c r="Z18">
        <v>0.18820000000000001</v>
      </c>
      <c r="AA18">
        <v>6.9900000000000004E-2</v>
      </c>
      <c r="AB18">
        <v>0.25800000000000001</v>
      </c>
      <c r="AC18">
        <v>147.41</v>
      </c>
      <c r="AD18" s="1">
        <v>4705.6099999999997</v>
      </c>
      <c r="AE18">
        <v>523.13</v>
      </c>
      <c r="AF18" s="1">
        <v>139668.04</v>
      </c>
      <c r="AG18" t="s">
        <v>610</v>
      </c>
      <c r="AH18" s="1">
        <v>34570</v>
      </c>
      <c r="AI18" s="1">
        <v>54675.05</v>
      </c>
      <c r="AJ18">
        <v>50.59</v>
      </c>
      <c r="AK18">
        <v>29.74</v>
      </c>
      <c r="AL18">
        <v>35.57</v>
      </c>
      <c r="AM18">
        <v>3.88</v>
      </c>
      <c r="AN18" s="1">
        <v>1784.49</v>
      </c>
      <c r="AO18">
        <v>0.98619999999999997</v>
      </c>
      <c r="AP18" s="1">
        <v>1284.8900000000001</v>
      </c>
      <c r="AQ18" s="1">
        <v>1756.65</v>
      </c>
      <c r="AR18" s="1">
        <v>5905.81</v>
      </c>
      <c r="AS18">
        <v>530.45000000000005</v>
      </c>
      <c r="AT18">
        <v>241.84</v>
      </c>
      <c r="AU18" s="1">
        <v>9719.64</v>
      </c>
      <c r="AV18" s="1">
        <v>4902.71</v>
      </c>
      <c r="AW18">
        <v>0.43180000000000002</v>
      </c>
      <c r="AX18" s="1">
        <v>4606.26</v>
      </c>
      <c r="AY18">
        <v>0.40570000000000001</v>
      </c>
      <c r="AZ18" s="1">
        <v>1109.6500000000001</v>
      </c>
      <c r="BA18">
        <v>9.7699999999999995E-2</v>
      </c>
      <c r="BB18">
        <v>735.71</v>
      </c>
      <c r="BC18">
        <v>6.4799999999999996E-2</v>
      </c>
      <c r="BD18" s="1">
        <v>11354.33</v>
      </c>
      <c r="BE18" s="1">
        <v>3863.28</v>
      </c>
      <c r="BF18">
        <v>1.0629</v>
      </c>
      <c r="BG18">
        <v>0.55330000000000001</v>
      </c>
      <c r="BH18">
        <v>0.21729999999999999</v>
      </c>
      <c r="BI18">
        <v>0.1754</v>
      </c>
      <c r="BJ18">
        <v>3.1600000000000003E-2</v>
      </c>
      <c r="BK18">
        <v>2.24E-2</v>
      </c>
    </row>
    <row r="19" spans="1:63" x14ac:dyDescent="0.3">
      <c r="A19" t="s">
        <v>17</v>
      </c>
      <c r="B19">
        <v>43513</v>
      </c>
      <c r="C19">
        <v>24</v>
      </c>
      <c r="D19">
        <v>143.99</v>
      </c>
      <c r="E19" s="1">
        <v>3455.72</v>
      </c>
      <c r="F19" s="1">
        <v>2952.78</v>
      </c>
      <c r="G19">
        <v>3.3999999999999998E-3</v>
      </c>
      <c r="H19">
        <v>5.0000000000000001E-4</v>
      </c>
      <c r="I19">
        <v>0.2021</v>
      </c>
      <c r="J19">
        <v>1.2999999999999999E-3</v>
      </c>
      <c r="K19">
        <v>6.8900000000000003E-2</v>
      </c>
      <c r="L19">
        <v>0.60499999999999998</v>
      </c>
      <c r="M19">
        <v>0.1188</v>
      </c>
      <c r="N19">
        <v>0.92559999999999998</v>
      </c>
      <c r="O19">
        <v>1.11E-2</v>
      </c>
      <c r="P19">
        <v>0.1729</v>
      </c>
      <c r="Q19" s="1">
        <v>55310.03</v>
      </c>
      <c r="R19">
        <v>0.28210000000000002</v>
      </c>
      <c r="S19">
        <v>0.19189999999999999</v>
      </c>
      <c r="T19">
        <v>0.52600000000000002</v>
      </c>
      <c r="U19">
        <v>27.09</v>
      </c>
      <c r="V19" s="1">
        <v>72741.009999999995</v>
      </c>
      <c r="W19">
        <v>125.37</v>
      </c>
      <c r="X19" s="1">
        <v>87400.68</v>
      </c>
      <c r="Y19">
        <v>0.66269999999999996</v>
      </c>
      <c r="Z19">
        <v>0.26500000000000001</v>
      </c>
      <c r="AA19">
        <v>7.2300000000000003E-2</v>
      </c>
      <c r="AB19">
        <v>0.33729999999999999</v>
      </c>
      <c r="AC19">
        <v>87.4</v>
      </c>
      <c r="AD19" s="1">
        <v>3146.58</v>
      </c>
      <c r="AE19">
        <v>409.76</v>
      </c>
      <c r="AF19" s="1">
        <v>78513.83</v>
      </c>
      <c r="AG19" t="s">
        <v>610</v>
      </c>
      <c r="AH19" s="1">
        <v>25076</v>
      </c>
      <c r="AI19" s="1">
        <v>39542.6</v>
      </c>
      <c r="AJ19">
        <v>50.92</v>
      </c>
      <c r="AK19">
        <v>34.6</v>
      </c>
      <c r="AL19">
        <v>38.31</v>
      </c>
      <c r="AM19">
        <v>4.45</v>
      </c>
      <c r="AN19">
        <v>910.98</v>
      </c>
      <c r="AO19">
        <v>1.0703</v>
      </c>
      <c r="AP19" s="1">
        <v>1579.85</v>
      </c>
      <c r="AQ19" s="1">
        <v>2432.88</v>
      </c>
      <c r="AR19" s="1">
        <v>6725.02</v>
      </c>
      <c r="AS19">
        <v>690.91</v>
      </c>
      <c r="AT19">
        <v>457.02</v>
      </c>
      <c r="AU19" s="1">
        <v>11885.68</v>
      </c>
      <c r="AV19" s="1">
        <v>9252.34</v>
      </c>
      <c r="AW19">
        <v>0.61399999999999999</v>
      </c>
      <c r="AX19" s="1">
        <v>3274.38</v>
      </c>
      <c r="AY19">
        <v>0.21729999999999999</v>
      </c>
      <c r="AZ19">
        <v>847.46</v>
      </c>
      <c r="BA19">
        <v>5.62E-2</v>
      </c>
      <c r="BB19" s="1">
        <v>1695.49</v>
      </c>
      <c r="BC19">
        <v>0.1125</v>
      </c>
      <c r="BD19" s="1">
        <v>15069.68</v>
      </c>
      <c r="BE19" s="1">
        <v>5924.23</v>
      </c>
      <c r="BF19">
        <v>3.1583000000000001</v>
      </c>
      <c r="BG19">
        <v>0.4869</v>
      </c>
      <c r="BH19">
        <v>0.1976</v>
      </c>
      <c r="BI19">
        <v>0.27279999999999999</v>
      </c>
      <c r="BJ19">
        <v>0.03</v>
      </c>
      <c r="BK19">
        <v>1.2699999999999999E-2</v>
      </c>
    </row>
    <row r="20" spans="1:63" x14ac:dyDescent="0.3">
      <c r="A20" t="s">
        <v>18</v>
      </c>
      <c r="B20">
        <v>43521</v>
      </c>
      <c r="C20">
        <v>47.43</v>
      </c>
      <c r="D20">
        <v>58.05</v>
      </c>
      <c r="E20" s="1">
        <v>2753.46</v>
      </c>
      <c r="F20" s="1">
        <v>2672.38</v>
      </c>
      <c r="G20">
        <v>2.1000000000000001E-2</v>
      </c>
      <c r="H20">
        <v>1.1000000000000001E-3</v>
      </c>
      <c r="I20">
        <v>4.3700000000000003E-2</v>
      </c>
      <c r="J20">
        <v>1.2999999999999999E-3</v>
      </c>
      <c r="K20">
        <v>4.1399999999999999E-2</v>
      </c>
      <c r="L20">
        <v>0.84109999999999996</v>
      </c>
      <c r="M20">
        <v>5.04E-2</v>
      </c>
      <c r="N20">
        <v>0.37759999999999999</v>
      </c>
      <c r="O20">
        <v>1.77E-2</v>
      </c>
      <c r="P20">
        <v>0.13</v>
      </c>
      <c r="Q20" s="1">
        <v>61149.39</v>
      </c>
      <c r="R20">
        <v>0.2326</v>
      </c>
      <c r="S20">
        <v>0.19220000000000001</v>
      </c>
      <c r="T20">
        <v>0.57509999999999994</v>
      </c>
      <c r="U20">
        <v>17.72</v>
      </c>
      <c r="V20" s="1">
        <v>84809.02</v>
      </c>
      <c r="W20">
        <v>150.32</v>
      </c>
      <c r="X20" s="1">
        <v>186234.58</v>
      </c>
      <c r="Y20">
        <v>0.65690000000000004</v>
      </c>
      <c r="Z20">
        <v>0.28210000000000002</v>
      </c>
      <c r="AA20">
        <v>6.0999999999999999E-2</v>
      </c>
      <c r="AB20">
        <v>0.34310000000000002</v>
      </c>
      <c r="AC20">
        <v>186.23</v>
      </c>
      <c r="AD20" s="1">
        <v>6980.98</v>
      </c>
      <c r="AE20">
        <v>702.97</v>
      </c>
      <c r="AF20" s="1">
        <v>187970.65</v>
      </c>
      <c r="AG20" t="s">
        <v>610</v>
      </c>
      <c r="AH20" s="1">
        <v>36540</v>
      </c>
      <c r="AI20" s="1">
        <v>60947.95</v>
      </c>
      <c r="AJ20">
        <v>55.77</v>
      </c>
      <c r="AK20">
        <v>35.200000000000003</v>
      </c>
      <c r="AL20">
        <v>39.4</v>
      </c>
      <c r="AM20">
        <v>4.5999999999999996</v>
      </c>
      <c r="AN20" s="1">
        <v>1877.37</v>
      </c>
      <c r="AO20">
        <v>0.92</v>
      </c>
      <c r="AP20" s="1">
        <v>1394.32</v>
      </c>
      <c r="AQ20" s="1">
        <v>1959.81</v>
      </c>
      <c r="AR20" s="1">
        <v>6621.35</v>
      </c>
      <c r="AS20">
        <v>648.17999999999995</v>
      </c>
      <c r="AT20">
        <v>360.65</v>
      </c>
      <c r="AU20" s="1">
        <v>10984.31</v>
      </c>
      <c r="AV20" s="1">
        <v>3861.24</v>
      </c>
      <c r="AW20">
        <v>0.31219999999999998</v>
      </c>
      <c r="AX20" s="1">
        <v>6570.85</v>
      </c>
      <c r="AY20">
        <v>0.53129999999999999</v>
      </c>
      <c r="AZ20" s="1">
        <v>1197.58</v>
      </c>
      <c r="BA20">
        <v>9.6799999999999997E-2</v>
      </c>
      <c r="BB20">
        <v>738.8</v>
      </c>
      <c r="BC20">
        <v>5.9700000000000003E-2</v>
      </c>
      <c r="BD20" s="1">
        <v>12368.47</v>
      </c>
      <c r="BE20" s="1">
        <v>2362.4899999999998</v>
      </c>
      <c r="BF20">
        <v>0.48280000000000001</v>
      </c>
      <c r="BG20">
        <v>0.55830000000000002</v>
      </c>
      <c r="BH20">
        <v>0.2208</v>
      </c>
      <c r="BI20">
        <v>0.17219999999999999</v>
      </c>
      <c r="BJ20">
        <v>3.1600000000000003E-2</v>
      </c>
      <c r="BK20">
        <v>1.7000000000000001E-2</v>
      </c>
    </row>
    <row r="21" spans="1:63" x14ac:dyDescent="0.3">
      <c r="A21" t="s">
        <v>19</v>
      </c>
      <c r="B21">
        <v>49171</v>
      </c>
      <c r="C21">
        <v>34.479999999999997</v>
      </c>
      <c r="D21">
        <v>99.47</v>
      </c>
      <c r="E21" s="1">
        <v>3429.43</v>
      </c>
      <c r="F21" s="1">
        <v>3337.7</v>
      </c>
      <c r="G21">
        <v>2.9100000000000001E-2</v>
      </c>
      <c r="H21">
        <v>8.9999999999999998E-4</v>
      </c>
      <c r="I21">
        <v>1.89E-2</v>
      </c>
      <c r="J21">
        <v>1.1000000000000001E-3</v>
      </c>
      <c r="K21">
        <v>3.0300000000000001E-2</v>
      </c>
      <c r="L21">
        <v>0.88729999999999998</v>
      </c>
      <c r="M21">
        <v>3.2399999999999998E-2</v>
      </c>
      <c r="N21">
        <v>0.1255</v>
      </c>
      <c r="O21">
        <v>1.2500000000000001E-2</v>
      </c>
      <c r="P21">
        <v>0.10009999999999999</v>
      </c>
      <c r="Q21" s="1">
        <v>66010.45</v>
      </c>
      <c r="R21">
        <v>0.1946</v>
      </c>
      <c r="S21">
        <v>0.18390000000000001</v>
      </c>
      <c r="T21">
        <v>0.62160000000000004</v>
      </c>
      <c r="U21">
        <v>20.12</v>
      </c>
      <c r="V21" s="1">
        <v>87953.52</v>
      </c>
      <c r="W21">
        <v>168.05</v>
      </c>
      <c r="X21" s="1">
        <v>218185.41</v>
      </c>
      <c r="Y21">
        <v>0.82050000000000001</v>
      </c>
      <c r="Z21">
        <v>0.14119999999999999</v>
      </c>
      <c r="AA21">
        <v>3.8300000000000001E-2</v>
      </c>
      <c r="AB21">
        <v>0.17949999999999999</v>
      </c>
      <c r="AC21">
        <v>218.19</v>
      </c>
      <c r="AD21" s="1">
        <v>8627.56</v>
      </c>
      <c r="AE21">
        <v>991.34</v>
      </c>
      <c r="AF21" s="1">
        <v>230550.89</v>
      </c>
      <c r="AG21" t="s">
        <v>610</v>
      </c>
      <c r="AH21" s="1">
        <v>49716</v>
      </c>
      <c r="AI21" s="1">
        <v>97138.08</v>
      </c>
      <c r="AJ21">
        <v>69.36</v>
      </c>
      <c r="AK21">
        <v>38.83</v>
      </c>
      <c r="AL21">
        <v>43.51</v>
      </c>
      <c r="AM21">
        <v>4.74</v>
      </c>
      <c r="AN21" s="1">
        <v>1511.29</v>
      </c>
      <c r="AO21">
        <v>0.69779999999999998</v>
      </c>
      <c r="AP21" s="1">
        <v>1366.42</v>
      </c>
      <c r="AQ21" s="1">
        <v>1962.15</v>
      </c>
      <c r="AR21" s="1">
        <v>6720.16</v>
      </c>
      <c r="AS21">
        <v>666.33</v>
      </c>
      <c r="AT21">
        <v>381.96</v>
      </c>
      <c r="AU21" s="1">
        <v>11097.01</v>
      </c>
      <c r="AV21" s="1">
        <v>3157.4</v>
      </c>
      <c r="AW21">
        <v>0.2616</v>
      </c>
      <c r="AX21" s="1">
        <v>7716.74</v>
      </c>
      <c r="AY21">
        <v>0.63929999999999998</v>
      </c>
      <c r="AZ21">
        <v>781.02</v>
      </c>
      <c r="BA21">
        <v>6.4699999999999994E-2</v>
      </c>
      <c r="BB21">
        <v>415.95</v>
      </c>
      <c r="BC21">
        <v>3.4500000000000003E-2</v>
      </c>
      <c r="BD21" s="1">
        <v>12071.12</v>
      </c>
      <c r="BE21" s="1">
        <v>1702.79</v>
      </c>
      <c r="BF21">
        <v>0.20250000000000001</v>
      </c>
      <c r="BG21">
        <v>0.58789999999999998</v>
      </c>
      <c r="BH21">
        <v>0.22189999999999999</v>
      </c>
      <c r="BI21">
        <v>0.14480000000000001</v>
      </c>
      <c r="BJ21">
        <v>2.9600000000000001E-2</v>
      </c>
      <c r="BK21">
        <v>1.5800000000000002E-2</v>
      </c>
    </row>
    <row r="22" spans="1:63" x14ac:dyDescent="0.3">
      <c r="A22" t="s">
        <v>20</v>
      </c>
      <c r="B22">
        <v>48298</v>
      </c>
      <c r="C22">
        <v>47.57</v>
      </c>
      <c r="D22">
        <v>83.71</v>
      </c>
      <c r="E22" s="1">
        <v>3982.42</v>
      </c>
      <c r="F22" s="1">
        <v>3798.95</v>
      </c>
      <c r="G22">
        <v>1.49E-2</v>
      </c>
      <c r="H22">
        <v>8.0000000000000004E-4</v>
      </c>
      <c r="I22">
        <v>6.6000000000000003E-2</v>
      </c>
      <c r="J22">
        <v>1.4E-3</v>
      </c>
      <c r="K22">
        <v>5.7799999999999997E-2</v>
      </c>
      <c r="L22">
        <v>0.79500000000000004</v>
      </c>
      <c r="M22">
        <v>6.4199999999999993E-2</v>
      </c>
      <c r="N22">
        <v>0.45679999999999998</v>
      </c>
      <c r="O22">
        <v>1.84E-2</v>
      </c>
      <c r="P22">
        <v>0.1449</v>
      </c>
      <c r="Q22" s="1">
        <v>58802.84</v>
      </c>
      <c r="R22">
        <v>0.27439999999999998</v>
      </c>
      <c r="S22">
        <v>0.18440000000000001</v>
      </c>
      <c r="T22">
        <v>0.54120000000000001</v>
      </c>
      <c r="U22">
        <v>25.47</v>
      </c>
      <c r="V22" s="1">
        <v>82084.75</v>
      </c>
      <c r="W22">
        <v>152.51</v>
      </c>
      <c r="X22" s="1">
        <v>140969.88</v>
      </c>
      <c r="Y22">
        <v>0.70409999999999995</v>
      </c>
      <c r="Z22">
        <v>0.25390000000000001</v>
      </c>
      <c r="AA22">
        <v>4.2000000000000003E-2</v>
      </c>
      <c r="AB22">
        <v>0.2959</v>
      </c>
      <c r="AC22">
        <v>140.97</v>
      </c>
      <c r="AD22" s="1">
        <v>5513.69</v>
      </c>
      <c r="AE22">
        <v>627.41999999999996</v>
      </c>
      <c r="AF22" s="1">
        <v>135521.76</v>
      </c>
      <c r="AG22" t="s">
        <v>610</v>
      </c>
      <c r="AH22" s="1">
        <v>31593</v>
      </c>
      <c r="AI22" s="1">
        <v>54081.66</v>
      </c>
      <c r="AJ22">
        <v>58.4</v>
      </c>
      <c r="AK22">
        <v>36.46</v>
      </c>
      <c r="AL22">
        <v>41.89</v>
      </c>
      <c r="AM22">
        <v>4.62</v>
      </c>
      <c r="AN22" s="1">
        <v>1428.07</v>
      </c>
      <c r="AO22">
        <v>1.0186999999999999</v>
      </c>
      <c r="AP22" s="1">
        <v>1309.71</v>
      </c>
      <c r="AQ22" s="1">
        <v>1887.32</v>
      </c>
      <c r="AR22" s="1">
        <v>6506.47</v>
      </c>
      <c r="AS22">
        <v>622.49</v>
      </c>
      <c r="AT22">
        <v>288.35000000000002</v>
      </c>
      <c r="AU22" s="1">
        <v>10614.35</v>
      </c>
      <c r="AV22" s="1">
        <v>4991.82</v>
      </c>
      <c r="AW22">
        <v>0.41710000000000003</v>
      </c>
      <c r="AX22" s="1">
        <v>5247.76</v>
      </c>
      <c r="AY22">
        <v>0.4385</v>
      </c>
      <c r="AZ22">
        <v>870.57</v>
      </c>
      <c r="BA22">
        <v>7.2700000000000001E-2</v>
      </c>
      <c r="BB22">
        <v>857</v>
      </c>
      <c r="BC22">
        <v>7.1599999999999997E-2</v>
      </c>
      <c r="BD22" s="1">
        <v>11967.16</v>
      </c>
      <c r="BE22" s="1">
        <v>3339.31</v>
      </c>
      <c r="BF22">
        <v>0.87360000000000004</v>
      </c>
      <c r="BG22">
        <v>0.56120000000000003</v>
      </c>
      <c r="BH22">
        <v>0.217</v>
      </c>
      <c r="BI22">
        <v>0.1724</v>
      </c>
      <c r="BJ22">
        <v>3.1099999999999999E-2</v>
      </c>
      <c r="BK22">
        <v>1.8200000000000001E-2</v>
      </c>
    </row>
    <row r="23" spans="1:63" x14ac:dyDescent="0.3">
      <c r="A23" t="s">
        <v>21</v>
      </c>
      <c r="B23">
        <v>48124</v>
      </c>
      <c r="C23">
        <v>35.33</v>
      </c>
      <c r="D23">
        <v>100.29</v>
      </c>
      <c r="E23" s="1">
        <v>3543.55</v>
      </c>
      <c r="F23" s="1">
        <v>3453.71</v>
      </c>
      <c r="G23">
        <v>2.9499999999999998E-2</v>
      </c>
      <c r="H23">
        <v>8.9999999999999998E-4</v>
      </c>
      <c r="I23">
        <v>1.9300000000000001E-2</v>
      </c>
      <c r="J23">
        <v>1E-3</v>
      </c>
      <c r="K23">
        <v>2.8199999999999999E-2</v>
      </c>
      <c r="L23">
        <v>0.88890000000000002</v>
      </c>
      <c r="M23">
        <v>3.2099999999999997E-2</v>
      </c>
      <c r="N23">
        <v>0.1231</v>
      </c>
      <c r="O23">
        <v>1.2E-2</v>
      </c>
      <c r="P23">
        <v>0.1022</v>
      </c>
      <c r="Q23" s="1">
        <v>66241.279999999999</v>
      </c>
      <c r="R23">
        <v>0.1986</v>
      </c>
      <c r="S23">
        <v>0.18190000000000001</v>
      </c>
      <c r="T23">
        <v>0.61950000000000005</v>
      </c>
      <c r="U23">
        <v>20.25</v>
      </c>
      <c r="V23" s="1">
        <v>88136.04</v>
      </c>
      <c r="W23">
        <v>172.48</v>
      </c>
      <c r="X23" s="1">
        <v>217620.64</v>
      </c>
      <c r="Y23">
        <v>0.82220000000000004</v>
      </c>
      <c r="Z23">
        <v>0.14080000000000001</v>
      </c>
      <c r="AA23">
        <v>3.6999999999999998E-2</v>
      </c>
      <c r="AB23">
        <v>0.17780000000000001</v>
      </c>
      <c r="AC23">
        <v>217.62</v>
      </c>
      <c r="AD23" s="1">
        <v>8498.2900000000009</v>
      </c>
      <c r="AE23">
        <v>986.63</v>
      </c>
      <c r="AF23" s="1">
        <v>230438.64</v>
      </c>
      <c r="AG23" t="s">
        <v>610</v>
      </c>
      <c r="AH23" s="1">
        <v>51407</v>
      </c>
      <c r="AI23" s="1">
        <v>97714.5</v>
      </c>
      <c r="AJ23">
        <v>68.8</v>
      </c>
      <c r="AK23">
        <v>38.39</v>
      </c>
      <c r="AL23">
        <v>42.55</v>
      </c>
      <c r="AM23">
        <v>4.5599999999999996</v>
      </c>
      <c r="AN23" s="1">
        <v>1511.29</v>
      </c>
      <c r="AO23">
        <v>0.68640000000000001</v>
      </c>
      <c r="AP23" s="1">
        <v>1337.92</v>
      </c>
      <c r="AQ23" s="1">
        <v>1920.8</v>
      </c>
      <c r="AR23" s="1">
        <v>6636.69</v>
      </c>
      <c r="AS23">
        <v>657.99</v>
      </c>
      <c r="AT23">
        <v>380.19</v>
      </c>
      <c r="AU23" s="1">
        <v>10933.58</v>
      </c>
      <c r="AV23" s="1">
        <v>3177.01</v>
      </c>
      <c r="AW23">
        <v>0.26679999999999998</v>
      </c>
      <c r="AX23" s="1">
        <v>7559.54</v>
      </c>
      <c r="AY23">
        <v>0.63490000000000002</v>
      </c>
      <c r="AZ23">
        <v>773.18</v>
      </c>
      <c r="BA23">
        <v>6.4899999999999999E-2</v>
      </c>
      <c r="BB23">
        <v>397.04</v>
      </c>
      <c r="BC23">
        <v>3.3300000000000003E-2</v>
      </c>
      <c r="BD23" s="1">
        <v>11906.77</v>
      </c>
      <c r="BE23" s="1">
        <v>1758.14</v>
      </c>
      <c r="BF23">
        <v>0.21060000000000001</v>
      </c>
      <c r="BG23">
        <v>0.59140000000000004</v>
      </c>
      <c r="BH23">
        <v>0.22259999999999999</v>
      </c>
      <c r="BI23">
        <v>0.1411</v>
      </c>
      <c r="BJ23">
        <v>2.9100000000000001E-2</v>
      </c>
      <c r="BK23">
        <v>1.5699999999999999E-2</v>
      </c>
    </row>
    <row r="24" spans="1:63" x14ac:dyDescent="0.3">
      <c r="A24" t="s">
        <v>22</v>
      </c>
      <c r="B24">
        <v>48116</v>
      </c>
      <c r="C24">
        <v>33.19</v>
      </c>
      <c r="D24">
        <v>119.31</v>
      </c>
      <c r="E24" s="1">
        <v>3959.92</v>
      </c>
      <c r="F24" s="1">
        <v>3864.64</v>
      </c>
      <c r="G24">
        <v>5.0099999999999999E-2</v>
      </c>
      <c r="H24">
        <v>8.0000000000000004E-4</v>
      </c>
      <c r="I24">
        <v>4.6199999999999998E-2</v>
      </c>
      <c r="J24">
        <v>8.9999999999999998E-4</v>
      </c>
      <c r="K24">
        <v>0.03</v>
      </c>
      <c r="L24">
        <v>0.8367</v>
      </c>
      <c r="M24">
        <v>3.5299999999999998E-2</v>
      </c>
      <c r="N24">
        <v>0.127</v>
      </c>
      <c r="O24">
        <v>1.6899999999999998E-2</v>
      </c>
      <c r="P24">
        <v>0.10100000000000001</v>
      </c>
      <c r="Q24" s="1">
        <v>66941.63</v>
      </c>
      <c r="R24">
        <v>0.1845</v>
      </c>
      <c r="S24">
        <v>0.18809999999999999</v>
      </c>
      <c r="T24">
        <v>0.62739999999999996</v>
      </c>
      <c r="U24">
        <v>22.54</v>
      </c>
      <c r="V24" s="1">
        <v>88238.03</v>
      </c>
      <c r="W24">
        <v>173.65</v>
      </c>
      <c r="X24" s="1">
        <v>222181.54</v>
      </c>
      <c r="Y24">
        <v>0.78890000000000005</v>
      </c>
      <c r="Z24">
        <v>0.1726</v>
      </c>
      <c r="AA24">
        <v>3.85E-2</v>
      </c>
      <c r="AB24">
        <v>0.21110000000000001</v>
      </c>
      <c r="AC24">
        <v>222.18</v>
      </c>
      <c r="AD24" s="1">
        <v>8801.81</v>
      </c>
      <c r="AE24">
        <v>993.24</v>
      </c>
      <c r="AF24" s="1">
        <v>232201.95</v>
      </c>
      <c r="AG24" t="s">
        <v>610</v>
      </c>
      <c r="AH24" s="1">
        <v>51407</v>
      </c>
      <c r="AI24" s="1">
        <v>101866.77</v>
      </c>
      <c r="AJ24">
        <v>66.06</v>
      </c>
      <c r="AK24">
        <v>38.200000000000003</v>
      </c>
      <c r="AL24">
        <v>42.31</v>
      </c>
      <c r="AM24">
        <v>4.78</v>
      </c>
      <c r="AN24" s="1">
        <v>1511.29</v>
      </c>
      <c r="AO24">
        <v>0.64849999999999997</v>
      </c>
      <c r="AP24" s="1">
        <v>1356.38</v>
      </c>
      <c r="AQ24" s="1">
        <v>1983.87</v>
      </c>
      <c r="AR24" s="1">
        <v>6616.75</v>
      </c>
      <c r="AS24">
        <v>702.86</v>
      </c>
      <c r="AT24">
        <v>388.08</v>
      </c>
      <c r="AU24" s="1">
        <v>11047.94</v>
      </c>
      <c r="AV24" s="1">
        <v>2924.97</v>
      </c>
      <c r="AW24">
        <v>0.2417</v>
      </c>
      <c r="AX24" s="1">
        <v>7959.57</v>
      </c>
      <c r="AY24">
        <v>0.65769999999999995</v>
      </c>
      <c r="AZ24">
        <v>830.04</v>
      </c>
      <c r="BA24">
        <v>6.8599999999999994E-2</v>
      </c>
      <c r="BB24">
        <v>388.14</v>
      </c>
      <c r="BC24">
        <v>3.2099999999999997E-2</v>
      </c>
      <c r="BD24" s="1">
        <v>12102.72</v>
      </c>
      <c r="BE24" s="1">
        <v>1393</v>
      </c>
      <c r="BF24">
        <v>0.1593</v>
      </c>
      <c r="BG24">
        <v>0.59409999999999996</v>
      </c>
      <c r="BH24">
        <v>0.22320000000000001</v>
      </c>
      <c r="BI24">
        <v>0.1366</v>
      </c>
      <c r="BJ24">
        <v>2.9700000000000001E-2</v>
      </c>
      <c r="BK24">
        <v>1.6500000000000001E-2</v>
      </c>
    </row>
    <row r="25" spans="1:63" x14ac:dyDescent="0.3">
      <c r="A25" t="s">
        <v>23</v>
      </c>
      <c r="B25">
        <v>46706</v>
      </c>
      <c r="C25">
        <v>74.67</v>
      </c>
      <c r="D25">
        <v>12.11</v>
      </c>
      <c r="E25">
        <v>904</v>
      </c>
      <c r="F25">
        <v>880.1</v>
      </c>
      <c r="G25">
        <v>3.8E-3</v>
      </c>
      <c r="H25">
        <v>8.9999999999999998E-4</v>
      </c>
      <c r="I25">
        <v>9.1000000000000004E-3</v>
      </c>
      <c r="J25">
        <v>1.1999999999999999E-3</v>
      </c>
      <c r="K25">
        <v>5.0700000000000002E-2</v>
      </c>
      <c r="L25">
        <v>0.91279999999999994</v>
      </c>
      <c r="M25">
        <v>2.1399999999999999E-2</v>
      </c>
      <c r="N25">
        <v>0.37080000000000002</v>
      </c>
      <c r="O25">
        <v>6.8999999999999999E-3</v>
      </c>
      <c r="P25">
        <v>0.13689999999999999</v>
      </c>
      <c r="Q25" s="1">
        <v>54048.5</v>
      </c>
      <c r="R25">
        <v>0.25800000000000001</v>
      </c>
      <c r="S25">
        <v>0.15490000000000001</v>
      </c>
      <c r="T25">
        <v>0.58709999999999996</v>
      </c>
      <c r="U25">
        <v>8.8000000000000007</v>
      </c>
      <c r="V25" s="1">
        <v>66489.69</v>
      </c>
      <c r="W25">
        <v>99.21</v>
      </c>
      <c r="X25" s="1">
        <v>179903.65</v>
      </c>
      <c r="Y25">
        <v>0.81279999999999997</v>
      </c>
      <c r="Z25">
        <v>0.1166</v>
      </c>
      <c r="AA25">
        <v>7.0699999999999999E-2</v>
      </c>
      <c r="AB25">
        <v>0.18720000000000001</v>
      </c>
      <c r="AC25">
        <v>179.9</v>
      </c>
      <c r="AD25" s="1">
        <v>5239.4399999999996</v>
      </c>
      <c r="AE25">
        <v>590.91</v>
      </c>
      <c r="AF25" s="1">
        <v>154637.07</v>
      </c>
      <c r="AG25" t="s">
        <v>610</v>
      </c>
      <c r="AH25" s="1">
        <v>33795</v>
      </c>
      <c r="AI25" s="1">
        <v>52924.32</v>
      </c>
      <c r="AJ25">
        <v>47.26</v>
      </c>
      <c r="AK25">
        <v>26.87</v>
      </c>
      <c r="AL25">
        <v>34.26</v>
      </c>
      <c r="AM25">
        <v>4.32</v>
      </c>
      <c r="AN25" s="1">
        <v>1537.03</v>
      </c>
      <c r="AO25">
        <v>1.3954</v>
      </c>
      <c r="AP25" s="1">
        <v>1690.88</v>
      </c>
      <c r="AQ25" s="1">
        <v>2055.73</v>
      </c>
      <c r="AR25" s="1">
        <v>6381.76</v>
      </c>
      <c r="AS25">
        <v>612.66999999999996</v>
      </c>
      <c r="AT25">
        <v>364.16</v>
      </c>
      <c r="AU25" s="1">
        <v>11105.19</v>
      </c>
      <c r="AV25" s="1">
        <v>5663.92</v>
      </c>
      <c r="AW25">
        <v>0.4143</v>
      </c>
      <c r="AX25" s="1">
        <v>5527.91</v>
      </c>
      <c r="AY25">
        <v>0.40429999999999999</v>
      </c>
      <c r="AZ25" s="1">
        <v>1733.56</v>
      </c>
      <c r="BA25">
        <v>0.1268</v>
      </c>
      <c r="BB25">
        <v>746.99</v>
      </c>
      <c r="BC25">
        <v>5.4600000000000003E-2</v>
      </c>
      <c r="BD25" s="1">
        <v>13672.38</v>
      </c>
      <c r="BE25" s="1">
        <v>4402.4399999999996</v>
      </c>
      <c r="BF25">
        <v>1.276</v>
      </c>
      <c r="BG25">
        <v>0.52829999999999999</v>
      </c>
      <c r="BH25">
        <v>0.21390000000000001</v>
      </c>
      <c r="BI25">
        <v>0.20200000000000001</v>
      </c>
      <c r="BJ25">
        <v>3.5000000000000003E-2</v>
      </c>
      <c r="BK25">
        <v>2.0799999999999999E-2</v>
      </c>
    </row>
    <row r="26" spans="1:63" x14ac:dyDescent="0.3">
      <c r="A26" t="s">
        <v>24</v>
      </c>
      <c r="B26">
        <v>43539</v>
      </c>
      <c r="C26">
        <v>21.14</v>
      </c>
      <c r="D26">
        <v>162.72999999999999</v>
      </c>
      <c r="E26" s="1">
        <v>3440.51</v>
      </c>
      <c r="F26" s="1">
        <v>3161.5</v>
      </c>
      <c r="G26">
        <v>6.4999999999999997E-3</v>
      </c>
      <c r="H26">
        <v>6.9999999999999999E-4</v>
      </c>
      <c r="I26">
        <v>0.1608</v>
      </c>
      <c r="J26">
        <v>1.5E-3</v>
      </c>
      <c r="K26">
        <v>4.2299999999999997E-2</v>
      </c>
      <c r="L26">
        <v>0.69840000000000002</v>
      </c>
      <c r="M26">
        <v>8.9800000000000005E-2</v>
      </c>
      <c r="N26">
        <v>0.7802</v>
      </c>
      <c r="O26">
        <v>1.37E-2</v>
      </c>
      <c r="P26">
        <v>0.16489999999999999</v>
      </c>
      <c r="Q26" s="1">
        <v>56382.45</v>
      </c>
      <c r="R26">
        <v>0.2903</v>
      </c>
      <c r="S26">
        <v>0.18190000000000001</v>
      </c>
      <c r="T26">
        <v>0.52780000000000005</v>
      </c>
      <c r="U26">
        <v>24</v>
      </c>
      <c r="V26" s="1">
        <v>78371.509999999995</v>
      </c>
      <c r="W26">
        <v>140.94</v>
      </c>
      <c r="X26" s="1">
        <v>87877.37</v>
      </c>
      <c r="Y26">
        <v>0.71689999999999998</v>
      </c>
      <c r="Z26">
        <v>0.22739999999999999</v>
      </c>
      <c r="AA26">
        <v>5.57E-2</v>
      </c>
      <c r="AB26">
        <v>0.28310000000000002</v>
      </c>
      <c r="AC26">
        <v>87.88</v>
      </c>
      <c r="AD26" s="1">
        <v>3485.62</v>
      </c>
      <c r="AE26">
        <v>476.6</v>
      </c>
      <c r="AF26" s="1">
        <v>81364.23</v>
      </c>
      <c r="AG26" t="s">
        <v>610</v>
      </c>
      <c r="AH26" s="1">
        <v>27595</v>
      </c>
      <c r="AI26" s="1">
        <v>41281.480000000003</v>
      </c>
      <c r="AJ26">
        <v>53.96</v>
      </c>
      <c r="AK26">
        <v>37.15</v>
      </c>
      <c r="AL26">
        <v>40.9</v>
      </c>
      <c r="AM26">
        <v>4.5</v>
      </c>
      <c r="AN26">
        <v>579.29</v>
      </c>
      <c r="AO26">
        <v>1.0342</v>
      </c>
      <c r="AP26" s="1">
        <v>1484.32</v>
      </c>
      <c r="AQ26" s="1">
        <v>2202.62</v>
      </c>
      <c r="AR26" s="1">
        <v>6556.59</v>
      </c>
      <c r="AS26">
        <v>667.74</v>
      </c>
      <c r="AT26">
        <v>360.03</v>
      </c>
      <c r="AU26" s="1">
        <v>11271.3</v>
      </c>
      <c r="AV26" s="1">
        <v>8169.61</v>
      </c>
      <c r="AW26">
        <v>0.59430000000000005</v>
      </c>
      <c r="AX26" s="1">
        <v>3352.15</v>
      </c>
      <c r="AY26">
        <v>0.24390000000000001</v>
      </c>
      <c r="AZ26">
        <v>839.09</v>
      </c>
      <c r="BA26">
        <v>6.0999999999999999E-2</v>
      </c>
      <c r="BB26" s="1">
        <v>1385.52</v>
      </c>
      <c r="BC26">
        <v>0.1008</v>
      </c>
      <c r="BD26" s="1">
        <v>13746.38</v>
      </c>
      <c r="BE26" s="1">
        <v>5897.17</v>
      </c>
      <c r="BF26">
        <v>2.7591000000000001</v>
      </c>
      <c r="BG26">
        <v>0.51290000000000002</v>
      </c>
      <c r="BH26">
        <v>0.2099</v>
      </c>
      <c r="BI26">
        <v>0.2324</v>
      </c>
      <c r="BJ26">
        <v>3.2300000000000002E-2</v>
      </c>
      <c r="BK26">
        <v>1.26E-2</v>
      </c>
    </row>
    <row r="27" spans="1:63" x14ac:dyDescent="0.3">
      <c r="A27" t="s">
        <v>25</v>
      </c>
      <c r="B27">
        <v>45203</v>
      </c>
      <c r="C27">
        <v>137.33000000000001</v>
      </c>
      <c r="D27">
        <v>10.44</v>
      </c>
      <c r="E27" s="1">
        <v>1433.89</v>
      </c>
      <c r="F27" s="1">
        <v>1343.21</v>
      </c>
      <c r="G27">
        <v>3.3999999999999998E-3</v>
      </c>
      <c r="H27">
        <v>6.9999999999999999E-4</v>
      </c>
      <c r="I27">
        <v>7.7999999999999996E-3</v>
      </c>
      <c r="J27">
        <v>1.1999999999999999E-3</v>
      </c>
      <c r="K27">
        <v>1.3299999999999999E-2</v>
      </c>
      <c r="L27">
        <v>0.95340000000000003</v>
      </c>
      <c r="M27">
        <v>2.0199999999999999E-2</v>
      </c>
      <c r="N27">
        <v>0.45469999999999999</v>
      </c>
      <c r="O27">
        <v>2.07E-2</v>
      </c>
      <c r="P27">
        <v>0.14369999999999999</v>
      </c>
      <c r="Q27" s="1">
        <v>53515.65</v>
      </c>
      <c r="R27">
        <v>0.2898</v>
      </c>
      <c r="S27">
        <v>0.1938</v>
      </c>
      <c r="T27">
        <v>0.51639999999999997</v>
      </c>
      <c r="U27">
        <v>11.14</v>
      </c>
      <c r="V27" s="1">
        <v>73187.28</v>
      </c>
      <c r="W27">
        <v>123.75</v>
      </c>
      <c r="X27" s="1">
        <v>217225.64</v>
      </c>
      <c r="Y27">
        <v>0.62719999999999998</v>
      </c>
      <c r="Z27">
        <v>0.19350000000000001</v>
      </c>
      <c r="AA27">
        <v>0.1792</v>
      </c>
      <c r="AB27">
        <v>0.37280000000000002</v>
      </c>
      <c r="AC27">
        <v>217.23</v>
      </c>
      <c r="AD27" s="1">
        <v>5923.73</v>
      </c>
      <c r="AE27">
        <v>474.1</v>
      </c>
      <c r="AF27" s="1">
        <v>184163.21</v>
      </c>
      <c r="AG27" t="s">
        <v>610</v>
      </c>
      <c r="AH27" s="1">
        <v>33000</v>
      </c>
      <c r="AI27" s="1">
        <v>53253.57</v>
      </c>
      <c r="AJ27">
        <v>38.159999999999997</v>
      </c>
      <c r="AK27">
        <v>24.57</v>
      </c>
      <c r="AL27">
        <v>26.69</v>
      </c>
      <c r="AM27">
        <v>4.0599999999999996</v>
      </c>
      <c r="AN27" s="1">
        <v>1266.48</v>
      </c>
      <c r="AO27">
        <v>0.99809999999999999</v>
      </c>
      <c r="AP27" s="1">
        <v>1560.6</v>
      </c>
      <c r="AQ27" s="1">
        <v>2417.7800000000002</v>
      </c>
      <c r="AR27" s="1">
        <v>6297.09</v>
      </c>
      <c r="AS27">
        <v>521.67999999999995</v>
      </c>
      <c r="AT27">
        <v>356.63</v>
      </c>
      <c r="AU27" s="1">
        <v>11153.77</v>
      </c>
      <c r="AV27" s="1">
        <v>5588.19</v>
      </c>
      <c r="AW27">
        <v>0.4123</v>
      </c>
      <c r="AX27" s="1">
        <v>5593.55</v>
      </c>
      <c r="AY27">
        <v>0.41270000000000001</v>
      </c>
      <c r="AZ27" s="1">
        <v>1313.77</v>
      </c>
      <c r="BA27">
        <v>9.69E-2</v>
      </c>
      <c r="BB27" s="1">
        <v>1056.76</v>
      </c>
      <c r="BC27">
        <v>7.8E-2</v>
      </c>
      <c r="BD27" s="1">
        <v>13552.26</v>
      </c>
      <c r="BE27" s="1">
        <v>3991.73</v>
      </c>
      <c r="BF27">
        <v>1.1363000000000001</v>
      </c>
      <c r="BG27">
        <v>0.50260000000000005</v>
      </c>
      <c r="BH27">
        <v>0.2326</v>
      </c>
      <c r="BI27">
        <v>0.2082</v>
      </c>
      <c r="BJ27">
        <v>3.2800000000000003E-2</v>
      </c>
      <c r="BK27">
        <v>2.3800000000000002E-2</v>
      </c>
    </row>
    <row r="28" spans="1:63" x14ac:dyDescent="0.3">
      <c r="A28" t="s">
        <v>26</v>
      </c>
      <c r="B28">
        <v>46300</v>
      </c>
      <c r="C28">
        <v>58.57</v>
      </c>
      <c r="D28">
        <v>38.44</v>
      </c>
      <c r="E28" s="1">
        <v>2251.4899999999998</v>
      </c>
      <c r="F28" s="1">
        <v>2228.16</v>
      </c>
      <c r="G28">
        <v>9.9000000000000008E-3</v>
      </c>
      <c r="H28">
        <v>8.0000000000000004E-4</v>
      </c>
      <c r="I28">
        <v>2.4299999999999999E-2</v>
      </c>
      <c r="J28">
        <v>1.4E-3</v>
      </c>
      <c r="K28">
        <v>3.1800000000000002E-2</v>
      </c>
      <c r="L28">
        <v>0.88770000000000004</v>
      </c>
      <c r="M28">
        <v>4.41E-2</v>
      </c>
      <c r="N28">
        <v>0.39650000000000002</v>
      </c>
      <c r="O28">
        <v>1.0200000000000001E-2</v>
      </c>
      <c r="P28">
        <v>0.13650000000000001</v>
      </c>
      <c r="Q28" s="1">
        <v>54863.15</v>
      </c>
      <c r="R28">
        <v>0.21729999999999999</v>
      </c>
      <c r="S28">
        <v>0.16439999999999999</v>
      </c>
      <c r="T28">
        <v>0.61829999999999996</v>
      </c>
      <c r="U28">
        <v>14.75</v>
      </c>
      <c r="V28" s="1">
        <v>76779.91</v>
      </c>
      <c r="W28">
        <v>147.91</v>
      </c>
      <c r="X28" s="1">
        <v>145263.19</v>
      </c>
      <c r="Y28">
        <v>0.75739999999999996</v>
      </c>
      <c r="Z28">
        <v>0.18740000000000001</v>
      </c>
      <c r="AA28">
        <v>5.5199999999999999E-2</v>
      </c>
      <c r="AB28">
        <v>0.24260000000000001</v>
      </c>
      <c r="AC28">
        <v>145.26</v>
      </c>
      <c r="AD28" s="1">
        <v>4834.7</v>
      </c>
      <c r="AE28">
        <v>581.22</v>
      </c>
      <c r="AF28" s="1">
        <v>135286.1</v>
      </c>
      <c r="AG28" t="s">
        <v>610</v>
      </c>
      <c r="AH28" s="1">
        <v>33952</v>
      </c>
      <c r="AI28" s="1">
        <v>56316.03</v>
      </c>
      <c r="AJ28">
        <v>49.83</v>
      </c>
      <c r="AK28">
        <v>30.86</v>
      </c>
      <c r="AL28">
        <v>36.130000000000003</v>
      </c>
      <c r="AM28">
        <v>4.32</v>
      </c>
      <c r="AN28" s="1">
        <v>1580.18</v>
      </c>
      <c r="AO28">
        <v>0.89029999999999998</v>
      </c>
      <c r="AP28" s="1">
        <v>1283.76</v>
      </c>
      <c r="AQ28" s="1">
        <v>1767.17</v>
      </c>
      <c r="AR28" s="1">
        <v>5762.5</v>
      </c>
      <c r="AS28">
        <v>495</v>
      </c>
      <c r="AT28">
        <v>263.47000000000003</v>
      </c>
      <c r="AU28" s="1">
        <v>9571.9</v>
      </c>
      <c r="AV28" s="1">
        <v>4788.34</v>
      </c>
      <c r="AW28">
        <v>0.43280000000000002</v>
      </c>
      <c r="AX28" s="1">
        <v>4187.76</v>
      </c>
      <c r="AY28">
        <v>0.3785</v>
      </c>
      <c r="AZ28" s="1">
        <v>1345.31</v>
      </c>
      <c r="BA28">
        <v>0.1216</v>
      </c>
      <c r="BB28">
        <v>742.34</v>
      </c>
      <c r="BC28">
        <v>6.7100000000000007E-2</v>
      </c>
      <c r="BD28" s="1">
        <v>11063.75</v>
      </c>
      <c r="BE28" s="1">
        <v>3847.54</v>
      </c>
      <c r="BF28">
        <v>0.99950000000000006</v>
      </c>
      <c r="BG28">
        <v>0.54190000000000005</v>
      </c>
      <c r="BH28">
        <v>0.2198</v>
      </c>
      <c r="BI28">
        <v>0.1888</v>
      </c>
      <c r="BJ28">
        <v>3.0200000000000001E-2</v>
      </c>
      <c r="BK28">
        <v>1.9400000000000001E-2</v>
      </c>
    </row>
    <row r="29" spans="1:63" x14ac:dyDescent="0.3">
      <c r="A29" t="s">
        <v>27</v>
      </c>
      <c r="B29">
        <v>45765</v>
      </c>
      <c r="C29">
        <v>64.67</v>
      </c>
      <c r="D29">
        <v>32.119999999999997</v>
      </c>
      <c r="E29" s="1">
        <v>2077.2399999999998</v>
      </c>
      <c r="F29" s="1">
        <v>1939.49</v>
      </c>
      <c r="G29">
        <v>6.7999999999999996E-3</v>
      </c>
      <c r="H29">
        <v>8.0000000000000004E-4</v>
      </c>
      <c r="I29">
        <v>2.0899999999999998E-2</v>
      </c>
      <c r="J29">
        <v>8.9999999999999998E-4</v>
      </c>
      <c r="K29">
        <v>3.5700000000000003E-2</v>
      </c>
      <c r="L29">
        <v>0.89219999999999999</v>
      </c>
      <c r="M29">
        <v>4.2799999999999998E-2</v>
      </c>
      <c r="N29">
        <v>0.48399999999999999</v>
      </c>
      <c r="O29">
        <v>6.8999999999999999E-3</v>
      </c>
      <c r="P29">
        <v>0.1517</v>
      </c>
      <c r="Q29" s="1">
        <v>53725.55</v>
      </c>
      <c r="R29">
        <v>0.23810000000000001</v>
      </c>
      <c r="S29">
        <v>0.16700000000000001</v>
      </c>
      <c r="T29">
        <v>0.5948</v>
      </c>
      <c r="U29">
        <v>14.23</v>
      </c>
      <c r="V29" s="1">
        <v>74280.83</v>
      </c>
      <c r="W29">
        <v>141.78</v>
      </c>
      <c r="X29" s="1">
        <v>148483.73000000001</v>
      </c>
      <c r="Y29">
        <v>0.72760000000000002</v>
      </c>
      <c r="Z29">
        <v>0.2</v>
      </c>
      <c r="AA29">
        <v>7.2400000000000006E-2</v>
      </c>
      <c r="AB29">
        <v>0.27239999999999998</v>
      </c>
      <c r="AC29">
        <v>148.47999999999999</v>
      </c>
      <c r="AD29" s="1">
        <v>4507.92</v>
      </c>
      <c r="AE29">
        <v>529.57000000000005</v>
      </c>
      <c r="AF29" s="1">
        <v>138841.99</v>
      </c>
      <c r="AG29" t="s">
        <v>610</v>
      </c>
      <c r="AH29" s="1">
        <v>30812</v>
      </c>
      <c r="AI29" s="1">
        <v>49085.52</v>
      </c>
      <c r="AJ29">
        <v>46.43</v>
      </c>
      <c r="AK29">
        <v>27.84</v>
      </c>
      <c r="AL29">
        <v>33.82</v>
      </c>
      <c r="AM29">
        <v>4.12</v>
      </c>
      <c r="AN29">
        <v>880.07</v>
      </c>
      <c r="AO29">
        <v>0.9788</v>
      </c>
      <c r="AP29" s="1">
        <v>1342.93</v>
      </c>
      <c r="AQ29" s="1">
        <v>1881.88</v>
      </c>
      <c r="AR29" s="1">
        <v>5967.87</v>
      </c>
      <c r="AS29">
        <v>621.03</v>
      </c>
      <c r="AT29">
        <v>310.64999999999998</v>
      </c>
      <c r="AU29" s="1">
        <v>10124.36</v>
      </c>
      <c r="AV29" s="1">
        <v>5625.55</v>
      </c>
      <c r="AW29">
        <v>0.46689999999999998</v>
      </c>
      <c r="AX29" s="1">
        <v>4293.54</v>
      </c>
      <c r="AY29">
        <v>0.35630000000000001</v>
      </c>
      <c r="AZ29" s="1">
        <v>1185.96</v>
      </c>
      <c r="BA29">
        <v>9.8400000000000001E-2</v>
      </c>
      <c r="BB29">
        <v>944.47</v>
      </c>
      <c r="BC29">
        <v>7.8399999999999997E-2</v>
      </c>
      <c r="BD29" s="1">
        <v>12049.51</v>
      </c>
      <c r="BE29" s="1">
        <v>4020.21</v>
      </c>
      <c r="BF29">
        <v>1.2922</v>
      </c>
      <c r="BG29">
        <v>0.51819999999999999</v>
      </c>
      <c r="BH29">
        <v>0.21709999999999999</v>
      </c>
      <c r="BI29">
        <v>0.21940000000000001</v>
      </c>
      <c r="BJ29">
        <v>2.86E-2</v>
      </c>
      <c r="BK29">
        <v>1.6799999999999999E-2</v>
      </c>
    </row>
    <row r="30" spans="1:63" x14ac:dyDescent="0.3">
      <c r="A30" t="s">
        <v>28</v>
      </c>
      <c r="B30">
        <v>43547</v>
      </c>
      <c r="C30">
        <v>33.380000000000003</v>
      </c>
      <c r="D30">
        <v>95.09</v>
      </c>
      <c r="E30" s="1">
        <v>3174.09</v>
      </c>
      <c r="F30" s="1">
        <v>3087.9</v>
      </c>
      <c r="G30">
        <v>2.81E-2</v>
      </c>
      <c r="H30">
        <v>5.9999999999999995E-4</v>
      </c>
      <c r="I30">
        <v>1.7600000000000001E-2</v>
      </c>
      <c r="J30">
        <v>6.9999999999999999E-4</v>
      </c>
      <c r="K30">
        <v>2.63E-2</v>
      </c>
      <c r="L30">
        <v>0.88859999999999995</v>
      </c>
      <c r="M30">
        <v>3.7999999999999999E-2</v>
      </c>
      <c r="N30">
        <v>9.1499999999999998E-2</v>
      </c>
      <c r="O30">
        <v>8.3999999999999995E-3</v>
      </c>
      <c r="P30">
        <v>0.1077</v>
      </c>
      <c r="Q30" s="1">
        <v>69133.16</v>
      </c>
      <c r="R30">
        <v>0.1908</v>
      </c>
      <c r="S30">
        <v>0.18720000000000001</v>
      </c>
      <c r="T30">
        <v>0.622</v>
      </c>
      <c r="U30">
        <v>19.52</v>
      </c>
      <c r="V30" s="1">
        <v>91521.83</v>
      </c>
      <c r="W30">
        <v>160.79</v>
      </c>
      <c r="X30" s="1">
        <v>212614.63</v>
      </c>
      <c r="Y30">
        <v>0.8952</v>
      </c>
      <c r="Z30">
        <v>7.6100000000000001E-2</v>
      </c>
      <c r="AA30">
        <v>2.8799999999999999E-2</v>
      </c>
      <c r="AB30">
        <v>0.1048</v>
      </c>
      <c r="AC30">
        <v>212.61</v>
      </c>
      <c r="AD30" s="1">
        <v>9104.33</v>
      </c>
      <c r="AE30" s="1">
        <v>1110.31</v>
      </c>
      <c r="AF30" s="1">
        <v>227180.5</v>
      </c>
      <c r="AG30" t="s">
        <v>610</v>
      </c>
      <c r="AH30" s="1">
        <v>58747</v>
      </c>
      <c r="AI30" s="1">
        <v>120358.98</v>
      </c>
      <c r="AJ30">
        <v>84.41</v>
      </c>
      <c r="AK30">
        <v>44.04</v>
      </c>
      <c r="AL30">
        <v>54.97</v>
      </c>
      <c r="AM30">
        <v>4.5</v>
      </c>
      <c r="AN30" s="1">
        <v>3124.83</v>
      </c>
      <c r="AO30">
        <v>0.66169999999999995</v>
      </c>
      <c r="AP30" s="1">
        <v>1500.74</v>
      </c>
      <c r="AQ30" s="1">
        <v>1894.43</v>
      </c>
      <c r="AR30" s="1">
        <v>7145.76</v>
      </c>
      <c r="AS30">
        <v>731.89</v>
      </c>
      <c r="AT30">
        <v>439.59</v>
      </c>
      <c r="AU30" s="1">
        <v>11712.41</v>
      </c>
      <c r="AV30" s="1">
        <v>3343.86</v>
      </c>
      <c r="AW30">
        <v>0.25850000000000001</v>
      </c>
      <c r="AX30" s="1">
        <v>8268.4500000000007</v>
      </c>
      <c r="AY30">
        <v>0.63929999999999998</v>
      </c>
      <c r="AZ30">
        <v>972.43</v>
      </c>
      <c r="BA30">
        <v>7.5200000000000003E-2</v>
      </c>
      <c r="BB30">
        <v>349.28</v>
      </c>
      <c r="BC30">
        <v>2.7E-2</v>
      </c>
      <c r="BD30" s="1">
        <v>12934.03</v>
      </c>
      <c r="BE30" s="1">
        <v>1866.63</v>
      </c>
      <c r="BF30">
        <v>0.1925</v>
      </c>
      <c r="BG30">
        <v>0.59140000000000004</v>
      </c>
      <c r="BH30">
        <v>0.21410000000000001</v>
      </c>
      <c r="BI30">
        <v>0.14530000000000001</v>
      </c>
      <c r="BJ30">
        <v>3.3500000000000002E-2</v>
      </c>
      <c r="BK30">
        <v>1.5699999999999999E-2</v>
      </c>
    </row>
    <row r="31" spans="1:63" x14ac:dyDescent="0.3">
      <c r="A31" t="s">
        <v>29</v>
      </c>
      <c r="B31">
        <v>43554</v>
      </c>
      <c r="C31">
        <v>18.420000000000002</v>
      </c>
      <c r="D31">
        <v>149.9</v>
      </c>
      <c r="E31" s="1">
        <v>2760.58</v>
      </c>
      <c r="F31" s="1">
        <v>2732.45</v>
      </c>
      <c r="G31">
        <v>9.5799999999999996E-2</v>
      </c>
      <c r="H31">
        <v>1.6000000000000001E-3</v>
      </c>
      <c r="I31">
        <v>9.0899999999999995E-2</v>
      </c>
      <c r="J31">
        <v>8.0000000000000004E-4</v>
      </c>
      <c r="K31">
        <v>3.5099999999999999E-2</v>
      </c>
      <c r="L31">
        <v>0.72770000000000001</v>
      </c>
      <c r="M31">
        <v>4.8099999999999997E-2</v>
      </c>
      <c r="N31">
        <v>0.14069999999999999</v>
      </c>
      <c r="O31">
        <v>3.7900000000000003E-2</v>
      </c>
      <c r="P31">
        <v>0.1114</v>
      </c>
      <c r="Q31" s="1">
        <v>75095.06</v>
      </c>
      <c r="R31">
        <v>0.17979999999999999</v>
      </c>
      <c r="S31">
        <v>0.1762</v>
      </c>
      <c r="T31">
        <v>0.64400000000000002</v>
      </c>
      <c r="U31">
        <v>22.49</v>
      </c>
      <c r="V31" s="1">
        <v>85600.51</v>
      </c>
      <c r="W31">
        <v>122.21</v>
      </c>
      <c r="X31" s="1">
        <v>361327.39</v>
      </c>
      <c r="Y31">
        <v>0.71409999999999996</v>
      </c>
      <c r="Z31">
        <v>0.25829999999999997</v>
      </c>
      <c r="AA31">
        <v>2.76E-2</v>
      </c>
      <c r="AB31">
        <v>0.28589999999999999</v>
      </c>
      <c r="AC31">
        <v>361.33</v>
      </c>
      <c r="AD31" s="1">
        <v>14512.01</v>
      </c>
      <c r="AE31" s="1">
        <v>1354.62</v>
      </c>
      <c r="AF31" s="1">
        <v>394237.66</v>
      </c>
      <c r="AG31" t="s">
        <v>610</v>
      </c>
      <c r="AH31" s="1">
        <v>54954.5</v>
      </c>
      <c r="AI31" s="1">
        <v>138913.37</v>
      </c>
      <c r="AJ31">
        <v>71.569999999999993</v>
      </c>
      <c r="AK31">
        <v>37.18</v>
      </c>
      <c r="AL31">
        <v>45.85</v>
      </c>
      <c r="AM31">
        <v>5.46</v>
      </c>
      <c r="AN31">
        <v>0</v>
      </c>
      <c r="AO31">
        <v>0.54910000000000003</v>
      </c>
      <c r="AP31" s="1">
        <v>2014.69</v>
      </c>
      <c r="AQ31" s="1">
        <v>2762.08</v>
      </c>
      <c r="AR31" s="1">
        <v>8792.42</v>
      </c>
      <c r="AS31">
        <v>982.7</v>
      </c>
      <c r="AT31">
        <v>638.20000000000005</v>
      </c>
      <c r="AU31" s="1">
        <v>15190.09</v>
      </c>
      <c r="AV31" s="1">
        <v>2856.27</v>
      </c>
      <c r="AW31">
        <v>0.1656</v>
      </c>
      <c r="AX31" s="1">
        <v>12737.86</v>
      </c>
      <c r="AY31">
        <v>0.73839999999999995</v>
      </c>
      <c r="AZ31" s="1">
        <v>1208.93</v>
      </c>
      <c r="BA31">
        <v>7.0099999999999996E-2</v>
      </c>
      <c r="BB31">
        <v>447.15</v>
      </c>
      <c r="BC31">
        <v>2.5899999999999999E-2</v>
      </c>
      <c r="BD31" s="1">
        <v>17250.21</v>
      </c>
      <c r="BE31">
        <v>667.66</v>
      </c>
      <c r="BF31">
        <v>4.41E-2</v>
      </c>
      <c r="BG31">
        <v>0.59609999999999996</v>
      </c>
      <c r="BH31">
        <v>0.21729999999999999</v>
      </c>
      <c r="BI31">
        <v>0.1368</v>
      </c>
      <c r="BJ31">
        <v>2.9899999999999999E-2</v>
      </c>
      <c r="BK31">
        <v>1.9800000000000002E-2</v>
      </c>
    </row>
    <row r="32" spans="1:63" x14ac:dyDescent="0.3">
      <c r="A32" t="s">
        <v>30</v>
      </c>
      <c r="B32">
        <v>46425</v>
      </c>
      <c r="C32">
        <v>120.9</v>
      </c>
      <c r="D32">
        <v>14.2</v>
      </c>
      <c r="E32" s="1">
        <v>1717.23</v>
      </c>
      <c r="F32" s="1">
        <v>1643.66</v>
      </c>
      <c r="G32">
        <v>3.3999999999999998E-3</v>
      </c>
      <c r="H32">
        <v>2.0000000000000001E-4</v>
      </c>
      <c r="I32">
        <v>5.7000000000000002E-3</v>
      </c>
      <c r="J32">
        <v>5.0000000000000001E-4</v>
      </c>
      <c r="K32">
        <v>1.14E-2</v>
      </c>
      <c r="L32">
        <v>0.9627</v>
      </c>
      <c r="M32">
        <v>1.6199999999999999E-2</v>
      </c>
      <c r="N32">
        <v>0.39269999999999999</v>
      </c>
      <c r="O32">
        <v>5.0000000000000001E-3</v>
      </c>
      <c r="P32">
        <v>0.13719999999999999</v>
      </c>
      <c r="Q32" s="1">
        <v>54030.57</v>
      </c>
      <c r="R32">
        <v>0.224</v>
      </c>
      <c r="S32">
        <v>0.17560000000000001</v>
      </c>
      <c r="T32">
        <v>0.60040000000000004</v>
      </c>
      <c r="U32">
        <v>12.43</v>
      </c>
      <c r="V32" s="1">
        <v>72830.42</v>
      </c>
      <c r="W32">
        <v>133.4</v>
      </c>
      <c r="X32" s="1">
        <v>157518.35999999999</v>
      </c>
      <c r="Y32">
        <v>0.7923</v>
      </c>
      <c r="Z32">
        <v>0.1071</v>
      </c>
      <c r="AA32">
        <v>0.10059999999999999</v>
      </c>
      <c r="AB32">
        <v>0.2077</v>
      </c>
      <c r="AC32">
        <v>157.52000000000001</v>
      </c>
      <c r="AD32" s="1">
        <v>4378.5200000000004</v>
      </c>
      <c r="AE32">
        <v>503.14</v>
      </c>
      <c r="AF32" s="1">
        <v>141364.88</v>
      </c>
      <c r="AG32" t="s">
        <v>610</v>
      </c>
      <c r="AH32" s="1">
        <v>33483</v>
      </c>
      <c r="AI32" s="1">
        <v>52916.18</v>
      </c>
      <c r="AJ32">
        <v>40.630000000000003</v>
      </c>
      <c r="AK32">
        <v>26.01</v>
      </c>
      <c r="AL32">
        <v>28.57</v>
      </c>
      <c r="AM32">
        <v>4.42</v>
      </c>
      <c r="AN32" s="1">
        <v>1437.23</v>
      </c>
      <c r="AO32">
        <v>1.0184</v>
      </c>
      <c r="AP32" s="1">
        <v>1303.48</v>
      </c>
      <c r="AQ32" s="1">
        <v>2271.9499999999998</v>
      </c>
      <c r="AR32" s="1">
        <v>6004.71</v>
      </c>
      <c r="AS32">
        <v>527.29999999999995</v>
      </c>
      <c r="AT32">
        <v>264</v>
      </c>
      <c r="AU32" s="1">
        <v>10371.44</v>
      </c>
      <c r="AV32" s="1">
        <v>5857.47</v>
      </c>
      <c r="AW32">
        <v>0.4783</v>
      </c>
      <c r="AX32" s="1">
        <v>4360.38</v>
      </c>
      <c r="AY32">
        <v>0.35599999999999998</v>
      </c>
      <c r="AZ32" s="1">
        <v>1162.53</v>
      </c>
      <c r="BA32">
        <v>9.4899999999999998E-2</v>
      </c>
      <c r="BB32">
        <v>866.5</v>
      </c>
      <c r="BC32">
        <v>7.0800000000000002E-2</v>
      </c>
      <c r="BD32" s="1">
        <v>12246.88</v>
      </c>
      <c r="BE32" s="1">
        <v>4877.25</v>
      </c>
      <c r="BF32">
        <v>1.4653</v>
      </c>
      <c r="BG32">
        <v>0.52769999999999995</v>
      </c>
      <c r="BH32">
        <v>0.22919999999999999</v>
      </c>
      <c r="BI32">
        <v>0.188</v>
      </c>
      <c r="BJ32">
        <v>3.7499999999999999E-2</v>
      </c>
      <c r="BK32">
        <v>1.77E-2</v>
      </c>
    </row>
    <row r="33" spans="1:63" x14ac:dyDescent="0.3">
      <c r="A33" t="s">
        <v>31</v>
      </c>
      <c r="B33">
        <v>47241</v>
      </c>
      <c r="C33">
        <v>30.33</v>
      </c>
      <c r="D33">
        <v>246.38</v>
      </c>
      <c r="E33" s="1">
        <v>7473.46</v>
      </c>
      <c r="F33" s="1">
        <v>7312.21</v>
      </c>
      <c r="G33">
        <v>7.8200000000000006E-2</v>
      </c>
      <c r="H33">
        <v>1E-3</v>
      </c>
      <c r="I33">
        <v>5.8299999999999998E-2</v>
      </c>
      <c r="J33">
        <v>1E-3</v>
      </c>
      <c r="K33">
        <v>5.1999999999999998E-2</v>
      </c>
      <c r="L33">
        <v>0.76349999999999996</v>
      </c>
      <c r="M33">
        <v>4.6199999999999998E-2</v>
      </c>
      <c r="N33">
        <v>0.21279999999999999</v>
      </c>
      <c r="O33">
        <v>4.1200000000000001E-2</v>
      </c>
      <c r="P33">
        <v>0.1149</v>
      </c>
      <c r="Q33" s="1">
        <v>70563.12</v>
      </c>
      <c r="R33">
        <v>0.21729999999999999</v>
      </c>
      <c r="S33">
        <v>0.1852</v>
      </c>
      <c r="T33">
        <v>0.59750000000000003</v>
      </c>
      <c r="U33">
        <v>42.58</v>
      </c>
      <c r="V33" s="1">
        <v>92184</v>
      </c>
      <c r="W33">
        <v>173.28</v>
      </c>
      <c r="X33" s="1">
        <v>197925.82</v>
      </c>
      <c r="Y33">
        <v>0.76359999999999995</v>
      </c>
      <c r="Z33">
        <v>0.20979999999999999</v>
      </c>
      <c r="AA33">
        <v>2.6599999999999999E-2</v>
      </c>
      <c r="AB33">
        <v>0.2364</v>
      </c>
      <c r="AC33">
        <v>197.93</v>
      </c>
      <c r="AD33" s="1">
        <v>8748.82</v>
      </c>
      <c r="AE33">
        <v>948.18</v>
      </c>
      <c r="AF33" s="1">
        <v>218751.76</v>
      </c>
      <c r="AG33" t="s">
        <v>610</v>
      </c>
      <c r="AH33" s="1">
        <v>49285</v>
      </c>
      <c r="AI33" s="1">
        <v>93135.44</v>
      </c>
      <c r="AJ33">
        <v>71.650000000000006</v>
      </c>
      <c r="AK33">
        <v>41.15</v>
      </c>
      <c r="AL33">
        <v>47.08</v>
      </c>
      <c r="AM33">
        <v>4.91</v>
      </c>
      <c r="AN33" s="1">
        <v>1302.8699999999999</v>
      </c>
      <c r="AO33">
        <v>0.6623</v>
      </c>
      <c r="AP33" s="1">
        <v>1382.01</v>
      </c>
      <c r="AQ33" s="1">
        <v>1991.29</v>
      </c>
      <c r="AR33" s="1">
        <v>7053.17</v>
      </c>
      <c r="AS33">
        <v>749.41</v>
      </c>
      <c r="AT33">
        <v>398.05</v>
      </c>
      <c r="AU33" s="1">
        <v>11573.93</v>
      </c>
      <c r="AV33" s="1">
        <v>3285.14</v>
      </c>
      <c r="AW33">
        <v>0.26219999999999999</v>
      </c>
      <c r="AX33" s="1">
        <v>7828.22</v>
      </c>
      <c r="AY33">
        <v>0.62490000000000001</v>
      </c>
      <c r="AZ33">
        <v>979.08</v>
      </c>
      <c r="BA33">
        <v>7.8200000000000006E-2</v>
      </c>
      <c r="BB33">
        <v>435.14</v>
      </c>
      <c r="BC33">
        <v>3.4700000000000002E-2</v>
      </c>
      <c r="BD33" s="1">
        <v>12527.57</v>
      </c>
      <c r="BE33" s="1">
        <v>1908.4</v>
      </c>
      <c r="BF33">
        <v>0.24840000000000001</v>
      </c>
      <c r="BG33">
        <v>0.60319999999999996</v>
      </c>
      <c r="BH33">
        <v>0.22570000000000001</v>
      </c>
      <c r="BI33">
        <v>0.12429999999999999</v>
      </c>
      <c r="BJ33">
        <v>2.9499999999999998E-2</v>
      </c>
      <c r="BK33">
        <v>1.7299999999999999E-2</v>
      </c>
    </row>
    <row r="34" spans="1:63" x14ac:dyDescent="0.3">
      <c r="A34" t="s">
        <v>32</v>
      </c>
      <c r="B34">
        <v>43562</v>
      </c>
      <c r="C34">
        <v>24.52</v>
      </c>
      <c r="D34">
        <v>142.38</v>
      </c>
      <c r="E34" s="1">
        <v>3491.66</v>
      </c>
      <c r="F34" s="1">
        <v>3037.74</v>
      </c>
      <c r="G34">
        <v>1.6899999999999998E-2</v>
      </c>
      <c r="H34">
        <v>1.5E-3</v>
      </c>
      <c r="I34">
        <v>0.3679</v>
      </c>
      <c r="J34">
        <v>1.1999999999999999E-3</v>
      </c>
      <c r="K34">
        <v>9.5600000000000004E-2</v>
      </c>
      <c r="L34">
        <v>0.43330000000000002</v>
      </c>
      <c r="M34">
        <v>8.3699999999999997E-2</v>
      </c>
      <c r="N34">
        <v>0.67310000000000003</v>
      </c>
      <c r="O34">
        <v>4.48E-2</v>
      </c>
      <c r="P34">
        <v>0.161</v>
      </c>
      <c r="Q34" s="1">
        <v>61531.19</v>
      </c>
      <c r="R34">
        <v>0.2457</v>
      </c>
      <c r="S34">
        <v>0.19309999999999999</v>
      </c>
      <c r="T34">
        <v>0.56120000000000003</v>
      </c>
      <c r="U34">
        <v>25.9</v>
      </c>
      <c r="V34" s="1">
        <v>82718.559999999998</v>
      </c>
      <c r="W34">
        <v>132.59</v>
      </c>
      <c r="X34" s="1">
        <v>148387.37</v>
      </c>
      <c r="Y34">
        <v>0.6008</v>
      </c>
      <c r="Z34">
        <v>0.34670000000000001</v>
      </c>
      <c r="AA34">
        <v>5.2600000000000001E-2</v>
      </c>
      <c r="AB34">
        <v>0.3992</v>
      </c>
      <c r="AC34">
        <v>148.38999999999999</v>
      </c>
      <c r="AD34" s="1">
        <v>6895.17</v>
      </c>
      <c r="AE34">
        <v>677.63</v>
      </c>
      <c r="AF34" s="1">
        <v>153645.64000000001</v>
      </c>
      <c r="AG34" t="s">
        <v>610</v>
      </c>
      <c r="AH34" s="1">
        <v>31204</v>
      </c>
      <c r="AI34" s="1">
        <v>49412.58</v>
      </c>
      <c r="AJ34">
        <v>68.88</v>
      </c>
      <c r="AK34">
        <v>45.68</v>
      </c>
      <c r="AL34">
        <v>50.3</v>
      </c>
      <c r="AM34">
        <v>4.6500000000000004</v>
      </c>
      <c r="AN34" s="1">
        <v>1776.78</v>
      </c>
      <c r="AO34">
        <v>1.2075</v>
      </c>
      <c r="AP34" s="1">
        <v>1800.83</v>
      </c>
      <c r="AQ34" s="1">
        <v>2458.6</v>
      </c>
      <c r="AR34" s="1">
        <v>7234.35</v>
      </c>
      <c r="AS34">
        <v>774.24</v>
      </c>
      <c r="AT34">
        <v>380</v>
      </c>
      <c r="AU34" s="1">
        <v>12648.02</v>
      </c>
      <c r="AV34" s="1">
        <v>6049.21</v>
      </c>
      <c r="AW34">
        <v>0.3952</v>
      </c>
      <c r="AX34" s="1">
        <v>7001.48</v>
      </c>
      <c r="AY34">
        <v>0.45739999999999997</v>
      </c>
      <c r="AZ34">
        <v>994.52</v>
      </c>
      <c r="BA34">
        <v>6.5000000000000002E-2</v>
      </c>
      <c r="BB34" s="1">
        <v>1263.07</v>
      </c>
      <c r="BC34">
        <v>8.2500000000000004E-2</v>
      </c>
      <c r="BD34" s="1">
        <v>15308.29</v>
      </c>
      <c r="BE34" s="1">
        <v>3006.67</v>
      </c>
      <c r="BF34">
        <v>0.88100000000000001</v>
      </c>
      <c r="BG34">
        <v>0.51600000000000001</v>
      </c>
      <c r="BH34">
        <v>0.19750000000000001</v>
      </c>
      <c r="BI34">
        <v>0.24310000000000001</v>
      </c>
      <c r="BJ34">
        <v>2.6800000000000001E-2</v>
      </c>
      <c r="BK34">
        <v>1.66E-2</v>
      </c>
    </row>
    <row r="35" spans="1:63" x14ac:dyDescent="0.3">
      <c r="A35" t="s">
        <v>33</v>
      </c>
      <c r="B35">
        <v>43570</v>
      </c>
      <c r="C35">
        <v>64.709999999999994</v>
      </c>
      <c r="D35">
        <v>21.86</v>
      </c>
      <c r="E35" s="1">
        <v>1414.89</v>
      </c>
      <c r="F35" s="1">
        <v>1350.73</v>
      </c>
      <c r="G35">
        <v>4.3E-3</v>
      </c>
      <c r="H35">
        <v>6.9999999999999999E-4</v>
      </c>
      <c r="I35">
        <v>2.3E-2</v>
      </c>
      <c r="J35">
        <v>1.1000000000000001E-3</v>
      </c>
      <c r="K35">
        <v>3.15E-2</v>
      </c>
      <c r="L35">
        <v>0.89319999999999999</v>
      </c>
      <c r="M35">
        <v>4.6300000000000001E-2</v>
      </c>
      <c r="N35">
        <v>0.52349999999999997</v>
      </c>
      <c r="O35">
        <v>2.0999999999999999E-3</v>
      </c>
      <c r="P35">
        <v>0.15939999999999999</v>
      </c>
      <c r="Q35" s="1">
        <v>54642.77</v>
      </c>
      <c r="R35">
        <v>0.2702</v>
      </c>
      <c r="S35">
        <v>0.16750000000000001</v>
      </c>
      <c r="T35">
        <v>0.56220000000000003</v>
      </c>
      <c r="U35">
        <v>10.36</v>
      </c>
      <c r="V35" s="1">
        <v>71950.880000000005</v>
      </c>
      <c r="W35">
        <v>131.91999999999999</v>
      </c>
      <c r="X35" s="1">
        <v>140225.10999999999</v>
      </c>
      <c r="Y35">
        <v>0.74039999999999995</v>
      </c>
      <c r="Z35">
        <v>0.16300000000000001</v>
      </c>
      <c r="AA35">
        <v>9.6600000000000005E-2</v>
      </c>
      <c r="AB35">
        <v>0.2596</v>
      </c>
      <c r="AC35">
        <v>140.22999999999999</v>
      </c>
      <c r="AD35" s="1">
        <v>3969.63</v>
      </c>
      <c r="AE35">
        <v>491.13</v>
      </c>
      <c r="AF35" s="1">
        <v>120350.79</v>
      </c>
      <c r="AG35" t="s">
        <v>610</v>
      </c>
      <c r="AH35" s="1">
        <v>30071</v>
      </c>
      <c r="AI35" s="1">
        <v>47178.28</v>
      </c>
      <c r="AJ35">
        <v>42.56</v>
      </c>
      <c r="AK35">
        <v>25.62</v>
      </c>
      <c r="AL35">
        <v>31.98</v>
      </c>
      <c r="AM35">
        <v>4.42</v>
      </c>
      <c r="AN35" s="1">
        <v>1026.31</v>
      </c>
      <c r="AO35">
        <v>0.93169999999999997</v>
      </c>
      <c r="AP35" s="1">
        <v>1385.05</v>
      </c>
      <c r="AQ35" s="1">
        <v>2019.02</v>
      </c>
      <c r="AR35" s="1">
        <v>6070.86</v>
      </c>
      <c r="AS35">
        <v>665.19</v>
      </c>
      <c r="AT35">
        <v>299.26</v>
      </c>
      <c r="AU35" s="1">
        <v>10439.370000000001</v>
      </c>
      <c r="AV35" s="1">
        <v>6573.55</v>
      </c>
      <c r="AW35">
        <v>0.52029999999999998</v>
      </c>
      <c r="AX35" s="1">
        <v>3711.08</v>
      </c>
      <c r="AY35">
        <v>0.29370000000000002</v>
      </c>
      <c r="AZ35" s="1">
        <v>1347.72</v>
      </c>
      <c r="BA35">
        <v>0.1067</v>
      </c>
      <c r="BB35" s="1">
        <v>1002.26</v>
      </c>
      <c r="BC35">
        <v>7.9299999999999995E-2</v>
      </c>
      <c r="BD35" s="1">
        <v>12634.61</v>
      </c>
      <c r="BE35" s="1">
        <v>5066.37</v>
      </c>
      <c r="BF35">
        <v>1.7846</v>
      </c>
      <c r="BG35">
        <v>0.51459999999999995</v>
      </c>
      <c r="BH35">
        <v>0.215</v>
      </c>
      <c r="BI35">
        <v>0.22189999999999999</v>
      </c>
      <c r="BJ35">
        <v>3.1399999999999997E-2</v>
      </c>
      <c r="BK35">
        <v>1.7100000000000001E-2</v>
      </c>
    </row>
    <row r="36" spans="1:63" x14ac:dyDescent="0.3">
      <c r="A36" t="s">
        <v>34</v>
      </c>
      <c r="B36">
        <v>43588</v>
      </c>
      <c r="C36">
        <v>66.290000000000006</v>
      </c>
      <c r="D36">
        <v>40.369999999999997</v>
      </c>
      <c r="E36" s="1">
        <v>2676.24</v>
      </c>
      <c r="F36" s="1">
        <v>2542.63</v>
      </c>
      <c r="G36">
        <v>7.1000000000000004E-3</v>
      </c>
      <c r="H36">
        <v>6.9999999999999999E-4</v>
      </c>
      <c r="I36">
        <v>2.86E-2</v>
      </c>
      <c r="J36">
        <v>1.1000000000000001E-3</v>
      </c>
      <c r="K36">
        <v>5.6599999999999998E-2</v>
      </c>
      <c r="L36">
        <v>0.85599999999999998</v>
      </c>
      <c r="M36">
        <v>4.99E-2</v>
      </c>
      <c r="N36">
        <v>0.48430000000000001</v>
      </c>
      <c r="O36">
        <v>1.38E-2</v>
      </c>
      <c r="P36">
        <v>0.1467</v>
      </c>
      <c r="Q36" s="1">
        <v>55205.4</v>
      </c>
      <c r="R36">
        <v>0.23630000000000001</v>
      </c>
      <c r="S36">
        <v>0.17319999999999999</v>
      </c>
      <c r="T36">
        <v>0.59060000000000001</v>
      </c>
      <c r="U36">
        <v>18.34</v>
      </c>
      <c r="V36" s="1">
        <v>77251.16</v>
      </c>
      <c r="W36">
        <v>141.75</v>
      </c>
      <c r="X36" s="1">
        <v>130877.02</v>
      </c>
      <c r="Y36">
        <v>0.73060000000000003</v>
      </c>
      <c r="Z36">
        <v>0.21440000000000001</v>
      </c>
      <c r="AA36">
        <v>5.5E-2</v>
      </c>
      <c r="AB36">
        <v>0.26939999999999997</v>
      </c>
      <c r="AC36">
        <v>130.88</v>
      </c>
      <c r="AD36" s="1">
        <v>4261.24</v>
      </c>
      <c r="AE36">
        <v>494.82</v>
      </c>
      <c r="AF36" s="1">
        <v>124987.37</v>
      </c>
      <c r="AG36" t="s">
        <v>610</v>
      </c>
      <c r="AH36" s="1">
        <v>30910</v>
      </c>
      <c r="AI36" s="1">
        <v>50234.35</v>
      </c>
      <c r="AJ36">
        <v>48.72</v>
      </c>
      <c r="AK36">
        <v>29.32</v>
      </c>
      <c r="AL36">
        <v>36.909999999999997</v>
      </c>
      <c r="AM36">
        <v>4.16</v>
      </c>
      <c r="AN36" s="1">
        <v>1333.22</v>
      </c>
      <c r="AO36">
        <v>0.97729999999999995</v>
      </c>
      <c r="AP36" s="1">
        <v>1319.04</v>
      </c>
      <c r="AQ36" s="1">
        <v>1795.72</v>
      </c>
      <c r="AR36" s="1">
        <v>6056.45</v>
      </c>
      <c r="AS36">
        <v>560.86</v>
      </c>
      <c r="AT36">
        <v>278.43</v>
      </c>
      <c r="AU36" s="1">
        <v>10010.5</v>
      </c>
      <c r="AV36" s="1">
        <v>5631.91</v>
      </c>
      <c r="AW36">
        <v>0.48099999999999998</v>
      </c>
      <c r="AX36" s="1">
        <v>4122.18</v>
      </c>
      <c r="AY36">
        <v>0.35210000000000002</v>
      </c>
      <c r="AZ36" s="1">
        <v>1062.27</v>
      </c>
      <c r="BA36">
        <v>9.0700000000000003E-2</v>
      </c>
      <c r="BB36">
        <v>892.71</v>
      </c>
      <c r="BC36">
        <v>7.6200000000000004E-2</v>
      </c>
      <c r="BD36" s="1">
        <v>11709.07</v>
      </c>
      <c r="BE36" s="1">
        <v>4047.6</v>
      </c>
      <c r="BF36">
        <v>1.2884</v>
      </c>
      <c r="BG36">
        <v>0.53269999999999995</v>
      </c>
      <c r="BH36">
        <v>0.219</v>
      </c>
      <c r="BI36">
        <v>0.1986</v>
      </c>
      <c r="BJ36">
        <v>3.2199999999999999E-2</v>
      </c>
      <c r="BK36">
        <v>1.7500000000000002E-2</v>
      </c>
    </row>
    <row r="37" spans="1:63" x14ac:dyDescent="0.3">
      <c r="A37" t="s">
        <v>35</v>
      </c>
      <c r="B37">
        <v>43596</v>
      </c>
      <c r="C37">
        <v>97.33</v>
      </c>
      <c r="D37">
        <v>20.29</v>
      </c>
      <c r="E37" s="1">
        <v>1974.79</v>
      </c>
      <c r="F37" s="1">
        <v>1905.91</v>
      </c>
      <c r="G37">
        <v>7.6E-3</v>
      </c>
      <c r="H37">
        <v>2.3E-3</v>
      </c>
      <c r="I37">
        <v>1.43E-2</v>
      </c>
      <c r="J37">
        <v>1.1000000000000001E-3</v>
      </c>
      <c r="K37">
        <v>4.24E-2</v>
      </c>
      <c r="L37">
        <v>0.89880000000000004</v>
      </c>
      <c r="M37">
        <v>3.3399999999999999E-2</v>
      </c>
      <c r="N37">
        <v>0.42970000000000003</v>
      </c>
      <c r="O37">
        <v>7.9000000000000008E-3</v>
      </c>
      <c r="P37">
        <v>0.1462</v>
      </c>
      <c r="Q37" s="1">
        <v>54546.32</v>
      </c>
      <c r="R37">
        <v>0.2354</v>
      </c>
      <c r="S37">
        <v>0.152</v>
      </c>
      <c r="T37">
        <v>0.61260000000000003</v>
      </c>
      <c r="U37">
        <v>14.03</v>
      </c>
      <c r="V37" s="1">
        <v>72379.55</v>
      </c>
      <c r="W37">
        <v>137.02000000000001</v>
      </c>
      <c r="X37" s="1">
        <v>148297.54999999999</v>
      </c>
      <c r="Y37">
        <v>0.77959999999999996</v>
      </c>
      <c r="Z37">
        <v>0.16969999999999999</v>
      </c>
      <c r="AA37">
        <v>5.0799999999999998E-2</v>
      </c>
      <c r="AB37">
        <v>0.22040000000000001</v>
      </c>
      <c r="AC37">
        <v>148.30000000000001</v>
      </c>
      <c r="AD37" s="1">
        <v>4230.0200000000004</v>
      </c>
      <c r="AE37">
        <v>519</v>
      </c>
      <c r="AF37" s="1">
        <v>137102.74</v>
      </c>
      <c r="AG37" t="s">
        <v>610</v>
      </c>
      <c r="AH37" s="1">
        <v>32814</v>
      </c>
      <c r="AI37" s="1">
        <v>50581.65</v>
      </c>
      <c r="AJ37">
        <v>44.13</v>
      </c>
      <c r="AK37">
        <v>26.44</v>
      </c>
      <c r="AL37">
        <v>33.19</v>
      </c>
      <c r="AM37">
        <v>4.0199999999999996</v>
      </c>
      <c r="AN37" s="1">
        <v>1340.84</v>
      </c>
      <c r="AO37">
        <v>1.1016999999999999</v>
      </c>
      <c r="AP37" s="1">
        <v>1278.56</v>
      </c>
      <c r="AQ37" s="1">
        <v>1891.43</v>
      </c>
      <c r="AR37" s="1">
        <v>5958.26</v>
      </c>
      <c r="AS37">
        <v>607.71</v>
      </c>
      <c r="AT37">
        <v>280.10000000000002</v>
      </c>
      <c r="AU37" s="1">
        <v>10016.06</v>
      </c>
      <c r="AV37" s="1">
        <v>5496.17</v>
      </c>
      <c r="AW37">
        <v>0.46600000000000003</v>
      </c>
      <c r="AX37" s="1">
        <v>4215.32</v>
      </c>
      <c r="AY37">
        <v>0.3574</v>
      </c>
      <c r="AZ37" s="1">
        <v>1236.6600000000001</v>
      </c>
      <c r="BA37">
        <v>0.1048</v>
      </c>
      <c r="BB37">
        <v>847.36</v>
      </c>
      <c r="BC37">
        <v>7.1800000000000003E-2</v>
      </c>
      <c r="BD37" s="1">
        <v>11795.51</v>
      </c>
      <c r="BE37" s="1">
        <v>4174.53</v>
      </c>
      <c r="BF37">
        <v>1.361</v>
      </c>
      <c r="BG37">
        <v>0.53779999999999994</v>
      </c>
      <c r="BH37">
        <v>0.21890000000000001</v>
      </c>
      <c r="BI37">
        <v>0.19489999999999999</v>
      </c>
      <c r="BJ37">
        <v>3.09E-2</v>
      </c>
      <c r="BK37">
        <v>1.7500000000000002E-2</v>
      </c>
    </row>
    <row r="38" spans="1:63" x14ac:dyDescent="0.3">
      <c r="A38" t="s">
        <v>36</v>
      </c>
      <c r="B38">
        <v>43604</v>
      </c>
      <c r="C38">
        <v>47.95</v>
      </c>
      <c r="D38">
        <v>26</v>
      </c>
      <c r="E38" s="1">
        <v>1246.8900000000001</v>
      </c>
      <c r="F38" s="1">
        <v>1180.1300000000001</v>
      </c>
      <c r="G38">
        <v>5.4000000000000003E-3</v>
      </c>
      <c r="H38">
        <v>8.0000000000000004E-4</v>
      </c>
      <c r="I38">
        <v>1.72E-2</v>
      </c>
      <c r="J38">
        <v>1E-3</v>
      </c>
      <c r="K38">
        <v>3.2300000000000002E-2</v>
      </c>
      <c r="L38">
        <v>0.9083</v>
      </c>
      <c r="M38">
        <v>3.5099999999999999E-2</v>
      </c>
      <c r="N38">
        <v>0.48520000000000002</v>
      </c>
      <c r="O38">
        <v>5.7000000000000002E-3</v>
      </c>
      <c r="P38">
        <v>0.1452</v>
      </c>
      <c r="Q38" s="1">
        <v>53389.919999999998</v>
      </c>
      <c r="R38">
        <v>0.29509999999999997</v>
      </c>
      <c r="S38">
        <v>0.18110000000000001</v>
      </c>
      <c r="T38">
        <v>0.52370000000000005</v>
      </c>
      <c r="U38">
        <v>10.24</v>
      </c>
      <c r="V38" s="1">
        <v>69144.05</v>
      </c>
      <c r="W38">
        <v>117.52</v>
      </c>
      <c r="X38" s="1">
        <v>168280.79</v>
      </c>
      <c r="Y38">
        <v>0.72299999999999998</v>
      </c>
      <c r="Z38">
        <v>0.1804</v>
      </c>
      <c r="AA38">
        <v>9.6600000000000005E-2</v>
      </c>
      <c r="AB38">
        <v>0.27700000000000002</v>
      </c>
      <c r="AC38">
        <v>168.28</v>
      </c>
      <c r="AD38" s="1">
        <v>5150.8500000000004</v>
      </c>
      <c r="AE38">
        <v>562.32000000000005</v>
      </c>
      <c r="AF38" s="1">
        <v>149169.9</v>
      </c>
      <c r="AG38" t="s">
        <v>610</v>
      </c>
      <c r="AH38" s="1">
        <v>31662</v>
      </c>
      <c r="AI38" s="1">
        <v>51440.27</v>
      </c>
      <c r="AJ38">
        <v>44.08</v>
      </c>
      <c r="AK38">
        <v>27.92</v>
      </c>
      <c r="AL38">
        <v>32.99</v>
      </c>
      <c r="AM38">
        <v>4.37</v>
      </c>
      <c r="AN38" s="1">
        <v>1181.7</v>
      </c>
      <c r="AO38">
        <v>1.0725</v>
      </c>
      <c r="AP38" s="1">
        <v>1505.37</v>
      </c>
      <c r="AQ38" s="1">
        <v>2131.91</v>
      </c>
      <c r="AR38" s="1">
        <v>5980.42</v>
      </c>
      <c r="AS38">
        <v>611.19000000000005</v>
      </c>
      <c r="AT38">
        <v>356.54</v>
      </c>
      <c r="AU38" s="1">
        <v>10585.43</v>
      </c>
      <c r="AV38" s="1">
        <v>5473.69</v>
      </c>
      <c r="AW38">
        <v>0.42580000000000001</v>
      </c>
      <c r="AX38" s="1">
        <v>5082.1400000000003</v>
      </c>
      <c r="AY38">
        <v>0.39539999999999997</v>
      </c>
      <c r="AZ38" s="1">
        <v>1371.59</v>
      </c>
      <c r="BA38">
        <v>0.1067</v>
      </c>
      <c r="BB38">
        <v>927.02</v>
      </c>
      <c r="BC38">
        <v>7.2099999999999997E-2</v>
      </c>
      <c r="BD38" s="1">
        <v>12854.44</v>
      </c>
      <c r="BE38" s="1">
        <v>3832.1</v>
      </c>
      <c r="BF38">
        <v>1.1007</v>
      </c>
      <c r="BG38">
        <v>0.50029999999999997</v>
      </c>
      <c r="BH38">
        <v>0.21290000000000001</v>
      </c>
      <c r="BI38">
        <v>0.2336</v>
      </c>
      <c r="BJ38">
        <v>3.2300000000000002E-2</v>
      </c>
      <c r="BK38">
        <v>2.0899999999999998E-2</v>
      </c>
    </row>
    <row r="39" spans="1:63" x14ac:dyDescent="0.3">
      <c r="A39" t="s">
        <v>37</v>
      </c>
      <c r="B39">
        <v>48074</v>
      </c>
      <c r="C39">
        <v>82.52</v>
      </c>
      <c r="D39">
        <v>19.920000000000002</v>
      </c>
      <c r="E39" s="1">
        <v>1644.09</v>
      </c>
      <c r="F39" s="1">
        <v>1595.34</v>
      </c>
      <c r="G39">
        <v>8.2000000000000007E-3</v>
      </c>
      <c r="H39">
        <v>5.9999999999999995E-4</v>
      </c>
      <c r="I39">
        <v>9.4000000000000004E-3</v>
      </c>
      <c r="J39">
        <v>1.1999999999999999E-3</v>
      </c>
      <c r="K39">
        <v>3.1099999999999999E-2</v>
      </c>
      <c r="L39">
        <v>0.92130000000000001</v>
      </c>
      <c r="M39">
        <v>2.81E-2</v>
      </c>
      <c r="N39">
        <v>0.30730000000000002</v>
      </c>
      <c r="O39">
        <v>5.4000000000000003E-3</v>
      </c>
      <c r="P39">
        <v>0.1215</v>
      </c>
      <c r="Q39" s="1">
        <v>55755.040000000001</v>
      </c>
      <c r="R39">
        <v>0.24099999999999999</v>
      </c>
      <c r="S39">
        <v>0.1641</v>
      </c>
      <c r="T39">
        <v>0.59489999999999998</v>
      </c>
      <c r="U39">
        <v>12.19</v>
      </c>
      <c r="V39" s="1">
        <v>74171.02</v>
      </c>
      <c r="W39">
        <v>130.16</v>
      </c>
      <c r="X39" s="1">
        <v>170390.48</v>
      </c>
      <c r="Y39">
        <v>0.78969999999999996</v>
      </c>
      <c r="Z39">
        <v>0.15279999999999999</v>
      </c>
      <c r="AA39">
        <v>5.7500000000000002E-2</v>
      </c>
      <c r="AB39">
        <v>0.21029999999999999</v>
      </c>
      <c r="AC39">
        <v>170.39</v>
      </c>
      <c r="AD39" s="1">
        <v>5142.0600000000004</v>
      </c>
      <c r="AE39">
        <v>584.74</v>
      </c>
      <c r="AF39" s="1">
        <v>157159.67999999999</v>
      </c>
      <c r="AG39" t="s">
        <v>610</v>
      </c>
      <c r="AH39" s="1">
        <v>35943</v>
      </c>
      <c r="AI39" s="1">
        <v>57726.18</v>
      </c>
      <c r="AJ39">
        <v>44.89</v>
      </c>
      <c r="AK39">
        <v>28.64</v>
      </c>
      <c r="AL39">
        <v>31.39</v>
      </c>
      <c r="AM39">
        <v>4.55</v>
      </c>
      <c r="AN39" s="1">
        <v>1485.59</v>
      </c>
      <c r="AO39">
        <v>1.0592999999999999</v>
      </c>
      <c r="AP39" s="1">
        <v>1344.68</v>
      </c>
      <c r="AQ39" s="1">
        <v>1873.06</v>
      </c>
      <c r="AR39" s="1">
        <v>5883.49</v>
      </c>
      <c r="AS39">
        <v>530.49</v>
      </c>
      <c r="AT39">
        <v>343.71</v>
      </c>
      <c r="AU39" s="1">
        <v>9975.42</v>
      </c>
      <c r="AV39" s="1">
        <v>4859.46</v>
      </c>
      <c r="AW39">
        <v>0.40620000000000001</v>
      </c>
      <c r="AX39" s="1">
        <v>5145.17</v>
      </c>
      <c r="AY39">
        <v>0.43009999999999998</v>
      </c>
      <c r="AZ39" s="1">
        <v>1306.43</v>
      </c>
      <c r="BA39">
        <v>0.10920000000000001</v>
      </c>
      <c r="BB39">
        <v>650.76</v>
      </c>
      <c r="BC39">
        <v>5.4399999999999997E-2</v>
      </c>
      <c r="BD39" s="1">
        <v>11961.82</v>
      </c>
      <c r="BE39" s="1">
        <v>3738.45</v>
      </c>
      <c r="BF39">
        <v>0.92759999999999998</v>
      </c>
      <c r="BG39">
        <v>0.54449999999999998</v>
      </c>
      <c r="BH39">
        <v>0.21679999999999999</v>
      </c>
      <c r="BI39">
        <v>0.18509999999999999</v>
      </c>
      <c r="BJ39">
        <v>3.4299999999999997E-2</v>
      </c>
      <c r="BK39">
        <v>1.9300000000000001E-2</v>
      </c>
    </row>
    <row r="40" spans="1:63" x14ac:dyDescent="0.3">
      <c r="A40" t="s">
        <v>38</v>
      </c>
      <c r="B40">
        <v>48926</v>
      </c>
      <c r="C40">
        <v>116.76</v>
      </c>
      <c r="D40">
        <v>14.17</v>
      </c>
      <c r="E40" s="1">
        <v>1654.03</v>
      </c>
      <c r="F40" s="1">
        <v>1597.93</v>
      </c>
      <c r="G40">
        <v>7.1000000000000004E-3</v>
      </c>
      <c r="H40">
        <v>8.9999999999999998E-4</v>
      </c>
      <c r="I40">
        <v>2.4299999999999999E-2</v>
      </c>
      <c r="J40">
        <v>1.5E-3</v>
      </c>
      <c r="K40">
        <v>3.15E-2</v>
      </c>
      <c r="L40">
        <v>0.89880000000000004</v>
      </c>
      <c r="M40">
        <v>3.5999999999999997E-2</v>
      </c>
      <c r="N40">
        <v>0.42030000000000001</v>
      </c>
      <c r="O40">
        <v>5.4000000000000003E-3</v>
      </c>
      <c r="P40">
        <v>0.13339999999999999</v>
      </c>
      <c r="Q40" s="1">
        <v>57103.48</v>
      </c>
      <c r="R40">
        <v>0.27010000000000001</v>
      </c>
      <c r="S40">
        <v>0.18870000000000001</v>
      </c>
      <c r="T40">
        <v>0.54120000000000001</v>
      </c>
      <c r="U40">
        <v>12.69</v>
      </c>
      <c r="V40" s="1">
        <v>77168.070000000007</v>
      </c>
      <c r="W40">
        <v>125.39</v>
      </c>
      <c r="X40" s="1">
        <v>244336.94</v>
      </c>
      <c r="Y40">
        <v>0.5494</v>
      </c>
      <c r="Z40">
        <v>0.27560000000000001</v>
      </c>
      <c r="AA40">
        <v>0.17499999999999999</v>
      </c>
      <c r="AB40">
        <v>0.4506</v>
      </c>
      <c r="AC40">
        <v>244.34</v>
      </c>
      <c r="AD40" s="1">
        <v>7537.36</v>
      </c>
      <c r="AE40">
        <v>502.76</v>
      </c>
      <c r="AF40" s="1">
        <v>240821.71</v>
      </c>
      <c r="AG40" t="s">
        <v>610</v>
      </c>
      <c r="AH40" s="1">
        <v>35269</v>
      </c>
      <c r="AI40" s="1">
        <v>57381.05</v>
      </c>
      <c r="AJ40">
        <v>44</v>
      </c>
      <c r="AK40">
        <v>28.04</v>
      </c>
      <c r="AL40">
        <v>31.56</v>
      </c>
      <c r="AM40">
        <v>4.5</v>
      </c>
      <c r="AN40">
        <v>0.6</v>
      </c>
      <c r="AO40">
        <v>0.93359999999999999</v>
      </c>
      <c r="AP40" s="1">
        <v>1606.42</v>
      </c>
      <c r="AQ40" s="1">
        <v>2240.54</v>
      </c>
      <c r="AR40" s="1">
        <v>6516.48</v>
      </c>
      <c r="AS40">
        <v>601.44000000000005</v>
      </c>
      <c r="AT40">
        <v>377.37</v>
      </c>
      <c r="AU40" s="1">
        <v>11342.24</v>
      </c>
      <c r="AV40" s="1">
        <v>4968.63</v>
      </c>
      <c r="AW40">
        <v>0.35460000000000003</v>
      </c>
      <c r="AX40" s="1">
        <v>6757.84</v>
      </c>
      <c r="AY40">
        <v>0.48230000000000001</v>
      </c>
      <c r="AZ40" s="1">
        <v>1401.87</v>
      </c>
      <c r="BA40">
        <v>0.10009999999999999</v>
      </c>
      <c r="BB40">
        <v>881.98</v>
      </c>
      <c r="BC40">
        <v>6.3E-2</v>
      </c>
      <c r="BD40" s="1">
        <v>14010.31</v>
      </c>
      <c r="BE40" s="1">
        <v>3037.36</v>
      </c>
      <c r="BF40">
        <v>0.75539999999999996</v>
      </c>
      <c r="BG40">
        <v>0.52110000000000001</v>
      </c>
      <c r="BH40">
        <v>0.22339999999999999</v>
      </c>
      <c r="BI40">
        <v>0.19600000000000001</v>
      </c>
      <c r="BJ40">
        <v>3.6600000000000001E-2</v>
      </c>
      <c r="BK40">
        <v>2.2800000000000001E-2</v>
      </c>
    </row>
    <row r="41" spans="1:63" x14ac:dyDescent="0.3">
      <c r="A41" t="s">
        <v>39</v>
      </c>
      <c r="B41">
        <v>43612</v>
      </c>
      <c r="C41">
        <v>30.05</v>
      </c>
      <c r="D41">
        <v>224.48</v>
      </c>
      <c r="E41" s="1">
        <v>6744.98</v>
      </c>
      <c r="F41" s="1">
        <v>6438.33</v>
      </c>
      <c r="G41">
        <v>2.58E-2</v>
      </c>
      <c r="H41">
        <v>8.0000000000000004E-4</v>
      </c>
      <c r="I41">
        <v>7.9500000000000001E-2</v>
      </c>
      <c r="J41">
        <v>1.2999999999999999E-3</v>
      </c>
      <c r="K41">
        <v>5.0200000000000002E-2</v>
      </c>
      <c r="L41">
        <v>0.78939999999999999</v>
      </c>
      <c r="M41">
        <v>5.3100000000000001E-2</v>
      </c>
      <c r="N41">
        <v>0.38329999999999997</v>
      </c>
      <c r="O41">
        <v>2.5600000000000001E-2</v>
      </c>
      <c r="P41">
        <v>0.1431</v>
      </c>
      <c r="Q41" s="1">
        <v>64379.040000000001</v>
      </c>
      <c r="R41">
        <v>0.2276</v>
      </c>
      <c r="S41">
        <v>0.17749999999999999</v>
      </c>
      <c r="T41">
        <v>0.59499999999999997</v>
      </c>
      <c r="U41">
        <v>37.86</v>
      </c>
      <c r="V41" s="1">
        <v>89633.26</v>
      </c>
      <c r="W41">
        <v>175.67</v>
      </c>
      <c r="X41" s="1">
        <v>170688.92</v>
      </c>
      <c r="Y41">
        <v>0.7167</v>
      </c>
      <c r="Z41">
        <v>0.24560000000000001</v>
      </c>
      <c r="AA41">
        <v>3.7699999999999997E-2</v>
      </c>
      <c r="AB41">
        <v>0.2833</v>
      </c>
      <c r="AC41">
        <v>170.69</v>
      </c>
      <c r="AD41" s="1">
        <v>7492.12</v>
      </c>
      <c r="AE41">
        <v>848.08</v>
      </c>
      <c r="AF41" s="1">
        <v>174427.8</v>
      </c>
      <c r="AG41" t="s">
        <v>610</v>
      </c>
      <c r="AH41" s="1">
        <v>36156</v>
      </c>
      <c r="AI41" s="1">
        <v>58824.69</v>
      </c>
      <c r="AJ41">
        <v>70.87</v>
      </c>
      <c r="AK41">
        <v>41.53</v>
      </c>
      <c r="AL41">
        <v>46.38</v>
      </c>
      <c r="AM41">
        <v>4.7699999999999996</v>
      </c>
      <c r="AN41" s="1">
        <v>1739.69</v>
      </c>
      <c r="AO41">
        <v>0.9536</v>
      </c>
      <c r="AP41" s="1">
        <v>1448.33</v>
      </c>
      <c r="AQ41" s="1">
        <v>2004.97</v>
      </c>
      <c r="AR41" s="1">
        <v>6806.86</v>
      </c>
      <c r="AS41">
        <v>733.05</v>
      </c>
      <c r="AT41">
        <v>339.01</v>
      </c>
      <c r="AU41" s="1">
        <v>11332.21</v>
      </c>
      <c r="AV41" s="1">
        <v>4224.8100000000004</v>
      </c>
      <c r="AW41">
        <v>0.3327</v>
      </c>
      <c r="AX41" s="1">
        <v>6911.57</v>
      </c>
      <c r="AY41">
        <v>0.54420000000000002</v>
      </c>
      <c r="AZ41">
        <v>859.24</v>
      </c>
      <c r="BA41">
        <v>6.7699999999999996E-2</v>
      </c>
      <c r="BB41">
        <v>704.53</v>
      </c>
      <c r="BC41">
        <v>5.5500000000000001E-2</v>
      </c>
      <c r="BD41" s="1">
        <v>12700.16</v>
      </c>
      <c r="BE41" s="1">
        <v>2468.9</v>
      </c>
      <c r="BF41">
        <v>0.49309999999999998</v>
      </c>
      <c r="BG41">
        <v>0.57730000000000004</v>
      </c>
      <c r="BH41">
        <v>0.22270000000000001</v>
      </c>
      <c r="BI41">
        <v>0.15659999999999999</v>
      </c>
      <c r="BJ41">
        <v>2.9100000000000001E-2</v>
      </c>
      <c r="BK41">
        <v>1.4200000000000001E-2</v>
      </c>
    </row>
    <row r="42" spans="1:63" x14ac:dyDescent="0.3">
      <c r="A42" t="s">
        <v>40</v>
      </c>
      <c r="B42">
        <v>47167</v>
      </c>
      <c r="C42">
        <v>71.430000000000007</v>
      </c>
      <c r="D42">
        <v>19.600000000000001</v>
      </c>
      <c r="E42" s="1">
        <v>1399.88</v>
      </c>
      <c r="F42" s="1">
        <v>1326.78</v>
      </c>
      <c r="G42">
        <v>6.4000000000000003E-3</v>
      </c>
      <c r="H42">
        <v>4.0000000000000002E-4</v>
      </c>
      <c r="I42">
        <v>6.3E-3</v>
      </c>
      <c r="J42">
        <v>6.9999999999999999E-4</v>
      </c>
      <c r="K42">
        <v>1.5299999999999999E-2</v>
      </c>
      <c r="L42">
        <v>0.94899999999999995</v>
      </c>
      <c r="M42">
        <v>2.1899999999999999E-2</v>
      </c>
      <c r="N42">
        <v>0.30809999999999998</v>
      </c>
      <c r="O42">
        <v>3.0999999999999999E-3</v>
      </c>
      <c r="P42">
        <v>0.1229</v>
      </c>
      <c r="Q42" s="1">
        <v>55903.45</v>
      </c>
      <c r="R42">
        <v>0.26429999999999998</v>
      </c>
      <c r="S42">
        <v>0.18290000000000001</v>
      </c>
      <c r="T42">
        <v>0.55289999999999995</v>
      </c>
      <c r="U42">
        <v>9.82</v>
      </c>
      <c r="V42" s="1">
        <v>75366.539999999994</v>
      </c>
      <c r="W42">
        <v>137.72</v>
      </c>
      <c r="X42" s="1">
        <v>170947.96</v>
      </c>
      <c r="Y42">
        <v>0.78569999999999995</v>
      </c>
      <c r="Z42">
        <v>0.1368</v>
      </c>
      <c r="AA42">
        <v>7.7499999999999999E-2</v>
      </c>
      <c r="AB42">
        <v>0.21429999999999999</v>
      </c>
      <c r="AC42">
        <v>170.95</v>
      </c>
      <c r="AD42" s="1">
        <v>4990.47</v>
      </c>
      <c r="AE42">
        <v>559.91</v>
      </c>
      <c r="AF42" s="1">
        <v>162990.34</v>
      </c>
      <c r="AG42" t="s">
        <v>610</v>
      </c>
      <c r="AH42" s="1">
        <v>35620</v>
      </c>
      <c r="AI42" s="1">
        <v>58135.07</v>
      </c>
      <c r="AJ42">
        <v>44.78</v>
      </c>
      <c r="AK42">
        <v>27.67</v>
      </c>
      <c r="AL42">
        <v>30.4</v>
      </c>
      <c r="AM42">
        <v>4.58</v>
      </c>
      <c r="AN42" s="1">
        <v>1638.48</v>
      </c>
      <c r="AO42">
        <v>1.0746</v>
      </c>
      <c r="AP42" s="1">
        <v>1359.22</v>
      </c>
      <c r="AQ42" s="1">
        <v>2081.85</v>
      </c>
      <c r="AR42" s="1">
        <v>5999.36</v>
      </c>
      <c r="AS42">
        <v>494.13</v>
      </c>
      <c r="AT42">
        <v>326.17</v>
      </c>
      <c r="AU42" s="1">
        <v>10260.73</v>
      </c>
      <c r="AV42" s="1">
        <v>4938.71</v>
      </c>
      <c r="AW42">
        <v>0.40229999999999999</v>
      </c>
      <c r="AX42" s="1">
        <v>5407.4</v>
      </c>
      <c r="AY42">
        <v>0.4405</v>
      </c>
      <c r="AZ42" s="1">
        <v>1237.24</v>
      </c>
      <c r="BA42">
        <v>0.1008</v>
      </c>
      <c r="BB42">
        <v>692.73</v>
      </c>
      <c r="BC42">
        <v>5.6399999999999999E-2</v>
      </c>
      <c r="BD42" s="1">
        <v>12276.09</v>
      </c>
      <c r="BE42" s="1">
        <v>3725.71</v>
      </c>
      <c r="BF42">
        <v>0.90749999999999997</v>
      </c>
      <c r="BG42">
        <v>0.52610000000000001</v>
      </c>
      <c r="BH42">
        <v>0.2203</v>
      </c>
      <c r="BI42">
        <v>0.1991</v>
      </c>
      <c r="BJ42">
        <v>3.44E-2</v>
      </c>
      <c r="BK42">
        <v>2.01E-2</v>
      </c>
    </row>
    <row r="43" spans="1:63" x14ac:dyDescent="0.3">
      <c r="A43" t="s">
        <v>41</v>
      </c>
      <c r="B43">
        <v>46854</v>
      </c>
      <c r="C43">
        <v>82.1</v>
      </c>
      <c r="D43">
        <v>12.4</v>
      </c>
      <c r="E43" s="1">
        <v>1018.18</v>
      </c>
      <c r="F43">
        <v>955.25</v>
      </c>
      <c r="G43">
        <v>2.2000000000000001E-3</v>
      </c>
      <c r="H43">
        <v>5.9999999999999995E-4</v>
      </c>
      <c r="I43">
        <v>7.3000000000000001E-3</v>
      </c>
      <c r="J43">
        <v>4.0000000000000002E-4</v>
      </c>
      <c r="K43">
        <v>1.52E-2</v>
      </c>
      <c r="L43">
        <v>0.95279999999999998</v>
      </c>
      <c r="M43">
        <v>2.1499999999999998E-2</v>
      </c>
      <c r="N43">
        <v>0.46260000000000001</v>
      </c>
      <c r="O43">
        <v>9.4999999999999998E-3</v>
      </c>
      <c r="P43">
        <v>0.14660000000000001</v>
      </c>
      <c r="Q43" s="1">
        <v>53189.14</v>
      </c>
      <c r="R43">
        <v>0.31030000000000002</v>
      </c>
      <c r="S43">
        <v>0.17799999999999999</v>
      </c>
      <c r="T43">
        <v>0.51170000000000004</v>
      </c>
      <c r="U43">
        <v>8.74</v>
      </c>
      <c r="V43" s="1">
        <v>71367.429999999993</v>
      </c>
      <c r="W43">
        <v>112.16</v>
      </c>
      <c r="X43" s="1">
        <v>183189.82</v>
      </c>
      <c r="Y43">
        <v>0.73019999999999996</v>
      </c>
      <c r="Z43">
        <v>0.16830000000000001</v>
      </c>
      <c r="AA43">
        <v>0.10150000000000001</v>
      </c>
      <c r="AB43">
        <v>0.26979999999999998</v>
      </c>
      <c r="AC43">
        <v>183.19</v>
      </c>
      <c r="AD43" s="1">
        <v>5047.62</v>
      </c>
      <c r="AE43">
        <v>509.27</v>
      </c>
      <c r="AF43" s="1">
        <v>163081.19</v>
      </c>
      <c r="AG43" t="s">
        <v>610</v>
      </c>
      <c r="AH43" s="1">
        <v>32260</v>
      </c>
      <c r="AI43" s="1">
        <v>52301.919999999998</v>
      </c>
      <c r="AJ43">
        <v>39.04</v>
      </c>
      <c r="AK43">
        <v>26.04</v>
      </c>
      <c r="AL43">
        <v>28.85</v>
      </c>
      <c r="AM43">
        <v>4.0199999999999996</v>
      </c>
      <c r="AN43" s="1">
        <v>1643.47</v>
      </c>
      <c r="AO43">
        <v>1.1445000000000001</v>
      </c>
      <c r="AP43" s="1">
        <v>1579.06</v>
      </c>
      <c r="AQ43" s="1">
        <v>2416.04</v>
      </c>
      <c r="AR43" s="1">
        <v>6359.76</v>
      </c>
      <c r="AS43">
        <v>545.44000000000005</v>
      </c>
      <c r="AT43">
        <v>329.06</v>
      </c>
      <c r="AU43" s="1">
        <v>11229.36</v>
      </c>
      <c r="AV43" s="1">
        <v>5922.8</v>
      </c>
      <c r="AW43">
        <v>0.43830000000000002</v>
      </c>
      <c r="AX43" s="1">
        <v>5119.38</v>
      </c>
      <c r="AY43">
        <v>0.37880000000000003</v>
      </c>
      <c r="AZ43" s="1">
        <v>1403.53</v>
      </c>
      <c r="BA43">
        <v>0.10390000000000001</v>
      </c>
      <c r="BB43" s="1">
        <v>1068.75</v>
      </c>
      <c r="BC43">
        <v>7.9100000000000004E-2</v>
      </c>
      <c r="BD43" s="1">
        <v>13514.45</v>
      </c>
      <c r="BE43" s="1">
        <v>4265.8999999999996</v>
      </c>
      <c r="BF43">
        <v>1.2433000000000001</v>
      </c>
      <c r="BG43">
        <v>0.49249999999999999</v>
      </c>
      <c r="BH43">
        <v>0.22409999999999999</v>
      </c>
      <c r="BI43">
        <v>0.22900000000000001</v>
      </c>
      <c r="BJ43">
        <v>3.49E-2</v>
      </c>
      <c r="BK43">
        <v>1.95E-2</v>
      </c>
    </row>
    <row r="44" spans="1:63" x14ac:dyDescent="0.3">
      <c r="A44" t="s">
        <v>42</v>
      </c>
      <c r="B44">
        <v>48611</v>
      </c>
      <c r="C44">
        <v>82.1</v>
      </c>
      <c r="D44">
        <v>16.899999999999999</v>
      </c>
      <c r="E44" s="1">
        <v>1387.79</v>
      </c>
      <c r="F44" s="1">
        <v>1365.26</v>
      </c>
      <c r="G44">
        <v>6.4000000000000003E-3</v>
      </c>
      <c r="H44">
        <v>2.9999999999999997E-4</v>
      </c>
      <c r="I44">
        <v>6.8999999999999999E-3</v>
      </c>
      <c r="J44">
        <v>1.4E-3</v>
      </c>
      <c r="K44">
        <v>2.6700000000000002E-2</v>
      </c>
      <c r="L44">
        <v>0.93479999999999996</v>
      </c>
      <c r="M44">
        <v>2.3400000000000001E-2</v>
      </c>
      <c r="N44">
        <v>0.26119999999999999</v>
      </c>
      <c r="O44">
        <v>5.1000000000000004E-3</v>
      </c>
      <c r="P44">
        <v>0.11509999999999999</v>
      </c>
      <c r="Q44" s="1">
        <v>54269.36</v>
      </c>
      <c r="R44">
        <v>0.27910000000000001</v>
      </c>
      <c r="S44">
        <v>0.1938</v>
      </c>
      <c r="T44">
        <v>0.5272</v>
      </c>
      <c r="U44">
        <v>11.72</v>
      </c>
      <c r="V44" s="1">
        <v>67080.84</v>
      </c>
      <c r="W44">
        <v>114.38</v>
      </c>
      <c r="X44" s="1">
        <v>175846.14</v>
      </c>
      <c r="Y44">
        <v>0.88290000000000002</v>
      </c>
      <c r="Z44">
        <v>6.3500000000000001E-2</v>
      </c>
      <c r="AA44">
        <v>5.3600000000000002E-2</v>
      </c>
      <c r="AB44">
        <v>0.1171</v>
      </c>
      <c r="AC44">
        <v>175.85</v>
      </c>
      <c r="AD44" s="1">
        <v>4906.6400000000003</v>
      </c>
      <c r="AE44">
        <v>617.80999999999995</v>
      </c>
      <c r="AF44" s="1">
        <v>163102.32</v>
      </c>
      <c r="AG44" t="s">
        <v>610</v>
      </c>
      <c r="AH44" s="1">
        <v>39094</v>
      </c>
      <c r="AI44" s="1">
        <v>63756.63</v>
      </c>
      <c r="AJ44">
        <v>44.62</v>
      </c>
      <c r="AK44">
        <v>27.51</v>
      </c>
      <c r="AL44">
        <v>30.13</v>
      </c>
      <c r="AM44">
        <v>4.51</v>
      </c>
      <c r="AN44" s="1">
        <v>1714.07</v>
      </c>
      <c r="AO44">
        <v>1.0494000000000001</v>
      </c>
      <c r="AP44" s="1">
        <v>1344.05</v>
      </c>
      <c r="AQ44" s="1">
        <v>2058.7600000000002</v>
      </c>
      <c r="AR44" s="1">
        <v>5754.89</v>
      </c>
      <c r="AS44">
        <v>572.65</v>
      </c>
      <c r="AT44">
        <v>308.27999999999997</v>
      </c>
      <c r="AU44" s="1">
        <v>10038.620000000001</v>
      </c>
      <c r="AV44" s="1">
        <v>4792.5200000000004</v>
      </c>
      <c r="AW44">
        <v>0.40489999999999998</v>
      </c>
      <c r="AX44" s="1">
        <v>5130.37</v>
      </c>
      <c r="AY44">
        <v>0.43340000000000001</v>
      </c>
      <c r="AZ44" s="1">
        <v>1344.04</v>
      </c>
      <c r="BA44">
        <v>0.11360000000000001</v>
      </c>
      <c r="BB44">
        <v>569.58000000000004</v>
      </c>
      <c r="BC44">
        <v>4.8099999999999997E-2</v>
      </c>
      <c r="BD44" s="1">
        <v>11836.51</v>
      </c>
      <c r="BE44" s="1">
        <v>3881.18</v>
      </c>
      <c r="BF44">
        <v>0.90259999999999996</v>
      </c>
      <c r="BG44">
        <v>0.53469999999999995</v>
      </c>
      <c r="BH44">
        <v>0.20860000000000001</v>
      </c>
      <c r="BI44">
        <v>0.2072</v>
      </c>
      <c r="BJ44">
        <v>3.5299999999999998E-2</v>
      </c>
      <c r="BK44">
        <v>1.43E-2</v>
      </c>
    </row>
    <row r="45" spans="1:63" x14ac:dyDescent="0.3">
      <c r="A45" t="s">
        <v>43</v>
      </c>
      <c r="B45">
        <v>46318</v>
      </c>
      <c r="C45">
        <v>84.86</v>
      </c>
      <c r="D45">
        <v>16.55</v>
      </c>
      <c r="E45" s="1">
        <v>1404.69</v>
      </c>
      <c r="F45" s="1">
        <v>1384.58</v>
      </c>
      <c r="G45">
        <v>2.3E-3</v>
      </c>
      <c r="H45">
        <v>8.0000000000000004E-4</v>
      </c>
      <c r="I45">
        <v>5.5999999999999999E-3</v>
      </c>
      <c r="J45">
        <v>1.2999999999999999E-3</v>
      </c>
      <c r="K45">
        <v>1.3899999999999999E-2</v>
      </c>
      <c r="L45">
        <v>0.9577</v>
      </c>
      <c r="M45">
        <v>1.84E-2</v>
      </c>
      <c r="N45">
        <v>0.41410000000000002</v>
      </c>
      <c r="O45">
        <v>5.0000000000000001E-4</v>
      </c>
      <c r="P45">
        <v>0.14330000000000001</v>
      </c>
      <c r="Q45" s="1">
        <v>52472.55</v>
      </c>
      <c r="R45">
        <v>0.26140000000000002</v>
      </c>
      <c r="S45">
        <v>0.16650000000000001</v>
      </c>
      <c r="T45">
        <v>0.57210000000000005</v>
      </c>
      <c r="U45">
        <v>11.73</v>
      </c>
      <c r="V45" s="1">
        <v>71119.56</v>
      </c>
      <c r="W45">
        <v>115.29</v>
      </c>
      <c r="X45" s="1">
        <v>121041.23</v>
      </c>
      <c r="Y45">
        <v>0.89580000000000004</v>
      </c>
      <c r="Z45">
        <v>5.7700000000000001E-2</v>
      </c>
      <c r="AA45">
        <v>4.65E-2</v>
      </c>
      <c r="AB45">
        <v>0.1042</v>
      </c>
      <c r="AC45">
        <v>121.04</v>
      </c>
      <c r="AD45" s="1">
        <v>3080.96</v>
      </c>
      <c r="AE45">
        <v>410.97</v>
      </c>
      <c r="AF45" s="1">
        <v>110506.43</v>
      </c>
      <c r="AG45" t="s">
        <v>610</v>
      </c>
      <c r="AH45" s="1">
        <v>33355</v>
      </c>
      <c r="AI45" s="1">
        <v>51328.91</v>
      </c>
      <c r="AJ45">
        <v>35.99</v>
      </c>
      <c r="AK45">
        <v>24.53</v>
      </c>
      <c r="AL45">
        <v>27.08</v>
      </c>
      <c r="AM45">
        <v>4.2699999999999996</v>
      </c>
      <c r="AN45" s="1">
        <v>1039.6199999999999</v>
      </c>
      <c r="AO45">
        <v>1.056</v>
      </c>
      <c r="AP45" s="1">
        <v>1309.6300000000001</v>
      </c>
      <c r="AQ45" s="1">
        <v>2198.1999999999998</v>
      </c>
      <c r="AR45" s="1">
        <v>5951.32</v>
      </c>
      <c r="AS45">
        <v>519.16</v>
      </c>
      <c r="AT45">
        <v>313.56</v>
      </c>
      <c r="AU45" s="1">
        <v>10291.879999999999</v>
      </c>
      <c r="AV45" s="1">
        <v>6859.31</v>
      </c>
      <c r="AW45">
        <v>0.57899999999999996</v>
      </c>
      <c r="AX45" s="1">
        <v>2981.38</v>
      </c>
      <c r="AY45">
        <v>0.25169999999999998</v>
      </c>
      <c r="AZ45" s="1">
        <v>1203.79</v>
      </c>
      <c r="BA45">
        <v>0.1016</v>
      </c>
      <c r="BB45">
        <v>801.63</v>
      </c>
      <c r="BC45">
        <v>6.7699999999999996E-2</v>
      </c>
      <c r="BD45" s="1">
        <v>11846.11</v>
      </c>
      <c r="BE45" s="1">
        <v>6242.53</v>
      </c>
      <c r="BF45">
        <v>2.3008999999999999</v>
      </c>
      <c r="BG45">
        <v>0.51290000000000002</v>
      </c>
      <c r="BH45">
        <v>0.21970000000000001</v>
      </c>
      <c r="BI45">
        <v>0.2157</v>
      </c>
      <c r="BJ45">
        <v>3.5900000000000001E-2</v>
      </c>
      <c r="BK45">
        <v>1.5800000000000002E-2</v>
      </c>
    </row>
    <row r="46" spans="1:63" x14ac:dyDescent="0.3">
      <c r="A46" t="s">
        <v>44</v>
      </c>
      <c r="B46">
        <v>43620</v>
      </c>
      <c r="C46">
        <v>16.899999999999999</v>
      </c>
      <c r="D46">
        <v>217.96</v>
      </c>
      <c r="E46" s="1">
        <v>3684.53</v>
      </c>
      <c r="F46" s="1">
        <v>3629.01</v>
      </c>
      <c r="G46">
        <v>6.4100000000000004E-2</v>
      </c>
      <c r="H46">
        <v>6.9999999999999999E-4</v>
      </c>
      <c r="I46">
        <v>5.4699999999999999E-2</v>
      </c>
      <c r="J46">
        <v>6.9999999999999999E-4</v>
      </c>
      <c r="K46">
        <v>3.0599999999999999E-2</v>
      </c>
      <c r="L46">
        <v>0.80810000000000004</v>
      </c>
      <c r="M46">
        <v>4.1200000000000001E-2</v>
      </c>
      <c r="N46">
        <v>9.5899999999999999E-2</v>
      </c>
      <c r="O46">
        <v>1.89E-2</v>
      </c>
      <c r="P46">
        <v>0.1066</v>
      </c>
      <c r="Q46" s="1">
        <v>72339.929999999993</v>
      </c>
      <c r="R46">
        <v>0.1638</v>
      </c>
      <c r="S46">
        <v>0.1895</v>
      </c>
      <c r="T46">
        <v>0.64670000000000005</v>
      </c>
      <c r="U46">
        <v>23.15</v>
      </c>
      <c r="V46" s="1">
        <v>94108.85</v>
      </c>
      <c r="W46">
        <v>157.97</v>
      </c>
      <c r="X46" s="1">
        <v>202806.27</v>
      </c>
      <c r="Y46">
        <v>0.871</v>
      </c>
      <c r="Z46">
        <v>0.1017</v>
      </c>
      <c r="AA46">
        <v>2.7199999999999998E-2</v>
      </c>
      <c r="AB46">
        <v>0.129</v>
      </c>
      <c r="AC46">
        <v>202.81</v>
      </c>
      <c r="AD46" s="1">
        <v>9697.0300000000007</v>
      </c>
      <c r="AE46" s="1">
        <v>1161.33</v>
      </c>
      <c r="AF46" s="1">
        <v>221620.95</v>
      </c>
      <c r="AG46" t="s">
        <v>610</v>
      </c>
      <c r="AH46" s="1">
        <v>60842</v>
      </c>
      <c r="AI46" s="1">
        <v>131489.74</v>
      </c>
      <c r="AJ46">
        <v>95.22</v>
      </c>
      <c r="AK46">
        <v>48.74</v>
      </c>
      <c r="AL46">
        <v>62.53</v>
      </c>
      <c r="AM46">
        <v>4.72</v>
      </c>
      <c r="AN46" s="1">
        <v>3339.12</v>
      </c>
      <c r="AO46">
        <v>0.64139999999999997</v>
      </c>
      <c r="AP46" s="1">
        <v>1573.62</v>
      </c>
      <c r="AQ46" s="1">
        <v>2021.52</v>
      </c>
      <c r="AR46" s="1">
        <v>7466.28</v>
      </c>
      <c r="AS46">
        <v>826.64</v>
      </c>
      <c r="AT46">
        <v>473.09</v>
      </c>
      <c r="AU46" s="1">
        <v>12361.15</v>
      </c>
      <c r="AV46" s="1">
        <v>3492.21</v>
      </c>
      <c r="AW46">
        <v>0.25669999999999998</v>
      </c>
      <c r="AX46" s="1">
        <v>8701.69</v>
      </c>
      <c r="AY46">
        <v>0.63970000000000005</v>
      </c>
      <c r="AZ46" s="1">
        <v>1037.97</v>
      </c>
      <c r="BA46">
        <v>7.6300000000000007E-2</v>
      </c>
      <c r="BB46">
        <v>371.93</v>
      </c>
      <c r="BC46">
        <v>2.7300000000000001E-2</v>
      </c>
      <c r="BD46" s="1">
        <v>13603.8</v>
      </c>
      <c r="BE46" s="1">
        <v>2021.85</v>
      </c>
      <c r="BF46">
        <v>0.1966</v>
      </c>
      <c r="BG46">
        <v>0.60129999999999995</v>
      </c>
      <c r="BH46">
        <v>0.21529999999999999</v>
      </c>
      <c r="BI46">
        <v>0.13450000000000001</v>
      </c>
      <c r="BJ46">
        <v>3.3099999999999997E-2</v>
      </c>
      <c r="BK46">
        <v>1.5800000000000002E-2</v>
      </c>
    </row>
    <row r="47" spans="1:63" x14ac:dyDescent="0.3">
      <c r="A47" t="s">
        <v>45</v>
      </c>
      <c r="B47">
        <v>46748</v>
      </c>
      <c r="C47">
        <v>42.05</v>
      </c>
      <c r="D47">
        <v>89.15</v>
      </c>
      <c r="E47" s="1">
        <v>3748.37</v>
      </c>
      <c r="F47" s="1">
        <v>3636.61</v>
      </c>
      <c r="G47">
        <v>2.76E-2</v>
      </c>
      <c r="H47">
        <v>8.0000000000000004E-4</v>
      </c>
      <c r="I47">
        <v>1.6899999999999998E-2</v>
      </c>
      <c r="J47">
        <v>1.1999999999999999E-3</v>
      </c>
      <c r="K47">
        <v>2.81E-2</v>
      </c>
      <c r="L47">
        <v>0.89359999999999995</v>
      </c>
      <c r="M47">
        <v>3.1899999999999998E-2</v>
      </c>
      <c r="N47">
        <v>0.15409999999999999</v>
      </c>
      <c r="O47">
        <v>1.1900000000000001E-2</v>
      </c>
      <c r="P47">
        <v>0.11</v>
      </c>
      <c r="Q47" s="1">
        <v>64084.5</v>
      </c>
      <c r="R47">
        <v>0.2356</v>
      </c>
      <c r="S47">
        <v>0.18240000000000001</v>
      </c>
      <c r="T47">
        <v>0.58199999999999996</v>
      </c>
      <c r="U47">
        <v>20.45</v>
      </c>
      <c r="V47" s="1">
        <v>87473.17</v>
      </c>
      <c r="W47">
        <v>180.59</v>
      </c>
      <c r="X47" s="1">
        <v>200020.55</v>
      </c>
      <c r="Y47">
        <v>0.78779999999999994</v>
      </c>
      <c r="Z47">
        <v>0.16839999999999999</v>
      </c>
      <c r="AA47">
        <v>4.3700000000000003E-2</v>
      </c>
      <c r="AB47">
        <v>0.2122</v>
      </c>
      <c r="AC47">
        <v>200.02</v>
      </c>
      <c r="AD47" s="1">
        <v>7596.36</v>
      </c>
      <c r="AE47">
        <v>879.81</v>
      </c>
      <c r="AF47" s="1">
        <v>205184.01</v>
      </c>
      <c r="AG47" t="s">
        <v>610</v>
      </c>
      <c r="AH47" s="1">
        <v>44434</v>
      </c>
      <c r="AI47" s="1">
        <v>85182.7</v>
      </c>
      <c r="AJ47">
        <v>63.1</v>
      </c>
      <c r="AK47">
        <v>36.979999999999997</v>
      </c>
      <c r="AL47">
        <v>40.200000000000003</v>
      </c>
      <c r="AM47">
        <v>4.42</v>
      </c>
      <c r="AN47" s="1">
        <v>1511.29</v>
      </c>
      <c r="AO47">
        <v>0.72050000000000003</v>
      </c>
      <c r="AP47" s="1">
        <v>1277.42</v>
      </c>
      <c r="AQ47" s="1">
        <v>1821.32</v>
      </c>
      <c r="AR47" s="1">
        <v>6361.25</v>
      </c>
      <c r="AS47">
        <v>652</v>
      </c>
      <c r="AT47">
        <v>371.87</v>
      </c>
      <c r="AU47" s="1">
        <v>10483.84</v>
      </c>
      <c r="AV47" s="1">
        <v>3504.33</v>
      </c>
      <c r="AW47">
        <v>0.30370000000000003</v>
      </c>
      <c r="AX47" s="1">
        <v>6846.84</v>
      </c>
      <c r="AY47">
        <v>0.59340000000000004</v>
      </c>
      <c r="AZ47">
        <v>766.51</v>
      </c>
      <c r="BA47">
        <v>6.6400000000000001E-2</v>
      </c>
      <c r="BB47">
        <v>420.41</v>
      </c>
      <c r="BC47">
        <v>3.6400000000000002E-2</v>
      </c>
      <c r="BD47" s="1">
        <v>11538.09</v>
      </c>
      <c r="BE47" s="1">
        <v>2057.6</v>
      </c>
      <c r="BF47">
        <v>0.29459999999999997</v>
      </c>
      <c r="BG47">
        <v>0.58930000000000005</v>
      </c>
      <c r="BH47">
        <v>0.2281</v>
      </c>
      <c r="BI47">
        <v>0.1358</v>
      </c>
      <c r="BJ47">
        <v>2.9700000000000001E-2</v>
      </c>
      <c r="BK47">
        <v>1.7100000000000001E-2</v>
      </c>
    </row>
    <row r="48" spans="1:63" x14ac:dyDescent="0.3">
      <c r="A48" t="s">
        <v>46</v>
      </c>
      <c r="B48">
        <v>48462</v>
      </c>
      <c r="C48">
        <v>97.05</v>
      </c>
      <c r="D48">
        <v>13.04</v>
      </c>
      <c r="E48" s="1">
        <v>1265.1400000000001</v>
      </c>
      <c r="F48" s="1">
        <v>1232.74</v>
      </c>
      <c r="G48">
        <v>2.7000000000000001E-3</v>
      </c>
      <c r="H48">
        <v>4.0000000000000002E-4</v>
      </c>
      <c r="I48">
        <v>5.3E-3</v>
      </c>
      <c r="J48">
        <v>1.1000000000000001E-3</v>
      </c>
      <c r="K48">
        <v>1.03E-2</v>
      </c>
      <c r="L48">
        <v>0.96240000000000003</v>
      </c>
      <c r="M48">
        <v>1.77E-2</v>
      </c>
      <c r="N48">
        <v>0.379</v>
      </c>
      <c r="O48">
        <v>5.9999999999999995E-4</v>
      </c>
      <c r="P48">
        <v>0.1353</v>
      </c>
      <c r="Q48" s="1">
        <v>53415.26</v>
      </c>
      <c r="R48">
        <v>0.22470000000000001</v>
      </c>
      <c r="S48">
        <v>0.16339999999999999</v>
      </c>
      <c r="T48">
        <v>0.6119</v>
      </c>
      <c r="U48">
        <v>10.050000000000001</v>
      </c>
      <c r="V48" s="1">
        <v>69782.59</v>
      </c>
      <c r="W48">
        <v>120.27</v>
      </c>
      <c r="X48" s="1">
        <v>146275.89000000001</v>
      </c>
      <c r="Y48">
        <v>0.8609</v>
      </c>
      <c r="Z48">
        <v>7.0800000000000002E-2</v>
      </c>
      <c r="AA48">
        <v>6.83E-2</v>
      </c>
      <c r="AB48">
        <v>0.1391</v>
      </c>
      <c r="AC48">
        <v>146.28</v>
      </c>
      <c r="AD48" s="1">
        <v>3994.42</v>
      </c>
      <c r="AE48">
        <v>501.55</v>
      </c>
      <c r="AF48" s="1">
        <v>133313.57</v>
      </c>
      <c r="AG48" t="s">
        <v>610</v>
      </c>
      <c r="AH48" s="1">
        <v>33424</v>
      </c>
      <c r="AI48" s="1">
        <v>51671.9</v>
      </c>
      <c r="AJ48">
        <v>44.92</v>
      </c>
      <c r="AK48">
        <v>25.74</v>
      </c>
      <c r="AL48">
        <v>30.98</v>
      </c>
      <c r="AM48">
        <v>4.63</v>
      </c>
      <c r="AN48" s="1">
        <v>1098.26</v>
      </c>
      <c r="AO48">
        <v>1.2112000000000001</v>
      </c>
      <c r="AP48" s="1">
        <v>1433.54</v>
      </c>
      <c r="AQ48" s="1">
        <v>2084.2800000000002</v>
      </c>
      <c r="AR48" s="1">
        <v>5877.74</v>
      </c>
      <c r="AS48">
        <v>481.06</v>
      </c>
      <c r="AT48">
        <v>266.41000000000003</v>
      </c>
      <c r="AU48" s="1">
        <v>10143.040000000001</v>
      </c>
      <c r="AV48" s="1">
        <v>5952.58</v>
      </c>
      <c r="AW48">
        <v>0.49259999999999998</v>
      </c>
      <c r="AX48" s="1">
        <v>3998.72</v>
      </c>
      <c r="AY48">
        <v>0.33090000000000003</v>
      </c>
      <c r="AZ48" s="1">
        <v>1339.15</v>
      </c>
      <c r="BA48">
        <v>0.1108</v>
      </c>
      <c r="BB48">
        <v>792.73</v>
      </c>
      <c r="BC48">
        <v>6.5600000000000006E-2</v>
      </c>
      <c r="BD48" s="1">
        <v>12083.18</v>
      </c>
      <c r="BE48" s="1">
        <v>5151.91</v>
      </c>
      <c r="BF48">
        <v>1.6932</v>
      </c>
      <c r="BG48">
        <v>0.52590000000000003</v>
      </c>
      <c r="BH48">
        <v>0.22059999999999999</v>
      </c>
      <c r="BI48">
        <v>0.1976</v>
      </c>
      <c r="BJ48">
        <v>3.6200000000000003E-2</v>
      </c>
      <c r="BK48">
        <v>1.9699999999999999E-2</v>
      </c>
    </row>
    <row r="49" spans="1:63" x14ac:dyDescent="0.3">
      <c r="A49" t="s">
        <v>47</v>
      </c>
      <c r="B49">
        <v>46383</v>
      </c>
      <c r="C49">
        <v>95.33</v>
      </c>
      <c r="D49">
        <v>15.36</v>
      </c>
      <c r="E49" s="1">
        <v>1463.92</v>
      </c>
      <c r="F49" s="1">
        <v>1443.08</v>
      </c>
      <c r="G49">
        <v>2.3E-3</v>
      </c>
      <c r="H49">
        <v>4.0000000000000002E-4</v>
      </c>
      <c r="I49">
        <v>6.1000000000000004E-3</v>
      </c>
      <c r="J49">
        <v>1.2999999999999999E-3</v>
      </c>
      <c r="K49">
        <v>1.4500000000000001E-2</v>
      </c>
      <c r="L49">
        <v>0.95150000000000001</v>
      </c>
      <c r="M49">
        <v>2.3900000000000001E-2</v>
      </c>
      <c r="N49">
        <v>0.45839999999999997</v>
      </c>
      <c r="O49">
        <v>8.0000000000000004E-4</v>
      </c>
      <c r="P49">
        <v>0.15340000000000001</v>
      </c>
      <c r="Q49" s="1">
        <v>51701.16</v>
      </c>
      <c r="R49">
        <v>0.23830000000000001</v>
      </c>
      <c r="S49">
        <v>0.18590000000000001</v>
      </c>
      <c r="T49">
        <v>0.57579999999999998</v>
      </c>
      <c r="U49">
        <v>11.83</v>
      </c>
      <c r="V49" s="1">
        <v>71136.47</v>
      </c>
      <c r="W49">
        <v>119.38</v>
      </c>
      <c r="X49" s="1">
        <v>122918.73</v>
      </c>
      <c r="Y49">
        <v>0.87039999999999995</v>
      </c>
      <c r="Z49">
        <v>7.2900000000000006E-2</v>
      </c>
      <c r="AA49">
        <v>5.67E-2</v>
      </c>
      <c r="AB49">
        <v>0.12959999999999999</v>
      </c>
      <c r="AC49">
        <v>122.92</v>
      </c>
      <c r="AD49" s="1">
        <v>3126.95</v>
      </c>
      <c r="AE49">
        <v>407.26</v>
      </c>
      <c r="AF49" s="1">
        <v>111730.13</v>
      </c>
      <c r="AG49" t="s">
        <v>610</v>
      </c>
      <c r="AH49" s="1">
        <v>32535</v>
      </c>
      <c r="AI49" s="1">
        <v>48690.51</v>
      </c>
      <c r="AJ49">
        <v>38.35</v>
      </c>
      <c r="AK49">
        <v>24.51</v>
      </c>
      <c r="AL49">
        <v>27.67</v>
      </c>
      <c r="AM49">
        <v>4.43</v>
      </c>
      <c r="AN49">
        <v>962.11</v>
      </c>
      <c r="AO49">
        <v>1.0853999999999999</v>
      </c>
      <c r="AP49" s="1">
        <v>1348.76</v>
      </c>
      <c r="AQ49" s="1">
        <v>2168.06</v>
      </c>
      <c r="AR49" s="1">
        <v>5909.7</v>
      </c>
      <c r="AS49">
        <v>505.41</v>
      </c>
      <c r="AT49">
        <v>298.02999999999997</v>
      </c>
      <c r="AU49" s="1">
        <v>10229.950000000001</v>
      </c>
      <c r="AV49" s="1">
        <v>6839.39</v>
      </c>
      <c r="AW49">
        <v>0.57730000000000004</v>
      </c>
      <c r="AX49" s="1">
        <v>2924.04</v>
      </c>
      <c r="AY49">
        <v>0.24679999999999999</v>
      </c>
      <c r="AZ49" s="1">
        <v>1240.72</v>
      </c>
      <c r="BA49">
        <v>0.1047</v>
      </c>
      <c r="BB49">
        <v>842.08</v>
      </c>
      <c r="BC49">
        <v>7.1099999999999997E-2</v>
      </c>
      <c r="BD49" s="1">
        <v>11846.23</v>
      </c>
      <c r="BE49" s="1">
        <v>6211.98</v>
      </c>
      <c r="BF49">
        <v>2.38</v>
      </c>
      <c r="BG49">
        <v>0.51680000000000004</v>
      </c>
      <c r="BH49">
        <v>0.22550000000000001</v>
      </c>
      <c r="BI49">
        <v>0.20649999999999999</v>
      </c>
      <c r="BJ49">
        <v>3.85E-2</v>
      </c>
      <c r="BK49">
        <v>1.29E-2</v>
      </c>
    </row>
    <row r="50" spans="1:63" x14ac:dyDescent="0.3">
      <c r="A50" t="s">
        <v>48</v>
      </c>
      <c r="B50">
        <v>46862</v>
      </c>
      <c r="C50">
        <v>54.62</v>
      </c>
      <c r="D50">
        <v>32.46</v>
      </c>
      <c r="E50" s="1">
        <v>1772.67</v>
      </c>
      <c r="F50" s="1">
        <v>1729.76</v>
      </c>
      <c r="G50">
        <v>8.8999999999999999E-3</v>
      </c>
      <c r="H50">
        <v>2.9999999999999997E-4</v>
      </c>
      <c r="I50">
        <v>6.4999999999999997E-3</v>
      </c>
      <c r="J50">
        <v>1.1999999999999999E-3</v>
      </c>
      <c r="K50">
        <v>2.01E-2</v>
      </c>
      <c r="L50">
        <v>0.93559999999999999</v>
      </c>
      <c r="M50">
        <v>2.7300000000000001E-2</v>
      </c>
      <c r="N50">
        <v>0.19950000000000001</v>
      </c>
      <c r="O50">
        <v>5.7000000000000002E-3</v>
      </c>
      <c r="P50">
        <v>0.10539999999999999</v>
      </c>
      <c r="Q50" s="1">
        <v>58889.83</v>
      </c>
      <c r="R50">
        <v>0.21229999999999999</v>
      </c>
      <c r="S50">
        <v>0.17879999999999999</v>
      </c>
      <c r="T50">
        <v>0.60899999999999999</v>
      </c>
      <c r="U50">
        <v>11.1</v>
      </c>
      <c r="V50" s="1">
        <v>81926.850000000006</v>
      </c>
      <c r="W50">
        <v>155.85</v>
      </c>
      <c r="X50" s="1">
        <v>192601.82</v>
      </c>
      <c r="Y50">
        <v>0.83450000000000002</v>
      </c>
      <c r="Z50">
        <v>0.1143</v>
      </c>
      <c r="AA50">
        <v>5.1200000000000002E-2</v>
      </c>
      <c r="AB50">
        <v>0.16550000000000001</v>
      </c>
      <c r="AC50">
        <v>192.6</v>
      </c>
      <c r="AD50" s="1">
        <v>6482.84</v>
      </c>
      <c r="AE50">
        <v>762.38</v>
      </c>
      <c r="AF50" s="1">
        <v>187524.35</v>
      </c>
      <c r="AG50" t="s">
        <v>610</v>
      </c>
      <c r="AH50" s="1">
        <v>41338</v>
      </c>
      <c r="AI50" s="1">
        <v>75679.97</v>
      </c>
      <c r="AJ50">
        <v>51.33</v>
      </c>
      <c r="AK50">
        <v>31.29</v>
      </c>
      <c r="AL50">
        <v>34.25</v>
      </c>
      <c r="AM50">
        <v>4.63</v>
      </c>
      <c r="AN50" s="1">
        <v>1489.71</v>
      </c>
      <c r="AO50">
        <v>0.91590000000000005</v>
      </c>
      <c r="AP50" s="1">
        <v>1343.92</v>
      </c>
      <c r="AQ50" s="1">
        <v>1953.23</v>
      </c>
      <c r="AR50" s="1">
        <v>5968.05</v>
      </c>
      <c r="AS50">
        <v>537.64</v>
      </c>
      <c r="AT50">
        <v>330.9</v>
      </c>
      <c r="AU50" s="1">
        <v>10133.74</v>
      </c>
      <c r="AV50" s="1">
        <v>4088.44</v>
      </c>
      <c r="AW50">
        <v>0.34699999999999998</v>
      </c>
      <c r="AX50" s="1">
        <v>6172.97</v>
      </c>
      <c r="AY50">
        <v>0.52390000000000003</v>
      </c>
      <c r="AZ50" s="1">
        <v>1027.44</v>
      </c>
      <c r="BA50">
        <v>8.72E-2</v>
      </c>
      <c r="BB50">
        <v>493.13</v>
      </c>
      <c r="BC50">
        <v>4.19E-2</v>
      </c>
      <c r="BD50" s="1">
        <v>11781.99</v>
      </c>
      <c r="BE50" s="1">
        <v>2848.37</v>
      </c>
      <c r="BF50">
        <v>0.49230000000000002</v>
      </c>
      <c r="BG50">
        <v>0.55379999999999996</v>
      </c>
      <c r="BH50">
        <v>0.2162</v>
      </c>
      <c r="BI50">
        <v>0.17150000000000001</v>
      </c>
      <c r="BJ50">
        <v>3.56E-2</v>
      </c>
      <c r="BK50">
        <v>2.29E-2</v>
      </c>
    </row>
    <row r="51" spans="1:63" x14ac:dyDescent="0.3">
      <c r="A51" t="s">
        <v>49</v>
      </c>
      <c r="B51">
        <v>49593</v>
      </c>
      <c r="C51">
        <v>91</v>
      </c>
      <c r="D51">
        <v>11.84</v>
      </c>
      <c r="E51" s="1">
        <v>1077.53</v>
      </c>
      <c r="F51" s="1">
        <v>1075.23</v>
      </c>
      <c r="G51">
        <v>1.8E-3</v>
      </c>
      <c r="H51">
        <v>4.0000000000000002E-4</v>
      </c>
      <c r="I51">
        <v>4.1999999999999997E-3</v>
      </c>
      <c r="J51">
        <v>5.0000000000000001E-4</v>
      </c>
      <c r="K51">
        <v>6.8999999999999999E-3</v>
      </c>
      <c r="L51">
        <v>0.97330000000000005</v>
      </c>
      <c r="M51">
        <v>1.29E-2</v>
      </c>
      <c r="N51">
        <v>0.45760000000000001</v>
      </c>
      <c r="O51">
        <v>5.9999999999999995E-4</v>
      </c>
      <c r="P51">
        <v>0.13350000000000001</v>
      </c>
      <c r="Q51" s="1">
        <v>51798.68</v>
      </c>
      <c r="R51">
        <v>0.25419999999999998</v>
      </c>
      <c r="S51">
        <v>0.18290000000000001</v>
      </c>
      <c r="T51">
        <v>0.56289999999999996</v>
      </c>
      <c r="U51">
        <v>8.39</v>
      </c>
      <c r="V51" s="1">
        <v>69330.91</v>
      </c>
      <c r="W51">
        <v>123.9</v>
      </c>
      <c r="X51" s="1">
        <v>132024.4</v>
      </c>
      <c r="Y51">
        <v>0.81010000000000004</v>
      </c>
      <c r="Z51">
        <v>7.2300000000000003E-2</v>
      </c>
      <c r="AA51">
        <v>0.1176</v>
      </c>
      <c r="AB51">
        <v>0.18990000000000001</v>
      </c>
      <c r="AC51">
        <v>132.02000000000001</v>
      </c>
      <c r="AD51" s="1">
        <v>3475.36</v>
      </c>
      <c r="AE51">
        <v>431.75</v>
      </c>
      <c r="AF51" s="1">
        <v>112905.84</v>
      </c>
      <c r="AG51" t="s">
        <v>610</v>
      </c>
      <c r="AH51" s="1">
        <v>32944</v>
      </c>
      <c r="AI51" s="1">
        <v>48552.19</v>
      </c>
      <c r="AJ51">
        <v>36.659999999999997</v>
      </c>
      <c r="AK51">
        <v>24.61</v>
      </c>
      <c r="AL51">
        <v>27.55</v>
      </c>
      <c r="AM51">
        <v>4.17</v>
      </c>
      <c r="AN51" s="1">
        <v>1510.03</v>
      </c>
      <c r="AO51">
        <v>1.0362</v>
      </c>
      <c r="AP51" s="1">
        <v>1440.74</v>
      </c>
      <c r="AQ51" s="1">
        <v>2206.7399999999998</v>
      </c>
      <c r="AR51" s="1">
        <v>5834.9</v>
      </c>
      <c r="AS51">
        <v>531.89</v>
      </c>
      <c r="AT51">
        <v>239.14</v>
      </c>
      <c r="AU51" s="1">
        <v>10253.41</v>
      </c>
      <c r="AV51" s="1">
        <v>6899.18</v>
      </c>
      <c r="AW51">
        <v>0.55130000000000001</v>
      </c>
      <c r="AX51" s="1">
        <v>3261.33</v>
      </c>
      <c r="AY51">
        <v>0.2606</v>
      </c>
      <c r="AZ51" s="1">
        <v>1469.61</v>
      </c>
      <c r="BA51">
        <v>0.1174</v>
      </c>
      <c r="BB51">
        <v>884.59</v>
      </c>
      <c r="BC51">
        <v>7.0699999999999999E-2</v>
      </c>
      <c r="BD51" s="1">
        <v>12514.7</v>
      </c>
      <c r="BE51" s="1">
        <v>6366.91</v>
      </c>
      <c r="BF51">
        <v>2.403</v>
      </c>
      <c r="BG51">
        <v>0.50649999999999995</v>
      </c>
      <c r="BH51">
        <v>0.22439999999999999</v>
      </c>
      <c r="BI51">
        <v>0.21279999999999999</v>
      </c>
      <c r="BJ51">
        <v>3.9899999999999998E-2</v>
      </c>
      <c r="BK51">
        <v>1.6400000000000001E-2</v>
      </c>
    </row>
    <row r="52" spans="1:63" x14ac:dyDescent="0.3">
      <c r="A52" t="s">
        <v>50</v>
      </c>
      <c r="B52">
        <v>50096</v>
      </c>
      <c r="C52">
        <v>72.900000000000006</v>
      </c>
      <c r="D52">
        <v>8.6199999999999992</v>
      </c>
      <c r="E52">
        <v>628.12</v>
      </c>
      <c r="F52">
        <v>580.91</v>
      </c>
      <c r="G52">
        <v>1.5E-3</v>
      </c>
      <c r="H52">
        <v>2.9999999999999997E-4</v>
      </c>
      <c r="I52">
        <v>7.4000000000000003E-3</v>
      </c>
      <c r="J52">
        <v>2E-3</v>
      </c>
      <c r="K52">
        <v>3.4200000000000001E-2</v>
      </c>
      <c r="L52">
        <v>0.93300000000000005</v>
      </c>
      <c r="M52">
        <v>2.1600000000000001E-2</v>
      </c>
      <c r="N52">
        <v>0.53169999999999995</v>
      </c>
      <c r="O52">
        <v>7.6E-3</v>
      </c>
      <c r="P52">
        <v>0.15629999999999999</v>
      </c>
      <c r="Q52" s="1">
        <v>47186.77</v>
      </c>
      <c r="R52">
        <v>0.2984</v>
      </c>
      <c r="S52">
        <v>0.18129999999999999</v>
      </c>
      <c r="T52">
        <v>0.52039999999999997</v>
      </c>
      <c r="U52">
        <v>7.7</v>
      </c>
      <c r="V52" s="1">
        <v>56190.02</v>
      </c>
      <c r="W52">
        <v>78.11</v>
      </c>
      <c r="X52" s="1">
        <v>147581.5</v>
      </c>
      <c r="Y52">
        <v>0.86140000000000005</v>
      </c>
      <c r="Z52">
        <v>5.4600000000000003E-2</v>
      </c>
      <c r="AA52">
        <v>8.4000000000000005E-2</v>
      </c>
      <c r="AB52">
        <v>0.1386</v>
      </c>
      <c r="AC52">
        <v>147.58000000000001</v>
      </c>
      <c r="AD52" s="1">
        <v>3754.91</v>
      </c>
      <c r="AE52">
        <v>468.65</v>
      </c>
      <c r="AF52" s="1">
        <v>125701.14</v>
      </c>
      <c r="AG52" t="s">
        <v>610</v>
      </c>
      <c r="AH52" s="1">
        <v>31118</v>
      </c>
      <c r="AI52" s="1">
        <v>45904.71</v>
      </c>
      <c r="AJ52">
        <v>38.82</v>
      </c>
      <c r="AK52">
        <v>24.18</v>
      </c>
      <c r="AL52">
        <v>28.7</v>
      </c>
      <c r="AM52">
        <v>4.05</v>
      </c>
      <c r="AN52" s="1">
        <v>1421.74</v>
      </c>
      <c r="AO52">
        <v>1.6103000000000001</v>
      </c>
      <c r="AP52" s="1">
        <v>1783.84</v>
      </c>
      <c r="AQ52" s="1">
        <v>2524.17</v>
      </c>
      <c r="AR52" s="1">
        <v>6633.83</v>
      </c>
      <c r="AS52">
        <v>565.27</v>
      </c>
      <c r="AT52">
        <v>329.81</v>
      </c>
      <c r="AU52" s="1">
        <v>11836.91</v>
      </c>
      <c r="AV52" s="1">
        <v>8623.61</v>
      </c>
      <c r="AW52">
        <v>0.55689999999999995</v>
      </c>
      <c r="AX52" s="1">
        <v>4109.68</v>
      </c>
      <c r="AY52">
        <v>0.26540000000000002</v>
      </c>
      <c r="AZ52" s="1">
        <v>1567.64</v>
      </c>
      <c r="BA52">
        <v>0.1012</v>
      </c>
      <c r="BB52" s="1">
        <v>1183.6500000000001</v>
      </c>
      <c r="BC52">
        <v>7.6399999999999996E-2</v>
      </c>
      <c r="BD52" s="1">
        <v>15484.58</v>
      </c>
      <c r="BE52" s="1">
        <v>7031.74</v>
      </c>
      <c r="BF52">
        <v>2.9817999999999998</v>
      </c>
      <c r="BG52">
        <v>0.4874</v>
      </c>
      <c r="BH52">
        <v>0.21920000000000001</v>
      </c>
      <c r="BI52">
        <v>0.2354</v>
      </c>
      <c r="BJ52">
        <v>3.6200000000000003E-2</v>
      </c>
      <c r="BK52">
        <v>2.1700000000000001E-2</v>
      </c>
    </row>
    <row r="53" spans="1:63" x14ac:dyDescent="0.3">
      <c r="A53" t="s">
        <v>51</v>
      </c>
      <c r="B53">
        <v>45211</v>
      </c>
      <c r="C53">
        <v>57.62</v>
      </c>
      <c r="D53">
        <v>23.17</v>
      </c>
      <c r="E53" s="1">
        <v>1334.91</v>
      </c>
      <c r="F53" s="1">
        <v>1318.5</v>
      </c>
      <c r="G53">
        <v>6.8999999999999999E-3</v>
      </c>
      <c r="H53">
        <v>5.9999999999999995E-4</v>
      </c>
      <c r="I53">
        <v>7.0000000000000001E-3</v>
      </c>
      <c r="J53">
        <v>1.1999999999999999E-3</v>
      </c>
      <c r="K53">
        <v>2.5100000000000001E-2</v>
      </c>
      <c r="L53">
        <v>0.93620000000000003</v>
      </c>
      <c r="M53">
        <v>2.3E-2</v>
      </c>
      <c r="N53">
        <v>0.22650000000000001</v>
      </c>
      <c r="O53">
        <v>6.4999999999999997E-3</v>
      </c>
      <c r="P53">
        <v>0.1066</v>
      </c>
      <c r="Q53" s="1">
        <v>56035.73</v>
      </c>
      <c r="R53">
        <v>0.2326</v>
      </c>
      <c r="S53">
        <v>0.1905</v>
      </c>
      <c r="T53">
        <v>0.57699999999999996</v>
      </c>
      <c r="U53">
        <v>10.1</v>
      </c>
      <c r="V53" s="1">
        <v>72950.03</v>
      </c>
      <c r="W53">
        <v>128.33000000000001</v>
      </c>
      <c r="X53" s="1">
        <v>179603.01</v>
      </c>
      <c r="Y53">
        <v>0.83409999999999995</v>
      </c>
      <c r="Z53">
        <v>0.10589999999999999</v>
      </c>
      <c r="AA53">
        <v>0.06</v>
      </c>
      <c r="AB53">
        <v>0.16589999999999999</v>
      </c>
      <c r="AC53">
        <v>179.6</v>
      </c>
      <c r="AD53" s="1">
        <v>5663.02</v>
      </c>
      <c r="AE53">
        <v>658.38</v>
      </c>
      <c r="AF53" s="1">
        <v>170120.12</v>
      </c>
      <c r="AG53" t="s">
        <v>610</v>
      </c>
      <c r="AH53" s="1">
        <v>40476</v>
      </c>
      <c r="AI53" s="1">
        <v>66473.8</v>
      </c>
      <c r="AJ53">
        <v>48.75</v>
      </c>
      <c r="AK53">
        <v>29.75</v>
      </c>
      <c r="AL53">
        <v>34.19</v>
      </c>
      <c r="AM53">
        <v>4.88</v>
      </c>
      <c r="AN53" s="1">
        <v>1567.11</v>
      </c>
      <c r="AO53">
        <v>0.9738</v>
      </c>
      <c r="AP53" s="1">
        <v>1375.75</v>
      </c>
      <c r="AQ53" s="1">
        <v>1919.37</v>
      </c>
      <c r="AR53" s="1">
        <v>5715.13</v>
      </c>
      <c r="AS53">
        <v>499.68</v>
      </c>
      <c r="AT53">
        <v>332.8</v>
      </c>
      <c r="AU53" s="1">
        <v>9842.74</v>
      </c>
      <c r="AV53" s="1">
        <v>4422.07</v>
      </c>
      <c r="AW53">
        <v>0.37569999999999998</v>
      </c>
      <c r="AX53" s="1">
        <v>5578.39</v>
      </c>
      <c r="AY53">
        <v>0.47399999999999998</v>
      </c>
      <c r="AZ53" s="1">
        <v>1270.26</v>
      </c>
      <c r="BA53">
        <v>0.1079</v>
      </c>
      <c r="BB53">
        <v>499.15</v>
      </c>
      <c r="BC53">
        <v>4.24E-2</v>
      </c>
      <c r="BD53" s="1">
        <v>11769.87</v>
      </c>
      <c r="BE53" s="1">
        <v>3341.82</v>
      </c>
      <c r="BF53">
        <v>0.73019999999999996</v>
      </c>
      <c r="BG53">
        <v>0.54259999999999997</v>
      </c>
      <c r="BH53">
        <v>0.2087</v>
      </c>
      <c r="BI53">
        <v>0.19670000000000001</v>
      </c>
      <c r="BJ53">
        <v>3.5200000000000002E-2</v>
      </c>
      <c r="BK53">
        <v>1.6799999999999999E-2</v>
      </c>
    </row>
    <row r="54" spans="1:63" x14ac:dyDescent="0.3">
      <c r="A54" t="s">
        <v>52</v>
      </c>
      <c r="B54">
        <v>48306</v>
      </c>
      <c r="C54">
        <v>37.57</v>
      </c>
      <c r="D54">
        <v>91.27</v>
      </c>
      <c r="E54" s="1">
        <v>3429.11</v>
      </c>
      <c r="F54" s="1">
        <v>3336.11</v>
      </c>
      <c r="G54">
        <v>1.9599999999999999E-2</v>
      </c>
      <c r="H54">
        <v>8.9999999999999998E-4</v>
      </c>
      <c r="I54">
        <v>6.5500000000000003E-2</v>
      </c>
      <c r="J54">
        <v>1.1999999999999999E-3</v>
      </c>
      <c r="K54">
        <v>5.5300000000000002E-2</v>
      </c>
      <c r="L54">
        <v>0.8004</v>
      </c>
      <c r="M54">
        <v>5.7099999999999998E-2</v>
      </c>
      <c r="N54">
        <v>0.39700000000000002</v>
      </c>
      <c r="O54">
        <v>1.7500000000000002E-2</v>
      </c>
      <c r="P54">
        <v>0.1353</v>
      </c>
      <c r="Q54" s="1">
        <v>61158.2</v>
      </c>
      <c r="R54">
        <v>0.26</v>
      </c>
      <c r="S54">
        <v>0.19309999999999999</v>
      </c>
      <c r="T54">
        <v>0.54690000000000005</v>
      </c>
      <c r="U54">
        <v>22.81</v>
      </c>
      <c r="V54" s="1">
        <v>81874.81</v>
      </c>
      <c r="W54">
        <v>146.66999999999999</v>
      </c>
      <c r="X54" s="1">
        <v>171880.75</v>
      </c>
      <c r="Y54">
        <v>0.66339999999999999</v>
      </c>
      <c r="Z54">
        <v>0.29339999999999999</v>
      </c>
      <c r="AA54">
        <v>4.3099999999999999E-2</v>
      </c>
      <c r="AB54">
        <v>0.33660000000000001</v>
      </c>
      <c r="AC54">
        <v>171.88</v>
      </c>
      <c r="AD54" s="1">
        <v>7008.82</v>
      </c>
      <c r="AE54">
        <v>740.87</v>
      </c>
      <c r="AF54" s="1">
        <v>176736.65</v>
      </c>
      <c r="AG54" t="s">
        <v>610</v>
      </c>
      <c r="AH54" s="1">
        <v>35898</v>
      </c>
      <c r="AI54" s="1">
        <v>56512.33</v>
      </c>
      <c r="AJ54">
        <v>63.75</v>
      </c>
      <c r="AK54">
        <v>38.450000000000003</v>
      </c>
      <c r="AL54">
        <v>42.75</v>
      </c>
      <c r="AM54">
        <v>4.83</v>
      </c>
      <c r="AN54" s="1">
        <v>1807.56</v>
      </c>
      <c r="AO54">
        <v>1.0256000000000001</v>
      </c>
      <c r="AP54" s="1">
        <v>1374.57</v>
      </c>
      <c r="AQ54" s="1">
        <v>1950.65</v>
      </c>
      <c r="AR54" s="1">
        <v>6667.33</v>
      </c>
      <c r="AS54">
        <v>667.11</v>
      </c>
      <c r="AT54">
        <v>330.75</v>
      </c>
      <c r="AU54" s="1">
        <v>10990.41</v>
      </c>
      <c r="AV54" s="1">
        <v>4076.23</v>
      </c>
      <c r="AW54">
        <v>0.33160000000000001</v>
      </c>
      <c r="AX54" s="1">
        <v>6452.08</v>
      </c>
      <c r="AY54">
        <v>0.52480000000000004</v>
      </c>
      <c r="AZ54" s="1">
        <v>1020.86</v>
      </c>
      <c r="BA54">
        <v>8.3000000000000004E-2</v>
      </c>
      <c r="BB54">
        <v>744.42</v>
      </c>
      <c r="BC54">
        <v>6.0600000000000001E-2</v>
      </c>
      <c r="BD54" s="1">
        <v>12293.6</v>
      </c>
      <c r="BE54" s="1">
        <v>2626.16</v>
      </c>
      <c r="BF54">
        <v>0.60419999999999996</v>
      </c>
      <c r="BG54">
        <v>0.56979999999999997</v>
      </c>
      <c r="BH54">
        <v>0.222</v>
      </c>
      <c r="BI54">
        <v>0.16059999999999999</v>
      </c>
      <c r="BJ54">
        <v>3.0800000000000001E-2</v>
      </c>
      <c r="BK54">
        <v>1.6799999999999999E-2</v>
      </c>
    </row>
    <row r="55" spans="1:63" x14ac:dyDescent="0.3">
      <c r="A55" t="s">
        <v>53</v>
      </c>
      <c r="B55">
        <v>49767</v>
      </c>
      <c r="C55">
        <v>68.48</v>
      </c>
      <c r="D55">
        <v>11.23</v>
      </c>
      <c r="E55">
        <v>769.15</v>
      </c>
      <c r="F55">
        <v>780.24</v>
      </c>
      <c r="G55">
        <v>3.5000000000000001E-3</v>
      </c>
      <c r="H55">
        <v>1.1999999999999999E-3</v>
      </c>
      <c r="I55">
        <v>5.3E-3</v>
      </c>
      <c r="J55">
        <v>5.9999999999999995E-4</v>
      </c>
      <c r="K55">
        <v>1.77E-2</v>
      </c>
      <c r="L55">
        <v>0.94940000000000002</v>
      </c>
      <c r="M55">
        <v>2.24E-2</v>
      </c>
      <c r="N55">
        <v>0.27550000000000002</v>
      </c>
      <c r="O55">
        <v>1.9E-3</v>
      </c>
      <c r="P55">
        <v>0.12570000000000001</v>
      </c>
      <c r="Q55" s="1">
        <v>53422.27</v>
      </c>
      <c r="R55">
        <v>0.28710000000000002</v>
      </c>
      <c r="S55">
        <v>0.17499999999999999</v>
      </c>
      <c r="T55">
        <v>0.53779999999999994</v>
      </c>
      <c r="U55">
        <v>6.68</v>
      </c>
      <c r="V55" s="1">
        <v>70274.64</v>
      </c>
      <c r="W55">
        <v>111.68</v>
      </c>
      <c r="X55" s="1">
        <v>162021.26999999999</v>
      </c>
      <c r="Y55">
        <v>0.90349999999999997</v>
      </c>
      <c r="Z55">
        <v>5.91E-2</v>
      </c>
      <c r="AA55">
        <v>3.73E-2</v>
      </c>
      <c r="AB55">
        <v>9.6500000000000002E-2</v>
      </c>
      <c r="AC55">
        <v>162.02000000000001</v>
      </c>
      <c r="AD55" s="1">
        <v>3992.75</v>
      </c>
      <c r="AE55">
        <v>530.14</v>
      </c>
      <c r="AF55" s="1">
        <v>137460.21</v>
      </c>
      <c r="AG55" t="s">
        <v>610</v>
      </c>
      <c r="AH55" s="1">
        <v>35834</v>
      </c>
      <c r="AI55" s="1">
        <v>57055.74</v>
      </c>
      <c r="AJ55">
        <v>37.159999999999997</v>
      </c>
      <c r="AK55">
        <v>23.64</v>
      </c>
      <c r="AL55">
        <v>27.48</v>
      </c>
      <c r="AM55">
        <v>4.83</v>
      </c>
      <c r="AN55" s="1">
        <v>1610.75</v>
      </c>
      <c r="AO55">
        <v>1.3463000000000001</v>
      </c>
      <c r="AP55" s="1">
        <v>1454.44</v>
      </c>
      <c r="AQ55" s="1">
        <v>1934.56</v>
      </c>
      <c r="AR55" s="1">
        <v>5975.91</v>
      </c>
      <c r="AS55">
        <v>403.15</v>
      </c>
      <c r="AT55">
        <v>349.61</v>
      </c>
      <c r="AU55" s="1">
        <v>10117.67</v>
      </c>
      <c r="AV55" s="1">
        <v>6090.12</v>
      </c>
      <c r="AW55">
        <v>0.47739999999999999</v>
      </c>
      <c r="AX55" s="1">
        <v>4445.5200000000004</v>
      </c>
      <c r="AY55">
        <v>0.34849999999999998</v>
      </c>
      <c r="AZ55" s="1">
        <v>1620.48</v>
      </c>
      <c r="BA55">
        <v>0.127</v>
      </c>
      <c r="BB55">
        <v>600.85</v>
      </c>
      <c r="BC55">
        <v>4.7100000000000003E-2</v>
      </c>
      <c r="BD55" s="1">
        <v>12756.97</v>
      </c>
      <c r="BE55" s="1">
        <v>5530.33</v>
      </c>
      <c r="BF55">
        <v>1.7302999999999999</v>
      </c>
      <c r="BG55">
        <v>0.52329999999999999</v>
      </c>
      <c r="BH55">
        <v>0.20849999999999999</v>
      </c>
      <c r="BI55">
        <v>0.20100000000000001</v>
      </c>
      <c r="BJ55">
        <v>3.5099999999999999E-2</v>
      </c>
      <c r="BK55">
        <v>3.2099999999999997E-2</v>
      </c>
    </row>
    <row r="56" spans="1:63" x14ac:dyDescent="0.3">
      <c r="A56" t="s">
        <v>54</v>
      </c>
      <c r="B56">
        <v>43638</v>
      </c>
      <c r="C56">
        <v>45.62</v>
      </c>
      <c r="D56">
        <v>65.13</v>
      </c>
      <c r="E56" s="1">
        <v>2971.14</v>
      </c>
      <c r="F56" s="1">
        <v>2857.44</v>
      </c>
      <c r="G56">
        <v>2.2100000000000002E-2</v>
      </c>
      <c r="H56">
        <v>1E-3</v>
      </c>
      <c r="I56">
        <v>6.3500000000000001E-2</v>
      </c>
      <c r="J56">
        <v>1E-3</v>
      </c>
      <c r="K56">
        <v>5.5199999999999999E-2</v>
      </c>
      <c r="L56">
        <v>0.79530000000000001</v>
      </c>
      <c r="M56">
        <v>6.1899999999999997E-2</v>
      </c>
      <c r="N56">
        <v>0.39739999999999998</v>
      </c>
      <c r="O56">
        <v>1.5900000000000001E-2</v>
      </c>
      <c r="P56">
        <v>0.13289999999999999</v>
      </c>
      <c r="Q56" s="1">
        <v>60710.35</v>
      </c>
      <c r="R56">
        <v>0.252</v>
      </c>
      <c r="S56">
        <v>0.19009999999999999</v>
      </c>
      <c r="T56">
        <v>0.55789999999999995</v>
      </c>
      <c r="U56">
        <v>18.940000000000001</v>
      </c>
      <c r="V56" s="1">
        <v>84023.23</v>
      </c>
      <c r="W56">
        <v>152.5</v>
      </c>
      <c r="X56" s="1">
        <v>177646.31</v>
      </c>
      <c r="Y56">
        <v>0.65900000000000003</v>
      </c>
      <c r="Z56">
        <v>0.29320000000000002</v>
      </c>
      <c r="AA56">
        <v>4.7800000000000002E-2</v>
      </c>
      <c r="AB56">
        <v>0.34100000000000003</v>
      </c>
      <c r="AC56">
        <v>177.65</v>
      </c>
      <c r="AD56" s="1">
        <v>6891.78</v>
      </c>
      <c r="AE56">
        <v>700.59</v>
      </c>
      <c r="AF56" s="1">
        <v>177359.41</v>
      </c>
      <c r="AG56" t="s">
        <v>610</v>
      </c>
      <c r="AH56" s="1">
        <v>34256</v>
      </c>
      <c r="AI56" s="1">
        <v>58856.39</v>
      </c>
      <c r="AJ56">
        <v>59.13</v>
      </c>
      <c r="AK56">
        <v>36.53</v>
      </c>
      <c r="AL56">
        <v>41.42</v>
      </c>
      <c r="AM56">
        <v>4.87</v>
      </c>
      <c r="AN56" s="1">
        <v>1685.52</v>
      </c>
      <c r="AO56">
        <v>1.016</v>
      </c>
      <c r="AP56" s="1">
        <v>1301.3599999999999</v>
      </c>
      <c r="AQ56" s="1">
        <v>1999.22</v>
      </c>
      <c r="AR56" s="1">
        <v>6571.25</v>
      </c>
      <c r="AS56">
        <v>637.94000000000005</v>
      </c>
      <c r="AT56">
        <v>369.78</v>
      </c>
      <c r="AU56" s="1">
        <v>10879.55</v>
      </c>
      <c r="AV56" s="1">
        <v>3979.21</v>
      </c>
      <c r="AW56">
        <v>0.32290000000000002</v>
      </c>
      <c r="AX56" s="1">
        <v>6492.1</v>
      </c>
      <c r="AY56">
        <v>0.52680000000000005</v>
      </c>
      <c r="AZ56" s="1">
        <v>1072.24</v>
      </c>
      <c r="BA56">
        <v>8.6999999999999994E-2</v>
      </c>
      <c r="BB56">
        <v>779.51</v>
      </c>
      <c r="BC56">
        <v>6.3299999999999995E-2</v>
      </c>
      <c r="BD56" s="1">
        <v>12323.06</v>
      </c>
      <c r="BE56" s="1">
        <v>2411.77</v>
      </c>
      <c r="BF56">
        <v>0.53459999999999996</v>
      </c>
      <c r="BG56">
        <v>0.56359999999999999</v>
      </c>
      <c r="BH56">
        <v>0.21640000000000001</v>
      </c>
      <c r="BI56">
        <v>0.1716</v>
      </c>
      <c r="BJ56">
        <v>3.2500000000000001E-2</v>
      </c>
      <c r="BK56">
        <v>1.6E-2</v>
      </c>
    </row>
    <row r="57" spans="1:63" x14ac:dyDescent="0.3">
      <c r="A57" t="s">
        <v>55</v>
      </c>
      <c r="B57">
        <v>45229</v>
      </c>
      <c r="C57">
        <v>75.48</v>
      </c>
      <c r="D57">
        <v>10.039999999999999</v>
      </c>
      <c r="E57">
        <v>757.62</v>
      </c>
      <c r="F57">
        <v>756.81</v>
      </c>
      <c r="G57">
        <v>1.8E-3</v>
      </c>
      <c r="H57">
        <v>1E-4</v>
      </c>
      <c r="I57">
        <v>2.7000000000000001E-3</v>
      </c>
      <c r="J57">
        <v>8.0000000000000004E-4</v>
      </c>
      <c r="K57">
        <v>1.0999999999999999E-2</v>
      </c>
      <c r="L57">
        <v>0.96750000000000003</v>
      </c>
      <c r="M57">
        <v>1.61E-2</v>
      </c>
      <c r="N57">
        <v>0.45939999999999998</v>
      </c>
      <c r="O57">
        <v>3.3999999999999998E-3</v>
      </c>
      <c r="P57">
        <v>0.1404</v>
      </c>
      <c r="Q57" s="1">
        <v>50568.71</v>
      </c>
      <c r="R57">
        <v>0.27329999999999999</v>
      </c>
      <c r="S57">
        <v>0.1867</v>
      </c>
      <c r="T57">
        <v>0.54</v>
      </c>
      <c r="U57">
        <v>7.34</v>
      </c>
      <c r="V57" s="1">
        <v>60800.31</v>
      </c>
      <c r="W57">
        <v>99.39</v>
      </c>
      <c r="X57" s="1">
        <v>128239.33</v>
      </c>
      <c r="Y57">
        <v>0.9073</v>
      </c>
      <c r="Z57">
        <v>4.0899999999999999E-2</v>
      </c>
      <c r="AA57">
        <v>5.1799999999999999E-2</v>
      </c>
      <c r="AB57">
        <v>9.2700000000000005E-2</v>
      </c>
      <c r="AC57">
        <v>128.24</v>
      </c>
      <c r="AD57" s="1">
        <v>3102.98</v>
      </c>
      <c r="AE57">
        <v>427.37</v>
      </c>
      <c r="AF57" s="1">
        <v>111804.76</v>
      </c>
      <c r="AG57" t="s">
        <v>610</v>
      </c>
      <c r="AH57" s="1">
        <v>32485</v>
      </c>
      <c r="AI57" s="1">
        <v>47819.31</v>
      </c>
      <c r="AJ57">
        <v>36.11</v>
      </c>
      <c r="AK57">
        <v>23.57</v>
      </c>
      <c r="AL57">
        <v>25.96</v>
      </c>
      <c r="AM57">
        <v>4.67</v>
      </c>
      <c r="AN57" s="1">
        <v>1559.5</v>
      </c>
      <c r="AO57">
        <v>1.3218000000000001</v>
      </c>
      <c r="AP57" s="1">
        <v>1580.83</v>
      </c>
      <c r="AQ57" s="1">
        <v>2238.92</v>
      </c>
      <c r="AR57" s="1">
        <v>6154.2</v>
      </c>
      <c r="AS57">
        <v>437.7</v>
      </c>
      <c r="AT57">
        <v>318.14</v>
      </c>
      <c r="AU57" s="1">
        <v>10729.8</v>
      </c>
      <c r="AV57" s="1">
        <v>7771.63</v>
      </c>
      <c r="AW57">
        <v>0.58520000000000005</v>
      </c>
      <c r="AX57" s="1">
        <v>3178.63</v>
      </c>
      <c r="AY57">
        <v>0.2394</v>
      </c>
      <c r="AZ57" s="1">
        <v>1467.05</v>
      </c>
      <c r="BA57">
        <v>0.1105</v>
      </c>
      <c r="BB57">
        <v>862.87</v>
      </c>
      <c r="BC57">
        <v>6.5000000000000002E-2</v>
      </c>
      <c r="BD57" s="1">
        <v>13280.17</v>
      </c>
      <c r="BE57" s="1">
        <v>7275.55</v>
      </c>
      <c r="BF57">
        <v>2.9279000000000002</v>
      </c>
      <c r="BG57">
        <v>0.51100000000000001</v>
      </c>
      <c r="BH57">
        <v>0.21659999999999999</v>
      </c>
      <c r="BI57">
        <v>0.2109</v>
      </c>
      <c r="BJ57">
        <v>3.6999999999999998E-2</v>
      </c>
      <c r="BK57">
        <v>2.4500000000000001E-2</v>
      </c>
    </row>
    <row r="58" spans="1:63" x14ac:dyDescent="0.3">
      <c r="A58" t="s">
        <v>56</v>
      </c>
      <c r="B58">
        <v>43646</v>
      </c>
      <c r="C58">
        <v>34.86</v>
      </c>
      <c r="D58">
        <v>104.51</v>
      </c>
      <c r="E58" s="1">
        <v>3642.75</v>
      </c>
      <c r="F58" s="1">
        <v>3537.04</v>
      </c>
      <c r="G58">
        <v>3.1E-2</v>
      </c>
      <c r="H58">
        <v>8.0000000000000004E-4</v>
      </c>
      <c r="I58">
        <v>2.46E-2</v>
      </c>
      <c r="J58">
        <v>1.1000000000000001E-3</v>
      </c>
      <c r="K58">
        <v>2.98E-2</v>
      </c>
      <c r="L58">
        <v>0.88229999999999997</v>
      </c>
      <c r="M58">
        <v>3.0499999999999999E-2</v>
      </c>
      <c r="N58">
        <v>0.13980000000000001</v>
      </c>
      <c r="O58">
        <v>1.34E-2</v>
      </c>
      <c r="P58">
        <v>0.1026</v>
      </c>
      <c r="Q58" s="1">
        <v>65503.29</v>
      </c>
      <c r="R58">
        <v>0.2097</v>
      </c>
      <c r="S58">
        <v>0.18290000000000001</v>
      </c>
      <c r="T58">
        <v>0.60740000000000005</v>
      </c>
      <c r="U58">
        <v>20.7</v>
      </c>
      <c r="V58" s="1">
        <v>87620.91</v>
      </c>
      <c r="W58">
        <v>173.65</v>
      </c>
      <c r="X58" s="1">
        <v>218336.42</v>
      </c>
      <c r="Y58">
        <v>0.79869999999999997</v>
      </c>
      <c r="Z58">
        <v>0.1661</v>
      </c>
      <c r="AA58">
        <v>3.5200000000000002E-2</v>
      </c>
      <c r="AB58">
        <v>0.20130000000000001</v>
      </c>
      <c r="AC58">
        <v>218.34</v>
      </c>
      <c r="AD58" s="1">
        <v>8510.7000000000007</v>
      </c>
      <c r="AE58">
        <v>976.43</v>
      </c>
      <c r="AF58" s="1">
        <v>225653.83</v>
      </c>
      <c r="AG58" t="s">
        <v>610</v>
      </c>
      <c r="AH58" s="1">
        <v>48575</v>
      </c>
      <c r="AI58" s="1">
        <v>92370.79</v>
      </c>
      <c r="AJ58">
        <v>66.44</v>
      </c>
      <c r="AK58">
        <v>38.29</v>
      </c>
      <c r="AL58">
        <v>41.94</v>
      </c>
      <c r="AM58">
        <v>4.53</v>
      </c>
      <c r="AN58" s="1">
        <v>1511.29</v>
      </c>
      <c r="AO58">
        <v>0.70620000000000005</v>
      </c>
      <c r="AP58" s="1">
        <v>1330.39</v>
      </c>
      <c r="AQ58" s="1">
        <v>1940.52</v>
      </c>
      <c r="AR58" s="1">
        <v>6630.72</v>
      </c>
      <c r="AS58">
        <v>676.86</v>
      </c>
      <c r="AT58">
        <v>385.32</v>
      </c>
      <c r="AU58" s="1">
        <v>10963.81</v>
      </c>
      <c r="AV58" s="1">
        <v>3102.7</v>
      </c>
      <c r="AW58">
        <v>0.25950000000000001</v>
      </c>
      <c r="AX58" s="1">
        <v>7658.97</v>
      </c>
      <c r="AY58">
        <v>0.64039999999999997</v>
      </c>
      <c r="AZ58">
        <v>768.22</v>
      </c>
      <c r="BA58">
        <v>6.4199999999999993E-2</v>
      </c>
      <c r="BB58">
        <v>428.86</v>
      </c>
      <c r="BC58">
        <v>3.5900000000000001E-2</v>
      </c>
      <c r="BD58" s="1">
        <v>11958.76</v>
      </c>
      <c r="BE58" s="1">
        <v>1620.21</v>
      </c>
      <c r="BF58">
        <v>0.19969999999999999</v>
      </c>
      <c r="BG58">
        <v>0.5867</v>
      </c>
      <c r="BH58">
        <v>0.22620000000000001</v>
      </c>
      <c r="BI58">
        <v>0.14119999999999999</v>
      </c>
      <c r="BJ58">
        <v>2.9700000000000001E-2</v>
      </c>
      <c r="BK58">
        <v>1.6199999999999999E-2</v>
      </c>
    </row>
    <row r="59" spans="1:63" x14ac:dyDescent="0.3">
      <c r="A59" t="s">
        <v>57</v>
      </c>
      <c r="B59">
        <v>45237</v>
      </c>
      <c r="C59">
        <v>48</v>
      </c>
      <c r="D59">
        <v>22.98</v>
      </c>
      <c r="E59" s="1">
        <v>1103.1500000000001</v>
      </c>
      <c r="F59" s="1">
        <v>1052.27</v>
      </c>
      <c r="G59">
        <v>3.3999999999999998E-3</v>
      </c>
      <c r="H59">
        <v>5.9999999999999995E-4</v>
      </c>
      <c r="I59">
        <v>2.3599999999999999E-2</v>
      </c>
      <c r="J59">
        <v>1.1000000000000001E-3</v>
      </c>
      <c r="K59">
        <v>3.0599999999999999E-2</v>
      </c>
      <c r="L59">
        <v>0.89580000000000004</v>
      </c>
      <c r="M59">
        <v>4.4900000000000002E-2</v>
      </c>
      <c r="N59">
        <v>0.56620000000000004</v>
      </c>
      <c r="O59">
        <v>2.8E-3</v>
      </c>
      <c r="P59">
        <v>0.16159999999999999</v>
      </c>
      <c r="Q59" s="1">
        <v>54097.64</v>
      </c>
      <c r="R59">
        <v>0.32690000000000002</v>
      </c>
      <c r="S59">
        <v>0.1729</v>
      </c>
      <c r="T59">
        <v>0.50019999999999998</v>
      </c>
      <c r="U59">
        <v>9.2899999999999991</v>
      </c>
      <c r="V59" s="1">
        <v>68748.350000000006</v>
      </c>
      <c r="W59">
        <v>114.71</v>
      </c>
      <c r="X59" s="1">
        <v>126209.33</v>
      </c>
      <c r="Y59">
        <v>0.72719999999999996</v>
      </c>
      <c r="Z59">
        <v>0.15010000000000001</v>
      </c>
      <c r="AA59">
        <v>0.1227</v>
      </c>
      <c r="AB59">
        <v>0.27279999999999999</v>
      </c>
      <c r="AC59">
        <v>126.21</v>
      </c>
      <c r="AD59" s="1">
        <v>3711.69</v>
      </c>
      <c r="AE59">
        <v>468.98</v>
      </c>
      <c r="AF59" s="1">
        <v>109410.97</v>
      </c>
      <c r="AG59" t="s">
        <v>610</v>
      </c>
      <c r="AH59" s="1">
        <v>29420</v>
      </c>
      <c r="AI59" s="1">
        <v>45600.59</v>
      </c>
      <c r="AJ59">
        <v>44.63</v>
      </c>
      <c r="AK59">
        <v>27.46</v>
      </c>
      <c r="AL59">
        <v>32.9</v>
      </c>
      <c r="AM59">
        <v>3.99</v>
      </c>
      <c r="AN59">
        <v>977.33</v>
      </c>
      <c r="AO59">
        <v>0.89900000000000002</v>
      </c>
      <c r="AP59" s="1">
        <v>1595.23</v>
      </c>
      <c r="AQ59" s="1">
        <v>2151.89</v>
      </c>
      <c r="AR59" s="1">
        <v>6213.9</v>
      </c>
      <c r="AS59">
        <v>554.03</v>
      </c>
      <c r="AT59">
        <v>273.43</v>
      </c>
      <c r="AU59" s="1">
        <v>10788.48</v>
      </c>
      <c r="AV59" s="1">
        <v>7434.93</v>
      </c>
      <c r="AW59">
        <v>0.55610000000000004</v>
      </c>
      <c r="AX59" s="1">
        <v>3365.26</v>
      </c>
      <c r="AY59">
        <v>0.25169999999999998</v>
      </c>
      <c r="AZ59" s="1">
        <v>1470.19</v>
      </c>
      <c r="BA59">
        <v>0.11</v>
      </c>
      <c r="BB59" s="1">
        <v>1099.31</v>
      </c>
      <c r="BC59">
        <v>8.2199999999999995E-2</v>
      </c>
      <c r="BD59" s="1">
        <v>13369.69</v>
      </c>
      <c r="BE59" s="1">
        <v>5895.91</v>
      </c>
      <c r="BF59">
        <v>2.1663000000000001</v>
      </c>
      <c r="BG59">
        <v>0.502</v>
      </c>
      <c r="BH59">
        <v>0.2195</v>
      </c>
      <c r="BI59">
        <v>0.2213</v>
      </c>
      <c r="BJ59">
        <v>3.4200000000000001E-2</v>
      </c>
      <c r="BK59">
        <v>2.29E-2</v>
      </c>
    </row>
    <row r="60" spans="1:63" x14ac:dyDescent="0.3">
      <c r="A60" t="s">
        <v>58</v>
      </c>
      <c r="B60">
        <v>47613</v>
      </c>
      <c r="C60">
        <v>94.33</v>
      </c>
      <c r="D60">
        <v>9.31</v>
      </c>
      <c r="E60">
        <v>878.67</v>
      </c>
      <c r="F60">
        <v>837.97</v>
      </c>
      <c r="G60">
        <v>1.8E-3</v>
      </c>
      <c r="H60">
        <v>4.0000000000000002E-4</v>
      </c>
      <c r="I60">
        <v>6.8999999999999999E-3</v>
      </c>
      <c r="J60">
        <v>1.4E-3</v>
      </c>
      <c r="K60">
        <v>1.7899999999999999E-2</v>
      </c>
      <c r="L60">
        <v>0.9496</v>
      </c>
      <c r="M60">
        <v>2.2100000000000002E-2</v>
      </c>
      <c r="N60">
        <v>0.48599999999999999</v>
      </c>
      <c r="O60">
        <v>1.6999999999999999E-3</v>
      </c>
      <c r="P60">
        <v>0.1467</v>
      </c>
      <c r="Q60" s="1">
        <v>52652.82</v>
      </c>
      <c r="R60">
        <v>0.24610000000000001</v>
      </c>
      <c r="S60">
        <v>0.19450000000000001</v>
      </c>
      <c r="T60">
        <v>0.55940000000000001</v>
      </c>
      <c r="U60">
        <v>7.39</v>
      </c>
      <c r="V60" s="1">
        <v>66461.179999999993</v>
      </c>
      <c r="W60">
        <v>113.88</v>
      </c>
      <c r="X60" s="1">
        <v>140059</v>
      </c>
      <c r="Y60">
        <v>0.89690000000000003</v>
      </c>
      <c r="Z60">
        <v>4.8599999999999997E-2</v>
      </c>
      <c r="AA60">
        <v>5.45E-2</v>
      </c>
      <c r="AB60">
        <v>0.1031</v>
      </c>
      <c r="AC60">
        <v>140.06</v>
      </c>
      <c r="AD60" s="1">
        <v>3388.64</v>
      </c>
      <c r="AE60">
        <v>450.9</v>
      </c>
      <c r="AF60" s="1">
        <v>119841.79</v>
      </c>
      <c r="AG60" t="s">
        <v>610</v>
      </c>
      <c r="AH60" s="1">
        <v>31856</v>
      </c>
      <c r="AI60" s="1">
        <v>48102.28</v>
      </c>
      <c r="AJ60">
        <v>37.24</v>
      </c>
      <c r="AK60">
        <v>23.45</v>
      </c>
      <c r="AL60">
        <v>27.5</v>
      </c>
      <c r="AM60">
        <v>4.46</v>
      </c>
      <c r="AN60" s="1">
        <v>1187.97</v>
      </c>
      <c r="AO60">
        <v>1.3452999999999999</v>
      </c>
      <c r="AP60" s="1">
        <v>1562.87</v>
      </c>
      <c r="AQ60" s="1">
        <v>2302.2800000000002</v>
      </c>
      <c r="AR60" s="1">
        <v>6249.78</v>
      </c>
      <c r="AS60">
        <v>468.31</v>
      </c>
      <c r="AT60">
        <v>276.14</v>
      </c>
      <c r="AU60" s="1">
        <v>10859.39</v>
      </c>
      <c r="AV60" s="1">
        <v>7738.67</v>
      </c>
      <c r="AW60">
        <v>0.56189999999999996</v>
      </c>
      <c r="AX60" s="1">
        <v>3491.97</v>
      </c>
      <c r="AY60">
        <v>0.2535</v>
      </c>
      <c r="AZ60" s="1">
        <v>1565.54</v>
      </c>
      <c r="BA60">
        <v>0.1137</v>
      </c>
      <c r="BB60">
        <v>976.39</v>
      </c>
      <c r="BC60">
        <v>7.0900000000000005E-2</v>
      </c>
      <c r="BD60" s="1">
        <v>13772.57</v>
      </c>
      <c r="BE60" s="1">
        <v>6467</v>
      </c>
      <c r="BF60">
        <v>2.5771000000000002</v>
      </c>
      <c r="BG60">
        <v>0.4955</v>
      </c>
      <c r="BH60">
        <v>0.2104</v>
      </c>
      <c r="BI60">
        <v>0.2346</v>
      </c>
      <c r="BJ60">
        <v>3.6600000000000001E-2</v>
      </c>
      <c r="BK60">
        <v>2.29E-2</v>
      </c>
    </row>
    <row r="61" spans="1:63" x14ac:dyDescent="0.3">
      <c r="A61" t="s">
        <v>59</v>
      </c>
      <c r="B61">
        <v>50112</v>
      </c>
      <c r="C61">
        <v>80.900000000000006</v>
      </c>
      <c r="D61">
        <v>9.51</v>
      </c>
      <c r="E61">
        <v>769.4</v>
      </c>
      <c r="F61">
        <v>752.33</v>
      </c>
      <c r="G61">
        <v>1.9E-3</v>
      </c>
      <c r="H61">
        <v>1E-4</v>
      </c>
      <c r="I61">
        <v>3.0000000000000001E-3</v>
      </c>
      <c r="J61">
        <v>5.0000000000000001E-4</v>
      </c>
      <c r="K61">
        <v>1.0800000000000001E-2</v>
      </c>
      <c r="L61">
        <v>0.96779999999999999</v>
      </c>
      <c r="M61">
        <v>1.5900000000000001E-2</v>
      </c>
      <c r="N61">
        <v>0.4572</v>
      </c>
      <c r="O61">
        <v>3.5999999999999999E-3</v>
      </c>
      <c r="P61">
        <v>0.1414</v>
      </c>
      <c r="Q61" s="1">
        <v>50708.55</v>
      </c>
      <c r="R61">
        <v>0.27010000000000001</v>
      </c>
      <c r="S61">
        <v>0.18629999999999999</v>
      </c>
      <c r="T61">
        <v>0.54359999999999997</v>
      </c>
      <c r="U61">
        <v>7.55</v>
      </c>
      <c r="V61" s="1">
        <v>59065.47</v>
      </c>
      <c r="W61">
        <v>97.82</v>
      </c>
      <c r="X61" s="1">
        <v>132170.53</v>
      </c>
      <c r="Y61">
        <v>0.90400000000000003</v>
      </c>
      <c r="Z61">
        <v>4.2999999999999997E-2</v>
      </c>
      <c r="AA61">
        <v>5.2999999999999999E-2</v>
      </c>
      <c r="AB61">
        <v>9.6000000000000002E-2</v>
      </c>
      <c r="AC61">
        <v>132.16999999999999</v>
      </c>
      <c r="AD61" s="1">
        <v>3242.3</v>
      </c>
      <c r="AE61">
        <v>441.73</v>
      </c>
      <c r="AF61" s="1">
        <v>115547.64</v>
      </c>
      <c r="AG61" t="s">
        <v>610</v>
      </c>
      <c r="AH61" s="1">
        <v>32384</v>
      </c>
      <c r="AI61" s="1">
        <v>47987.37</v>
      </c>
      <c r="AJ61">
        <v>35.71</v>
      </c>
      <c r="AK61">
        <v>23.9</v>
      </c>
      <c r="AL61">
        <v>26.13</v>
      </c>
      <c r="AM61">
        <v>4.68</v>
      </c>
      <c r="AN61" s="1">
        <v>1405.88</v>
      </c>
      <c r="AO61">
        <v>1.3199000000000001</v>
      </c>
      <c r="AP61" s="1">
        <v>1565.94</v>
      </c>
      <c r="AQ61" s="1">
        <v>2257.0500000000002</v>
      </c>
      <c r="AR61" s="1">
        <v>6141.41</v>
      </c>
      <c r="AS61">
        <v>434</v>
      </c>
      <c r="AT61">
        <v>285.99</v>
      </c>
      <c r="AU61" s="1">
        <v>10684.39</v>
      </c>
      <c r="AV61" s="1">
        <v>7723.16</v>
      </c>
      <c r="AW61">
        <v>0.57940000000000003</v>
      </c>
      <c r="AX61" s="1">
        <v>3314.8</v>
      </c>
      <c r="AY61">
        <v>0.2487</v>
      </c>
      <c r="AZ61" s="1">
        <v>1428.64</v>
      </c>
      <c r="BA61">
        <v>0.1072</v>
      </c>
      <c r="BB61">
        <v>862.68</v>
      </c>
      <c r="BC61">
        <v>6.4699999999999994E-2</v>
      </c>
      <c r="BD61" s="1">
        <v>13329.27</v>
      </c>
      <c r="BE61" s="1">
        <v>6937.01</v>
      </c>
      <c r="BF61">
        <v>2.7336</v>
      </c>
      <c r="BG61">
        <v>0.50670000000000004</v>
      </c>
      <c r="BH61">
        <v>0.21709999999999999</v>
      </c>
      <c r="BI61">
        <v>0.21690000000000001</v>
      </c>
      <c r="BJ61">
        <v>3.4200000000000001E-2</v>
      </c>
      <c r="BK61">
        <v>2.5000000000000001E-2</v>
      </c>
    </row>
    <row r="62" spans="1:63" x14ac:dyDescent="0.3">
      <c r="A62" t="s">
        <v>60</v>
      </c>
      <c r="B62">
        <v>50120</v>
      </c>
      <c r="C62">
        <v>64.760000000000005</v>
      </c>
      <c r="D62">
        <v>17.95</v>
      </c>
      <c r="E62" s="1">
        <v>1162.23</v>
      </c>
      <c r="F62" s="1">
        <v>1102.19</v>
      </c>
      <c r="G62">
        <v>2.5999999999999999E-3</v>
      </c>
      <c r="H62">
        <v>6.9999999999999999E-4</v>
      </c>
      <c r="I62">
        <v>1.4999999999999999E-2</v>
      </c>
      <c r="J62">
        <v>8.0000000000000004E-4</v>
      </c>
      <c r="K62">
        <v>2.7400000000000001E-2</v>
      </c>
      <c r="L62">
        <v>0.91710000000000003</v>
      </c>
      <c r="M62">
        <v>3.6299999999999999E-2</v>
      </c>
      <c r="N62">
        <v>0.51259999999999994</v>
      </c>
      <c r="O62">
        <v>2.3999999999999998E-3</v>
      </c>
      <c r="P62">
        <v>0.15509999999999999</v>
      </c>
      <c r="Q62" s="1">
        <v>53311.12</v>
      </c>
      <c r="R62">
        <v>0.2959</v>
      </c>
      <c r="S62">
        <v>0.1588</v>
      </c>
      <c r="T62">
        <v>0.54530000000000001</v>
      </c>
      <c r="U62">
        <v>9.6</v>
      </c>
      <c r="V62" s="1">
        <v>70099.179999999993</v>
      </c>
      <c r="W62">
        <v>117.14</v>
      </c>
      <c r="X62" s="1">
        <v>147547.85</v>
      </c>
      <c r="Y62">
        <v>0.76829999999999998</v>
      </c>
      <c r="Z62">
        <v>0.13639999999999999</v>
      </c>
      <c r="AA62">
        <v>9.5299999999999996E-2</v>
      </c>
      <c r="AB62">
        <v>0.23169999999999999</v>
      </c>
      <c r="AC62">
        <v>147.55000000000001</v>
      </c>
      <c r="AD62" s="1">
        <v>4127.2</v>
      </c>
      <c r="AE62">
        <v>497.56</v>
      </c>
      <c r="AF62" s="1">
        <v>127140.37</v>
      </c>
      <c r="AG62" t="s">
        <v>610</v>
      </c>
      <c r="AH62" s="1">
        <v>30743</v>
      </c>
      <c r="AI62" s="1">
        <v>48516.7</v>
      </c>
      <c r="AJ62">
        <v>41.28</v>
      </c>
      <c r="AK62">
        <v>26.01</v>
      </c>
      <c r="AL62">
        <v>31.07</v>
      </c>
      <c r="AM62">
        <v>4.09</v>
      </c>
      <c r="AN62" s="1">
        <v>1412.31</v>
      </c>
      <c r="AO62">
        <v>1.0024</v>
      </c>
      <c r="AP62" s="1">
        <v>1472.05</v>
      </c>
      <c r="AQ62" s="1">
        <v>2169.1</v>
      </c>
      <c r="AR62" s="1">
        <v>6006.57</v>
      </c>
      <c r="AS62">
        <v>575.78</v>
      </c>
      <c r="AT62">
        <v>290.87</v>
      </c>
      <c r="AU62" s="1">
        <v>10514.38</v>
      </c>
      <c r="AV62" s="1">
        <v>6574.97</v>
      </c>
      <c r="AW62">
        <v>0.51019999999999999</v>
      </c>
      <c r="AX62" s="1">
        <v>3995.08</v>
      </c>
      <c r="AY62">
        <v>0.31</v>
      </c>
      <c r="AZ62" s="1">
        <v>1329.57</v>
      </c>
      <c r="BA62">
        <v>0.1032</v>
      </c>
      <c r="BB62">
        <v>986.89</v>
      </c>
      <c r="BC62">
        <v>7.6600000000000001E-2</v>
      </c>
      <c r="BD62" s="1">
        <v>12886.51</v>
      </c>
      <c r="BE62" s="1">
        <v>4999.97</v>
      </c>
      <c r="BF62">
        <v>1.6741999999999999</v>
      </c>
      <c r="BG62">
        <v>0.50009999999999999</v>
      </c>
      <c r="BH62">
        <v>0.21540000000000001</v>
      </c>
      <c r="BI62">
        <v>0.23300000000000001</v>
      </c>
      <c r="BJ62">
        <v>3.4099999999999998E-2</v>
      </c>
      <c r="BK62">
        <v>1.7399999999999999E-2</v>
      </c>
    </row>
    <row r="63" spans="1:63" x14ac:dyDescent="0.3">
      <c r="A63" t="s">
        <v>61</v>
      </c>
      <c r="B63">
        <v>43653</v>
      </c>
      <c r="C63">
        <v>27.62</v>
      </c>
      <c r="D63">
        <v>75.22</v>
      </c>
      <c r="E63" s="1">
        <v>2077.4499999999998</v>
      </c>
      <c r="F63" s="1">
        <v>1949.33</v>
      </c>
      <c r="G63">
        <v>1.35E-2</v>
      </c>
      <c r="H63">
        <v>6.9999999999999999E-4</v>
      </c>
      <c r="I63">
        <v>0.16569999999999999</v>
      </c>
      <c r="J63">
        <v>1.4E-3</v>
      </c>
      <c r="K63">
        <v>7.0199999999999999E-2</v>
      </c>
      <c r="L63">
        <v>0.68879999999999997</v>
      </c>
      <c r="M63">
        <v>5.9700000000000003E-2</v>
      </c>
      <c r="N63">
        <v>0.4909</v>
      </c>
      <c r="O63">
        <v>1.5900000000000001E-2</v>
      </c>
      <c r="P63">
        <v>0.14130000000000001</v>
      </c>
      <c r="Q63" s="1">
        <v>61055.3</v>
      </c>
      <c r="R63">
        <v>0.26600000000000001</v>
      </c>
      <c r="S63">
        <v>0.19989999999999999</v>
      </c>
      <c r="T63">
        <v>0.53410000000000002</v>
      </c>
      <c r="U63">
        <v>16.48</v>
      </c>
      <c r="V63" s="1">
        <v>81424.320000000007</v>
      </c>
      <c r="W63">
        <v>122.79</v>
      </c>
      <c r="X63" s="1">
        <v>190823.43</v>
      </c>
      <c r="Y63">
        <v>0.58450000000000002</v>
      </c>
      <c r="Z63">
        <v>0.34010000000000001</v>
      </c>
      <c r="AA63">
        <v>7.5399999999999995E-2</v>
      </c>
      <c r="AB63">
        <v>0.41549999999999998</v>
      </c>
      <c r="AC63">
        <v>190.82</v>
      </c>
      <c r="AD63" s="1">
        <v>7898.12</v>
      </c>
      <c r="AE63">
        <v>680.16</v>
      </c>
      <c r="AF63" s="1">
        <v>187422.58</v>
      </c>
      <c r="AG63" t="s">
        <v>610</v>
      </c>
      <c r="AH63" s="1">
        <v>32986</v>
      </c>
      <c r="AI63" s="1">
        <v>51196.58</v>
      </c>
      <c r="AJ63">
        <v>61.44</v>
      </c>
      <c r="AK63">
        <v>39.19</v>
      </c>
      <c r="AL63">
        <v>45.3</v>
      </c>
      <c r="AM63">
        <v>4.92</v>
      </c>
      <c r="AN63">
        <v>927.88</v>
      </c>
      <c r="AO63">
        <v>1.0358000000000001</v>
      </c>
      <c r="AP63" s="1">
        <v>1715.54</v>
      </c>
      <c r="AQ63" s="1">
        <v>2249.58</v>
      </c>
      <c r="AR63" s="1">
        <v>6961.71</v>
      </c>
      <c r="AS63">
        <v>676.38</v>
      </c>
      <c r="AT63">
        <v>441.07</v>
      </c>
      <c r="AU63" s="1">
        <v>12044.29</v>
      </c>
      <c r="AV63" s="1">
        <v>4568.42</v>
      </c>
      <c r="AW63">
        <v>0.32400000000000001</v>
      </c>
      <c r="AX63" s="1">
        <v>7431.71</v>
      </c>
      <c r="AY63">
        <v>0.52700000000000002</v>
      </c>
      <c r="AZ63" s="1">
        <v>1190</v>
      </c>
      <c r="BA63">
        <v>8.4400000000000003E-2</v>
      </c>
      <c r="BB63">
        <v>911.81</v>
      </c>
      <c r="BC63">
        <v>6.4699999999999994E-2</v>
      </c>
      <c r="BD63" s="1">
        <v>14101.93</v>
      </c>
      <c r="BE63" s="1">
        <v>2233.79</v>
      </c>
      <c r="BF63">
        <v>0.57410000000000005</v>
      </c>
      <c r="BG63">
        <v>0.54630000000000001</v>
      </c>
      <c r="BH63">
        <v>0.2087</v>
      </c>
      <c r="BI63">
        <v>0.19259999999999999</v>
      </c>
      <c r="BJ63">
        <v>3.1600000000000003E-2</v>
      </c>
      <c r="BK63">
        <v>2.0899999999999998E-2</v>
      </c>
    </row>
    <row r="64" spans="1:63" x14ac:dyDescent="0.3">
      <c r="A64" t="s">
        <v>62</v>
      </c>
      <c r="B64">
        <v>48678</v>
      </c>
      <c r="C64">
        <v>84.52</v>
      </c>
      <c r="D64">
        <v>18.489999999999998</v>
      </c>
      <c r="E64" s="1">
        <v>1563.04</v>
      </c>
      <c r="F64" s="1">
        <v>1543.19</v>
      </c>
      <c r="G64">
        <v>3.5999999999999999E-3</v>
      </c>
      <c r="H64">
        <v>2.9999999999999997E-4</v>
      </c>
      <c r="I64">
        <v>5.7000000000000002E-3</v>
      </c>
      <c r="J64">
        <v>1.1999999999999999E-3</v>
      </c>
      <c r="K64">
        <v>1.24E-2</v>
      </c>
      <c r="L64">
        <v>0.95950000000000002</v>
      </c>
      <c r="M64">
        <v>1.7299999999999999E-2</v>
      </c>
      <c r="N64">
        <v>0.33100000000000002</v>
      </c>
      <c r="O64">
        <v>1.5E-3</v>
      </c>
      <c r="P64">
        <v>0.12590000000000001</v>
      </c>
      <c r="Q64" s="1">
        <v>53794.62</v>
      </c>
      <c r="R64">
        <v>0.26129999999999998</v>
      </c>
      <c r="S64">
        <v>0.19020000000000001</v>
      </c>
      <c r="T64">
        <v>0.54849999999999999</v>
      </c>
      <c r="U64">
        <v>12.09</v>
      </c>
      <c r="V64" s="1">
        <v>71630.91</v>
      </c>
      <c r="W64">
        <v>124.43</v>
      </c>
      <c r="X64" s="1">
        <v>148803.1</v>
      </c>
      <c r="Y64">
        <v>0.84370000000000001</v>
      </c>
      <c r="Z64">
        <v>8.2900000000000001E-2</v>
      </c>
      <c r="AA64">
        <v>7.3499999999999996E-2</v>
      </c>
      <c r="AB64">
        <v>0.15629999999999999</v>
      </c>
      <c r="AC64">
        <v>148.80000000000001</v>
      </c>
      <c r="AD64" s="1">
        <v>4476.21</v>
      </c>
      <c r="AE64">
        <v>545.77</v>
      </c>
      <c r="AF64" s="1">
        <v>140548.54</v>
      </c>
      <c r="AG64" t="s">
        <v>610</v>
      </c>
      <c r="AH64" s="1">
        <v>35527</v>
      </c>
      <c r="AI64" s="1">
        <v>55294.22</v>
      </c>
      <c r="AJ64">
        <v>48.29</v>
      </c>
      <c r="AK64">
        <v>29</v>
      </c>
      <c r="AL64">
        <v>32.56</v>
      </c>
      <c r="AM64">
        <v>4.7300000000000004</v>
      </c>
      <c r="AN64" s="1">
        <v>1327.18</v>
      </c>
      <c r="AO64">
        <v>1.0608</v>
      </c>
      <c r="AP64" s="1">
        <v>1337.92</v>
      </c>
      <c r="AQ64" s="1">
        <v>2022.77</v>
      </c>
      <c r="AR64" s="1">
        <v>5909.14</v>
      </c>
      <c r="AS64">
        <v>482.19</v>
      </c>
      <c r="AT64">
        <v>304.38</v>
      </c>
      <c r="AU64" s="1">
        <v>10056.41</v>
      </c>
      <c r="AV64" s="1">
        <v>5550.67</v>
      </c>
      <c r="AW64">
        <v>0.4703</v>
      </c>
      <c r="AX64" s="1">
        <v>4355.97</v>
      </c>
      <c r="AY64">
        <v>0.36909999999999998</v>
      </c>
      <c r="AZ64" s="1">
        <v>1226.1099999999999</v>
      </c>
      <c r="BA64">
        <v>0.10390000000000001</v>
      </c>
      <c r="BB64">
        <v>668.69</v>
      </c>
      <c r="BC64">
        <v>5.67E-2</v>
      </c>
      <c r="BD64" s="1">
        <v>11801.44</v>
      </c>
      <c r="BE64" s="1">
        <v>4878.8500000000004</v>
      </c>
      <c r="BF64">
        <v>1.3553999999999999</v>
      </c>
      <c r="BG64">
        <v>0.54620000000000002</v>
      </c>
      <c r="BH64">
        <v>0.23080000000000001</v>
      </c>
      <c r="BI64">
        <v>0.1678</v>
      </c>
      <c r="BJ64">
        <v>3.6499999999999998E-2</v>
      </c>
      <c r="BK64">
        <v>1.8800000000000001E-2</v>
      </c>
    </row>
    <row r="65" spans="1:63" x14ac:dyDescent="0.3">
      <c r="A65" t="s">
        <v>63</v>
      </c>
      <c r="B65">
        <v>46177</v>
      </c>
      <c r="C65">
        <v>52.57</v>
      </c>
      <c r="D65">
        <v>17.399999999999999</v>
      </c>
      <c r="E65">
        <v>914.98</v>
      </c>
      <c r="F65">
        <v>869.74</v>
      </c>
      <c r="G65">
        <v>2.5999999999999999E-3</v>
      </c>
      <c r="H65">
        <v>8.0000000000000004E-4</v>
      </c>
      <c r="I65">
        <v>1.4999999999999999E-2</v>
      </c>
      <c r="J65">
        <v>1.1999999999999999E-3</v>
      </c>
      <c r="K65">
        <v>2.4799999999999999E-2</v>
      </c>
      <c r="L65">
        <v>0.91920000000000002</v>
      </c>
      <c r="M65">
        <v>3.6400000000000002E-2</v>
      </c>
      <c r="N65">
        <v>0.51680000000000004</v>
      </c>
      <c r="O65">
        <v>2.7000000000000001E-3</v>
      </c>
      <c r="P65">
        <v>0.1431</v>
      </c>
      <c r="Q65" s="1">
        <v>50271.48</v>
      </c>
      <c r="R65">
        <v>0.3337</v>
      </c>
      <c r="S65">
        <v>0.1711</v>
      </c>
      <c r="T65">
        <v>0.49509999999999998</v>
      </c>
      <c r="U65">
        <v>8.14</v>
      </c>
      <c r="V65" s="1">
        <v>68375.81</v>
      </c>
      <c r="W65">
        <v>108.47</v>
      </c>
      <c r="X65" s="1">
        <v>141616.87</v>
      </c>
      <c r="Y65">
        <v>0.76649999999999996</v>
      </c>
      <c r="Z65">
        <v>0.12709999999999999</v>
      </c>
      <c r="AA65">
        <v>0.10639999999999999</v>
      </c>
      <c r="AB65">
        <v>0.23350000000000001</v>
      </c>
      <c r="AC65">
        <v>141.62</v>
      </c>
      <c r="AD65" s="1">
        <v>3895.64</v>
      </c>
      <c r="AE65">
        <v>485.81</v>
      </c>
      <c r="AF65" s="1">
        <v>121531.33</v>
      </c>
      <c r="AG65" t="s">
        <v>610</v>
      </c>
      <c r="AH65" s="1">
        <v>31040</v>
      </c>
      <c r="AI65" s="1">
        <v>48405.91</v>
      </c>
      <c r="AJ65">
        <v>43.52</v>
      </c>
      <c r="AK65">
        <v>25.49</v>
      </c>
      <c r="AL65">
        <v>30.93</v>
      </c>
      <c r="AM65">
        <v>4.0599999999999996</v>
      </c>
      <c r="AN65" s="1">
        <v>1424.7</v>
      </c>
      <c r="AO65">
        <v>0.96940000000000004</v>
      </c>
      <c r="AP65" s="1">
        <v>1626.07</v>
      </c>
      <c r="AQ65" s="1">
        <v>2226.33</v>
      </c>
      <c r="AR65" s="1">
        <v>5920.72</v>
      </c>
      <c r="AS65">
        <v>528.36</v>
      </c>
      <c r="AT65">
        <v>279.33</v>
      </c>
      <c r="AU65" s="1">
        <v>10580.81</v>
      </c>
      <c r="AV65" s="1">
        <v>7092.96</v>
      </c>
      <c r="AW65">
        <v>0.53100000000000003</v>
      </c>
      <c r="AX65" s="1">
        <v>3687.69</v>
      </c>
      <c r="AY65">
        <v>0.27610000000000001</v>
      </c>
      <c r="AZ65" s="1">
        <v>1600.44</v>
      </c>
      <c r="BA65">
        <v>0.1198</v>
      </c>
      <c r="BB65">
        <v>977.22</v>
      </c>
      <c r="BC65">
        <v>7.3200000000000001E-2</v>
      </c>
      <c r="BD65" s="1">
        <v>13358.31</v>
      </c>
      <c r="BE65" s="1">
        <v>5532.89</v>
      </c>
      <c r="BF65">
        <v>1.8647</v>
      </c>
      <c r="BG65">
        <v>0.4899</v>
      </c>
      <c r="BH65">
        <v>0.21609999999999999</v>
      </c>
      <c r="BI65">
        <v>0.24079999999999999</v>
      </c>
      <c r="BJ65">
        <v>3.49E-2</v>
      </c>
      <c r="BK65">
        <v>1.83E-2</v>
      </c>
    </row>
    <row r="66" spans="1:63" x14ac:dyDescent="0.3">
      <c r="A66" t="s">
        <v>64</v>
      </c>
      <c r="B66">
        <v>43661</v>
      </c>
      <c r="C66">
        <v>32.76</v>
      </c>
      <c r="D66">
        <v>185.6</v>
      </c>
      <c r="E66" s="1">
        <v>6080.62</v>
      </c>
      <c r="F66" s="1">
        <v>5889.74</v>
      </c>
      <c r="G66">
        <v>1.9199999999999998E-2</v>
      </c>
      <c r="H66">
        <v>5.0000000000000001E-4</v>
      </c>
      <c r="I66">
        <v>4.0399999999999998E-2</v>
      </c>
      <c r="J66">
        <v>1E-3</v>
      </c>
      <c r="K66">
        <v>3.4700000000000002E-2</v>
      </c>
      <c r="L66">
        <v>0.86129999999999995</v>
      </c>
      <c r="M66">
        <v>4.2900000000000001E-2</v>
      </c>
      <c r="N66">
        <v>0.28449999999999998</v>
      </c>
      <c r="O66">
        <v>1.46E-2</v>
      </c>
      <c r="P66">
        <v>0.13070000000000001</v>
      </c>
      <c r="Q66" s="1">
        <v>62946.400000000001</v>
      </c>
      <c r="R66">
        <v>0.2487</v>
      </c>
      <c r="S66">
        <v>0.19170000000000001</v>
      </c>
      <c r="T66">
        <v>0.55959999999999999</v>
      </c>
      <c r="U66">
        <v>32.99</v>
      </c>
      <c r="V66" s="1">
        <v>91364.56</v>
      </c>
      <c r="W66">
        <v>181.83</v>
      </c>
      <c r="X66" s="1">
        <v>168289.37</v>
      </c>
      <c r="Y66">
        <v>0.77059999999999995</v>
      </c>
      <c r="Z66">
        <v>0.19020000000000001</v>
      </c>
      <c r="AA66">
        <v>3.9199999999999999E-2</v>
      </c>
      <c r="AB66">
        <v>0.22939999999999999</v>
      </c>
      <c r="AC66">
        <v>168.29</v>
      </c>
      <c r="AD66" s="1">
        <v>6872.96</v>
      </c>
      <c r="AE66">
        <v>813.69</v>
      </c>
      <c r="AF66" s="1">
        <v>167847.67999999999</v>
      </c>
      <c r="AG66" t="s">
        <v>610</v>
      </c>
      <c r="AH66" s="1">
        <v>40182</v>
      </c>
      <c r="AI66" s="1">
        <v>64432.800000000003</v>
      </c>
      <c r="AJ66">
        <v>64.75</v>
      </c>
      <c r="AK66">
        <v>38.130000000000003</v>
      </c>
      <c r="AL66">
        <v>42.27</v>
      </c>
      <c r="AM66">
        <v>4.63</v>
      </c>
      <c r="AN66">
        <v>0</v>
      </c>
      <c r="AO66">
        <v>0.80300000000000005</v>
      </c>
      <c r="AP66" s="1">
        <v>1310.1300000000001</v>
      </c>
      <c r="AQ66" s="1">
        <v>1970.44</v>
      </c>
      <c r="AR66" s="1">
        <v>6260.08</v>
      </c>
      <c r="AS66">
        <v>693.95</v>
      </c>
      <c r="AT66">
        <v>297.74</v>
      </c>
      <c r="AU66" s="1">
        <v>10532.33</v>
      </c>
      <c r="AV66" s="1">
        <v>4153.45</v>
      </c>
      <c r="AW66">
        <v>0.35289999999999999</v>
      </c>
      <c r="AX66" s="1">
        <v>6139.63</v>
      </c>
      <c r="AY66">
        <v>0.52159999999999995</v>
      </c>
      <c r="AZ66">
        <v>890.52</v>
      </c>
      <c r="BA66">
        <v>7.5700000000000003E-2</v>
      </c>
      <c r="BB66">
        <v>586.80999999999995</v>
      </c>
      <c r="BC66">
        <v>4.99E-2</v>
      </c>
      <c r="BD66" s="1">
        <v>11770.4</v>
      </c>
      <c r="BE66" s="1">
        <v>2755.87</v>
      </c>
      <c r="BF66">
        <v>0.50829999999999997</v>
      </c>
      <c r="BG66">
        <v>0.57779999999999998</v>
      </c>
      <c r="BH66">
        <v>0.22209999999999999</v>
      </c>
      <c r="BI66">
        <v>0.1542</v>
      </c>
      <c r="BJ66">
        <v>3.0200000000000001E-2</v>
      </c>
      <c r="BK66">
        <v>1.5800000000000002E-2</v>
      </c>
    </row>
    <row r="67" spans="1:63" x14ac:dyDescent="0.3">
      <c r="A67" t="s">
        <v>65</v>
      </c>
      <c r="B67">
        <v>43679</v>
      </c>
      <c r="C67">
        <v>85.38</v>
      </c>
      <c r="D67">
        <v>23.17</v>
      </c>
      <c r="E67" s="1">
        <v>1978.03</v>
      </c>
      <c r="F67" s="1">
        <v>1921.31</v>
      </c>
      <c r="G67">
        <v>6.7000000000000002E-3</v>
      </c>
      <c r="H67">
        <v>8.0000000000000004E-4</v>
      </c>
      <c r="I67">
        <v>1.5299999999999999E-2</v>
      </c>
      <c r="J67">
        <v>1E-3</v>
      </c>
      <c r="K67">
        <v>4.7899999999999998E-2</v>
      </c>
      <c r="L67">
        <v>0.89570000000000005</v>
      </c>
      <c r="M67">
        <v>3.2599999999999997E-2</v>
      </c>
      <c r="N67">
        <v>0.42059999999999997</v>
      </c>
      <c r="O67">
        <v>1.0500000000000001E-2</v>
      </c>
      <c r="P67">
        <v>0.1411</v>
      </c>
      <c r="Q67" s="1">
        <v>54905.05</v>
      </c>
      <c r="R67">
        <v>0.2356</v>
      </c>
      <c r="S67">
        <v>0.15629999999999999</v>
      </c>
      <c r="T67">
        <v>0.60809999999999997</v>
      </c>
      <c r="U67">
        <v>13.23</v>
      </c>
      <c r="V67" s="1">
        <v>74379.87</v>
      </c>
      <c r="W67">
        <v>145.05000000000001</v>
      </c>
      <c r="X67" s="1">
        <v>146789.23000000001</v>
      </c>
      <c r="Y67">
        <v>0.76680000000000004</v>
      </c>
      <c r="Z67">
        <v>0.1825</v>
      </c>
      <c r="AA67">
        <v>5.0700000000000002E-2</v>
      </c>
      <c r="AB67">
        <v>0.23319999999999999</v>
      </c>
      <c r="AC67">
        <v>146.79</v>
      </c>
      <c r="AD67" s="1">
        <v>4319.38</v>
      </c>
      <c r="AE67">
        <v>517.08000000000004</v>
      </c>
      <c r="AF67" s="1">
        <v>137395.89000000001</v>
      </c>
      <c r="AG67" t="s">
        <v>610</v>
      </c>
      <c r="AH67" s="1">
        <v>33175</v>
      </c>
      <c r="AI67" s="1">
        <v>51610.26</v>
      </c>
      <c r="AJ67">
        <v>46.8</v>
      </c>
      <c r="AK67">
        <v>27.2</v>
      </c>
      <c r="AL67">
        <v>34.5</v>
      </c>
      <c r="AM67">
        <v>4.1100000000000003</v>
      </c>
      <c r="AN67" s="1">
        <v>1456.9</v>
      </c>
      <c r="AO67">
        <v>1.0390999999999999</v>
      </c>
      <c r="AP67" s="1">
        <v>1236.73</v>
      </c>
      <c r="AQ67" s="1">
        <v>1832.17</v>
      </c>
      <c r="AR67" s="1">
        <v>5823.39</v>
      </c>
      <c r="AS67">
        <v>562.41</v>
      </c>
      <c r="AT67">
        <v>271.18</v>
      </c>
      <c r="AU67" s="1">
        <v>9725.89</v>
      </c>
      <c r="AV67" s="1">
        <v>5283.37</v>
      </c>
      <c r="AW67">
        <v>0.46189999999999998</v>
      </c>
      <c r="AX67" s="1">
        <v>4143.42</v>
      </c>
      <c r="AY67">
        <v>0.36230000000000001</v>
      </c>
      <c r="AZ67" s="1">
        <v>1219.19</v>
      </c>
      <c r="BA67">
        <v>0.1066</v>
      </c>
      <c r="BB67">
        <v>791.75</v>
      </c>
      <c r="BC67">
        <v>6.9199999999999998E-2</v>
      </c>
      <c r="BD67" s="1">
        <v>11437.74</v>
      </c>
      <c r="BE67" s="1">
        <v>4055.47</v>
      </c>
      <c r="BF67">
        <v>1.2783</v>
      </c>
      <c r="BG67">
        <v>0.54259999999999997</v>
      </c>
      <c r="BH67">
        <v>0.21929999999999999</v>
      </c>
      <c r="BI67">
        <v>0.188</v>
      </c>
      <c r="BJ67">
        <v>3.1199999999999999E-2</v>
      </c>
      <c r="BK67">
        <v>1.8800000000000001E-2</v>
      </c>
    </row>
    <row r="68" spans="1:63" x14ac:dyDescent="0.3">
      <c r="A68" t="s">
        <v>66</v>
      </c>
      <c r="B68">
        <v>46508</v>
      </c>
      <c r="C68">
        <v>91</v>
      </c>
      <c r="D68">
        <v>8.64</v>
      </c>
      <c r="E68">
        <v>786.01</v>
      </c>
      <c r="F68">
        <v>767.33</v>
      </c>
      <c r="G68">
        <v>3.0000000000000001E-3</v>
      </c>
      <c r="H68">
        <v>2.0000000000000001E-4</v>
      </c>
      <c r="I68">
        <v>6.1000000000000004E-3</v>
      </c>
      <c r="J68">
        <v>2E-3</v>
      </c>
      <c r="K68">
        <v>2.5399999999999999E-2</v>
      </c>
      <c r="L68">
        <v>0.94259999999999999</v>
      </c>
      <c r="M68">
        <v>2.07E-2</v>
      </c>
      <c r="N68">
        <v>0.3921</v>
      </c>
      <c r="O68">
        <v>2.0999999999999999E-3</v>
      </c>
      <c r="P68">
        <v>0.13489999999999999</v>
      </c>
      <c r="Q68" s="1">
        <v>52524.71</v>
      </c>
      <c r="R68">
        <v>0.28639999999999999</v>
      </c>
      <c r="S68">
        <v>0.18590000000000001</v>
      </c>
      <c r="T68">
        <v>0.52769999999999995</v>
      </c>
      <c r="U68">
        <v>7.74</v>
      </c>
      <c r="V68" s="1">
        <v>63551.71</v>
      </c>
      <c r="W68">
        <v>97.49</v>
      </c>
      <c r="X68" s="1">
        <v>163223.35</v>
      </c>
      <c r="Y68">
        <v>0.87409999999999999</v>
      </c>
      <c r="Z68">
        <v>6.59E-2</v>
      </c>
      <c r="AA68">
        <v>5.9900000000000002E-2</v>
      </c>
      <c r="AB68">
        <v>0.12590000000000001</v>
      </c>
      <c r="AC68">
        <v>163.22</v>
      </c>
      <c r="AD68" s="1">
        <v>4075.75</v>
      </c>
      <c r="AE68">
        <v>504.26</v>
      </c>
      <c r="AF68" s="1">
        <v>136810.07</v>
      </c>
      <c r="AG68" t="s">
        <v>610</v>
      </c>
      <c r="AH68" s="1">
        <v>33390</v>
      </c>
      <c r="AI68" s="1">
        <v>49267.26</v>
      </c>
      <c r="AJ68">
        <v>40.61</v>
      </c>
      <c r="AK68">
        <v>23.74</v>
      </c>
      <c r="AL68">
        <v>28.3</v>
      </c>
      <c r="AM68">
        <v>4.7300000000000004</v>
      </c>
      <c r="AN68" s="1">
        <v>1590.6</v>
      </c>
      <c r="AO68">
        <v>1.6312</v>
      </c>
      <c r="AP68" s="1">
        <v>1618.92</v>
      </c>
      <c r="AQ68" s="1">
        <v>2245.0500000000002</v>
      </c>
      <c r="AR68" s="1">
        <v>6148.01</v>
      </c>
      <c r="AS68">
        <v>512.55999999999995</v>
      </c>
      <c r="AT68">
        <v>321.89</v>
      </c>
      <c r="AU68" s="1">
        <v>10846.43</v>
      </c>
      <c r="AV68" s="1">
        <v>6693.03</v>
      </c>
      <c r="AW68">
        <v>0.48099999999999998</v>
      </c>
      <c r="AX68" s="1">
        <v>4779.72</v>
      </c>
      <c r="AY68">
        <v>0.34350000000000003</v>
      </c>
      <c r="AZ68" s="1">
        <v>1651.57</v>
      </c>
      <c r="BA68">
        <v>0.1187</v>
      </c>
      <c r="BB68">
        <v>790.2</v>
      </c>
      <c r="BC68">
        <v>5.6800000000000003E-2</v>
      </c>
      <c r="BD68" s="1">
        <v>13914.52</v>
      </c>
      <c r="BE68" s="1">
        <v>5753.4</v>
      </c>
      <c r="BF68">
        <v>2.1379999999999999</v>
      </c>
      <c r="BG68">
        <v>0.51339999999999997</v>
      </c>
      <c r="BH68">
        <v>0.21110000000000001</v>
      </c>
      <c r="BI68">
        <v>0.21709999999999999</v>
      </c>
      <c r="BJ68">
        <v>3.7699999999999997E-2</v>
      </c>
      <c r="BK68">
        <v>2.06E-2</v>
      </c>
    </row>
    <row r="69" spans="1:63" x14ac:dyDescent="0.3">
      <c r="A69" t="s">
        <v>67</v>
      </c>
      <c r="B69">
        <v>45856</v>
      </c>
      <c r="C69">
        <v>84.1</v>
      </c>
      <c r="D69">
        <v>24.46</v>
      </c>
      <c r="E69" s="1">
        <v>2057.17</v>
      </c>
      <c r="F69" s="1">
        <v>1911.96</v>
      </c>
      <c r="G69">
        <v>6.1000000000000004E-3</v>
      </c>
      <c r="H69">
        <v>5.9999999999999995E-4</v>
      </c>
      <c r="I69">
        <v>1.9300000000000001E-2</v>
      </c>
      <c r="J69">
        <v>8.0000000000000004E-4</v>
      </c>
      <c r="K69">
        <v>3.6799999999999999E-2</v>
      </c>
      <c r="L69">
        <v>0.89439999999999997</v>
      </c>
      <c r="M69">
        <v>4.2099999999999999E-2</v>
      </c>
      <c r="N69">
        <v>0.48110000000000003</v>
      </c>
      <c r="O69">
        <v>7.9000000000000008E-3</v>
      </c>
      <c r="P69">
        <v>0.15260000000000001</v>
      </c>
      <c r="Q69" s="1">
        <v>52747.38</v>
      </c>
      <c r="R69">
        <v>0.2389</v>
      </c>
      <c r="S69">
        <v>0.1605</v>
      </c>
      <c r="T69">
        <v>0.60060000000000002</v>
      </c>
      <c r="U69">
        <v>13.73</v>
      </c>
      <c r="V69" s="1">
        <v>74171.850000000006</v>
      </c>
      <c r="W69">
        <v>145.85</v>
      </c>
      <c r="X69" s="1">
        <v>144632.47</v>
      </c>
      <c r="Y69">
        <v>0.73880000000000001</v>
      </c>
      <c r="Z69">
        <v>0.19009999999999999</v>
      </c>
      <c r="AA69">
        <v>7.0999999999999994E-2</v>
      </c>
      <c r="AB69">
        <v>0.26119999999999999</v>
      </c>
      <c r="AC69">
        <v>144.63</v>
      </c>
      <c r="AD69" s="1">
        <v>4077.71</v>
      </c>
      <c r="AE69">
        <v>486.9</v>
      </c>
      <c r="AF69" s="1">
        <v>133135</v>
      </c>
      <c r="AG69" t="s">
        <v>610</v>
      </c>
      <c r="AH69" s="1">
        <v>30629</v>
      </c>
      <c r="AI69" s="1">
        <v>48696.34</v>
      </c>
      <c r="AJ69">
        <v>43.4</v>
      </c>
      <c r="AK69">
        <v>25.89</v>
      </c>
      <c r="AL69">
        <v>32.159999999999997</v>
      </c>
      <c r="AM69">
        <v>4.0599999999999996</v>
      </c>
      <c r="AN69" s="1">
        <v>1043.46</v>
      </c>
      <c r="AO69">
        <v>1.0257000000000001</v>
      </c>
      <c r="AP69" s="1">
        <v>1346.53</v>
      </c>
      <c r="AQ69" s="1">
        <v>1850.16</v>
      </c>
      <c r="AR69" s="1">
        <v>5988.31</v>
      </c>
      <c r="AS69">
        <v>624.1</v>
      </c>
      <c r="AT69">
        <v>268.93</v>
      </c>
      <c r="AU69" s="1">
        <v>10078.02</v>
      </c>
      <c r="AV69" s="1">
        <v>5841.06</v>
      </c>
      <c r="AW69">
        <v>0.4854</v>
      </c>
      <c r="AX69" s="1">
        <v>4113.6099999999997</v>
      </c>
      <c r="AY69">
        <v>0.34179999999999999</v>
      </c>
      <c r="AZ69" s="1">
        <v>1126.5999999999999</v>
      </c>
      <c r="BA69">
        <v>9.3600000000000003E-2</v>
      </c>
      <c r="BB69">
        <v>952.17</v>
      </c>
      <c r="BC69">
        <v>7.9100000000000004E-2</v>
      </c>
      <c r="BD69" s="1">
        <v>12033.44</v>
      </c>
      <c r="BE69" s="1">
        <v>4210.29</v>
      </c>
      <c r="BF69">
        <v>1.4093</v>
      </c>
      <c r="BG69">
        <v>0.51910000000000001</v>
      </c>
      <c r="BH69">
        <v>0.21840000000000001</v>
      </c>
      <c r="BI69">
        <v>0.219</v>
      </c>
      <c r="BJ69">
        <v>2.8199999999999999E-2</v>
      </c>
      <c r="BK69">
        <v>1.52E-2</v>
      </c>
    </row>
    <row r="70" spans="1:63" x14ac:dyDescent="0.3">
      <c r="A70" t="s">
        <v>68</v>
      </c>
      <c r="B70">
        <v>47787</v>
      </c>
      <c r="C70">
        <v>188.9</v>
      </c>
      <c r="D70">
        <v>9.48</v>
      </c>
      <c r="E70" s="1">
        <v>1789.95</v>
      </c>
      <c r="F70" s="1">
        <v>1677.51</v>
      </c>
      <c r="G70">
        <v>3.5000000000000001E-3</v>
      </c>
      <c r="H70">
        <v>4.0000000000000002E-4</v>
      </c>
      <c r="I70">
        <v>9.7999999999999997E-3</v>
      </c>
      <c r="J70">
        <v>1.1999999999999999E-3</v>
      </c>
      <c r="K70">
        <v>1.18E-2</v>
      </c>
      <c r="L70">
        <v>0.95169999999999999</v>
      </c>
      <c r="M70">
        <v>2.1600000000000001E-2</v>
      </c>
      <c r="N70">
        <v>0.52690000000000003</v>
      </c>
      <c r="O70">
        <v>2.5000000000000001E-3</v>
      </c>
      <c r="P70">
        <v>0.1573</v>
      </c>
      <c r="Q70" s="1">
        <v>50667.56</v>
      </c>
      <c r="R70">
        <v>0.2823</v>
      </c>
      <c r="S70">
        <v>0.19550000000000001</v>
      </c>
      <c r="T70">
        <v>0.52229999999999999</v>
      </c>
      <c r="U70">
        <v>13.18</v>
      </c>
      <c r="V70" s="1">
        <v>71565.17</v>
      </c>
      <c r="W70">
        <v>130.72999999999999</v>
      </c>
      <c r="X70" s="1">
        <v>212486.25</v>
      </c>
      <c r="Y70">
        <v>0.55210000000000004</v>
      </c>
      <c r="Z70">
        <v>0.21879999999999999</v>
      </c>
      <c r="AA70">
        <v>0.22919999999999999</v>
      </c>
      <c r="AB70">
        <v>0.44790000000000002</v>
      </c>
      <c r="AC70">
        <v>212.49</v>
      </c>
      <c r="AD70" s="1">
        <v>6081.95</v>
      </c>
      <c r="AE70">
        <v>436.54</v>
      </c>
      <c r="AF70" s="1">
        <v>177117.76</v>
      </c>
      <c r="AG70" t="s">
        <v>610</v>
      </c>
      <c r="AH70" s="1">
        <v>32053</v>
      </c>
      <c r="AI70" s="1">
        <v>53081.88</v>
      </c>
      <c r="AJ70">
        <v>38.409999999999997</v>
      </c>
      <c r="AK70">
        <v>24.98</v>
      </c>
      <c r="AL70">
        <v>28.32</v>
      </c>
      <c r="AM70">
        <v>3.76</v>
      </c>
      <c r="AN70">
        <v>0.6</v>
      </c>
      <c r="AO70">
        <v>0.86639999999999995</v>
      </c>
      <c r="AP70" s="1">
        <v>1532.15</v>
      </c>
      <c r="AQ70" s="1">
        <v>2430.2199999999998</v>
      </c>
      <c r="AR70" s="1">
        <v>6380.08</v>
      </c>
      <c r="AS70">
        <v>544.91</v>
      </c>
      <c r="AT70">
        <v>383.34</v>
      </c>
      <c r="AU70" s="1">
        <v>11270.71</v>
      </c>
      <c r="AV70" s="1">
        <v>6068.64</v>
      </c>
      <c r="AW70">
        <v>0.43740000000000001</v>
      </c>
      <c r="AX70" s="1">
        <v>5491.29</v>
      </c>
      <c r="AY70">
        <v>0.39579999999999999</v>
      </c>
      <c r="AZ70" s="1">
        <v>1214.19</v>
      </c>
      <c r="BA70">
        <v>8.7499999999999994E-2</v>
      </c>
      <c r="BB70" s="1">
        <v>1100.33</v>
      </c>
      <c r="BC70">
        <v>7.9299999999999995E-2</v>
      </c>
      <c r="BD70" s="1">
        <v>13874.45</v>
      </c>
      <c r="BE70" s="1">
        <v>4260.9799999999996</v>
      </c>
      <c r="BF70">
        <v>1.2728999999999999</v>
      </c>
      <c r="BG70">
        <v>0.49409999999999998</v>
      </c>
      <c r="BH70">
        <v>0.24079999999999999</v>
      </c>
      <c r="BI70">
        <v>0.20669999999999999</v>
      </c>
      <c r="BJ70">
        <v>3.61E-2</v>
      </c>
      <c r="BK70">
        <v>2.23E-2</v>
      </c>
    </row>
    <row r="71" spans="1:63" x14ac:dyDescent="0.3">
      <c r="A71" t="s">
        <v>69</v>
      </c>
      <c r="B71">
        <v>48470</v>
      </c>
      <c r="C71">
        <v>67.290000000000006</v>
      </c>
      <c r="D71">
        <v>30.01</v>
      </c>
      <c r="E71" s="1">
        <v>2019.31</v>
      </c>
      <c r="F71" s="1">
        <v>1956.61</v>
      </c>
      <c r="G71">
        <v>1.1299999999999999E-2</v>
      </c>
      <c r="H71">
        <v>5.0000000000000001E-4</v>
      </c>
      <c r="I71">
        <v>1.2999999999999999E-2</v>
      </c>
      <c r="J71">
        <v>1.2999999999999999E-3</v>
      </c>
      <c r="K71">
        <v>2.4E-2</v>
      </c>
      <c r="L71">
        <v>0.92149999999999999</v>
      </c>
      <c r="M71">
        <v>2.8299999999999999E-2</v>
      </c>
      <c r="N71">
        <v>0.23469999999999999</v>
      </c>
      <c r="O71">
        <v>7.4000000000000003E-3</v>
      </c>
      <c r="P71">
        <v>0.1129</v>
      </c>
      <c r="Q71" s="1">
        <v>57488.959999999999</v>
      </c>
      <c r="R71">
        <v>0.25119999999999998</v>
      </c>
      <c r="S71">
        <v>0.1898</v>
      </c>
      <c r="T71">
        <v>0.55900000000000005</v>
      </c>
      <c r="U71">
        <v>14.22</v>
      </c>
      <c r="V71" s="1">
        <v>78930.37</v>
      </c>
      <c r="W71">
        <v>138.51</v>
      </c>
      <c r="X71" s="1">
        <v>178442.69</v>
      </c>
      <c r="Y71">
        <v>0.79730000000000001</v>
      </c>
      <c r="Z71">
        <v>0.14480000000000001</v>
      </c>
      <c r="AA71">
        <v>5.79E-2</v>
      </c>
      <c r="AB71">
        <v>0.20269999999999999</v>
      </c>
      <c r="AC71">
        <v>178.44</v>
      </c>
      <c r="AD71" s="1">
        <v>6031.94</v>
      </c>
      <c r="AE71">
        <v>703.23</v>
      </c>
      <c r="AF71" s="1">
        <v>171872.55</v>
      </c>
      <c r="AG71" t="s">
        <v>610</v>
      </c>
      <c r="AH71" s="1">
        <v>39094</v>
      </c>
      <c r="AI71" s="1">
        <v>66477.16</v>
      </c>
      <c r="AJ71">
        <v>49.66</v>
      </c>
      <c r="AK71">
        <v>31.77</v>
      </c>
      <c r="AL71">
        <v>34.89</v>
      </c>
      <c r="AM71">
        <v>4.58</v>
      </c>
      <c r="AN71" s="1">
        <v>1818.42</v>
      </c>
      <c r="AO71">
        <v>0.91810000000000003</v>
      </c>
      <c r="AP71" s="1">
        <v>1343.77</v>
      </c>
      <c r="AQ71" s="1">
        <v>1816.61</v>
      </c>
      <c r="AR71" s="1">
        <v>5901.68</v>
      </c>
      <c r="AS71">
        <v>547.52</v>
      </c>
      <c r="AT71">
        <v>305.39999999999998</v>
      </c>
      <c r="AU71" s="1">
        <v>9914.98</v>
      </c>
      <c r="AV71" s="1">
        <v>4366.99</v>
      </c>
      <c r="AW71">
        <v>0.3785</v>
      </c>
      <c r="AX71" s="1">
        <v>5554.41</v>
      </c>
      <c r="AY71">
        <v>0.48139999999999999</v>
      </c>
      <c r="AZ71" s="1">
        <v>1084.3699999999999</v>
      </c>
      <c r="BA71">
        <v>9.4E-2</v>
      </c>
      <c r="BB71">
        <v>531.19000000000005</v>
      </c>
      <c r="BC71">
        <v>4.5999999999999999E-2</v>
      </c>
      <c r="BD71" s="1">
        <v>11536.96</v>
      </c>
      <c r="BE71" s="1">
        <v>3049.58</v>
      </c>
      <c r="BF71">
        <v>0.63300000000000001</v>
      </c>
      <c r="BG71">
        <v>0.54879999999999995</v>
      </c>
      <c r="BH71">
        <v>0.21929999999999999</v>
      </c>
      <c r="BI71">
        <v>0.1749</v>
      </c>
      <c r="BJ71">
        <v>3.4599999999999999E-2</v>
      </c>
      <c r="BK71">
        <v>2.24E-2</v>
      </c>
    </row>
    <row r="72" spans="1:63" x14ac:dyDescent="0.3">
      <c r="A72" t="s">
        <v>70</v>
      </c>
      <c r="B72">
        <v>46755</v>
      </c>
      <c r="C72">
        <v>77.569999999999993</v>
      </c>
      <c r="D72">
        <v>25.64</v>
      </c>
      <c r="E72" s="1">
        <v>1989.09</v>
      </c>
      <c r="F72" s="1">
        <v>1949.81</v>
      </c>
      <c r="G72">
        <v>9.2999999999999992E-3</v>
      </c>
      <c r="H72">
        <v>4.0000000000000002E-4</v>
      </c>
      <c r="I72">
        <v>1.0200000000000001E-2</v>
      </c>
      <c r="J72">
        <v>1.1999999999999999E-3</v>
      </c>
      <c r="K72">
        <v>2.5700000000000001E-2</v>
      </c>
      <c r="L72">
        <v>0.91969999999999996</v>
      </c>
      <c r="M72">
        <v>3.3500000000000002E-2</v>
      </c>
      <c r="N72">
        <v>0.23300000000000001</v>
      </c>
      <c r="O72">
        <v>6.0000000000000001E-3</v>
      </c>
      <c r="P72">
        <v>0.1164</v>
      </c>
      <c r="Q72" s="1">
        <v>56699.16</v>
      </c>
      <c r="R72">
        <v>0.24890000000000001</v>
      </c>
      <c r="S72">
        <v>0.19620000000000001</v>
      </c>
      <c r="T72">
        <v>0.55489999999999995</v>
      </c>
      <c r="U72">
        <v>14.5</v>
      </c>
      <c r="V72" s="1">
        <v>75294.490000000005</v>
      </c>
      <c r="W72">
        <v>133.82</v>
      </c>
      <c r="X72" s="1">
        <v>177287.06</v>
      </c>
      <c r="Y72">
        <v>0.88390000000000002</v>
      </c>
      <c r="Z72">
        <v>7.4899999999999994E-2</v>
      </c>
      <c r="AA72">
        <v>4.1200000000000001E-2</v>
      </c>
      <c r="AB72">
        <v>0.11609999999999999</v>
      </c>
      <c r="AC72">
        <v>177.29</v>
      </c>
      <c r="AD72" s="1">
        <v>5549.17</v>
      </c>
      <c r="AE72">
        <v>731.37</v>
      </c>
      <c r="AF72" s="1">
        <v>171321.46</v>
      </c>
      <c r="AG72" t="s">
        <v>610</v>
      </c>
      <c r="AH72" s="1">
        <v>39632</v>
      </c>
      <c r="AI72" s="1">
        <v>71038.259999999995</v>
      </c>
      <c r="AJ72">
        <v>47.16</v>
      </c>
      <c r="AK72">
        <v>29.72</v>
      </c>
      <c r="AL72">
        <v>32.39</v>
      </c>
      <c r="AM72">
        <v>4.45</v>
      </c>
      <c r="AN72" s="1">
        <v>1542.8</v>
      </c>
      <c r="AO72">
        <v>0.9627</v>
      </c>
      <c r="AP72" s="1">
        <v>1244.31</v>
      </c>
      <c r="AQ72" s="1">
        <v>1995.07</v>
      </c>
      <c r="AR72" s="1">
        <v>5806.83</v>
      </c>
      <c r="AS72">
        <v>576.66</v>
      </c>
      <c r="AT72">
        <v>337.77</v>
      </c>
      <c r="AU72" s="1">
        <v>9960.6299999999992</v>
      </c>
      <c r="AV72" s="1">
        <v>4536.29</v>
      </c>
      <c r="AW72">
        <v>0.39529999999999998</v>
      </c>
      <c r="AX72" s="1">
        <v>5400.21</v>
      </c>
      <c r="AY72">
        <v>0.47060000000000002</v>
      </c>
      <c r="AZ72" s="1">
        <v>1071.2</v>
      </c>
      <c r="BA72">
        <v>9.3299999999999994E-2</v>
      </c>
      <c r="BB72">
        <v>468.41</v>
      </c>
      <c r="BC72">
        <v>4.0800000000000003E-2</v>
      </c>
      <c r="BD72" s="1">
        <v>11476.11</v>
      </c>
      <c r="BE72" s="1">
        <v>3522.37</v>
      </c>
      <c r="BF72">
        <v>0.6744</v>
      </c>
      <c r="BG72">
        <v>0.55430000000000001</v>
      </c>
      <c r="BH72">
        <v>0.21709999999999999</v>
      </c>
      <c r="BI72">
        <v>0.18099999999999999</v>
      </c>
      <c r="BJ72">
        <v>3.4200000000000001E-2</v>
      </c>
      <c r="BK72">
        <v>1.34E-2</v>
      </c>
    </row>
    <row r="73" spans="1:63" x14ac:dyDescent="0.3">
      <c r="A73" t="s">
        <v>71</v>
      </c>
      <c r="B73">
        <v>43687</v>
      </c>
      <c r="C73">
        <v>39.86</v>
      </c>
      <c r="D73">
        <v>39.61</v>
      </c>
      <c r="E73" s="1">
        <v>1578.67</v>
      </c>
      <c r="F73" s="1">
        <v>1520.06</v>
      </c>
      <c r="G73">
        <v>3.7000000000000002E-3</v>
      </c>
      <c r="H73">
        <v>4.0000000000000002E-4</v>
      </c>
      <c r="I73">
        <v>2.64E-2</v>
      </c>
      <c r="J73">
        <v>1.4E-3</v>
      </c>
      <c r="K73">
        <v>0.02</v>
      </c>
      <c r="L73">
        <v>0.89780000000000004</v>
      </c>
      <c r="M73">
        <v>5.0299999999999997E-2</v>
      </c>
      <c r="N73">
        <v>0.64580000000000004</v>
      </c>
      <c r="O73">
        <v>1.6999999999999999E-3</v>
      </c>
      <c r="P73">
        <v>0.1643</v>
      </c>
      <c r="Q73" s="1">
        <v>53080.43</v>
      </c>
      <c r="R73">
        <v>0.30430000000000001</v>
      </c>
      <c r="S73">
        <v>0.1653</v>
      </c>
      <c r="T73">
        <v>0.53039999999999998</v>
      </c>
      <c r="U73">
        <v>12.7</v>
      </c>
      <c r="V73" s="1">
        <v>69274.53</v>
      </c>
      <c r="W73">
        <v>120.15</v>
      </c>
      <c r="X73" s="1">
        <v>100198.44</v>
      </c>
      <c r="Y73">
        <v>0.71579999999999999</v>
      </c>
      <c r="Z73">
        <v>0.17199999999999999</v>
      </c>
      <c r="AA73">
        <v>0.11219999999999999</v>
      </c>
      <c r="AB73">
        <v>0.28420000000000001</v>
      </c>
      <c r="AC73">
        <v>100.2</v>
      </c>
      <c r="AD73" s="1">
        <v>2825.89</v>
      </c>
      <c r="AE73">
        <v>391.02</v>
      </c>
      <c r="AF73" s="1">
        <v>86454.78</v>
      </c>
      <c r="AG73" t="s">
        <v>610</v>
      </c>
      <c r="AH73" s="1">
        <v>27810</v>
      </c>
      <c r="AI73" s="1">
        <v>42010.83</v>
      </c>
      <c r="AJ73">
        <v>41.19</v>
      </c>
      <c r="AK73">
        <v>26.41</v>
      </c>
      <c r="AL73">
        <v>30.75</v>
      </c>
      <c r="AM73">
        <v>4.25</v>
      </c>
      <c r="AN73" s="1">
        <v>1175.8900000000001</v>
      </c>
      <c r="AO73">
        <v>0.83020000000000005</v>
      </c>
      <c r="AP73" s="1">
        <v>1405.08</v>
      </c>
      <c r="AQ73" s="1">
        <v>2126.36</v>
      </c>
      <c r="AR73" s="1">
        <v>6195.07</v>
      </c>
      <c r="AS73">
        <v>551.71</v>
      </c>
      <c r="AT73">
        <v>297.02</v>
      </c>
      <c r="AU73" s="1">
        <v>10575.25</v>
      </c>
      <c r="AV73" s="1">
        <v>7864.97</v>
      </c>
      <c r="AW73">
        <v>0.61709999999999998</v>
      </c>
      <c r="AX73" s="1">
        <v>2519.16</v>
      </c>
      <c r="AY73">
        <v>0.19769999999999999</v>
      </c>
      <c r="AZ73" s="1">
        <v>1192.83</v>
      </c>
      <c r="BA73">
        <v>9.3600000000000003E-2</v>
      </c>
      <c r="BB73" s="1">
        <v>1167.21</v>
      </c>
      <c r="BC73">
        <v>9.1600000000000001E-2</v>
      </c>
      <c r="BD73" s="1">
        <v>12744.17</v>
      </c>
      <c r="BE73" s="1">
        <v>6732.47</v>
      </c>
      <c r="BF73">
        <v>2.9910000000000001</v>
      </c>
      <c r="BG73">
        <v>0.50719999999999998</v>
      </c>
      <c r="BH73">
        <v>0.2293</v>
      </c>
      <c r="BI73">
        <v>0.2104</v>
      </c>
      <c r="BJ73">
        <v>3.4700000000000002E-2</v>
      </c>
      <c r="BK73">
        <v>1.84E-2</v>
      </c>
    </row>
    <row r="74" spans="1:63" x14ac:dyDescent="0.3">
      <c r="A74" t="s">
        <v>72</v>
      </c>
      <c r="B74">
        <v>45252</v>
      </c>
      <c r="C74">
        <v>97.29</v>
      </c>
      <c r="D74">
        <v>10.71</v>
      </c>
      <c r="E74" s="1">
        <v>1041.6099999999999</v>
      </c>
      <c r="F74" s="1">
        <v>1003.83</v>
      </c>
      <c r="G74">
        <v>1.6000000000000001E-3</v>
      </c>
      <c r="H74">
        <v>2.0000000000000001E-4</v>
      </c>
      <c r="I74">
        <v>4.1999999999999997E-3</v>
      </c>
      <c r="J74">
        <v>5.9999999999999995E-4</v>
      </c>
      <c r="K74">
        <v>1.11E-2</v>
      </c>
      <c r="L74">
        <v>0.96679999999999999</v>
      </c>
      <c r="M74">
        <v>1.54E-2</v>
      </c>
      <c r="N74">
        <v>0.45989999999999998</v>
      </c>
      <c r="O74">
        <v>8.5000000000000006E-3</v>
      </c>
      <c r="P74">
        <v>0.14449999999999999</v>
      </c>
      <c r="Q74" s="1">
        <v>50956.32</v>
      </c>
      <c r="R74">
        <v>0.30349999999999999</v>
      </c>
      <c r="S74">
        <v>0.18</v>
      </c>
      <c r="T74">
        <v>0.51649999999999996</v>
      </c>
      <c r="U74">
        <v>10.25</v>
      </c>
      <c r="V74" s="1">
        <v>62896.76</v>
      </c>
      <c r="W74">
        <v>97.77</v>
      </c>
      <c r="X74" s="1">
        <v>168757.64</v>
      </c>
      <c r="Y74">
        <v>0.71150000000000002</v>
      </c>
      <c r="Z74">
        <v>0.17080000000000001</v>
      </c>
      <c r="AA74">
        <v>0.1176</v>
      </c>
      <c r="AB74">
        <v>0.28849999999999998</v>
      </c>
      <c r="AC74">
        <v>168.76</v>
      </c>
      <c r="AD74" s="1">
        <v>4654.13</v>
      </c>
      <c r="AE74">
        <v>477.24</v>
      </c>
      <c r="AF74" s="1">
        <v>143408.5</v>
      </c>
      <c r="AG74" t="s">
        <v>610</v>
      </c>
      <c r="AH74" s="1">
        <v>31894</v>
      </c>
      <c r="AI74" s="1">
        <v>50775.68</v>
      </c>
      <c r="AJ74">
        <v>37.630000000000003</v>
      </c>
      <c r="AK74">
        <v>25.9</v>
      </c>
      <c r="AL74">
        <v>28.53</v>
      </c>
      <c r="AM74">
        <v>4.18</v>
      </c>
      <c r="AN74" s="1">
        <v>1236.3699999999999</v>
      </c>
      <c r="AO74">
        <v>1.1073</v>
      </c>
      <c r="AP74" s="1">
        <v>1503.12</v>
      </c>
      <c r="AQ74" s="1">
        <v>2300.1999999999998</v>
      </c>
      <c r="AR74" s="1">
        <v>6207.42</v>
      </c>
      <c r="AS74">
        <v>600.94000000000005</v>
      </c>
      <c r="AT74">
        <v>318.39</v>
      </c>
      <c r="AU74" s="1">
        <v>10930.08</v>
      </c>
      <c r="AV74" s="1">
        <v>6567.96</v>
      </c>
      <c r="AW74">
        <v>0.4899</v>
      </c>
      <c r="AX74" s="1">
        <v>4423.95</v>
      </c>
      <c r="AY74">
        <v>0.33</v>
      </c>
      <c r="AZ74" s="1">
        <v>1371.37</v>
      </c>
      <c r="BA74">
        <v>0.1023</v>
      </c>
      <c r="BB74" s="1">
        <v>1043.68</v>
      </c>
      <c r="BC74">
        <v>7.7799999999999994E-2</v>
      </c>
      <c r="BD74" s="1">
        <v>13406.96</v>
      </c>
      <c r="BE74" s="1">
        <v>5402.49</v>
      </c>
      <c r="BF74">
        <v>1.8002</v>
      </c>
      <c r="BG74">
        <v>0.50039999999999996</v>
      </c>
      <c r="BH74">
        <v>0.2278</v>
      </c>
      <c r="BI74">
        <v>0.21390000000000001</v>
      </c>
      <c r="BJ74">
        <v>3.73E-2</v>
      </c>
      <c r="BK74">
        <v>2.0500000000000001E-2</v>
      </c>
    </row>
    <row r="75" spans="1:63" x14ac:dyDescent="0.3">
      <c r="A75" t="s">
        <v>73</v>
      </c>
      <c r="B75">
        <v>43695</v>
      </c>
      <c r="C75">
        <v>81.290000000000006</v>
      </c>
      <c r="D75">
        <v>25.64</v>
      </c>
      <c r="E75" s="1">
        <v>2084.4</v>
      </c>
      <c r="F75" s="1">
        <v>1939.45</v>
      </c>
      <c r="G75">
        <v>6.0000000000000001E-3</v>
      </c>
      <c r="H75">
        <v>5.9999999999999995E-4</v>
      </c>
      <c r="I75">
        <v>1.89E-2</v>
      </c>
      <c r="J75">
        <v>1.1000000000000001E-3</v>
      </c>
      <c r="K75">
        <v>2.8799999999999999E-2</v>
      </c>
      <c r="L75">
        <v>0.90490000000000004</v>
      </c>
      <c r="M75">
        <v>3.9600000000000003E-2</v>
      </c>
      <c r="N75">
        <v>0.55059999999999998</v>
      </c>
      <c r="O75">
        <v>5.4999999999999997E-3</v>
      </c>
      <c r="P75">
        <v>0.15620000000000001</v>
      </c>
      <c r="Q75" s="1">
        <v>53476.31</v>
      </c>
      <c r="R75">
        <v>0.25030000000000002</v>
      </c>
      <c r="S75">
        <v>0.1666</v>
      </c>
      <c r="T75">
        <v>0.58309999999999995</v>
      </c>
      <c r="U75">
        <v>14.66</v>
      </c>
      <c r="V75" s="1">
        <v>72383.91</v>
      </c>
      <c r="W75">
        <v>137.71</v>
      </c>
      <c r="X75" s="1">
        <v>138396.81</v>
      </c>
      <c r="Y75">
        <v>0.71689999999999998</v>
      </c>
      <c r="Z75">
        <v>0.1875</v>
      </c>
      <c r="AA75">
        <v>9.5600000000000004E-2</v>
      </c>
      <c r="AB75">
        <v>0.28310000000000002</v>
      </c>
      <c r="AC75">
        <v>138.4</v>
      </c>
      <c r="AD75" s="1">
        <v>3994.84</v>
      </c>
      <c r="AE75">
        <v>484.05</v>
      </c>
      <c r="AF75" s="1">
        <v>125558.18</v>
      </c>
      <c r="AG75" t="s">
        <v>610</v>
      </c>
      <c r="AH75" s="1">
        <v>29740</v>
      </c>
      <c r="AI75" s="1">
        <v>46649.66</v>
      </c>
      <c r="AJ75">
        <v>41.96</v>
      </c>
      <c r="AK75">
        <v>26.32</v>
      </c>
      <c r="AL75">
        <v>31.47</v>
      </c>
      <c r="AM75">
        <v>4.13</v>
      </c>
      <c r="AN75">
        <v>816.25</v>
      </c>
      <c r="AO75">
        <v>1.0336000000000001</v>
      </c>
      <c r="AP75" s="1">
        <v>1322.37</v>
      </c>
      <c r="AQ75" s="1">
        <v>1933.84</v>
      </c>
      <c r="AR75" s="1">
        <v>6105.22</v>
      </c>
      <c r="AS75">
        <v>600.17999999999995</v>
      </c>
      <c r="AT75">
        <v>313.77999999999997</v>
      </c>
      <c r="AU75" s="1">
        <v>10275.39</v>
      </c>
      <c r="AV75" s="1">
        <v>6329.5</v>
      </c>
      <c r="AW75">
        <v>0.51039999999999996</v>
      </c>
      <c r="AX75" s="1">
        <v>3854.69</v>
      </c>
      <c r="AY75">
        <v>0.31080000000000002</v>
      </c>
      <c r="AZ75" s="1">
        <v>1144.18</v>
      </c>
      <c r="BA75">
        <v>9.2299999999999993E-2</v>
      </c>
      <c r="BB75" s="1">
        <v>1072.8499999999999</v>
      </c>
      <c r="BC75">
        <v>8.6499999999999994E-2</v>
      </c>
      <c r="BD75" s="1">
        <v>12401.22</v>
      </c>
      <c r="BE75" s="1">
        <v>4770.4399999999996</v>
      </c>
      <c r="BF75">
        <v>1.7558</v>
      </c>
      <c r="BG75">
        <v>0.51470000000000005</v>
      </c>
      <c r="BH75">
        <v>0.21940000000000001</v>
      </c>
      <c r="BI75">
        <v>0.22070000000000001</v>
      </c>
      <c r="BJ75">
        <v>2.8199999999999999E-2</v>
      </c>
      <c r="BK75">
        <v>1.6899999999999998E-2</v>
      </c>
    </row>
    <row r="76" spans="1:63" x14ac:dyDescent="0.3">
      <c r="A76" t="s">
        <v>74</v>
      </c>
      <c r="B76">
        <v>43703</v>
      </c>
      <c r="C76">
        <v>20.190000000000001</v>
      </c>
      <c r="D76">
        <v>124.57</v>
      </c>
      <c r="E76" s="1">
        <v>2515.0700000000002</v>
      </c>
      <c r="F76" s="1">
        <v>2217.77</v>
      </c>
      <c r="G76">
        <v>3.0999999999999999E-3</v>
      </c>
      <c r="H76">
        <v>2.9999999999999997E-4</v>
      </c>
      <c r="I76">
        <v>0.37980000000000003</v>
      </c>
      <c r="J76">
        <v>1.1999999999999999E-3</v>
      </c>
      <c r="K76">
        <v>9.0499999999999997E-2</v>
      </c>
      <c r="L76">
        <v>0.43609999999999999</v>
      </c>
      <c r="M76">
        <v>8.9099999999999999E-2</v>
      </c>
      <c r="N76">
        <v>0.90300000000000002</v>
      </c>
      <c r="O76">
        <v>2.5600000000000001E-2</v>
      </c>
      <c r="P76">
        <v>0.17430000000000001</v>
      </c>
      <c r="Q76" s="1">
        <v>56844.28</v>
      </c>
      <c r="R76">
        <v>0.32140000000000002</v>
      </c>
      <c r="S76">
        <v>0.1938</v>
      </c>
      <c r="T76">
        <v>0.48480000000000001</v>
      </c>
      <c r="U76">
        <v>19.59</v>
      </c>
      <c r="V76" s="1">
        <v>78750.570000000007</v>
      </c>
      <c r="W76">
        <v>126.45</v>
      </c>
      <c r="X76" s="1">
        <v>67764.100000000006</v>
      </c>
      <c r="Y76">
        <v>0.70989999999999998</v>
      </c>
      <c r="Z76">
        <v>0.22550000000000001</v>
      </c>
      <c r="AA76">
        <v>6.4600000000000005E-2</v>
      </c>
      <c r="AB76">
        <v>0.29010000000000002</v>
      </c>
      <c r="AC76">
        <v>67.760000000000005</v>
      </c>
      <c r="AD76" s="1">
        <v>2935.62</v>
      </c>
      <c r="AE76">
        <v>439.54</v>
      </c>
      <c r="AF76" s="1">
        <v>63167.11</v>
      </c>
      <c r="AG76" t="s">
        <v>610</v>
      </c>
      <c r="AH76" s="1">
        <v>27046</v>
      </c>
      <c r="AI76" s="1">
        <v>37446.239999999998</v>
      </c>
      <c r="AJ76">
        <v>53.15</v>
      </c>
      <c r="AK76">
        <v>38.020000000000003</v>
      </c>
      <c r="AL76">
        <v>42.86</v>
      </c>
      <c r="AM76">
        <v>4.62</v>
      </c>
      <c r="AN76">
        <v>917.72</v>
      </c>
      <c r="AO76">
        <v>1.1193</v>
      </c>
      <c r="AP76" s="1">
        <v>1797.29</v>
      </c>
      <c r="AQ76" s="1">
        <v>2453.29</v>
      </c>
      <c r="AR76" s="1">
        <v>6800.92</v>
      </c>
      <c r="AS76">
        <v>695.22</v>
      </c>
      <c r="AT76">
        <v>538.23</v>
      </c>
      <c r="AU76" s="1">
        <v>12284.96</v>
      </c>
      <c r="AV76" s="1">
        <v>9878.17</v>
      </c>
      <c r="AW76">
        <v>0.64329999999999998</v>
      </c>
      <c r="AX76" s="1">
        <v>2810.48</v>
      </c>
      <c r="AY76">
        <v>0.183</v>
      </c>
      <c r="AZ76">
        <v>962.85</v>
      </c>
      <c r="BA76">
        <v>6.2700000000000006E-2</v>
      </c>
      <c r="BB76" s="1">
        <v>1703.9</v>
      </c>
      <c r="BC76">
        <v>0.111</v>
      </c>
      <c r="BD76" s="1">
        <v>15355.41</v>
      </c>
      <c r="BE76" s="1">
        <v>7027.01</v>
      </c>
      <c r="BF76">
        <v>4.375</v>
      </c>
      <c r="BG76">
        <v>0.49559999999999998</v>
      </c>
      <c r="BH76">
        <v>0.1951</v>
      </c>
      <c r="BI76">
        <v>0.26519999999999999</v>
      </c>
      <c r="BJ76">
        <v>3.27E-2</v>
      </c>
      <c r="BK76">
        <v>1.14E-2</v>
      </c>
    </row>
    <row r="77" spans="1:63" x14ac:dyDescent="0.3">
      <c r="A77" t="s">
        <v>75</v>
      </c>
      <c r="B77">
        <v>46946</v>
      </c>
      <c r="C77">
        <v>36.380000000000003</v>
      </c>
      <c r="D77">
        <v>102.59</v>
      </c>
      <c r="E77" s="1">
        <v>3732.17</v>
      </c>
      <c r="F77" s="1">
        <v>3547.15</v>
      </c>
      <c r="G77">
        <v>2.1700000000000001E-2</v>
      </c>
      <c r="H77">
        <v>6.9999999999999999E-4</v>
      </c>
      <c r="I77">
        <v>9.8000000000000004E-2</v>
      </c>
      <c r="J77">
        <v>1.1000000000000001E-3</v>
      </c>
      <c r="K77">
        <v>4.82E-2</v>
      </c>
      <c r="L77">
        <v>0.77529999999999999</v>
      </c>
      <c r="M77">
        <v>5.4899999999999997E-2</v>
      </c>
      <c r="N77">
        <v>0.30130000000000001</v>
      </c>
      <c r="O77">
        <v>2.2800000000000001E-2</v>
      </c>
      <c r="P77">
        <v>0.1245</v>
      </c>
      <c r="Q77" s="1">
        <v>60578.89</v>
      </c>
      <c r="R77">
        <v>0.23749999999999999</v>
      </c>
      <c r="S77">
        <v>0.21290000000000001</v>
      </c>
      <c r="T77">
        <v>0.54949999999999999</v>
      </c>
      <c r="U77">
        <v>22.22</v>
      </c>
      <c r="V77" s="1">
        <v>84178.39</v>
      </c>
      <c r="W77">
        <v>164.07</v>
      </c>
      <c r="X77" s="1">
        <v>157682.48000000001</v>
      </c>
      <c r="Y77">
        <v>0.76629999999999998</v>
      </c>
      <c r="Z77">
        <v>0.19220000000000001</v>
      </c>
      <c r="AA77">
        <v>4.1500000000000002E-2</v>
      </c>
      <c r="AB77">
        <v>0.23369999999999999</v>
      </c>
      <c r="AC77">
        <v>157.68</v>
      </c>
      <c r="AD77" s="1">
        <v>6194.06</v>
      </c>
      <c r="AE77">
        <v>738.62</v>
      </c>
      <c r="AF77" s="1">
        <v>160316.6</v>
      </c>
      <c r="AG77" t="s">
        <v>610</v>
      </c>
      <c r="AH77" s="1">
        <v>39185</v>
      </c>
      <c r="AI77" s="1">
        <v>64804.43</v>
      </c>
      <c r="AJ77">
        <v>60.24</v>
      </c>
      <c r="AK77">
        <v>38.36</v>
      </c>
      <c r="AL77">
        <v>41.48</v>
      </c>
      <c r="AM77">
        <v>4.91</v>
      </c>
      <c r="AN77" s="1">
        <v>1635.84</v>
      </c>
      <c r="AO77">
        <v>0.88670000000000004</v>
      </c>
      <c r="AP77" s="1">
        <v>1251.0999999999999</v>
      </c>
      <c r="AQ77" s="1">
        <v>1996.54</v>
      </c>
      <c r="AR77" s="1">
        <v>6206.95</v>
      </c>
      <c r="AS77">
        <v>596.28</v>
      </c>
      <c r="AT77">
        <v>253.93</v>
      </c>
      <c r="AU77" s="1">
        <v>10304.799999999999</v>
      </c>
      <c r="AV77" s="1">
        <v>4293.47</v>
      </c>
      <c r="AW77">
        <v>0.37319999999999998</v>
      </c>
      <c r="AX77" s="1">
        <v>5817.03</v>
      </c>
      <c r="AY77">
        <v>0.50560000000000005</v>
      </c>
      <c r="AZ77">
        <v>826.47</v>
      </c>
      <c r="BA77">
        <v>7.1800000000000003E-2</v>
      </c>
      <c r="BB77">
        <v>568.96</v>
      </c>
      <c r="BC77">
        <v>4.9399999999999999E-2</v>
      </c>
      <c r="BD77" s="1">
        <v>11505.94</v>
      </c>
      <c r="BE77" s="1">
        <v>2705.58</v>
      </c>
      <c r="BF77">
        <v>0.56389999999999996</v>
      </c>
      <c r="BG77">
        <v>0.56389999999999996</v>
      </c>
      <c r="BH77">
        <v>0.2165</v>
      </c>
      <c r="BI77">
        <v>0.1714</v>
      </c>
      <c r="BJ77">
        <v>2.9499999999999998E-2</v>
      </c>
      <c r="BK77">
        <v>1.8700000000000001E-2</v>
      </c>
    </row>
    <row r="78" spans="1:63" x14ac:dyDescent="0.3">
      <c r="A78" t="s">
        <v>76</v>
      </c>
      <c r="B78">
        <v>48314</v>
      </c>
      <c r="C78">
        <v>37.1</v>
      </c>
      <c r="D78">
        <v>88.19</v>
      </c>
      <c r="E78" s="1">
        <v>3271.25</v>
      </c>
      <c r="F78" s="1">
        <v>3181.65</v>
      </c>
      <c r="G78">
        <v>2.2599999999999999E-2</v>
      </c>
      <c r="H78">
        <v>8.9999999999999998E-4</v>
      </c>
      <c r="I78">
        <v>1.52E-2</v>
      </c>
      <c r="J78">
        <v>1.1999999999999999E-3</v>
      </c>
      <c r="K78">
        <v>2.3400000000000001E-2</v>
      </c>
      <c r="L78">
        <v>0.90659999999999996</v>
      </c>
      <c r="M78">
        <v>3.0200000000000001E-2</v>
      </c>
      <c r="N78">
        <v>0.1492</v>
      </c>
      <c r="O78">
        <v>1.12E-2</v>
      </c>
      <c r="P78">
        <v>0.10630000000000001</v>
      </c>
      <c r="Q78" s="1">
        <v>65110.43</v>
      </c>
      <c r="R78">
        <v>0.2029</v>
      </c>
      <c r="S78">
        <v>0.186</v>
      </c>
      <c r="T78">
        <v>0.61109999999999998</v>
      </c>
      <c r="U78">
        <v>18.14</v>
      </c>
      <c r="V78" s="1">
        <v>89596.93</v>
      </c>
      <c r="W78">
        <v>177.95</v>
      </c>
      <c r="X78" s="1">
        <v>202450.48</v>
      </c>
      <c r="Y78">
        <v>0.82</v>
      </c>
      <c r="Z78">
        <v>0.13950000000000001</v>
      </c>
      <c r="AA78">
        <v>4.0399999999999998E-2</v>
      </c>
      <c r="AB78">
        <v>0.18</v>
      </c>
      <c r="AC78">
        <v>202.45</v>
      </c>
      <c r="AD78" s="1">
        <v>7838.13</v>
      </c>
      <c r="AE78">
        <v>924.05</v>
      </c>
      <c r="AF78" s="1">
        <v>206658.13</v>
      </c>
      <c r="AG78" t="s">
        <v>610</v>
      </c>
      <c r="AH78" s="1">
        <v>45484</v>
      </c>
      <c r="AI78" s="1">
        <v>86878.28</v>
      </c>
      <c r="AJ78">
        <v>66.63</v>
      </c>
      <c r="AK78">
        <v>37.67</v>
      </c>
      <c r="AL78">
        <v>41.16</v>
      </c>
      <c r="AM78">
        <v>4.58</v>
      </c>
      <c r="AN78" s="1">
        <v>2010.75</v>
      </c>
      <c r="AO78">
        <v>0.75680000000000003</v>
      </c>
      <c r="AP78" s="1">
        <v>1319.79</v>
      </c>
      <c r="AQ78" s="1">
        <v>1881.64</v>
      </c>
      <c r="AR78" s="1">
        <v>6496.86</v>
      </c>
      <c r="AS78">
        <v>656.02</v>
      </c>
      <c r="AT78">
        <v>353.6</v>
      </c>
      <c r="AU78" s="1">
        <v>10707.92</v>
      </c>
      <c r="AV78" s="1">
        <v>3607.94</v>
      </c>
      <c r="AW78">
        <v>0.30570000000000003</v>
      </c>
      <c r="AX78" s="1">
        <v>6994.46</v>
      </c>
      <c r="AY78">
        <v>0.59260000000000002</v>
      </c>
      <c r="AZ78">
        <v>775.25</v>
      </c>
      <c r="BA78">
        <v>6.5699999999999995E-2</v>
      </c>
      <c r="BB78">
        <v>424.4</v>
      </c>
      <c r="BC78">
        <v>3.5999999999999997E-2</v>
      </c>
      <c r="BD78" s="1">
        <v>11802.05</v>
      </c>
      <c r="BE78" s="1">
        <v>2206.4899999999998</v>
      </c>
      <c r="BF78">
        <v>0.30809999999999998</v>
      </c>
      <c r="BG78">
        <v>0.58819999999999995</v>
      </c>
      <c r="BH78">
        <v>0.22489999999999999</v>
      </c>
      <c r="BI78">
        <v>0.13950000000000001</v>
      </c>
      <c r="BJ78">
        <v>2.9899999999999999E-2</v>
      </c>
      <c r="BK78">
        <v>1.7399999999999999E-2</v>
      </c>
    </row>
    <row r="79" spans="1:63" x14ac:dyDescent="0.3">
      <c r="A79" t="s">
        <v>77</v>
      </c>
      <c r="B79">
        <v>43711</v>
      </c>
      <c r="C79">
        <v>19.29</v>
      </c>
      <c r="D79">
        <v>374.82</v>
      </c>
      <c r="E79" s="1">
        <v>7228.61</v>
      </c>
      <c r="F79" s="1">
        <v>5599.22</v>
      </c>
      <c r="G79">
        <v>4.5999999999999999E-3</v>
      </c>
      <c r="H79">
        <v>8.9999999999999998E-4</v>
      </c>
      <c r="I79">
        <v>0.37409999999999999</v>
      </c>
      <c r="J79">
        <v>1.4E-3</v>
      </c>
      <c r="K79">
        <v>0.1007</v>
      </c>
      <c r="L79">
        <v>0.4294</v>
      </c>
      <c r="M79">
        <v>8.8800000000000004E-2</v>
      </c>
      <c r="N79">
        <v>0.88390000000000002</v>
      </c>
      <c r="O79">
        <v>3.6999999999999998E-2</v>
      </c>
      <c r="P79">
        <v>0.17460000000000001</v>
      </c>
      <c r="Q79" s="1">
        <v>56656.1</v>
      </c>
      <c r="R79">
        <v>0.2954</v>
      </c>
      <c r="S79">
        <v>0.16350000000000001</v>
      </c>
      <c r="T79">
        <v>0.54110000000000003</v>
      </c>
      <c r="U79">
        <v>50.38</v>
      </c>
      <c r="V79" s="1">
        <v>78646.92</v>
      </c>
      <c r="W79">
        <v>142.13999999999999</v>
      </c>
      <c r="X79" s="1">
        <v>74707.7</v>
      </c>
      <c r="Y79">
        <v>0.64949999999999997</v>
      </c>
      <c r="Z79">
        <v>0.28889999999999999</v>
      </c>
      <c r="AA79">
        <v>6.1600000000000002E-2</v>
      </c>
      <c r="AB79">
        <v>0.35049999999999998</v>
      </c>
      <c r="AC79">
        <v>74.709999999999994</v>
      </c>
      <c r="AD79" s="1">
        <v>3504.9</v>
      </c>
      <c r="AE79">
        <v>451.6</v>
      </c>
      <c r="AF79" s="1">
        <v>72811.929999999993</v>
      </c>
      <c r="AG79" t="s">
        <v>610</v>
      </c>
      <c r="AH79" s="1">
        <v>25994</v>
      </c>
      <c r="AI79" s="1">
        <v>37977.93</v>
      </c>
      <c r="AJ79">
        <v>64.58</v>
      </c>
      <c r="AK79">
        <v>44.74</v>
      </c>
      <c r="AL79">
        <v>52.04</v>
      </c>
      <c r="AM79">
        <v>4.34</v>
      </c>
      <c r="AN79">
        <v>439.45</v>
      </c>
      <c r="AO79">
        <v>1.2633000000000001</v>
      </c>
      <c r="AP79" s="1">
        <v>1838.55</v>
      </c>
      <c r="AQ79" s="1">
        <v>2541.2399999999998</v>
      </c>
      <c r="AR79" s="1">
        <v>6968.98</v>
      </c>
      <c r="AS79">
        <v>832</v>
      </c>
      <c r="AT79">
        <v>553.15</v>
      </c>
      <c r="AU79" s="1">
        <v>12733.93</v>
      </c>
      <c r="AV79" s="1">
        <v>10144.459999999999</v>
      </c>
      <c r="AW79">
        <v>0.60860000000000003</v>
      </c>
      <c r="AX79" s="1">
        <v>4005.19</v>
      </c>
      <c r="AY79">
        <v>0.24030000000000001</v>
      </c>
      <c r="AZ79">
        <v>740.25</v>
      </c>
      <c r="BA79">
        <v>4.4400000000000002E-2</v>
      </c>
      <c r="BB79" s="1">
        <v>1777.93</v>
      </c>
      <c r="BC79">
        <v>0.1067</v>
      </c>
      <c r="BD79" s="1">
        <v>16667.82</v>
      </c>
      <c r="BE79" s="1">
        <v>5440</v>
      </c>
      <c r="BF79">
        <v>3.2591999999999999</v>
      </c>
      <c r="BG79">
        <v>0.47099999999999997</v>
      </c>
      <c r="BH79">
        <v>0.1845</v>
      </c>
      <c r="BI79">
        <v>0.30559999999999998</v>
      </c>
      <c r="BJ79">
        <v>2.8799999999999999E-2</v>
      </c>
      <c r="BK79">
        <v>0.01</v>
      </c>
    </row>
    <row r="80" spans="1:63" x14ac:dyDescent="0.3">
      <c r="A80" t="s">
        <v>78</v>
      </c>
      <c r="B80">
        <v>49833</v>
      </c>
      <c r="C80">
        <v>52</v>
      </c>
      <c r="D80">
        <v>46.12</v>
      </c>
      <c r="E80" s="1">
        <v>2398.02</v>
      </c>
      <c r="F80" s="1">
        <v>2090.71</v>
      </c>
      <c r="G80">
        <v>6.0000000000000001E-3</v>
      </c>
      <c r="H80">
        <v>5.9999999999999995E-4</v>
      </c>
      <c r="I80">
        <v>5.9900000000000002E-2</v>
      </c>
      <c r="J80">
        <v>1.1999999999999999E-3</v>
      </c>
      <c r="K80">
        <v>0.05</v>
      </c>
      <c r="L80">
        <v>0.79990000000000006</v>
      </c>
      <c r="M80">
        <v>8.2400000000000001E-2</v>
      </c>
      <c r="N80">
        <v>0.73880000000000001</v>
      </c>
      <c r="O80">
        <v>7.1000000000000004E-3</v>
      </c>
      <c r="P80">
        <v>0.16450000000000001</v>
      </c>
      <c r="Q80" s="1">
        <v>55563.83</v>
      </c>
      <c r="R80">
        <v>0.2757</v>
      </c>
      <c r="S80">
        <v>0.17199999999999999</v>
      </c>
      <c r="T80">
        <v>0.55230000000000001</v>
      </c>
      <c r="U80">
        <v>18.420000000000002</v>
      </c>
      <c r="V80" s="1">
        <v>71205.77</v>
      </c>
      <c r="W80">
        <v>125.96</v>
      </c>
      <c r="X80" s="1">
        <v>135251.18</v>
      </c>
      <c r="Y80">
        <v>0.66979999999999995</v>
      </c>
      <c r="Z80">
        <v>0.24560000000000001</v>
      </c>
      <c r="AA80">
        <v>8.4500000000000006E-2</v>
      </c>
      <c r="AB80">
        <v>0.33019999999999999</v>
      </c>
      <c r="AC80">
        <v>135.25</v>
      </c>
      <c r="AD80" s="1">
        <v>4110.1099999999997</v>
      </c>
      <c r="AE80">
        <v>458.51</v>
      </c>
      <c r="AF80" s="1">
        <v>127761.58</v>
      </c>
      <c r="AG80" t="s">
        <v>610</v>
      </c>
      <c r="AH80" s="1">
        <v>28968</v>
      </c>
      <c r="AI80" s="1">
        <v>46025.69</v>
      </c>
      <c r="AJ80">
        <v>46.65</v>
      </c>
      <c r="AK80">
        <v>29.09</v>
      </c>
      <c r="AL80">
        <v>33.53</v>
      </c>
      <c r="AM80">
        <v>4.43</v>
      </c>
      <c r="AN80" s="1">
        <v>1396.49</v>
      </c>
      <c r="AO80">
        <v>1.0205</v>
      </c>
      <c r="AP80" s="1">
        <v>1470.06</v>
      </c>
      <c r="AQ80" s="1">
        <v>2084.39</v>
      </c>
      <c r="AR80" s="1">
        <v>6529</v>
      </c>
      <c r="AS80">
        <v>640.25</v>
      </c>
      <c r="AT80">
        <v>391.82</v>
      </c>
      <c r="AU80" s="1">
        <v>11115.52</v>
      </c>
      <c r="AV80" s="1">
        <v>6923.04</v>
      </c>
      <c r="AW80">
        <v>0.51039999999999996</v>
      </c>
      <c r="AX80" s="1">
        <v>4300.29</v>
      </c>
      <c r="AY80">
        <v>0.31709999999999999</v>
      </c>
      <c r="AZ80" s="1">
        <v>1019.14</v>
      </c>
      <c r="BA80">
        <v>7.51E-2</v>
      </c>
      <c r="BB80" s="1">
        <v>1320.75</v>
      </c>
      <c r="BC80">
        <v>9.74E-2</v>
      </c>
      <c r="BD80" s="1">
        <v>13563.21</v>
      </c>
      <c r="BE80" s="1">
        <v>4391.57</v>
      </c>
      <c r="BF80">
        <v>1.6465000000000001</v>
      </c>
      <c r="BG80">
        <v>0.50939999999999996</v>
      </c>
      <c r="BH80">
        <v>0.20660000000000001</v>
      </c>
      <c r="BI80">
        <v>0.2397</v>
      </c>
      <c r="BJ80">
        <v>2.7199999999999998E-2</v>
      </c>
      <c r="BK80">
        <v>1.72E-2</v>
      </c>
    </row>
    <row r="81" spans="1:63" x14ac:dyDescent="0.3">
      <c r="A81" t="s">
        <v>79</v>
      </c>
      <c r="B81">
        <v>47175</v>
      </c>
      <c r="C81">
        <v>133.47999999999999</v>
      </c>
      <c r="D81">
        <v>9.7100000000000009</v>
      </c>
      <c r="E81" s="1">
        <v>1296.33</v>
      </c>
      <c r="F81" s="1">
        <v>1222.94</v>
      </c>
      <c r="G81">
        <v>2.3E-3</v>
      </c>
      <c r="H81">
        <v>4.0000000000000002E-4</v>
      </c>
      <c r="I81">
        <v>7.1999999999999998E-3</v>
      </c>
      <c r="J81">
        <v>8.0000000000000004E-4</v>
      </c>
      <c r="K81">
        <v>1.2800000000000001E-2</v>
      </c>
      <c r="L81">
        <v>0.95809999999999995</v>
      </c>
      <c r="M81">
        <v>1.84E-2</v>
      </c>
      <c r="N81">
        <v>0.45569999999999999</v>
      </c>
      <c r="O81">
        <v>2.64E-2</v>
      </c>
      <c r="P81">
        <v>0.14269999999999999</v>
      </c>
      <c r="Q81" s="1">
        <v>52854.84</v>
      </c>
      <c r="R81">
        <v>0.29110000000000003</v>
      </c>
      <c r="S81">
        <v>0.19289999999999999</v>
      </c>
      <c r="T81">
        <v>0.51600000000000001</v>
      </c>
      <c r="U81">
        <v>10.210000000000001</v>
      </c>
      <c r="V81" s="1">
        <v>73133.100000000006</v>
      </c>
      <c r="W81">
        <v>121.75</v>
      </c>
      <c r="X81" s="1">
        <v>205329.42</v>
      </c>
      <c r="Y81">
        <v>0.64800000000000002</v>
      </c>
      <c r="Z81">
        <v>0.16159999999999999</v>
      </c>
      <c r="AA81">
        <v>0.19040000000000001</v>
      </c>
      <c r="AB81">
        <v>0.35199999999999998</v>
      </c>
      <c r="AC81">
        <v>205.33</v>
      </c>
      <c r="AD81" s="1">
        <v>5742.26</v>
      </c>
      <c r="AE81">
        <v>474.62</v>
      </c>
      <c r="AF81" s="1">
        <v>176722.88</v>
      </c>
      <c r="AG81" t="s">
        <v>610</v>
      </c>
      <c r="AH81" s="1">
        <v>31562</v>
      </c>
      <c r="AI81" s="1">
        <v>51557.599999999999</v>
      </c>
      <c r="AJ81">
        <v>38.53</v>
      </c>
      <c r="AK81">
        <v>25.71</v>
      </c>
      <c r="AL81">
        <v>28.36</v>
      </c>
      <c r="AM81">
        <v>4.12</v>
      </c>
      <c r="AN81" s="1">
        <v>1198.27</v>
      </c>
      <c r="AO81">
        <v>1.0851</v>
      </c>
      <c r="AP81" s="1">
        <v>1582.52</v>
      </c>
      <c r="AQ81" s="1">
        <v>2386.44</v>
      </c>
      <c r="AR81" s="1">
        <v>6411.29</v>
      </c>
      <c r="AS81">
        <v>489.57</v>
      </c>
      <c r="AT81">
        <v>385.9</v>
      </c>
      <c r="AU81" s="1">
        <v>11255.72</v>
      </c>
      <c r="AV81" s="1">
        <v>5664.61</v>
      </c>
      <c r="AW81">
        <v>0.42159999999999997</v>
      </c>
      <c r="AX81" s="1">
        <v>5331.11</v>
      </c>
      <c r="AY81">
        <v>0.39679999999999999</v>
      </c>
      <c r="AZ81" s="1">
        <v>1339.93</v>
      </c>
      <c r="BA81">
        <v>9.9699999999999997E-2</v>
      </c>
      <c r="BB81" s="1">
        <v>1099.43</v>
      </c>
      <c r="BC81">
        <v>8.1799999999999998E-2</v>
      </c>
      <c r="BD81" s="1">
        <v>13435.08</v>
      </c>
      <c r="BE81" s="1">
        <v>4269.09</v>
      </c>
      <c r="BF81">
        <v>1.2937000000000001</v>
      </c>
      <c r="BG81">
        <v>0.50190000000000001</v>
      </c>
      <c r="BH81">
        <v>0.2379</v>
      </c>
      <c r="BI81">
        <v>0.20280000000000001</v>
      </c>
      <c r="BJ81">
        <v>3.4799999999999998E-2</v>
      </c>
      <c r="BK81">
        <v>2.2499999999999999E-2</v>
      </c>
    </row>
    <row r="82" spans="1:63" x14ac:dyDescent="0.3">
      <c r="A82" t="s">
        <v>80</v>
      </c>
      <c r="B82">
        <v>48793</v>
      </c>
      <c r="C82">
        <v>90.9</v>
      </c>
      <c r="D82">
        <v>13.1</v>
      </c>
      <c r="E82" s="1">
        <v>1190.52</v>
      </c>
      <c r="F82" s="1">
        <v>1135.82</v>
      </c>
      <c r="G82">
        <v>2.0999999999999999E-3</v>
      </c>
      <c r="H82">
        <v>4.0000000000000002E-4</v>
      </c>
      <c r="I82">
        <v>5.7000000000000002E-3</v>
      </c>
      <c r="J82">
        <v>1.4E-3</v>
      </c>
      <c r="K82">
        <v>1.49E-2</v>
      </c>
      <c r="L82">
        <v>0.95589999999999997</v>
      </c>
      <c r="M82">
        <v>1.95E-2</v>
      </c>
      <c r="N82">
        <v>0.41110000000000002</v>
      </c>
      <c r="O82">
        <v>8.9999999999999998E-4</v>
      </c>
      <c r="P82">
        <v>0.14580000000000001</v>
      </c>
      <c r="Q82" s="1">
        <v>52650.25</v>
      </c>
      <c r="R82">
        <v>0.24890000000000001</v>
      </c>
      <c r="S82">
        <v>0.18360000000000001</v>
      </c>
      <c r="T82">
        <v>0.5675</v>
      </c>
      <c r="U82">
        <v>9.92</v>
      </c>
      <c r="V82" s="1">
        <v>67689.33</v>
      </c>
      <c r="W82">
        <v>115.59</v>
      </c>
      <c r="X82" s="1">
        <v>139078.07999999999</v>
      </c>
      <c r="Y82">
        <v>0.88900000000000001</v>
      </c>
      <c r="Z82">
        <v>5.8799999999999998E-2</v>
      </c>
      <c r="AA82">
        <v>5.2299999999999999E-2</v>
      </c>
      <c r="AB82">
        <v>0.111</v>
      </c>
      <c r="AC82">
        <v>139.08000000000001</v>
      </c>
      <c r="AD82" s="1">
        <v>3705.12</v>
      </c>
      <c r="AE82">
        <v>481.63</v>
      </c>
      <c r="AF82" s="1">
        <v>126866.29</v>
      </c>
      <c r="AG82" t="s">
        <v>610</v>
      </c>
      <c r="AH82" s="1">
        <v>33178</v>
      </c>
      <c r="AI82" s="1">
        <v>50108.35</v>
      </c>
      <c r="AJ82">
        <v>41.02</v>
      </c>
      <c r="AK82">
        <v>25.35</v>
      </c>
      <c r="AL82">
        <v>28.42</v>
      </c>
      <c r="AM82">
        <v>4.55</v>
      </c>
      <c r="AN82" s="1">
        <v>1138.6300000000001</v>
      </c>
      <c r="AO82">
        <v>1.2547999999999999</v>
      </c>
      <c r="AP82" s="1">
        <v>1443.81</v>
      </c>
      <c r="AQ82" s="1">
        <v>2207.46</v>
      </c>
      <c r="AR82" s="1">
        <v>6068.27</v>
      </c>
      <c r="AS82">
        <v>534.59</v>
      </c>
      <c r="AT82">
        <v>271.75</v>
      </c>
      <c r="AU82" s="1">
        <v>10525.87</v>
      </c>
      <c r="AV82" s="1">
        <v>6629.16</v>
      </c>
      <c r="AW82">
        <v>0.53110000000000002</v>
      </c>
      <c r="AX82" s="1">
        <v>3726.55</v>
      </c>
      <c r="AY82">
        <v>0.29859999999999998</v>
      </c>
      <c r="AZ82" s="1">
        <v>1285.75</v>
      </c>
      <c r="BA82">
        <v>0.10299999999999999</v>
      </c>
      <c r="BB82">
        <v>839.6</v>
      </c>
      <c r="BC82">
        <v>6.7299999999999999E-2</v>
      </c>
      <c r="BD82" s="1">
        <v>12481.06</v>
      </c>
      <c r="BE82" s="1">
        <v>5475.4</v>
      </c>
      <c r="BF82">
        <v>1.9710000000000001</v>
      </c>
      <c r="BG82">
        <v>0.49519999999999997</v>
      </c>
      <c r="BH82">
        <v>0.22009999999999999</v>
      </c>
      <c r="BI82">
        <v>0.2334</v>
      </c>
      <c r="BJ82">
        <v>3.4700000000000002E-2</v>
      </c>
      <c r="BK82">
        <v>1.67E-2</v>
      </c>
    </row>
    <row r="83" spans="1:63" x14ac:dyDescent="0.3">
      <c r="A83" t="s">
        <v>81</v>
      </c>
      <c r="B83">
        <v>45260</v>
      </c>
      <c r="C83">
        <v>75.900000000000006</v>
      </c>
      <c r="D83">
        <v>12.07</v>
      </c>
      <c r="E83">
        <v>916.46</v>
      </c>
      <c r="F83">
        <v>883.08</v>
      </c>
      <c r="G83">
        <v>3.5999999999999999E-3</v>
      </c>
      <c r="H83">
        <v>4.0000000000000002E-4</v>
      </c>
      <c r="I83">
        <v>5.5999999999999999E-3</v>
      </c>
      <c r="J83">
        <v>1.1999999999999999E-3</v>
      </c>
      <c r="K83">
        <v>3.0499999999999999E-2</v>
      </c>
      <c r="L83">
        <v>0.93779999999999997</v>
      </c>
      <c r="M83">
        <v>2.0899999999999998E-2</v>
      </c>
      <c r="N83">
        <v>0.38929999999999998</v>
      </c>
      <c r="O83">
        <v>1.1000000000000001E-3</v>
      </c>
      <c r="P83">
        <v>0.14449999999999999</v>
      </c>
      <c r="Q83" s="1">
        <v>52782.44</v>
      </c>
      <c r="R83">
        <v>0.22489999999999999</v>
      </c>
      <c r="S83">
        <v>0.1787</v>
      </c>
      <c r="T83">
        <v>0.59640000000000004</v>
      </c>
      <c r="U83">
        <v>9</v>
      </c>
      <c r="V83" s="1">
        <v>67222.62</v>
      </c>
      <c r="W83">
        <v>98.03</v>
      </c>
      <c r="X83" s="1">
        <v>142158.89000000001</v>
      </c>
      <c r="Y83">
        <v>0.86990000000000001</v>
      </c>
      <c r="Z83">
        <v>7.8600000000000003E-2</v>
      </c>
      <c r="AA83">
        <v>5.16E-2</v>
      </c>
      <c r="AB83">
        <v>0.13009999999999999</v>
      </c>
      <c r="AC83">
        <v>142.16</v>
      </c>
      <c r="AD83" s="1">
        <v>3623.79</v>
      </c>
      <c r="AE83">
        <v>466.54</v>
      </c>
      <c r="AF83" s="1">
        <v>125370.96</v>
      </c>
      <c r="AG83" t="s">
        <v>610</v>
      </c>
      <c r="AH83" s="1">
        <v>33256</v>
      </c>
      <c r="AI83" s="1">
        <v>49031.37</v>
      </c>
      <c r="AJ83">
        <v>42.89</v>
      </c>
      <c r="AK83">
        <v>24.01</v>
      </c>
      <c r="AL83">
        <v>30.12</v>
      </c>
      <c r="AM83">
        <v>4.28</v>
      </c>
      <c r="AN83" s="1">
        <v>1407.83</v>
      </c>
      <c r="AO83">
        <v>1.4258999999999999</v>
      </c>
      <c r="AP83" s="1">
        <v>1608.43</v>
      </c>
      <c r="AQ83" s="1">
        <v>2154.56</v>
      </c>
      <c r="AR83" s="1">
        <v>6231.81</v>
      </c>
      <c r="AS83">
        <v>514.45000000000005</v>
      </c>
      <c r="AT83">
        <v>311.39</v>
      </c>
      <c r="AU83" s="1">
        <v>10820.64</v>
      </c>
      <c r="AV83" s="1">
        <v>6933.02</v>
      </c>
      <c r="AW83">
        <v>0.51039999999999996</v>
      </c>
      <c r="AX83" s="1">
        <v>4263.43</v>
      </c>
      <c r="AY83">
        <v>0.31390000000000001</v>
      </c>
      <c r="AZ83" s="1">
        <v>1587.83</v>
      </c>
      <c r="BA83">
        <v>0.1169</v>
      </c>
      <c r="BB83">
        <v>798.36</v>
      </c>
      <c r="BC83">
        <v>5.8799999999999998E-2</v>
      </c>
      <c r="BD83" s="1">
        <v>13582.64</v>
      </c>
      <c r="BE83" s="1">
        <v>5836.06</v>
      </c>
      <c r="BF83">
        <v>2.1642999999999999</v>
      </c>
      <c r="BG83">
        <v>0.51129999999999998</v>
      </c>
      <c r="BH83">
        <v>0.21290000000000001</v>
      </c>
      <c r="BI83">
        <v>0.22059999999999999</v>
      </c>
      <c r="BJ83">
        <v>3.85E-2</v>
      </c>
      <c r="BK83">
        <v>1.67E-2</v>
      </c>
    </row>
    <row r="84" spans="1:63" x14ac:dyDescent="0.3">
      <c r="A84" t="s">
        <v>82</v>
      </c>
      <c r="B84">
        <v>50419</v>
      </c>
      <c r="C84">
        <v>63.81</v>
      </c>
      <c r="D84">
        <v>25.06</v>
      </c>
      <c r="E84" s="1">
        <v>1598.84</v>
      </c>
      <c r="F84" s="1">
        <v>1568.04</v>
      </c>
      <c r="G84">
        <v>4.4000000000000003E-3</v>
      </c>
      <c r="H84">
        <v>6.9999999999999999E-4</v>
      </c>
      <c r="I84">
        <v>7.1999999999999998E-3</v>
      </c>
      <c r="J84">
        <v>1E-3</v>
      </c>
      <c r="K84">
        <v>1.8599999999999998E-2</v>
      </c>
      <c r="L84">
        <v>0.94240000000000002</v>
      </c>
      <c r="M84">
        <v>2.58E-2</v>
      </c>
      <c r="N84">
        <v>0.37080000000000002</v>
      </c>
      <c r="O84">
        <v>1.2999999999999999E-3</v>
      </c>
      <c r="P84">
        <v>0.1249</v>
      </c>
      <c r="Q84" s="1">
        <v>54576.12</v>
      </c>
      <c r="R84">
        <v>0.2349</v>
      </c>
      <c r="S84">
        <v>0.17510000000000001</v>
      </c>
      <c r="T84">
        <v>0.59</v>
      </c>
      <c r="U84">
        <v>12.68</v>
      </c>
      <c r="V84" s="1">
        <v>71304.77</v>
      </c>
      <c r="W84">
        <v>121.44</v>
      </c>
      <c r="X84" s="1">
        <v>138387.62</v>
      </c>
      <c r="Y84">
        <v>0.8347</v>
      </c>
      <c r="Z84">
        <v>0.1079</v>
      </c>
      <c r="AA84">
        <v>5.74E-2</v>
      </c>
      <c r="AB84">
        <v>0.1653</v>
      </c>
      <c r="AC84">
        <v>138.38999999999999</v>
      </c>
      <c r="AD84" s="1">
        <v>4030.67</v>
      </c>
      <c r="AE84">
        <v>535.32000000000005</v>
      </c>
      <c r="AF84" s="1">
        <v>132872.9</v>
      </c>
      <c r="AG84" t="s">
        <v>610</v>
      </c>
      <c r="AH84" s="1">
        <v>34434</v>
      </c>
      <c r="AI84" s="1">
        <v>52550.79</v>
      </c>
      <c r="AJ84">
        <v>47.91</v>
      </c>
      <c r="AK84">
        <v>27.72</v>
      </c>
      <c r="AL84">
        <v>34.01</v>
      </c>
      <c r="AM84">
        <v>4.7699999999999996</v>
      </c>
      <c r="AN84" s="1">
        <v>1329.9</v>
      </c>
      <c r="AO84">
        <v>1.0947</v>
      </c>
      <c r="AP84" s="1">
        <v>1336.48</v>
      </c>
      <c r="AQ84" s="1">
        <v>1980.06</v>
      </c>
      <c r="AR84" s="1">
        <v>5776.69</v>
      </c>
      <c r="AS84">
        <v>552.78</v>
      </c>
      <c r="AT84">
        <v>290.82</v>
      </c>
      <c r="AU84" s="1">
        <v>9936.82</v>
      </c>
      <c r="AV84" s="1">
        <v>5554.93</v>
      </c>
      <c r="AW84">
        <v>0.47499999999999998</v>
      </c>
      <c r="AX84" s="1">
        <v>4155.45</v>
      </c>
      <c r="AY84">
        <v>0.3553</v>
      </c>
      <c r="AZ84" s="1">
        <v>1287.3499999999999</v>
      </c>
      <c r="BA84">
        <v>0.1101</v>
      </c>
      <c r="BB84">
        <v>696.96</v>
      </c>
      <c r="BC84">
        <v>5.96E-2</v>
      </c>
      <c r="BD84" s="1">
        <v>11694.69</v>
      </c>
      <c r="BE84" s="1">
        <v>4727.6099999999997</v>
      </c>
      <c r="BF84">
        <v>1.4227000000000001</v>
      </c>
      <c r="BG84">
        <v>0.53690000000000004</v>
      </c>
      <c r="BH84">
        <v>0.2205</v>
      </c>
      <c r="BI84">
        <v>0.18779999999999999</v>
      </c>
      <c r="BJ84">
        <v>3.5299999999999998E-2</v>
      </c>
      <c r="BK84">
        <v>1.95E-2</v>
      </c>
    </row>
    <row r="85" spans="1:63" x14ac:dyDescent="0.3">
      <c r="A85" t="s">
        <v>83</v>
      </c>
      <c r="B85">
        <v>45278</v>
      </c>
      <c r="C85">
        <v>194.05</v>
      </c>
      <c r="D85">
        <v>9.1999999999999993</v>
      </c>
      <c r="E85" s="1">
        <v>1785.33</v>
      </c>
      <c r="F85" s="1">
        <v>1694.2</v>
      </c>
      <c r="G85">
        <v>3.7000000000000002E-3</v>
      </c>
      <c r="H85">
        <v>5.9999999999999995E-4</v>
      </c>
      <c r="I85">
        <v>9.2999999999999992E-3</v>
      </c>
      <c r="J85">
        <v>1.1999999999999999E-3</v>
      </c>
      <c r="K85">
        <v>1.49E-2</v>
      </c>
      <c r="L85">
        <v>0.94499999999999995</v>
      </c>
      <c r="M85">
        <v>2.52E-2</v>
      </c>
      <c r="N85">
        <v>0.4763</v>
      </c>
      <c r="O85">
        <v>1.66E-2</v>
      </c>
      <c r="P85">
        <v>0.1487</v>
      </c>
      <c r="Q85" s="1">
        <v>50910.59</v>
      </c>
      <c r="R85">
        <v>0.27429999999999999</v>
      </c>
      <c r="S85">
        <v>0.188</v>
      </c>
      <c r="T85">
        <v>0.53779999999999994</v>
      </c>
      <c r="U85">
        <v>13.9</v>
      </c>
      <c r="V85" s="1">
        <v>72004.55</v>
      </c>
      <c r="W85">
        <v>123.74</v>
      </c>
      <c r="X85" s="1">
        <v>239910.21</v>
      </c>
      <c r="Y85">
        <v>0.56599999999999995</v>
      </c>
      <c r="Z85">
        <v>0.2175</v>
      </c>
      <c r="AA85">
        <v>0.2165</v>
      </c>
      <c r="AB85">
        <v>0.434</v>
      </c>
      <c r="AC85">
        <v>239.91</v>
      </c>
      <c r="AD85" s="1">
        <v>6614.23</v>
      </c>
      <c r="AE85">
        <v>466.3</v>
      </c>
      <c r="AF85" s="1">
        <v>195195.81</v>
      </c>
      <c r="AG85" t="s">
        <v>610</v>
      </c>
      <c r="AH85" s="1">
        <v>32053</v>
      </c>
      <c r="AI85" s="1">
        <v>55342.59</v>
      </c>
      <c r="AJ85">
        <v>36.99</v>
      </c>
      <c r="AK85">
        <v>24.1</v>
      </c>
      <c r="AL85">
        <v>27.68</v>
      </c>
      <c r="AM85">
        <v>4.0599999999999996</v>
      </c>
      <c r="AN85">
        <v>0.6</v>
      </c>
      <c r="AO85">
        <v>0.86839999999999995</v>
      </c>
      <c r="AP85" s="1">
        <v>1568.63</v>
      </c>
      <c r="AQ85" s="1">
        <v>2373.36</v>
      </c>
      <c r="AR85" s="1">
        <v>6213.98</v>
      </c>
      <c r="AS85">
        <v>539.80999999999995</v>
      </c>
      <c r="AT85">
        <v>376.75</v>
      </c>
      <c r="AU85" s="1">
        <v>11072.53</v>
      </c>
      <c r="AV85" s="1">
        <v>5472.92</v>
      </c>
      <c r="AW85">
        <v>0.39839999999999998</v>
      </c>
      <c r="AX85" s="1">
        <v>5890</v>
      </c>
      <c r="AY85">
        <v>0.42870000000000003</v>
      </c>
      <c r="AZ85" s="1">
        <v>1312.9</v>
      </c>
      <c r="BA85">
        <v>9.5600000000000004E-2</v>
      </c>
      <c r="BB85" s="1">
        <v>1062.22</v>
      </c>
      <c r="BC85">
        <v>7.7299999999999994E-2</v>
      </c>
      <c r="BD85" s="1">
        <v>13738.04</v>
      </c>
      <c r="BE85" s="1">
        <v>3827.13</v>
      </c>
      <c r="BF85">
        <v>1.0286</v>
      </c>
      <c r="BG85">
        <v>0.50170000000000003</v>
      </c>
      <c r="BH85">
        <v>0.2384</v>
      </c>
      <c r="BI85">
        <v>0.2</v>
      </c>
      <c r="BJ85">
        <v>3.6900000000000002E-2</v>
      </c>
      <c r="BK85">
        <v>2.3E-2</v>
      </c>
    </row>
    <row r="86" spans="1:63" x14ac:dyDescent="0.3">
      <c r="A86" t="s">
        <v>84</v>
      </c>
      <c r="B86">
        <v>47258</v>
      </c>
      <c r="C86">
        <v>65.19</v>
      </c>
      <c r="D86">
        <v>13.36</v>
      </c>
      <c r="E86">
        <v>870.95</v>
      </c>
      <c r="F86">
        <v>900.69</v>
      </c>
      <c r="G86">
        <v>6.4999999999999997E-3</v>
      </c>
      <c r="H86">
        <v>2.9999999999999997E-4</v>
      </c>
      <c r="I86">
        <v>8.3000000000000001E-3</v>
      </c>
      <c r="J86">
        <v>6.9999999999999999E-4</v>
      </c>
      <c r="K86">
        <v>3.8800000000000001E-2</v>
      </c>
      <c r="L86">
        <v>0.92110000000000003</v>
      </c>
      <c r="M86">
        <v>2.4299999999999999E-2</v>
      </c>
      <c r="N86">
        <v>0.253</v>
      </c>
      <c r="O86">
        <v>4.7999999999999996E-3</v>
      </c>
      <c r="P86">
        <v>0.1105</v>
      </c>
      <c r="Q86" s="1">
        <v>53815.72</v>
      </c>
      <c r="R86">
        <v>0.26200000000000001</v>
      </c>
      <c r="S86">
        <v>0.1789</v>
      </c>
      <c r="T86">
        <v>0.55910000000000004</v>
      </c>
      <c r="U86">
        <v>8.65</v>
      </c>
      <c r="V86" s="1">
        <v>65381.55</v>
      </c>
      <c r="W86">
        <v>97.35</v>
      </c>
      <c r="X86" s="1">
        <v>180358.9</v>
      </c>
      <c r="Y86">
        <v>0.87949999999999995</v>
      </c>
      <c r="Z86">
        <v>7.0000000000000007E-2</v>
      </c>
      <c r="AA86">
        <v>5.04E-2</v>
      </c>
      <c r="AB86">
        <v>0.1205</v>
      </c>
      <c r="AC86">
        <v>180.36</v>
      </c>
      <c r="AD86" s="1">
        <v>4884.49</v>
      </c>
      <c r="AE86">
        <v>617.86</v>
      </c>
      <c r="AF86" s="1">
        <v>149345.19</v>
      </c>
      <c r="AG86" t="s">
        <v>610</v>
      </c>
      <c r="AH86" s="1">
        <v>36610</v>
      </c>
      <c r="AI86" s="1">
        <v>61222.79</v>
      </c>
      <c r="AJ86">
        <v>43.04</v>
      </c>
      <c r="AK86">
        <v>25.01</v>
      </c>
      <c r="AL86">
        <v>29.44</v>
      </c>
      <c r="AM86">
        <v>4.68</v>
      </c>
      <c r="AN86" s="1">
        <v>1573.59</v>
      </c>
      <c r="AO86">
        <v>1.2155</v>
      </c>
      <c r="AP86" s="1">
        <v>1475.86</v>
      </c>
      <c r="AQ86" s="1">
        <v>2066.14</v>
      </c>
      <c r="AR86" s="1">
        <v>5958.5</v>
      </c>
      <c r="AS86">
        <v>503.3</v>
      </c>
      <c r="AT86">
        <v>334.2</v>
      </c>
      <c r="AU86" s="1">
        <v>10338.01</v>
      </c>
      <c r="AV86" s="1">
        <v>4948.42</v>
      </c>
      <c r="AW86">
        <v>0.40089999999999998</v>
      </c>
      <c r="AX86" s="1">
        <v>5136.3500000000004</v>
      </c>
      <c r="AY86">
        <v>0.41610000000000003</v>
      </c>
      <c r="AZ86" s="1">
        <v>1727.94</v>
      </c>
      <c r="BA86">
        <v>0.14000000000000001</v>
      </c>
      <c r="BB86">
        <v>531.97</v>
      </c>
      <c r="BC86">
        <v>4.3099999999999999E-2</v>
      </c>
      <c r="BD86" s="1">
        <v>12344.68</v>
      </c>
      <c r="BE86" s="1">
        <v>4574.7</v>
      </c>
      <c r="BF86">
        <v>1.147</v>
      </c>
      <c r="BG86">
        <v>0.53510000000000002</v>
      </c>
      <c r="BH86">
        <v>0.20669999999999999</v>
      </c>
      <c r="BI86">
        <v>0.20230000000000001</v>
      </c>
      <c r="BJ86">
        <v>3.7100000000000001E-2</v>
      </c>
      <c r="BK86">
        <v>1.8800000000000001E-2</v>
      </c>
    </row>
    <row r="87" spans="1:63" x14ac:dyDescent="0.3">
      <c r="A87" t="s">
        <v>85</v>
      </c>
      <c r="B87">
        <v>43729</v>
      </c>
      <c r="C87">
        <v>94</v>
      </c>
      <c r="D87">
        <v>23.57</v>
      </c>
      <c r="E87" s="1">
        <v>2215.62</v>
      </c>
      <c r="F87" s="1">
        <v>2163.04</v>
      </c>
      <c r="G87">
        <v>5.5999999999999999E-3</v>
      </c>
      <c r="H87">
        <v>2E-3</v>
      </c>
      <c r="I87">
        <v>1.47E-2</v>
      </c>
      <c r="J87">
        <v>1.2999999999999999E-3</v>
      </c>
      <c r="K87">
        <v>4.4900000000000002E-2</v>
      </c>
      <c r="L87">
        <v>0.89570000000000005</v>
      </c>
      <c r="M87">
        <v>3.5799999999999998E-2</v>
      </c>
      <c r="N87">
        <v>0.44750000000000001</v>
      </c>
      <c r="O87">
        <v>7.6E-3</v>
      </c>
      <c r="P87">
        <v>0.1439</v>
      </c>
      <c r="Q87" s="1">
        <v>54664.74</v>
      </c>
      <c r="R87">
        <v>0.24460000000000001</v>
      </c>
      <c r="S87">
        <v>0.1696</v>
      </c>
      <c r="T87">
        <v>0.58589999999999998</v>
      </c>
      <c r="U87">
        <v>15.14</v>
      </c>
      <c r="V87" s="1">
        <v>72672.47</v>
      </c>
      <c r="W87">
        <v>142.04</v>
      </c>
      <c r="X87" s="1">
        <v>130330.35</v>
      </c>
      <c r="Y87">
        <v>0.79920000000000002</v>
      </c>
      <c r="Z87">
        <v>0.14990000000000001</v>
      </c>
      <c r="AA87">
        <v>5.0900000000000001E-2</v>
      </c>
      <c r="AB87">
        <v>0.20080000000000001</v>
      </c>
      <c r="AC87">
        <v>130.33000000000001</v>
      </c>
      <c r="AD87" s="1">
        <v>3856.71</v>
      </c>
      <c r="AE87">
        <v>504.23</v>
      </c>
      <c r="AF87" s="1">
        <v>118763.19</v>
      </c>
      <c r="AG87" t="s">
        <v>610</v>
      </c>
      <c r="AH87" s="1">
        <v>31915</v>
      </c>
      <c r="AI87" s="1">
        <v>49463.22</v>
      </c>
      <c r="AJ87">
        <v>45.31</v>
      </c>
      <c r="AK87">
        <v>27.2</v>
      </c>
      <c r="AL87">
        <v>33.56</v>
      </c>
      <c r="AM87">
        <v>3.92</v>
      </c>
      <c r="AN87" s="1">
        <v>1103.3499999999999</v>
      </c>
      <c r="AO87">
        <v>1.0559000000000001</v>
      </c>
      <c r="AP87" s="1">
        <v>1249.01</v>
      </c>
      <c r="AQ87" s="1">
        <v>1918.32</v>
      </c>
      <c r="AR87" s="1">
        <v>5932.29</v>
      </c>
      <c r="AS87">
        <v>572.29</v>
      </c>
      <c r="AT87">
        <v>282.55</v>
      </c>
      <c r="AU87" s="1">
        <v>9954.4599999999991</v>
      </c>
      <c r="AV87" s="1">
        <v>5940.08</v>
      </c>
      <c r="AW87">
        <v>0.50170000000000003</v>
      </c>
      <c r="AX87" s="1">
        <v>3828.07</v>
      </c>
      <c r="AY87">
        <v>0.32329999999999998</v>
      </c>
      <c r="AZ87" s="1">
        <v>1207.69</v>
      </c>
      <c r="BA87">
        <v>0.10199999999999999</v>
      </c>
      <c r="BB87">
        <v>864.86</v>
      </c>
      <c r="BC87">
        <v>7.2999999999999995E-2</v>
      </c>
      <c r="BD87" s="1">
        <v>11840.7</v>
      </c>
      <c r="BE87" s="1">
        <v>4918.7299999999996</v>
      </c>
      <c r="BF87">
        <v>1.6435</v>
      </c>
      <c r="BG87">
        <v>0.53269999999999995</v>
      </c>
      <c r="BH87">
        <v>0.2233</v>
      </c>
      <c r="BI87">
        <v>0.19239999999999999</v>
      </c>
      <c r="BJ87">
        <v>3.4000000000000002E-2</v>
      </c>
      <c r="BK87">
        <v>1.7600000000000001E-2</v>
      </c>
    </row>
    <row r="88" spans="1:63" x14ac:dyDescent="0.3">
      <c r="A88" t="s">
        <v>86</v>
      </c>
      <c r="B88">
        <v>47829</v>
      </c>
      <c r="C88">
        <v>87.05</v>
      </c>
      <c r="D88">
        <v>12.15</v>
      </c>
      <c r="E88" s="1">
        <v>1057.24</v>
      </c>
      <c r="F88" s="1">
        <v>1056.8499999999999</v>
      </c>
      <c r="G88">
        <v>3.5999999999999999E-3</v>
      </c>
      <c r="H88">
        <v>6.9999999999999999E-4</v>
      </c>
      <c r="I88">
        <v>5.0000000000000001E-3</v>
      </c>
      <c r="J88">
        <v>6.9999999999999999E-4</v>
      </c>
      <c r="K88">
        <v>3.2899999999999999E-2</v>
      </c>
      <c r="L88">
        <v>0.9345</v>
      </c>
      <c r="M88">
        <v>2.2599999999999999E-2</v>
      </c>
      <c r="N88">
        <v>0.27339999999999998</v>
      </c>
      <c r="O88">
        <v>1.9E-3</v>
      </c>
      <c r="P88">
        <v>0.1231</v>
      </c>
      <c r="Q88" s="1">
        <v>53934.2</v>
      </c>
      <c r="R88">
        <v>0.245</v>
      </c>
      <c r="S88">
        <v>0.18129999999999999</v>
      </c>
      <c r="T88">
        <v>0.57369999999999999</v>
      </c>
      <c r="U88">
        <v>9.1999999999999993</v>
      </c>
      <c r="V88" s="1">
        <v>67971.34</v>
      </c>
      <c r="W88">
        <v>110.59</v>
      </c>
      <c r="X88" s="1">
        <v>158663.5</v>
      </c>
      <c r="Y88">
        <v>0.90659999999999996</v>
      </c>
      <c r="Z88">
        <v>4.8300000000000003E-2</v>
      </c>
      <c r="AA88">
        <v>4.5100000000000001E-2</v>
      </c>
      <c r="AB88">
        <v>9.3399999999999997E-2</v>
      </c>
      <c r="AC88">
        <v>158.66</v>
      </c>
      <c r="AD88" s="1">
        <v>3925.43</v>
      </c>
      <c r="AE88">
        <v>510.58</v>
      </c>
      <c r="AF88" s="1">
        <v>139590.85999999999</v>
      </c>
      <c r="AG88" t="s">
        <v>610</v>
      </c>
      <c r="AH88" s="1">
        <v>36174</v>
      </c>
      <c r="AI88" s="1">
        <v>57077.98</v>
      </c>
      <c r="AJ88">
        <v>37.44</v>
      </c>
      <c r="AK88">
        <v>23.83</v>
      </c>
      <c r="AL88">
        <v>27.62</v>
      </c>
      <c r="AM88">
        <v>4.51</v>
      </c>
      <c r="AN88" s="1">
        <v>1742.37</v>
      </c>
      <c r="AO88">
        <v>1.3608</v>
      </c>
      <c r="AP88" s="1">
        <v>1347.15</v>
      </c>
      <c r="AQ88" s="1">
        <v>1946.77</v>
      </c>
      <c r="AR88" s="1">
        <v>5990.2</v>
      </c>
      <c r="AS88">
        <v>405.02</v>
      </c>
      <c r="AT88">
        <v>331.49</v>
      </c>
      <c r="AU88" s="1">
        <v>10020.629999999999</v>
      </c>
      <c r="AV88" s="1">
        <v>5714.9</v>
      </c>
      <c r="AW88">
        <v>0.46410000000000001</v>
      </c>
      <c r="AX88" s="1">
        <v>4605.04</v>
      </c>
      <c r="AY88">
        <v>0.374</v>
      </c>
      <c r="AZ88" s="1">
        <v>1418.42</v>
      </c>
      <c r="BA88">
        <v>0.1152</v>
      </c>
      <c r="BB88">
        <v>576.19000000000005</v>
      </c>
      <c r="BC88">
        <v>4.6800000000000001E-2</v>
      </c>
      <c r="BD88" s="1">
        <v>12314.55</v>
      </c>
      <c r="BE88" s="1">
        <v>5009.58</v>
      </c>
      <c r="BF88">
        <v>1.5274000000000001</v>
      </c>
      <c r="BG88">
        <v>0.53110000000000002</v>
      </c>
      <c r="BH88">
        <v>0.21840000000000001</v>
      </c>
      <c r="BI88">
        <v>0.19550000000000001</v>
      </c>
      <c r="BJ88">
        <v>3.61E-2</v>
      </c>
      <c r="BK88">
        <v>1.9E-2</v>
      </c>
    </row>
    <row r="89" spans="1:63" x14ac:dyDescent="0.3">
      <c r="A89" t="s">
        <v>87</v>
      </c>
      <c r="B89">
        <v>43737</v>
      </c>
      <c r="C89">
        <v>31.48</v>
      </c>
      <c r="D89">
        <v>254.12</v>
      </c>
      <c r="E89" s="1">
        <v>7998.78</v>
      </c>
      <c r="F89" s="1">
        <v>7823.61</v>
      </c>
      <c r="G89">
        <v>7.2499999999999995E-2</v>
      </c>
      <c r="H89">
        <v>8.9999999999999998E-4</v>
      </c>
      <c r="I89">
        <v>6.9099999999999995E-2</v>
      </c>
      <c r="J89">
        <v>1E-3</v>
      </c>
      <c r="K89">
        <v>5.1299999999999998E-2</v>
      </c>
      <c r="L89">
        <v>0.75749999999999995</v>
      </c>
      <c r="M89">
        <v>4.7600000000000003E-2</v>
      </c>
      <c r="N89">
        <v>0.2218</v>
      </c>
      <c r="O89">
        <v>4.0099999999999997E-2</v>
      </c>
      <c r="P89">
        <v>0.1172</v>
      </c>
      <c r="Q89" s="1">
        <v>70526.17</v>
      </c>
      <c r="R89">
        <v>0.21010000000000001</v>
      </c>
      <c r="S89">
        <v>0.1867</v>
      </c>
      <c r="T89">
        <v>0.60319999999999996</v>
      </c>
      <c r="U89">
        <v>46.7</v>
      </c>
      <c r="V89" s="1">
        <v>91526.22</v>
      </c>
      <c r="W89">
        <v>168.98</v>
      </c>
      <c r="X89" s="1">
        <v>185130.52</v>
      </c>
      <c r="Y89">
        <v>0.77070000000000005</v>
      </c>
      <c r="Z89">
        <v>0.20250000000000001</v>
      </c>
      <c r="AA89">
        <v>2.6800000000000001E-2</v>
      </c>
      <c r="AB89">
        <v>0.2293</v>
      </c>
      <c r="AC89">
        <v>185.13</v>
      </c>
      <c r="AD89" s="1">
        <v>8372.89</v>
      </c>
      <c r="AE89">
        <v>908.7</v>
      </c>
      <c r="AF89" s="1">
        <v>200771.72</v>
      </c>
      <c r="AG89" t="s">
        <v>610</v>
      </c>
      <c r="AH89" s="1">
        <v>48678</v>
      </c>
      <c r="AI89" s="1">
        <v>88845.9</v>
      </c>
      <c r="AJ89">
        <v>73.900000000000006</v>
      </c>
      <c r="AK89">
        <v>42.15</v>
      </c>
      <c r="AL89">
        <v>48.51</v>
      </c>
      <c r="AM89">
        <v>4.8</v>
      </c>
      <c r="AN89" s="1">
        <v>1493.34</v>
      </c>
      <c r="AO89">
        <v>0.70430000000000004</v>
      </c>
      <c r="AP89" s="1">
        <v>1398.39</v>
      </c>
      <c r="AQ89" s="1">
        <v>2012.04</v>
      </c>
      <c r="AR89" s="1">
        <v>7037.59</v>
      </c>
      <c r="AS89">
        <v>734.7</v>
      </c>
      <c r="AT89">
        <v>393.25</v>
      </c>
      <c r="AU89" s="1">
        <v>11575.97</v>
      </c>
      <c r="AV89" s="1">
        <v>3587.54</v>
      </c>
      <c r="AW89">
        <v>0.28460000000000002</v>
      </c>
      <c r="AX89" s="1">
        <v>7576.11</v>
      </c>
      <c r="AY89">
        <v>0.60099999999999998</v>
      </c>
      <c r="AZ89">
        <v>986.25</v>
      </c>
      <c r="BA89">
        <v>7.8200000000000006E-2</v>
      </c>
      <c r="BB89">
        <v>455.21</v>
      </c>
      <c r="BC89">
        <v>3.61E-2</v>
      </c>
      <c r="BD89" s="1">
        <v>12605.11</v>
      </c>
      <c r="BE89" s="1">
        <v>2239.6799999999998</v>
      </c>
      <c r="BF89">
        <v>0.31590000000000001</v>
      </c>
      <c r="BG89">
        <v>0.59870000000000001</v>
      </c>
      <c r="BH89">
        <v>0.22359999999999999</v>
      </c>
      <c r="BI89">
        <v>0.13070000000000001</v>
      </c>
      <c r="BJ89">
        <v>0.03</v>
      </c>
      <c r="BK89">
        <v>1.7000000000000001E-2</v>
      </c>
    </row>
    <row r="90" spans="1:63" x14ac:dyDescent="0.3">
      <c r="A90" t="s">
        <v>88</v>
      </c>
      <c r="B90">
        <v>46714</v>
      </c>
      <c r="C90">
        <v>103.9</v>
      </c>
      <c r="D90">
        <v>9.16</v>
      </c>
      <c r="E90">
        <v>951.6</v>
      </c>
      <c r="F90">
        <v>923.91</v>
      </c>
      <c r="G90">
        <v>2.7000000000000001E-3</v>
      </c>
      <c r="H90">
        <v>2.0000000000000001E-4</v>
      </c>
      <c r="I90">
        <v>5.1999999999999998E-3</v>
      </c>
      <c r="J90">
        <v>1.2999999999999999E-3</v>
      </c>
      <c r="K90">
        <v>3.4099999999999998E-2</v>
      </c>
      <c r="L90">
        <v>0.93559999999999999</v>
      </c>
      <c r="M90">
        <v>2.0799999999999999E-2</v>
      </c>
      <c r="N90">
        <v>0.3594</v>
      </c>
      <c r="O90">
        <v>1.6999999999999999E-3</v>
      </c>
      <c r="P90">
        <v>0.1482</v>
      </c>
      <c r="Q90" s="1">
        <v>53289.9</v>
      </c>
      <c r="R90">
        <v>0.23930000000000001</v>
      </c>
      <c r="S90">
        <v>0.1613</v>
      </c>
      <c r="T90">
        <v>0.59930000000000005</v>
      </c>
      <c r="U90">
        <v>8.91</v>
      </c>
      <c r="V90" s="1">
        <v>65169.62</v>
      </c>
      <c r="W90">
        <v>103.19</v>
      </c>
      <c r="X90" s="1">
        <v>157314.82</v>
      </c>
      <c r="Y90">
        <v>0.90590000000000004</v>
      </c>
      <c r="Z90">
        <v>4.3900000000000002E-2</v>
      </c>
      <c r="AA90">
        <v>5.0200000000000002E-2</v>
      </c>
      <c r="AB90">
        <v>9.4100000000000003E-2</v>
      </c>
      <c r="AC90">
        <v>157.31</v>
      </c>
      <c r="AD90" s="1">
        <v>3722.05</v>
      </c>
      <c r="AE90">
        <v>472.51</v>
      </c>
      <c r="AF90" s="1">
        <v>132676.57</v>
      </c>
      <c r="AG90" t="s">
        <v>610</v>
      </c>
      <c r="AH90" s="1">
        <v>34424</v>
      </c>
      <c r="AI90" s="1">
        <v>50936.959999999999</v>
      </c>
      <c r="AJ90">
        <v>37.299999999999997</v>
      </c>
      <c r="AK90">
        <v>22.6</v>
      </c>
      <c r="AL90">
        <v>27.23</v>
      </c>
      <c r="AM90">
        <v>4.3499999999999996</v>
      </c>
      <c r="AN90" s="1">
        <v>1642.71</v>
      </c>
      <c r="AO90">
        <v>1.5924</v>
      </c>
      <c r="AP90" s="1">
        <v>1551.74</v>
      </c>
      <c r="AQ90" s="1">
        <v>2205.58</v>
      </c>
      <c r="AR90" s="1">
        <v>6333.99</v>
      </c>
      <c r="AS90">
        <v>436.79</v>
      </c>
      <c r="AT90">
        <v>310.47000000000003</v>
      </c>
      <c r="AU90" s="1">
        <v>10838.56</v>
      </c>
      <c r="AV90" s="1">
        <v>6712.08</v>
      </c>
      <c r="AW90">
        <v>0.49830000000000002</v>
      </c>
      <c r="AX90" s="1">
        <v>4550.38</v>
      </c>
      <c r="AY90">
        <v>0.33779999999999999</v>
      </c>
      <c r="AZ90" s="1">
        <v>1428.38</v>
      </c>
      <c r="BA90">
        <v>0.106</v>
      </c>
      <c r="BB90">
        <v>780.14</v>
      </c>
      <c r="BC90">
        <v>5.79E-2</v>
      </c>
      <c r="BD90" s="1">
        <v>13470.98</v>
      </c>
      <c r="BE90" s="1">
        <v>5602.69</v>
      </c>
      <c r="BF90">
        <v>2.0825999999999998</v>
      </c>
      <c r="BG90">
        <v>0.51870000000000005</v>
      </c>
      <c r="BH90">
        <v>0.2132</v>
      </c>
      <c r="BI90">
        <v>0.2087</v>
      </c>
      <c r="BJ90">
        <v>3.6799999999999999E-2</v>
      </c>
      <c r="BK90">
        <v>2.2499999999999999E-2</v>
      </c>
    </row>
    <row r="91" spans="1:63" x14ac:dyDescent="0.3">
      <c r="A91" t="s">
        <v>89</v>
      </c>
      <c r="B91">
        <v>45286</v>
      </c>
      <c r="C91">
        <v>26</v>
      </c>
      <c r="D91">
        <v>119.33</v>
      </c>
      <c r="E91" s="1">
        <v>3102.48</v>
      </c>
      <c r="F91" s="1">
        <v>3039.92</v>
      </c>
      <c r="G91">
        <v>3.9399999999999998E-2</v>
      </c>
      <c r="H91">
        <v>6.9999999999999999E-4</v>
      </c>
      <c r="I91">
        <v>2.07E-2</v>
      </c>
      <c r="J91">
        <v>5.9999999999999995E-4</v>
      </c>
      <c r="K91">
        <v>2.8199999999999999E-2</v>
      </c>
      <c r="L91">
        <v>0.87190000000000001</v>
      </c>
      <c r="M91">
        <v>3.85E-2</v>
      </c>
      <c r="N91">
        <v>7.8100000000000003E-2</v>
      </c>
      <c r="O91">
        <v>1.1599999999999999E-2</v>
      </c>
      <c r="P91">
        <v>0.10580000000000001</v>
      </c>
      <c r="Q91" s="1">
        <v>70682.570000000007</v>
      </c>
      <c r="R91">
        <v>0.17660000000000001</v>
      </c>
      <c r="S91">
        <v>0.17910000000000001</v>
      </c>
      <c r="T91">
        <v>0.64429999999999998</v>
      </c>
      <c r="U91">
        <v>17.23</v>
      </c>
      <c r="V91" s="1">
        <v>95652.07</v>
      </c>
      <c r="W91">
        <v>178.49</v>
      </c>
      <c r="X91" s="1">
        <v>238633.72</v>
      </c>
      <c r="Y91">
        <v>0.86819999999999997</v>
      </c>
      <c r="Z91">
        <v>0.10340000000000001</v>
      </c>
      <c r="AA91">
        <v>2.8500000000000001E-2</v>
      </c>
      <c r="AB91">
        <v>0.1318</v>
      </c>
      <c r="AC91">
        <v>238.63</v>
      </c>
      <c r="AD91" s="1">
        <v>10148.540000000001</v>
      </c>
      <c r="AE91" s="1">
        <v>1199.0999999999999</v>
      </c>
      <c r="AF91" s="1">
        <v>264286.21000000002</v>
      </c>
      <c r="AG91" t="s">
        <v>610</v>
      </c>
      <c r="AH91" s="1">
        <v>58747</v>
      </c>
      <c r="AI91" s="1">
        <v>141620</v>
      </c>
      <c r="AJ91">
        <v>81.069999999999993</v>
      </c>
      <c r="AK91">
        <v>43.1</v>
      </c>
      <c r="AL91">
        <v>50.86</v>
      </c>
      <c r="AM91">
        <v>4.9400000000000004</v>
      </c>
      <c r="AN91">
        <v>0</v>
      </c>
      <c r="AO91">
        <v>0.59889999999999999</v>
      </c>
      <c r="AP91" s="1">
        <v>1515.31</v>
      </c>
      <c r="AQ91" s="1">
        <v>2001.29</v>
      </c>
      <c r="AR91" s="1">
        <v>7225.16</v>
      </c>
      <c r="AS91">
        <v>797.24</v>
      </c>
      <c r="AT91">
        <v>462.25</v>
      </c>
      <c r="AU91" s="1">
        <v>12001.24</v>
      </c>
      <c r="AV91" s="1">
        <v>2981.93</v>
      </c>
      <c r="AW91">
        <v>0.22589999999999999</v>
      </c>
      <c r="AX91" s="1">
        <v>8897.3700000000008</v>
      </c>
      <c r="AY91">
        <v>0.67410000000000003</v>
      </c>
      <c r="AZ91">
        <v>975.44</v>
      </c>
      <c r="BA91">
        <v>7.3899999999999993E-2</v>
      </c>
      <c r="BB91">
        <v>344.95</v>
      </c>
      <c r="BC91">
        <v>2.6100000000000002E-2</v>
      </c>
      <c r="BD91" s="1">
        <v>13199.69</v>
      </c>
      <c r="BE91" s="1">
        <v>1478.7</v>
      </c>
      <c r="BF91">
        <v>0.1255</v>
      </c>
      <c r="BG91">
        <v>0.59660000000000002</v>
      </c>
      <c r="BH91">
        <v>0.21479999999999999</v>
      </c>
      <c r="BI91">
        <v>0.1391</v>
      </c>
      <c r="BJ91">
        <v>3.2599999999999997E-2</v>
      </c>
      <c r="BK91">
        <v>1.6899999999999998E-2</v>
      </c>
    </row>
    <row r="92" spans="1:63" x14ac:dyDescent="0.3">
      <c r="A92" t="s">
        <v>90</v>
      </c>
      <c r="B92">
        <v>50138</v>
      </c>
      <c r="C92">
        <v>78.62</v>
      </c>
      <c r="D92">
        <v>19.02</v>
      </c>
      <c r="E92" s="1">
        <v>1495.34</v>
      </c>
      <c r="F92" s="1">
        <v>1458.47</v>
      </c>
      <c r="G92">
        <v>3.5999999999999999E-3</v>
      </c>
      <c r="H92">
        <v>5.0000000000000001E-4</v>
      </c>
      <c r="I92">
        <v>5.7000000000000002E-3</v>
      </c>
      <c r="J92">
        <v>1.2999999999999999E-3</v>
      </c>
      <c r="K92">
        <v>1.38E-2</v>
      </c>
      <c r="L92">
        <v>0.95420000000000005</v>
      </c>
      <c r="M92">
        <v>2.0899999999999998E-2</v>
      </c>
      <c r="N92">
        <v>0.32850000000000001</v>
      </c>
      <c r="O92">
        <v>1.1000000000000001E-3</v>
      </c>
      <c r="P92">
        <v>0.126</v>
      </c>
      <c r="Q92" s="1">
        <v>54022.94</v>
      </c>
      <c r="R92">
        <v>0.28799999999999998</v>
      </c>
      <c r="S92">
        <v>0.18279999999999999</v>
      </c>
      <c r="T92">
        <v>0.5292</v>
      </c>
      <c r="U92">
        <v>11.58</v>
      </c>
      <c r="V92" s="1">
        <v>70691.83</v>
      </c>
      <c r="W92">
        <v>124.56</v>
      </c>
      <c r="X92" s="1">
        <v>145145.65</v>
      </c>
      <c r="Y92">
        <v>0.86870000000000003</v>
      </c>
      <c r="Z92">
        <v>6.9199999999999998E-2</v>
      </c>
      <c r="AA92">
        <v>6.2100000000000002E-2</v>
      </c>
      <c r="AB92">
        <v>0.1313</v>
      </c>
      <c r="AC92">
        <v>145.15</v>
      </c>
      <c r="AD92" s="1">
        <v>4290.63</v>
      </c>
      <c r="AE92">
        <v>547.37</v>
      </c>
      <c r="AF92" s="1">
        <v>140908.22</v>
      </c>
      <c r="AG92" t="s">
        <v>610</v>
      </c>
      <c r="AH92" s="1">
        <v>35202</v>
      </c>
      <c r="AI92" s="1">
        <v>54905.43</v>
      </c>
      <c r="AJ92">
        <v>47.92</v>
      </c>
      <c r="AK92">
        <v>28.52</v>
      </c>
      <c r="AL92">
        <v>32.26</v>
      </c>
      <c r="AM92">
        <v>4.54</v>
      </c>
      <c r="AN92" s="1">
        <v>1245.5899999999999</v>
      </c>
      <c r="AO92">
        <v>1.0988</v>
      </c>
      <c r="AP92" s="1">
        <v>1319.98</v>
      </c>
      <c r="AQ92" s="1">
        <v>2035.86</v>
      </c>
      <c r="AR92" s="1">
        <v>5763.83</v>
      </c>
      <c r="AS92">
        <v>553.67999999999995</v>
      </c>
      <c r="AT92">
        <v>287.95999999999998</v>
      </c>
      <c r="AU92" s="1">
        <v>9961.32</v>
      </c>
      <c r="AV92" s="1">
        <v>5656.24</v>
      </c>
      <c r="AW92">
        <v>0.48509999999999998</v>
      </c>
      <c r="AX92" s="1">
        <v>4218.97</v>
      </c>
      <c r="AY92">
        <v>0.36180000000000001</v>
      </c>
      <c r="AZ92" s="1">
        <v>1110.26</v>
      </c>
      <c r="BA92">
        <v>9.5200000000000007E-2</v>
      </c>
      <c r="BB92">
        <v>674.24</v>
      </c>
      <c r="BC92">
        <v>5.7799999999999997E-2</v>
      </c>
      <c r="BD92" s="1">
        <v>11659.71</v>
      </c>
      <c r="BE92" s="1">
        <v>4801.99</v>
      </c>
      <c r="BF92">
        <v>1.4075</v>
      </c>
      <c r="BG92">
        <v>0.54400000000000004</v>
      </c>
      <c r="BH92">
        <v>0.22220000000000001</v>
      </c>
      <c r="BI92">
        <v>0.18090000000000001</v>
      </c>
      <c r="BJ92">
        <v>3.6600000000000001E-2</v>
      </c>
      <c r="BK92">
        <v>1.6299999999999999E-2</v>
      </c>
    </row>
    <row r="93" spans="1:63" x14ac:dyDescent="0.3">
      <c r="A93" t="s">
        <v>91</v>
      </c>
      <c r="B93">
        <v>47183</v>
      </c>
      <c r="C93">
        <v>56</v>
      </c>
      <c r="D93">
        <v>55.44</v>
      </c>
      <c r="E93" s="1">
        <v>3104.45</v>
      </c>
      <c r="F93" s="1">
        <v>2977.15</v>
      </c>
      <c r="G93">
        <v>1.8100000000000002E-2</v>
      </c>
      <c r="H93">
        <v>6.9999999999999999E-4</v>
      </c>
      <c r="I93">
        <v>1.5100000000000001E-2</v>
      </c>
      <c r="J93">
        <v>1.5E-3</v>
      </c>
      <c r="K93">
        <v>2.18E-2</v>
      </c>
      <c r="L93">
        <v>0.91600000000000004</v>
      </c>
      <c r="M93">
        <v>2.7E-2</v>
      </c>
      <c r="N93">
        <v>0.1953</v>
      </c>
      <c r="O93">
        <v>9.4999999999999998E-3</v>
      </c>
      <c r="P93">
        <v>0.1138</v>
      </c>
      <c r="Q93" s="1">
        <v>61796.85</v>
      </c>
      <c r="R93">
        <v>0.2455</v>
      </c>
      <c r="S93">
        <v>0.18909999999999999</v>
      </c>
      <c r="T93">
        <v>0.56540000000000001</v>
      </c>
      <c r="U93">
        <v>17.63</v>
      </c>
      <c r="V93" s="1">
        <v>85261.61</v>
      </c>
      <c r="W93">
        <v>172.51</v>
      </c>
      <c r="X93" s="1">
        <v>184291.5</v>
      </c>
      <c r="Y93">
        <v>0.79369999999999996</v>
      </c>
      <c r="Z93">
        <v>0.15049999999999999</v>
      </c>
      <c r="AA93">
        <v>5.5800000000000002E-2</v>
      </c>
      <c r="AB93">
        <v>0.20630000000000001</v>
      </c>
      <c r="AC93">
        <v>184.29</v>
      </c>
      <c r="AD93" s="1">
        <v>6544.35</v>
      </c>
      <c r="AE93">
        <v>775.25</v>
      </c>
      <c r="AF93" s="1">
        <v>183023.51</v>
      </c>
      <c r="AG93" t="s">
        <v>610</v>
      </c>
      <c r="AH93" s="1">
        <v>42230</v>
      </c>
      <c r="AI93" s="1">
        <v>72452.78</v>
      </c>
      <c r="AJ93">
        <v>56.13</v>
      </c>
      <c r="AK93">
        <v>33.79</v>
      </c>
      <c r="AL93">
        <v>36.869999999999997</v>
      </c>
      <c r="AM93">
        <v>4.29</v>
      </c>
      <c r="AN93" s="1">
        <v>1795.37</v>
      </c>
      <c r="AO93">
        <v>0.87649999999999995</v>
      </c>
      <c r="AP93" s="1">
        <v>1326.68</v>
      </c>
      <c r="AQ93" s="1">
        <v>1854.95</v>
      </c>
      <c r="AR93" s="1">
        <v>6182.21</v>
      </c>
      <c r="AS93">
        <v>611.89</v>
      </c>
      <c r="AT93">
        <v>341.04</v>
      </c>
      <c r="AU93" s="1">
        <v>10316.77</v>
      </c>
      <c r="AV93" s="1">
        <v>4069.85</v>
      </c>
      <c r="AW93">
        <v>0.35089999999999999</v>
      </c>
      <c r="AX93" s="1">
        <v>6280.68</v>
      </c>
      <c r="AY93">
        <v>0.54159999999999997</v>
      </c>
      <c r="AZ93">
        <v>760.57</v>
      </c>
      <c r="BA93">
        <v>6.5600000000000006E-2</v>
      </c>
      <c r="BB93">
        <v>485.74</v>
      </c>
      <c r="BC93">
        <v>4.19E-2</v>
      </c>
      <c r="BD93" s="1">
        <v>11596.84</v>
      </c>
      <c r="BE93" s="1">
        <v>2700.2</v>
      </c>
      <c r="BF93">
        <v>0.48580000000000001</v>
      </c>
      <c r="BG93">
        <v>0.57630000000000003</v>
      </c>
      <c r="BH93">
        <v>0.2258</v>
      </c>
      <c r="BI93">
        <v>0.14849999999999999</v>
      </c>
      <c r="BJ93">
        <v>3.0700000000000002E-2</v>
      </c>
      <c r="BK93">
        <v>1.8700000000000001E-2</v>
      </c>
    </row>
    <row r="94" spans="1:63" x14ac:dyDescent="0.3">
      <c r="A94" t="s">
        <v>92</v>
      </c>
      <c r="B94">
        <v>45294</v>
      </c>
      <c r="C94">
        <v>69</v>
      </c>
      <c r="D94">
        <v>19.46</v>
      </c>
      <c r="E94" s="1">
        <v>1342.67</v>
      </c>
      <c r="F94" s="1">
        <v>1278.4000000000001</v>
      </c>
      <c r="G94">
        <v>2E-3</v>
      </c>
      <c r="H94">
        <v>5.9999999999999995E-4</v>
      </c>
      <c r="I94">
        <v>7.3000000000000001E-3</v>
      </c>
      <c r="J94">
        <v>1.1999999999999999E-3</v>
      </c>
      <c r="K94">
        <v>1.5299999999999999E-2</v>
      </c>
      <c r="L94">
        <v>0.95079999999999998</v>
      </c>
      <c r="M94">
        <v>2.2800000000000001E-2</v>
      </c>
      <c r="N94">
        <v>0.46529999999999999</v>
      </c>
      <c r="O94">
        <v>8.0000000000000004E-4</v>
      </c>
      <c r="P94">
        <v>0.1447</v>
      </c>
      <c r="Q94" s="1">
        <v>52888.76</v>
      </c>
      <c r="R94">
        <v>0.25030000000000002</v>
      </c>
      <c r="S94">
        <v>0.17430000000000001</v>
      </c>
      <c r="T94">
        <v>0.57540000000000002</v>
      </c>
      <c r="U94">
        <v>9.58</v>
      </c>
      <c r="V94" s="1">
        <v>71708.53</v>
      </c>
      <c r="W94">
        <v>134.06</v>
      </c>
      <c r="X94" s="1">
        <v>118952.78</v>
      </c>
      <c r="Y94">
        <v>0.86499999999999999</v>
      </c>
      <c r="Z94">
        <v>7.7899999999999997E-2</v>
      </c>
      <c r="AA94">
        <v>5.7000000000000002E-2</v>
      </c>
      <c r="AB94">
        <v>0.13500000000000001</v>
      </c>
      <c r="AC94">
        <v>118.95</v>
      </c>
      <c r="AD94" s="1">
        <v>3177.83</v>
      </c>
      <c r="AE94">
        <v>429.11</v>
      </c>
      <c r="AF94" s="1">
        <v>111207.29</v>
      </c>
      <c r="AG94" t="s">
        <v>610</v>
      </c>
      <c r="AH94" s="1">
        <v>32607</v>
      </c>
      <c r="AI94" s="1">
        <v>48973.35</v>
      </c>
      <c r="AJ94">
        <v>41.39</v>
      </c>
      <c r="AK94">
        <v>25.26</v>
      </c>
      <c r="AL94">
        <v>30.78</v>
      </c>
      <c r="AM94">
        <v>4.1500000000000004</v>
      </c>
      <c r="AN94">
        <v>878.34</v>
      </c>
      <c r="AO94">
        <v>0.98260000000000003</v>
      </c>
      <c r="AP94" s="1">
        <v>1379.48</v>
      </c>
      <c r="AQ94" s="1">
        <v>2123.56</v>
      </c>
      <c r="AR94" s="1">
        <v>5893.47</v>
      </c>
      <c r="AS94">
        <v>493.9</v>
      </c>
      <c r="AT94">
        <v>286.29000000000002</v>
      </c>
      <c r="AU94" s="1">
        <v>10176.700000000001</v>
      </c>
      <c r="AV94" s="1">
        <v>7001.26</v>
      </c>
      <c r="AW94">
        <v>0.57740000000000002</v>
      </c>
      <c r="AX94" s="1">
        <v>2996.62</v>
      </c>
      <c r="AY94">
        <v>0.24709999999999999</v>
      </c>
      <c r="AZ94" s="1">
        <v>1249.82</v>
      </c>
      <c r="BA94">
        <v>0.1031</v>
      </c>
      <c r="BB94">
        <v>877.16</v>
      </c>
      <c r="BC94">
        <v>7.2300000000000003E-2</v>
      </c>
      <c r="BD94" s="1">
        <v>12124.86</v>
      </c>
      <c r="BE94" s="1">
        <v>5949.04</v>
      </c>
      <c r="BF94">
        <v>2.206</v>
      </c>
      <c r="BG94">
        <v>0.49909999999999999</v>
      </c>
      <c r="BH94">
        <v>0.22439999999999999</v>
      </c>
      <c r="BI94">
        <v>0.2248</v>
      </c>
      <c r="BJ94">
        <v>3.5000000000000003E-2</v>
      </c>
      <c r="BK94">
        <v>1.67E-2</v>
      </c>
    </row>
    <row r="95" spans="1:63" x14ac:dyDescent="0.3">
      <c r="A95" t="s">
        <v>93</v>
      </c>
      <c r="B95">
        <v>43745</v>
      </c>
      <c r="C95">
        <v>25.43</v>
      </c>
      <c r="D95">
        <v>122.42</v>
      </c>
      <c r="E95" s="1">
        <v>3112.91</v>
      </c>
      <c r="F95" s="1">
        <v>2671.77</v>
      </c>
      <c r="G95">
        <v>4.0000000000000001E-3</v>
      </c>
      <c r="H95">
        <v>5.9999999999999995E-4</v>
      </c>
      <c r="I95">
        <v>0.14149999999999999</v>
      </c>
      <c r="J95">
        <v>1.2999999999999999E-3</v>
      </c>
      <c r="K95">
        <v>6.3100000000000003E-2</v>
      </c>
      <c r="L95">
        <v>0.67390000000000005</v>
      </c>
      <c r="M95">
        <v>0.1158</v>
      </c>
      <c r="N95">
        <v>0.91949999999999998</v>
      </c>
      <c r="O95">
        <v>1.0999999999999999E-2</v>
      </c>
      <c r="P95">
        <v>0.1714</v>
      </c>
      <c r="Q95" s="1">
        <v>55524.66</v>
      </c>
      <c r="R95">
        <v>0.26469999999999999</v>
      </c>
      <c r="S95">
        <v>0.187</v>
      </c>
      <c r="T95">
        <v>0.54830000000000001</v>
      </c>
      <c r="U95">
        <v>23.47</v>
      </c>
      <c r="V95" s="1">
        <v>72770.89</v>
      </c>
      <c r="W95">
        <v>130.06</v>
      </c>
      <c r="X95" s="1">
        <v>97193.89</v>
      </c>
      <c r="Y95">
        <v>0.65039999999999998</v>
      </c>
      <c r="Z95">
        <v>0.26150000000000001</v>
      </c>
      <c r="AA95">
        <v>8.8099999999999998E-2</v>
      </c>
      <c r="AB95">
        <v>0.34960000000000002</v>
      </c>
      <c r="AC95">
        <v>97.19</v>
      </c>
      <c r="AD95" s="1">
        <v>3321.65</v>
      </c>
      <c r="AE95">
        <v>405.2</v>
      </c>
      <c r="AF95" s="1">
        <v>89006.9</v>
      </c>
      <c r="AG95" t="s">
        <v>610</v>
      </c>
      <c r="AH95" s="1">
        <v>26278</v>
      </c>
      <c r="AI95" s="1">
        <v>40636.050000000003</v>
      </c>
      <c r="AJ95">
        <v>48.96</v>
      </c>
      <c r="AK95">
        <v>31.78</v>
      </c>
      <c r="AL95">
        <v>35.75</v>
      </c>
      <c r="AM95">
        <v>4.21</v>
      </c>
      <c r="AN95">
        <v>887.19</v>
      </c>
      <c r="AO95">
        <v>1.02</v>
      </c>
      <c r="AP95" s="1">
        <v>1532.59</v>
      </c>
      <c r="AQ95" s="1">
        <v>2355.9699999999998</v>
      </c>
      <c r="AR95" s="1">
        <v>6749.59</v>
      </c>
      <c r="AS95">
        <v>670.29</v>
      </c>
      <c r="AT95">
        <v>464.73</v>
      </c>
      <c r="AU95" s="1">
        <v>11773.16</v>
      </c>
      <c r="AV95" s="1">
        <v>8722.16</v>
      </c>
      <c r="AW95">
        <v>0.59179999999999999</v>
      </c>
      <c r="AX95" s="1">
        <v>3502.99</v>
      </c>
      <c r="AY95">
        <v>0.23769999999999999</v>
      </c>
      <c r="AZ95">
        <v>867.14</v>
      </c>
      <c r="BA95">
        <v>5.8799999999999998E-2</v>
      </c>
      <c r="BB95" s="1">
        <v>1645.63</v>
      </c>
      <c r="BC95">
        <v>0.11169999999999999</v>
      </c>
      <c r="BD95" s="1">
        <v>14737.92</v>
      </c>
      <c r="BE95" s="1">
        <v>5562.81</v>
      </c>
      <c r="BF95">
        <v>2.7589000000000001</v>
      </c>
      <c r="BG95">
        <v>0.49180000000000001</v>
      </c>
      <c r="BH95">
        <v>0.20180000000000001</v>
      </c>
      <c r="BI95">
        <v>0.26169999999999999</v>
      </c>
      <c r="BJ95">
        <v>3.0700000000000002E-2</v>
      </c>
      <c r="BK95">
        <v>1.3899999999999999E-2</v>
      </c>
    </row>
    <row r="96" spans="1:63" x14ac:dyDescent="0.3">
      <c r="A96" t="s">
        <v>94</v>
      </c>
      <c r="B96">
        <v>50534</v>
      </c>
      <c r="C96">
        <v>69.86</v>
      </c>
      <c r="D96">
        <v>22.51</v>
      </c>
      <c r="E96" s="1">
        <v>1572.29</v>
      </c>
      <c r="F96" s="1">
        <v>1521.71</v>
      </c>
      <c r="G96">
        <v>5.3E-3</v>
      </c>
      <c r="H96">
        <v>4.0000000000000002E-4</v>
      </c>
      <c r="I96">
        <v>7.4000000000000003E-3</v>
      </c>
      <c r="J96">
        <v>1.1999999999999999E-3</v>
      </c>
      <c r="K96">
        <v>1.4E-2</v>
      </c>
      <c r="L96">
        <v>0.94889999999999997</v>
      </c>
      <c r="M96">
        <v>2.2800000000000001E-2</v>
      </c>
      <c r="N96">
        <v>0.32519999999999999</v>
      </c>
      <c r="O96">
        <v>2.0999999999999999E-3</v>
      </c>
      <c r="P96">
        <v>0.12509999999999999</v>
      </c>
      <c r="Q96" s="1">
        <v>54101.4</v>
      </c>
      <c r="R96">
        <v>0.25430000000000003</v>
      </c>
      <c r="S96">
        <v>0.182</v>
      </c>
      <c r="T96">
        <v>0.56369999999999998</v>
      </c>
      <c r="U96">
        <v>11.91</v>
      </c>
      <c r="V96" s="1">
        <v>72557.119999999995</v>
      </c>
      <c r="W96">
        <v>127.05</v>
      </c>
      <c r="X96" s="1">
        <v>153170.13</v>
      </c>
      <c r="Y96">
        <v>0.82120000000000004</v>
      </c>
      <c r="Z96">
        <v>0.10780000000000001</v>
      </c>
      <c r="AA96">
        <v>7.0999999999999994E-2</v>
      </c>
      <c r="AB96">
        <v>0.17879999999999999</v>
      </c>
      <c r="AC96">
        <v>153.16999999999999</v>
      </c>
      <c r="AD96" s="1">
        <v>4694.17</v>
      </c>
      <c r="AE96">
        <v>552.25</v>
      </c>
      <c r="AF96" s="1">
        <v>145492.24</v>
      </c>
      <c r="AG96" t="s">
        <v>610</v>
      </c>
      <c r="AH96" s="1">
        <v>36679</v>
      </c>
      <c r="AI96" s="1">
        <v>57113.59</v>
      </c>
      <c r="AJ96">
        <v>47.54</v>
      </c>
      <c r="AK96">
        <v>29.21</v>
      </c>
      <c r="AL96">
        <v>32.950000000000003</v>
      </c>
      <c r="AM96">
        <v>4.97</v>
      </c>
      <c r="AN96" s="1">
        <v>1377.41</v>
      </c>
      <c r="AO96">
        <v>0.98680000000000001</v>
      </c>
      <c r="AP96" s="1">
        <v>1270.82</v>
      </c>
      <c r="AQ96" s="1">
        <v>1987.55</v>
      </c>
      <c r="AR96" s="1">
        <v>5825.9</v>
      </c>
      <c r="AS96">
        <v>490.6</v>
      </c>
      <c r="AT96">
        <v>299.64</v>
      </c>
      <c r="AU96" s="1">
        <v>9874.52</v>
      </c>
      <c r="AV96" s="1">
        <v>5252.41</v>
      </c>
      <c r="AW96">
        <v>0.44529999999999997</v>
      </c>
      <c r="AX96" s="1">
        <v>4613.18</v>
      </c>
      <c r="AY96">
        <v>0.3911</v>
      </c>
      <c r="AZ96" s="1">
        <v>1233.8</v>
      </c>
      <c r="BA96">
        <v>0.1046</v>
      </c>
      <c r="BB96">
        <v>696.21</v>
      </c>
      <c r="BC96">
        <v>5.8999999999999997E-2</v>
      </c>
      <c r="BD96" s="1">
        <v>11795.6</v>
      </c>
      <c r="BE96" s="1">
        <v>4347.5200000000004</v>
      </c>
      <c r="BF96">
        <v>1.1262000000000001</v>
      </c>
      <c r="BG96">
        <v>0.53869999999999996</v>
      </c>
      <c r="BH96">
        <v>0.2253</v>
      </c>
      <c r="BI96">
        <v>0.18459999999999999</v>
      </c>
      <c r="BJ96">
        <v>3.5299999999999998E-2</v>
      </c>
      <c r="BK96">
        <v>1.6E-2</v>
      </c>
    </row>
    <row r="97" spans="1:63" x14ac:dyDescent="0.3">
      <c r="A97" t="s">
        <v>95</v>
      </c>
      <c r="B97">
        <v>43752</v>
      </c>
      <c r="C97">
        <v>80.17</v>
      </c>
      <c r="D97">
        <v>525.4</v>
      </c>
      <c r="E97" s="1">
        <v>42119.27</v>
      </c>
      <c r="F97" s="1">
        <v>30161.29</v>
      </c>
      <c r="G97">
        <v>2.5999999999999999E-2</v>
      </c>
      <c r="H97">
        <v>6.9999999999999999E-4</v>
      </c>
      <c r="I97">
        <v>0.56740000000000002</v>
      </c>
      <c r="J97">
        <v>1.4E-3</v>
      </c>
      <c r="K97">
        <v>9.6299999999999997E-2</v>
      </c>
      <c r="L97">
        <v>0.24759999999999999</v>
      </c>
      <c r="M97">
        <v>6.0499999999999998E-2</v>
      </c>
      <c r="N97">
        <v>0.9425</v>
      </c>
      <c r="O97">
        <v>8.5900000000000004E-2</v>
      </c>
      <c r="P97">
        <v>0.18959999999999999</v>
      </c>
      <c r="Q97" s="1">
        <v>62873.23</v>
      </c>
      <c r="R97">
        <v>0.30280000000000001</v>
      </c>
      <c r="S97">
        <v>0.13780000000000001</v>
      </c>
      <c r="T97">
        <v>0.55940000000000001</v>
      </c>
      <c r="U97">
        <v>246.6</v>
      </c>
      <c r="V97" s="1">
        <v>94049.01</v>
      </c>
      <c r="W97">
        <v>170.69</v>
      </c>
      <c r="X97" s="1">
        <v>102460.52</v>
      </c>
      <c r="Y97">
        <v>0.56520000000000004</v>
      </c>
      <c r="Z97">
        <v>0.3725</v>
      </c>
      <c r="AA97">
        <v>6.2300000000000001E-2</v>
      </c>
      <c r="AB97">
        <v>0.43480000000000002</v>
      </c>
      <c r="AC97">
        <v>102.46</v>
      </c>
      <c r="AD97" s="1">
        <v>5393.02</v>
      </c>
      <c r="AE97">
        <v>467.34</v>
      </c>
      <c r="AF97" s="1">
        <v>89696.9</v>
      </c>
      <c r="AG97" t="s">
        <v>610</v>
      </c>
      <c r="AH97" s="1">
        <v>25898</v>
      </c>
      <c r="AI97" s="1">
        <v>46263.38</v>
      </c>
      <c r="AJ97">
        <v>72.09</v>
      </c>
      <c r="AK97">
        <v>46.23</v>
      </c>
      <c r="AL97">
        <v>58.94</v>
      </c>
      <c r="AM97">
        <v>4.16</v>
      </c>
      <c r="AN97">
        <v>0</v>
      </c>
      <c r="AO97">
        <v>1.0825</v>
      </c>
      <c r="AP97" s="1">
        <v>2228.89</v>
      </c>
      <c r="AQ97" s="1">
        <v>2990.67</v>
      </c>
      <c r="AR97" s="1">
        <v>7889.43</v>
      </c>
      <c r="AS97" s="1">
        <v>1039.8900000000001</v>
      </c>
      <c r="AT97">
        <v>763.73</v>
      </c>
      <c r="AU97" s="1">
        <v>14912.6</v>
      </c>
      <c r="AV97" s="1">
        <v>9823.77</v>
      </c>
      <c r="AW97">
        <v>0.50119999999999998</v>
      </c>
      <c r="AX97" s="1">
        <v>6869.3</v>
      </c>
      <c r="AY97">
        <v>0.35049999999999998</v>
      </c>
      <c r="AZ97">
        <v>749.41</v>
      </c>
      <c r="BA97">
        <v>3.8199999999999998E-2</v>
      </c>
      <c r="BB97" s="1">
        <v>2158.2399999999998</v>
      </c>
      <c r="BC97">
        <v>0.1101</v>
      </c>
      <c r="BD97" s="1">
        <v>19600.73</v>
      </c>
      <c r="BE97" s="1">
        <v>3920.15</v>
      </c>
      <c r="BF97">
        <v>1.4409000000000001</v>
      </c>
      <c r="BG97">
        <v>0.44190000000000002</v>
      </c>
      <c r="BH97">
        <v>0.17910000000000001</v>
      </c>
      <c r="BI97">
        <v>0.34310000000000002</v>
      </c>
      <c r="BJ97">
        <v>2.4299999999999999E-2</v>
      </c>
      <c r="BK97">
        <v>1.1599999999999999E-2</v>
      </c>
    </row>
    <row r="98" spans="1:63" x14ac:dyDescent="0.3">
      <c r="A98" t="s">
        <v>96</v>
      </c>
      <c r="B98">
        <v>43760</v>
      </c>
      <c r="C98">
        <v>78.52</v>
      </c>
      <c r="D98">
        <v>27.1</v>
      </c>
      <c r="E98" s="1">
        <v>2128.3200000000002</v>
      </c>
      <c r="F98" s="1">
        <v>1982.58</v>
      </c>
      <c r="G98">
        <v>6.6E-3</v>
      </c>
      <c r="H98">
        <v>6.9999999999999999E-4</v>
      </c>
      <c r="I98">
        <v>3.3700000000000001E-2</v>
      </c>
      <c r="J98">
        <v>1.1000000000000001E-3</v>
      </c>
      <c r="K98">
        <v>2.2100000000000002E-2</v>
      </c>
      <c r="L98">
        <v>0.88200000000000001</v>
      </c>
      <c r="M98">
        <v>5.3800000000000001E-2</v>
      </c>
      <c r="N98">
        <v>0.6855</v>
      </c>
      <c r="O98">
        <v>3.0000000000000001E-3</v>
      </c>
      <c r="P98">
        <v>0.15989999999999999</v>
      </c>
      <c r="Q98" s="1">
        <v>53721.24</v>
      </c>
      <c r="R98">
        <v>0.26550000000000001</v>
      </c>
      <c r="S98">
        <v>0.1673</v>
      </c>
      <c r="T98">
        <v>0.56720000000000004</v>
      </c>
      <c r="U98">
        <v>16.37</v>
      </c>
      <c r="V98" s="1">
        <v>72226.61</v>
      </c>
      <c r="W98">
        <v>126.03</v>
      </c>
      <c r="X98" s="1">
        <v>112645.19</v>
      </c>
      <c r="Y98">
        <v>0.71960000000000002</v>
      </c>
      <c r="Z98">
        <v>0.2094</v>
      </c>
      <c r="AA98">
        <v>7.0999999999999994E-2</v>
      </c>
      <c r="AB98">
        <v>0.28039999999999998</v>
      </c>
      <c r="AC98">
        <v>112.65</v>
      </c>
      <c r="AD98" s="1">
        <v>3256.24</v>
      </c>
      <c r="AE98">
        <v>415.9</v>
      </c>
      <c r="AF98" s="1">
        <v>102239.84</v>
      </c>
      <c r="AG98" t="s">
        <v>610</v>
      </c>
      <c r="AH98" s="1">
        <v>28727</v>
      </c>
      <c r="AI98" s="1">
        <v>44603.49</v>
      </c>
      <c r="AJ98">
        <v>41.91</v>
      </c>
      <c r="AK98">
        <v>26.79</v>
      </c>
      <c r="AL98">
        <v>31.19</v>
      </c>
      <c r="AM98">
        <v>4.22</v>
      </c>
      <c r="AN98" s="1">
        <v>1024.6099999999999</v>
      </c>
      <c r="AO98">
        <v>0.95240000000000002</v>
      </c>
      <c r="AP98" s="1">
        <v>1380.49</v>
      </c>
      <c r="AQ98" s="1">
        <v>2089.62</v>
      </c>
      <c r="AR98" s="1">
        <v>6287.73</v>
      </c>
      <c r="AS98">
        <v>555.38</v>
      </c>
      <c r="AT98">
        <v>327.33</v>
      </c>
      <c r="AU98" s="1">
        <v>10640.56</v>
      </c>
      <c r="AV98" s="1">
        <v>7323.86</v>
      </c>
      <c r="AW98">
        <v>0.58179999999999998</v>
      </c>
      <c r="AX98" s="1">
        <v>3075.3</v>
      </c>
      <c r="AY98">
        <v>0.24429999999999999</v>
      </c>
      <c r="AZ98">
        <v>996.17</v>
      </c>
      <c r="BA98">
        <v>7.9100000000000004E-2</v>
      </c>
      <c r="BB98" s="1">
        <v>1193.75</v>
      </c>
      <c r="BC98">
        <v>9.4799999999999995E-2</v>
      </c>
      <c r="BD98" s="1">
        <v>12589.09</v>
      </c>
      <c r="BE98" s="1">
        <v>5702.07</v>
      </c>
      <c r="BF98">
        <v>2.3814000000000002</v>
      </c>
      <c r="BG98">
        <v>0.50980000000000003</v>
      </c>
      <c r="BH98">
        <v>0.22739999999999999</v>
      </c>
      <c r="BI98">
        <v>0.21460000000000001</v>
      </c>
      <c r="BJ98">
        <v>3.1699999999999999E-2</v>
      </c>
      <c r="BK98">
        <v>1.6500000000000001E-2</v>
      </c>
    </row>
    <row r="99" spans="1:63" x14ac:dyDescent="0.3">
      <c r="A99" t="s">
        <v>97</v>
      </c>
      <c r="B99">
        <v>46284</v>
      </c>
      <c r="C99">
        <v>53.19</v>
      </c>
      <c r="D99">
        <v>38.630000000000003</v>
      </c>
      <c r="E99" s="1">
        <v>2054.75</v>
      </c>
      <c r="F99" s="1">
        <v>2016.64</v>
      </c>
      <c r="G99">
        <v>1.5800000000000002E-2</v>
      </c>
      <c r="H99">
        <v>1E-3</v>
      </c>
      <c r="I99">
        <v>3.56E-2</v>
      </c>
      <c r="J99">
        <v>1.4E-3</v>
      </c>
      <c r="K99">
        <v>4.4400000000000002E-2</v>
      </c>
      <c r="L99">
        <v>0.85289999999999999</v>
      </c>
      <c r="M99">
        <v>4.9000000000000002E-2</v>
      </c>
      <c r="N99">
        <v>0.39560000000000001</v>
      </c>
      <c r="O99">
        <v>7.7000000000000002E-3</v>
      </c>
      <c r="P99">
        <v>0.13289999999999999</v>
      </c>
      <c r="Q99" s="1">
        <v>58057.88</v>
      </c>
      <c r="R99">
        <v>0.25750000000000001</v>
      </c>
      <c r="S99">
        <v>0.18920000000000001</v>
      </c>
      <c r="T99">
        <v>0.55330000000000001</v>
      </c>
      <c r="U99">
        <v>15</v>
      </c>
      <c r="V99" s="1">
        <v>77120.55</v>
      </c>
      <c r="W99">
        <v>132.55000000000001</v>
      </c>
      <c r="X99" s="1">
        <v>200183.76</v>
      </c>
      <c r="Y99">
        <v>0.66669999999999996</v>
      </c>
      <c r="Z99">
        <v>0.2843</v>
      </c>
      <c r="AA99">
        <v>4.9000000000000002E-2</v>
      </c>
      <c r="AB99">
        <v>0.33329999999999999</v>
      </c>
      <c r="AC99">
        <v>200.18</v>
      </c>
      <c r="AD99" s="1">
        <v>6892.55</v>
      </c>
      <c r="AE99">
        <v>663.32</v>
      </c>
      <c r="AF99" s="1">
        <v>190370.27</v>
      </c>
      <c r="AG99" t="s">
        <v>610</v>
      </c>
      <c r="AH99" s="1">
        <v>34256</v>
      </c>
      <c r="AI99" s="1">
        <v>57271.199999999997</v>
      </c>
      <c r="AJ99">
        <v>53.14</v>
      </c>
      <c r="AK99">
        <v>32.82</v>
      </c>
      <c r="AL99">
        <v>36.83</v>
      </c>
      <c r="AM99">
        <v>4.79</v>
      </c>
      <c r="AN99" s="1">
        <v>1420.21</v>
      </c>
      <c r="AO99">
        <v>1.004</v>
      </c>
      <c r="AP99" s="1">
        <v>1392.58</v>
      </c>
      <c r="AQ99" s="1">
        <v>1975.65</v>
      </c>
      <c r="AR99" s="1">
        <v>6200.06</v>
      </c>
      <c r="AS99">
        <v>622.65</v>
      </c>
      <c r="AT99">
        <v>378.44</v>
      </c>
      <c r="AU99" s="1">
        <v>10569.37</v>
      </c>
      <c r="AV99" s="1">
        <v>3927.71</v>
      </c>
      <c r="AW99">
        <v>0.31940000000000002</v>
      </c>
      <c r="AX99" s="1">
        <v>6275.53</v>
      </c>
      <c r="AY99">
        <v>0.51029999999999998</v>
      </c>
      <c r="AZ99" s="1">
        <v>1333.51</v>
      </c>
      <c r="BA99">
        <v>0.1084</v>
      </c>
      <c r="BB99">
        <v>761.9</v>
      </c>
      <c r="BC99">
        <v>6.2E-2</v>
      </c>
      <c r="BD99" s="1">
        <v>12298.65</v>
      </c>
      <c r="BE99" s="1">
        <v>2557.2399999999998</v>
      </c>
      <c r="BF99">
        <v>0.56940000000000002</v>
      </c>
      <c r="BG99">
        <v>0.53759999999999997</v>
      </c>
      <c r="BH99">
        <v>0.219</v>
      </c>
      <c r="BI99">
        <v>0.18959999999999999</v>
      </c>
      <c r="BJ99">
        <v>3.3500000000000002E-2</v>
      </c>
      <c r="BK99">
        <v>2.0299999999999999E-2</v>
      </c>
    </row>
    <row r="100" spans="1:63" x14ac:dyDescent="0.3">
      <c r="A100" t="s">
        <v>98</v>
      </c>
      <c r="B100">
        <v>49601</v>
      </c>
      <c r="C100">
        <v>76.86</v>
      </c>
      <c r="D100">
        <v>11.76</v>
      </c>
      <c r="E100">
        <v>904.14</v>
      </c>
      <c r="F100">
        <v>866.46</v>
      </c>
      <c r="G100">
        <v>2E-3</v>
      </c>
      <c r="H100">
        <v>5.0000000000000001E-4</v>
      </c>
      <c r="I100">
        <v>7.3000000000000001E-3</v>
      </c>
      <c r="J100">
        <v>1.1000000000000001E-3</v>
      </c>
      <c r="K100">
        <v>1.0800000000000001E-2</v>
      </c>
      <c r="L100">
        <v>0.95730000000000004</v>
      </c>
      <c r="M100">
        <v>2.1100000000000001E-2</v>
      </c>
      <c r="N100">
        <v>0.54020000000000001</v>
      </c>
      <c r="O100">
        <v>1E-3</v>
      </c>
      <c r="P100">
        <v>0.14119999999999999</v>
      </c>
      <c r="Q100" s="1">
        <v>50322.37</v>
      </c>
      <c r="R100">
        <v>0.28170000000000001</v>
      </c>
      <c r="S100">
        <v>0.1905</v>
      </c>
      <c r="T100">
        <v>0.52780000000000005</v>
      </c>
      <c r="U100">
        <v>7.56</v>
      </c>
      <c r="V100" s="1">
        <v>67317.69</v>
      </c>
      <c r="W100">
        <v>115.24</v>
      </c>
      <c r="X100" s="1">
        <v>128963.5</v>
      </c>
      <c r="Y100">
        <v>0.80730000000000002</v>
      </c>
      <c r="Z100">
        <v>8.6499999999999994E-2</v>
      </c>
      <c r="AA100">
        <v>0.1062</v>
      </c>
      <c r="AB100">
        <v>0.19270000000000001</v>
      </c>
      <c r="AC100">
        <v>128.96</v>
      </c>
      <c r="AD100" s="1">
        <v>3384.53</v>
      </c>
      <c r="AE100">
        <v>429.73</v>
      </c>
      <c r="AF100" s="1">
        <v>113425.74</v>
      </c>
      <c r="AG100" t="s">
        <v>610</v>
      </c>
      <c r="AH100" s="1">
        <v>31984</v>
      </c>
      <c r="AI100" s="1">
        <v>47367.7</v>
      </c>
      <c r="AJ100">
        <v>35.68</v>
      </c>
      <c r="AK100">
        <v>24.75</v>
      </c>
      <c r="AL100">
        <v>27.95</v>
      </c>
      <c r="AM100">
        <v>4.01</v>
      </c>
      <c r="AN100" s="1">
        <v>1672.03</v>
      </c>
      <c r="AO100">
        <v>1</v>
      </c>
      <c r="AP100" s="1">
        <v>1537.36</v>
      </c>
      <c r="AQ100" s="1">
        <v>2337.84</v>
      </c>
      <c r="AR100" s="1">
        <v>6007.38</v>
      </c>
      <c r="AS100">
        <v>461.27</v>
      </c>
      <c r="AT100">
        <v>232.63</v>
      </c>
      <c r="AU100" s="1">
        <v>10576.49</v>
      </c>
      <c r="AV100" s="1">
        <v>7735.03</v>
      </c>
      <c r="AW100">
        <v>0.58189999999999997</v>
      </c>
      <c r="AX100" s="1">
        <v>3018.78</v>
      </c>
      <c r="AY100">
        <v>0.2271</v>
      </c>
      <c r="AZ100" s="1">
        <v>1500.81</v>
      </c>
      <c r="BA100">
        <v>0.1129</v>
      </c>
      <c r="BB100" s="1">
        <v>1039.17</v>
      </c>
      <c r="BC100">
        <v>7.8200000000000006E-2</v>
      </c>
      <c r="BD100" s="1">
        <v>13293.79</v>
      </c>
      <c r="BE100" s="1">
        <v>6544.65</v>
      </c>
      <c r="BF100">
        <v>2.6429</v>
      </c>
      <c r="BG100">
        <v>0.47889999999999999</v>
      </c>
      <c r="BH100">
        <v>0.22589999999999999</v>
      </c>
      <c r="BI100">
        <v>0.2407</v>
      </c>
      <c r="BJ100">
        <v>3.4700000000000002E-2</v>
      </c>
      <c r="BK100">
        <v>1.9900000000000001E-2</v>
      </c>
    </row>
    <row r="101" spans="1:63" x14ac:dyDescent="0.3">
      <c r="A101" t="s">
        <v>99</v>
      </c>
      <c r="B101">
        <v>43778</v>
      </c>
      <c r="C101">
        <v>103.43</v>
      </c>
      <c r="D101">
        <v>18.11</v>
      </c>
      <c r="E101" s="1">
        <v>1873.36</v>
      </c>
      <c r="F101" s="1">
        <v>1811.95</v>
      </c>
      <c r="G101">
        <v>3.8E-3</v>
      </c>
      <c r="H101">
        <v>2.2000000000000001E-3</v>
      </c>
      <c r="I101">
        <v>1.21E-2</v>
      </c>
      <c r="J101">
        <v>1.1000000000000001E-3</v>
      </c>
      <c r="K101">
        <v>2.06E-2</v>
      </c>
      <c r="L101">
        <v>0.92379999999999995</v>
      </c>
      <c r="M101">
        <v>3.6200000000000003E-2</v>
      </c>
      <c r="N101">
        <v>0.54790000000000005</v>
      </c>
      <c r="O101">
        <v>3.3999999999999998E-3</v>
      </c>
      <c r="P101">
        <v>0.1565</v>
      </c>
      <c r="Q101" s="1">
        <v>53389.1</v>
      </c>
      <c r="R101">
        <v>0.2596</v>
      </c>
      <c r="S101">
        <v>0.16550000000000001</v>
      </c>
      <c r="T101">
        <v>0.57489999999999997</v>
      </c>
      <c r="U101">
        <v>13.9</v>
      </c>
      <c r="V101" s="1">
        <v>73068.33</v>
      </c>
      <c r="W101">
        <v>130.38</v>
      </c>
      <c r="X101" s="1">
        <v>115806.01</v>
      </c>
      <c r="Y101">
        <v>0.80630000000000002</v>
      </c>
      <c r="Z101">
        <v>0.12920000000000001</v>
      </c>
      <c r="AA101">
        <v>6.4500000000000002E-2</v>
      </c>
      <c r="AB101">
        <v>0.19370000000000001</v>
      </c>
      <c r="AC101">
        <v>115.81</v>
      </c>
      <c r="AD101" s="1">
        <v>2990</v>
      </c>
      <c r="AE101">
        <v>408.84</v>
      </c>
      <c r="AF101" s="1">
        <v>102079.25</v>
      </c>
      <c r="AG101" t="s">
        <v>610</v>
      </c>
      <c r="AH101" s="1">
        <v>30071</v>
      </c>
      <c r="AI101" s="1">
        <v>45712.97</v>
      </c>
      <c r="AJ101">
        <v>37.82</v>
      </c>
      <c r="AK101">
        <v>23.98</v>
      </c>
      <c r="AL101">
        <v>29.27</v>
      </c>
      <c r="AM101">
        <v>3.75</v>
      </c>
      <c r="AN101" s="1">
        <v>1154.07</v>
      </c>
      <c r="AO101">
        <v>1.0901000000000001</v>
      </c>
      <c r="AP101" s="1">
        <v>1355.06</v>
      </c>
      <c r="AQ101" s="1">
        <v>2136.27</v>
      </c>
      <c r="AR101" s="1">
        <v>6266.49</v>
      </c>
      <c r="AS101">
        <v>566.05999999999995</v>
      </c>
      <c r="AT101">
        <v>280.17</v>
      </c>
      <c r="AU101" s="1">
        <v>10604.05</v>
      </c>
      <c r="AV101" s="1">
        <v>7050</v>
      </c>
      <c r="AW101">
        <v>0.57220000000000004</v>
      </c>
      <c r="AX101" s="1">
        <v>3167.92</v>
      </c>
      <c r="AY101">
        <v>0.2571</v>
      </c>
      <c r="AZ101" s="1">
        <v>1097.48</v>
      </c>
      <c r="BA101">
        <v>8.9099999999999999E-2</v>
      </c>
      <c r="BB101" s="1">
        <v>1004.88</v>
      </c>
      <c r="BC101">
        <v>8.1600000000000006E-2</v>
      </c>
      <c r="BD101" s="1">
        <v>12320.28</v>
      </c>
      <c r="BE101" s="1">
        <v>6035.08</v>
      </c>
      <c r="BF101">
        <v>2.5306000000000002</v>
      </c>
      <c r="BG101">
        <v>0.51700000000000002</v>
      </c>
      <c r="BH101">
        <v>0.23080000000000001</v>
      </c>
      <c r="BI101">
        <v>0.19520000000000001</v>
      </c>
      <c r="BJ101">
        <v>3.7999999999999999E-2</v>
      </c>
      <c r="BK101">
        <v>1.9099999999999999E-2</v>
      </c>
    </row>
    <row r="102" spans="1:63" x14ac:dyDescent="0.3">
      <c r="A102" t="s">
        <v>100</v>
      </c>
      <c r="B102">
        <v>49411</v>
      </c>
      <c r="C102">
        <v>97.86</v>
      </c>
      <c r="D102">
        <v>15.99</v>
      </c>
      <c r="E102" s="1">
        <v>1564.44</v>
      </c>
      <c r="F102" s="1">
        <v>1531.03</v>
      </c>
      <c r="G102">
        <v>2.5000000000000001E-3</v>
      </c>
      <c r="H102">
        <v>2.0000000000000001E-4</v>
      </c>
      <c r="I102">
        <v>5.3E-3</v>
      </c>
      <c r="J102">
        <v>1.1999999999999999E-3</v>
      </c>
      <c r="K102">
        <v>1.37E-2</v>
      </c>
      <c r="L102">
        <v>0.95720000000000005</v>
      </c>
      <c r="M102">
        <v>1.9900000000000001E-2</v>
      </c>
      <c r="N102">
        <v>0.36370000000000002</v>
      </c>
      <c r="O102">
        <v>1.1999999999999999E-3</v>
      </c>
      <c r="P102">
        <v>0.13139999999999999</v>
      </c>
      <c r="Q102" s="1">
        <v>52775.27</v>
      </c>
      <c r="R102">
        <v>0.2414</v>
      </c>
      <c r="S102">
        <v>0.18779999999999999</v>
      </c>
      <c r="T102">
        <v>0.57089999999999996</v>
      </c>
      <c r="U102">
        <v>12.71</v>
      </c>
      <c r="V102" s="1">
        <v>69521.84</v>
      </c>
      <c r="W102">
        <v>118.43</v>
      </c>
      <c r="X102" s="1">
        <v>144348.53</v>
      </c>
      <c r="Y102">
        <v>0.86129999999999995</v>
      </c>
      <c r="Z102">
        <v>7.1499999999999994E-2</v>
      </c>
      <c r="AA102">
        <v>6.7199999999999996E-2</v>
      </c>
      <c r="AB102">
        <v>0.13869999999999999</v>
      </c>
      <c r="AC102">
        <v>144.35</v>
      </c>
      <c r="AD102" s="1">
        <v>3951.97</v>
      </c>
      <c r="AE102">
        <v>498.86</v>
      </c>
      <c r="AF102" s="1">
        <v>136795.63</v>
      </c>
      <c r="AG102" t="s">
        <v>610</v>
      </c>
      <c r="AH102" s="1">
        <v>34628</v>
      </c>
      <c r="AI102" s="1">
        <v>53311.55</v>
      </c>
      <c r="AJ102">
        <v>43.99</v>
      </c>
      <c r="AK102">
        <v>26.06</v>
      </c>
      <c r="AL102">
        <v>29.65</v>
      </c>
      <c r="AM102">
        <v>4.42</v>
      </c>
      <c r="AN102" s="1">
        <v>1230.8900000000001</v>
      </c>
      <c r="AO102">
        <v>1.0975999999999999</v>
      </c>
      <c r="AP102" s="1">
        <v>1381.87</v>
      </c>
      <c r="AQ102" s="1">
        <v>2052.59</v>
      </c>
      <c r="AR102" s="1">
        <v>5754.42</v>
      </c>
      <c r="AS102">
        <v>505.62</v>
      </c>
      <c r="AT102">
        <v>290.05</v>
      </c>
      <c r="AU102" s="1">
        <v>9984.5400000000009</v>
      </c>
      <c r="AV102" s="1">
        <v>5860.77</v>
      </c>
      <c r="AW102">
        <v>0.49780000000000002</v>
      </c>
      <c r="AX102" s="1">
        <v>3952.66</v>
      </c>
      <c r="AY102">
        <v>0.3357</v>
      </c>
      <c r="AZ102" s="1">
        <v>1245.6400000000001</v>
      </c>
      <c r="BA102">
        <v>0.10580000000000001</v>
      </c>
      <c r="BB102">
        <v>713.78</v>
      </c>
      <c r="BC102">
        <v>6.0600000000000001E-2</v>
      </c>
      <c r="BD102" s="1">
        <v>11772.85</v>
      </c>
      <c r="BE102" s="1">
        <v>5096.3599999999997</v>
      </c>
      <c r="BF102">
        <v>1.5616000000000001</v>
      </c>
      <c r="BG102">
        <v>0.53120000000000001</v>
      </c>
      <c r="BH102">
        <v>0.22270000000000001</v>
      </c>
      <c r="BI102">
        <v>0.19370000000000001</v>
      </c>
      <c r="BJ102">
        <v>3.7699999999999997E-2</v>
      </c>
      <c r="BK102">
        <v>1.47E-2</v>
      </c>
    </row>
    <row r="103" spans="1:63" x14ac:dyDescent="0.3">
      <c r="A103" t="s">
        <v>101</v>
      </c>
      <c r="B103">
        <v>48132</v>
      </c>
      <c r="C103">
        <v>14</v>
      </c>
      <c r="D103">
        <v>225.6</v>
      </c>
      <c r="E103" s="1">
        <v>3158.38</v>
      </c>
      <c r="F103" s="1">
        <v>2714.17</v>
      </c>
      <c r="G103">
        <v>3.2000000000000002E-3</v>
      </c>
      <c r="H103">
        <v>5.0000000000000001E-4</v>
      </c>
      <c r="I103">
        <v>0.29389999999999999</v>
      </c>
      <c r="J103">
        <v>1.1999999999999999E-3</v>
      </c>
      <c r="K103">
        <v>8.3599999999999994E-2</v>
      </c>
      <c r="L103">
        <v>0.50919999999999999</v>
      </c>
      <c r="M103">
        <v>0.1084</v>
      </c>
      <c r="N103">
        <v>0.95020000000000004</v>
      </c>
      <c r="O103">
        <v>2.3099999999999999E-2</v>
      </c>
      <c r="P103">
        <v>0.1845</v>
      </c>
      <c r="Q103" s="1">
        <v>55067.43</v>
      </c>
      <c r="R103">
        <v>0.30980000000000002</v>
      </c>
      <c r="S103">
        <v>0.1767</v>
      </c>
      <c r="T103">
        <v>0.51349999999999996</v>
      </c>
      <c r="U103">
        <v>24.03</v>
      </c>
      <c r="V103" s="1">
        <v>76960.320000000007</v>
      </c>
      <c r="W103">
        <v>129.33000000000001</v>
      </c>
      <c r="X103" s="1">
        <v>74832.649999999994</v>
      </c>
      <c r="Y103">
        <v>0.67320000000000002</v>
      </c>
      <c r="Z103">
        <v>0.25650000000000001</v>
      </c>
      <c r="AA103">
        <v>7.0300000000000001E-2</v>
      </c>
      <c r="AB103">
        <v>0.32679999999999998</v>
      </c>
      <c r="AC103">
        <v>74.83</v>
      </c>
      <c r="AD103" s="1">
        <v>3008.75</v>
      </c>
      <c r="AE103">
        <v>419.82</v>
      </c>
      <c r="AF103" s="1">
        <v>67629.48</v>
      </c>
      <c r="AG103" t="s">
        <v>610</v>
      </c>
      <c r="AH103" s="1">
        <v>25076</v>
      </c>
      <c r="AI103" s="1">
        <v>37879.99</v>
      </c>
      <c r="AJ103">
        <v>54.18</v>
      </c>
      <c r="AK103">
        <v>38.299999999999997</v>
      </c>
      <c r="AL103">
        <v>42.98</v>
      </c>
      <c r="AM103">
        <v>4.6399999999999997</v>
      </c>
      <c r="AN103">
        <v>3</v>
      </c>
      <c r="AO103">
        <v>1.0905</v>
      </c>
      <c r="AP103" s="1">
        <v>1741.02</v>
      </c>
      <c r="AQ103" s="1">
        <v>2510.67</v>
      </c>
      <c r="AR103" s="1">
        <v>6782.4</v>
      </c>
      <c r="AS103">
        <v>731.31</v>
      </c>
      <c r="AT103">
        <v>534.14</v>
      </c>
      <c r="AU103" s="1">
        <v>12299.54</v>
      </c>
      <c r="AV103" s="1">
        <v>9983.02</v>
      </c>
      <c r="AW103">
        <v>0.63880000000000003</v>
      </c>
      <c r="AX103" s="1">
        <v>2980.15</v>
      </c>
      <c r="AY103">
        <v>0.19070000000000001</v>
      </c>
      <c r="AZ103">
        <v>869.21</v>
      </c>
      <c r="BA103">
        <v>5.5599999999999997E-2</v>
      </c>
      <c r="BB103" s="1">
        <v>1795.85</v>
      </c>
      <c r="BC103">
        <v>0.1149</v>
      </c>
      <c r="BD103" s="1">
        <v>15628.22</v>
      </c>
      <c r="BE103" s="1">
        <v>6617.68</v>
      </c>
      <c r="BF103">
        <v>3.8900999999999999</v>
      </c>
      <c r="BG103">
        <v>0.48209999999999997</v>
      </c>
      <c r="BH103">
        <v>0.1996</v>
      </c>
      <c r="BI103">
        <v>0.27529999999999999</v>
      </c>
      <c r="BJ103">
        <v>3.0800000000000001E-2</v>
      </c>
      <c r="BK103">
        <v>1.2200000000000001E-2</v>
      </c>
    </row>
    <row r="104" spans="1:63" x14ac:dyDescent="0.3">
      <c r="A104" t="s">
        <v>102</v>
      </c>
      <c r="B104">
        <v>46326</v>
      </c>
      <c r="C104">
        <v>98.86</v>
      </c>
      <c r="D104">
        <v>17.66</v>
      </c>
      <c r="E104" s="1">
        <v>1745.88</v>
      </c>
      <c r="F104" s="1">
        <v>1650.79</v>
      </c>
      <c r="G104">
        <v>5.1999999999999998E-3</v>
      </c>
      <c r="H104">
        <v>5.9999999999999995E-4</v>
      </c>
      <c r="I104">
        <v>7.7000000000000002E-3</v>
      </c>
      <c r="J104">
        <v>1E-3</v>
      </c>
      <c r="K104">
        <v>2.4199999999999999E-2</v>
      </c>
      <c r="L104">
        <v>0.93589999999999995</v>
      </c>
      <c r="M104">
        <v>2.53E-2</v>
      </c>
      <c r="N104">
        <v>0.3926</v>
      </c>
      <c r="O104">
        <v>3.8E-3</v>
      </c>
      <c r="P104">
        <v>0.13300000000000001</v>
      </c>
      <c r="Q104" s="1">
        <v>54287.4</v>
      </c>
      <c r="R104">
        <v>0.23830000000000001</v>
      </c>
      <c r="S104">
        <v>0.16309999999999999</v>
      </c>
      <c r="T104">
        <v>0.59870000000000001</v>
      </c>
      <c r="U104">
        <v>12.15</v>
      </c>
      <c r="V104" s="1">
        <v>71668.38</v>
      </c>
      <c r="W104">
        <v>138.63</v>
      </c>
      <c r="X104" s="1">
        <v>159480.26</v>
      </c>
      <c r="Y104">
        <v>0.80130000000000001</v>
      </c>
      <c r="Z104">
        <v>0.1389</v>
      </c>
      <c r="AA104">
        <v>5.9900000000000002E-2</v>
      </c>
      <c r="AB104">
        <v>0.19869999999999999</v>
      </c>
      <c r="AC104">
        <v>159.47999999999999</v>
      </c>
      <c r="AD104" s="1">
        <v>4525.16</v>
      </c>
      <c r="AE104">
        <v>535.39</v>
      </c>
      <c r="AF104" s="1">
        <v>148481.46</v>
      </c>
      <c r="AG104" t="s">
        <v>610</v>
      </c>
      <c r="AH104" s="1">
        <v>34022</v>
      </c>
      <c r="AI104" s="1">
        <v>53525.73</v>
      </c>
      <c r="AJ104">
        <v>43.47</v>
      </c>
      <c r="AK104">
        <v>26.79</v>
      </c>
      <c r="AL104">
        <v>30.61</v>
      </c>
      <c r="AM104">
        <v>4.1900000000000004</v>
      </c>
      <c r="AN104" s="1">
        <v>1622.75</v>
      </c>
      <c r="AO104">
        <v>1.1087</v>
      </c>
      <c r="AP104" s="1">
        <v>1332.58</v>
      </c>
      <c r="AQ104" s="1">
        <v>2022.95</v>
      </c>
      <c r="AR104" s="1">
        <v>5935.61</v>
      </c>
      <c r="AS104">
        <v>530.29</v>
      </c>
      <c r="AT104">
        <v>267.92</v>
      </c>
      <c r="AU104" s="1">
        <v>10089.36</v>
      </c>
      <c r="AV104" s="1">
        <v>5357.07</v>
      </c>
      <c r="AW104">
        <v>0.44340000000000002</v>
      </c>
      <c r="AX104" s="1">
        <v>4812.07</v>
      </c>
      <c r="AY104">
        <v>0.39829999999999999</v>
      </c>
      <c r="AZ104" s="1">
        <v>1159.02</v>
      </c>
      <c r="BA104">
        <v>9.5899999999999999E-2</v>
      </c>
      <c r="BB104">
        <v>754.48</v>
      </c>
      <c r="BC104">
        <v>6.2399999999999997E-2</v>
      </c>
      <c r="BD104" s="1">
        <v>12082.64</v>
      </c>
      <c r="BE104" s="1">
        <v>4155.55</v>
      </c>
      <c r="BF104">
        <v>1.1982999999999999</v>
      </c>
      <c r="BG104">
        <v>0.5323</v>
      </c>
      <c r="BH104">
        <v>0.22389999999999999</v>
      </c>
      <c r="BI104">
        <v>0.1923</v>
      </c>
      <c r="BJ104">
        <v>3.1699999999999999E-2</v>
      </c>
      <c r="BK104">
        <v>1.9800000000000002E-2</v>
      </c>
    </row>
    <row r="105" spans="1:63" x14ac:dyDescent="0.3">
      <c r="A105" t="s">
        <v>103</v>
      </c>
      <c r="B105">
        <v>43794</v>
      </c>
      <c r="C105">
        <v>26.95</v>
      </c>
      <c r="D105">
        <v>311.57</v>
      </c>
      <c r="E105" s="1">
        <v>8397.5499999999993</v>
      </c>
      <c r="F105" s="1">
        <v>7845.17</v>
      </c>
      <c r="G105">
        <v>3.9E-2</v>
      </c>
      <c r="H105">
        <v>1.2999999999999999E-3</v>
      </c>
      <c r="I105">
        <v>0.22389999999999999</v>
      </c>
      <c r="J105">
        <v>1.1999999999999999E-3</v>
      </c>
      <c r="K105">
        <v>6.7199999999999996E-2</v>
      </c>
      <c r="L105">
        <v>0.60129999999999995</v>
      </c>
      <c r="M105">
        <v>6.6000000000000003E-2</v>
      </c>
      <c r="N105">
        <v>0.44359999999999999</v>
      </c>
      <c r="O105">
        <v>5.3100000000000001E-2</v>
      </c>
      <c r="P105">
        <v>0.13930000000000001</v>
      </c>
      <c r="Q105" s="1">
        <v>67266.009999999995</v>
      </c>
      <c r="R105">
        <v>0.26079999999999998</v>
      </c>
      <c r="S105">
        <v>0.1729</v>
      </c>
      <c r="T105">
        <v>0.56630000000000003</v>
      </c>
      <c r="U105">
        <v>48.95</v>
      </c>
      <c r="V105" s="1">
        <v>88715.19</v>
      </c>
      <c r="W105">
        <v>168.99</v>
      </c>
      <c r="X105" s="1">
        <v>154924.01999999999</v>
      </c>
      <c r="Y105">
        <v>0.754</v>
      </c>
      <c r="Z105">
        <v>0.2137</v>
      </c>
      <c r="AA105">
        <v>3.2300000000000002E-2</v>
      </c>
      <c r="AB105">
        <v>0.246</v>
      </c>
      <c r="AC105">
        <v>154.91999999999999</v>
      </c>
      <c r="AD105" s="1">
        <v>7729.14</v>
      </c>
      <c r="AE105">
        <v>901.46</v>
      </c>
      <c r="AF105" s="1">
        <v>161887.76</v>
      </c>
      <c r="AG105" t="s">
        <v>610</v>
      </c>
      <c r="AH105" s="1">
        <v>36705</v>
      </c>
      <c r="AI105" s="1">
        <v>66953.740000000005</v>
      </c>
      <c r="AJ105">
        <v>82.23</v>
      </c>
      <c r="AK105">
        <v>48.36</v>
      </c>
      <c r="AL105">
        <v>56.77</v>
      </c>
      <c r="AM105">
        <v>5.05</v>
      </c>
      <c r="AN105" s="1">
        <v>1179.45</v>
      </c>
      <c r="AO105">
        <v>1.002</v>
      </c>
      <c r="AP105" s="1">
        <v>1474.37</v>
      </c>
      <c r="AQ105" s="1">
        <v>2095.81</v>
      </c>
      <c r="AR105" s="1">
        <v>7087.83</v>
      </c>
      <c r="AS105">
        <v>822.83</v>
      </c>
      <c r="AT105">
        <v>444.95</v>
      </c>
      <c r="AU105" s="1">
        <v>11925.79</v>
      </c>
      <c r="AV105" s="1">
        <v>4551.68</v>
      </c>
      <c r="AW105">
        <v>0.33460000000000001</v>
      </c>
      <c r="AX105" s="1">
        <v>7372.82</v>
      </c>
      <c r="AY105">
        <v>0.54200000000000004</v>
      </c>
      <c r="AZ105">
        <v>940.88</v>
      </c>
      <c r="BA105">
        <v>6.9199999999999998E-2</v>
      </c>
      <c r="BB105">
        <v>738.74</v>
      </c>
      <c r="BC105">
        <v>5.4300000000000001E-2</v>
      </c>
      <c r="BD105" s="1">
        <v>13604.13</v>
      </c>
      <c r="BE105" s="1">
        <v>2714.62</v>
      </c>
      <c r="BF105">
        <v>0.5081</v>
      </c>
      <c r="BG105">
        <v>0.57540000000000002</v>
      </c>
      <c r="BH105">
        <v>0.21299999999999999</v>
      </c>
      <c r="BI105">
        <v>0.16389999999999999</v>
      </c>
      <c r="BJ105">
        <v>2.87E-2</v>
      </c>
      <c r="BK105">
        <v>1.9E-2</v>
      </c>
    </row>
    <row r="106" spans="1:63" x14ac:dyDescent="0.3">
      <c r="A106" t="s">
        <v>104</v>
      </c>
      <c r="B106">
        <v>43786</v>
      </c>
      <c r="C106">
        <v>80.17</v>
      </c>
      <c r="D106">
        <v>525.4</v>
      </c>
      <c r="E106" s="1">
        <v>42119.27</v>
      </c>
      <c r="F106" s="1">
        <v>30161.29</v>
      </c>
      <c r="G106">
        <v>2.5999999999999999E-2</v>
      </c>
      <c r="H106">
        <v>6.9999999999999999E-4</v>
      </c>
      <c r="I106">
        <v>0.56740000000000002</v>
      </c>
      <c r="J106">
        <v>1.4E-3</v>
      </c>
      <c r="K106">
        <v>9.6299999999999997E-2</v>
      </c>
      <c r="L106">
        <v>0.24759999999999999</v>
      </c>
      <c r="M106">
        <v>6.0499999999999998E-2</v>
      </c>
      <c r="N106">
        <v>0.9425</v>
      </c>
      <c r="O106">
        <v>8.5900000000000004E-2</v>
      </c>
      <c r="P106">
        <v>0.18959999999999999</v>
      </c>
      <c r="Q106" s="1">
        <v>62873.23</v>
      </c>
      <c r="R106">
        <v>0.30280000000000001</v>
      </c>
      <c r="S106">
        <v>0.13780000000000001</v>
      </c>
      <c r="T106">
        <v>0.55940000000000001</v>
      </c>
      <c r="U106">
        <v>246.6</v>
      </c>
      <c r="V106" s="1">
        <v>94049.01</v>
      </c>
      <c r="W106">
        <v>170.69</v>
      </c>
      <c r="X106" s="1">
        <v>102460.52</v>
      </c>
      <c r="Y106">
        <v>0.56520000000000004</v>
      </c>
      <c r="Z106">
        <v>0.3725</v>
      </c>
      <c r="AA106">
        <v>6.2300000000000001E-2</v>
      </c>
      <c r="AB106">
        <v>0.43480000000000002</v>
      </c>
      <c r="AC106">
        <v>102.46</v>
      </c>
      <c r="AD106" s="1">
        <v>5393.02</v>
      </c>
      <c r="AE106">
        <v>467.34</v>
      </c>
      <c r="AF106" s="1">
        <v>89696.9</v>
      </c>
      <c r="AG106" t="s">
        <v>610</v>
      </c>
      <c r="AH106" s="1">
        <v>25898</v>
      </c>
      <c r="AI106" s="1">
        <v>46263.38</v>
      </c>
      <c r="AJ106">
        <v>72.09</v>
      </c>
      <c r="AK106">
        <v>46.23</v>
      </c>
      <c r="AL106">
        <v>58.94</v>
      </c>
      <c r="AM106">
        <v>4.16</v>
      </c>
      <c r="AN106">
        <v>0</v>
      </c>
      <c r="AO106">
        <v>1.0825</v>
      </c>
      <c r="AP106" s="1">
        <v>2228.89</v>
      </c>
      <c r="AQ106" s="1">
        <v>2990.67</v>
      </c>
      <c r="AR106" s="1">
        <v>7889.43</v>
      </c>
      <c r="AS106" s="1">
        <v>1039.8900000000001</v>
      </c>
      <c r="AT106">
        <v>763.73</v>
      </c>
      <c r="AU106" s="1">
        <v>14912.6</v>
      </c>
      <c r="AV106" s="1">
        <v>9823.77</v>
      </c>
      <c r="AW106">
        <v>0.50119999999999998</v>
      </c>
      <c r="AX106" s="1">
        <v>6869.3</v>
      </c>
      <c r="AY106">
        <v>0.35049999999999998</v>
      </c>
      <c r="AZ106">
        <v>749.41</v>
      </c>
      <c r="BA106">
        <v>3.8199999999999998E-2</v>
      </c>
      <c r="BB106" s="1">
        <v>2158.2399999999998</v>
      </c>
      <c r="BC106">
        <v>0.1101</v>
      </c>
      <c r="BD106" s="1">
        <v>19600.73</v>
      </c>
      <c r="BE106" s="1">
        <v>3920.15</v>
      </c>
      <c r="BF106">
        <v>1.4409000000000001</v>
      </c>
      <c r="BG106">
        <v>0.44190000000000002</v>
      </c>
      <c r="BH106">
        <v>0.17910000000000001</v>
      </c>
      <c r="BI106">
        <v>0.34310000000000002</v>
      </c>
      <c r="BJ106">
        <v>2.4299999999999999E-2</v>
      </c>
      <c r="BK106">
        <v>1.1599999999999999E-2</v>
      </c>
    </row>
    <row r="107" spans="1:63" x14ac:dyDescent="0.3">
      <c r="A107" t="s">
        <v>105</v>
      </c>
      <c r="B107">
        <v>46391</v>
      </c>
      <c r="C107">
        <v>81.099999999999994</v>
      </c>
      <c r="D107">
        <v>19.95</v>
      </c>
      <c r="E107" s="1">
        <v>1617.67</v>
      </c>
      <c r="F107" s="1">
        <v>1592.33</v>
      </c>
      <c r="G107">
        <v>3.5000000000000001E-3</v>
      </c>
      <c r="H107">
        <v>8.0000000000000004E-4</v>
      </c>
      <c r="I107">
        <v>5.1999999999999998E-3</v>
      </c>
      <c r="J107">
        <v>1.1000000000000001E-3</v>
      </c>
      <c r="K107">
        <v>1.2999999999999999E-2</v>
      </c>
      <c r="L107">
        <v>0.95799999999999996</v>
      </c>
      <c r="M107">
        <v>1.84E-2</v>
      </c>
      <c r="N107">
        <v>0.29599999999999999</v>
      </c>
      <c r="O107">
        <v>2E-3</v>
      </c>
      <c r="P107">
        <v>0.11840000000000001</v>
      </c>
      <c r="Q107" s="1">
        <v>54957.78</v>
      </c>
      <c r="R107">
        <v>0.2697</v>
      </c>
      <c r="S107">
        <v>0.19</v>
      </c>
      <c r="T107">
        <v>0.54020000000000001</v>
      </c>
      <c r="U107">
        <v>11.98</v>
      </c>
      <c r="V107" s="1">
        <v>74684.929999999993</v>
      </c>
      <c r="W107">
        <v>130.69999999999999</v>
      </c>
      <c r="X107" s="1">
        <v>146602.42000000001</v>
      </c>
      <c r="Y107">
        <v>0.86750000000000005</v>
      </c>
      <c r="Z107">
        <v>6.5199999999999994E-2</v>
      </c>
      <c r="AA107">
        <v>6.7299999999999999E-2</v>
      </c>
      <c r="AB107">
        <v>0.13250000000000001</v>
      </c>
      <c r="AC107">
        <v>146.6</v>
      </c>
      <c r="AD107" s="1">
        <v>4187.1899999999996</v>
      </c>
      <c r="AE107">
        <v>537.22</v>
      </c>
      <c r="AF107" s="1">
        <v>142388.82999999999</v>
      </c>
      <c r="AG107" t="s">
        <v>610</v>
      </c>
      <c r="AH107" s="1">
        <v>36829</v>
      </c>
      <c r="AI107" s="1">
        <v>57595.79</v>
      </c>
      <c r="AJ107">
        <v>45.72</v>
      </c>
      <c r="AK107">
        <v>27.67</v>
      </c>
      <c r="AL107">
        <v>31.37</v>
      </c>
      <c r="AM107">
        <v>4.72</v>
      </c>
      <c r="AN107" s="1">
        <v>1314.08</v>
      </c>
      <c r="AO107">
        <v>1.0777000000000001</v>
      </c>
      <c r="AP107" s="1">
        <v>1279.3800000000001</v>
      </c>
      <c r="AQ107" s="1">
        <v>2102.9899999999998</v>
      </c>
      <c r="AR107" s="1">
        <v>5783.96</v>
      </c>
      <c r="AS107">
        <v>533.23</v>
      </c>
      <c r="AT107">
        <v>295.2</v>
      </c>
      <c r="AU107" s="1">
        <v>9994.77</v>
      </c>
      <c r="AV107" s="1">
        <v>5471.5</v>
      </c>
      <c r="AW107">
        <v>0.47510000000000002</v>
      </c>
      <c r="AX107" s="1">
        <v>4358.62</v>
      </c>
      <c r="AY107">
        <v>0.3785</v>
      </c>
      <c r="AZ107" s="1">
        <v>1094.79</v>
      </c>
      <c r="BA107">
        <v>9.5100000000000004E-2</v>
      </c>
      <c r="BB107">
        <v>591.83000000000004</v>
      </c>
      <c r="BC107">
        <v>5.1400000000000001E-2</v>
      </c>
      <c r="BD107" s="1">
        <v>11516.74</v>
      </c>
      <c r="BE107" s="1">
        <v>4764.25</v>
      </c>
      <c r="BF107">
        <v>1.3252999999999999</v>
      </c>
      <c r="BG107">
        <v>0.55149999999999999</v>
      </c>
      <c r="BH107">
        <v>0.22170000000000001</v>
      </c>
      <c r="BI107">
        <v>0.17030000000000001</v>
      </c>
      <c r="BJ107">
        <v>3.8300000000000001E-2</v>
      </c>
      <c r="BK107">
        <v>1.8200000000000001E-2</v>
      </c>
    </row>
    <row r="108" spans="1:63" x14ac:dyDescent="0.3">
      <c r="A108" t="s">
        <v>106</v>
      </c>
      <c r="B108">
        <v>48488</v>
      </c>
      <c r="C108">
        <v>102.33</v>
      </c>
      <c r="D108">
        <v>19.760000000000002</v>
      </c>
      <c r="E108" s="1">
        <v>2021.72</v>
      </c>
      <c r="F108" s="1">
        <v>1944.1</v>
      </c>
      <c r="G108">
        <v>6.7000000000000002E-3</v>
      </c>
      <c r="H108">
        <v>5.9999999999999995E-4</v>
      </c>
      <c r="I108">
        <v>9.4999999999999998E-3</v>
      </c>
      <c r="J108">
        <v>8.0000000000000004E-4</v>
      </c>
      <c r="K108">
        <v>1.4500000000000001E-2</v>
      </c>
      <c r="L108">
        <v>0.94189999999999996</v>
      </c>
      <c r="M108">
        <v>2.5899999999999999E-2</v>
      </c>
      <c r="N108">
        <v>0.34549999999999997</v>
      </c>
      <c r="O108">
        <v>3.2000000000000002E-3</v>
      </c>
      <c r="P108">
        <v>0.123</v>
      </c>
      <c r="Q108" s="1">
        <v>54631.72</v>
      </c>
      <c r="R108">
        <v>0.26019999999999999</v>
      </c>
      <c r="S108">
        <v>0.16389999999999999</v>
      </c>
      <c r="T108">
        <v>0.57579999999999998</v>
      </c>
      <c r="U108">
        <v>13.25</v>
      </c>
      <c r="V108" s="1">
        <v>74800.149999999994</v>
      </c>
      <c r="W108">
        <v>147.62</v>
      </c>
      <c r="X108" s="1">
        <v>155400.93</v>
      </c>
      <c r="Y108">
        <v>0.77869999999999995</v>
      </c>
      <c r="Z108">
        <v>0.14369999999999999</v>
      </c>
      <c r="AA108">
        <v>7.7600000000000002E-2</v>
      </c>
      <c r="AB108">
        <v>0.2213</v>
      </c>
      <c r="AC108">
        <v>155.4</v>
      </c>
      <c r="AD108" s="1">
        <v>4506.3100000000004</v>
      </c>
      <c r="AE108">
        <v>512.66</v>
      </c>
      <c r="AF108" s="1">
        <v>145573.70000000001</v>
      </c>
      <c r="AG108" t="s">
        <v>610</v>
      </c>
      <c r="AH108" s="1">
        <v>35620</v>
      </c>
      <c r="AI108" s="1">
        <v>55549.62</v>
      </c>
      <c r="AJ108">
        <v>43.94</v>
      </c>
      <c r="AK108">
        <v>27.34</v>
      </c>
      <c r="AL108">
        <v>30.44</v>
      </c>
      <c r="AM108">
        <v>4.71</v>
      </c>
      <c r="AN108" s="1">
        <v>1361.8</v>
      </c>
      <c r="AO108">
        <v>0.93520000000000003</v>
      </c>
      <c r="AP108" s="1">
        <v>1266.08</v>
      </c>
      <c r="AQ108" s="1">
        <v>1989.68</v>
      </c>
      <c r="AR108" s="1">
        <v>5771.28</v>
      </c>
      <c r="AS108">
        <v>432.89</v>
      </c>
      <c r="AT108">
        <v>269.39</v>
      </c>
      <c r="AU108" s="1">
        <v>9729.32</v>
      </c>
      <c r="AV108" s="1">
        <v>5312.57</v>
      </c>
      <c r="AW108">
        <v>0.46129999999999999</v>
      </c>
      <c r="AX108" s="1">
        <v>4383.66</v>
      </c>
      <c r="AY108">
        <v>0.38059999999999999</v>
      </c>
      <c r="AZ108" s="1">
        <v>1104.1300000000001</v>
      </c>
      <c r="BA108">
        <v>9.5899999999999999E-2</v>
      </c>
      <c r="BB108">
        <v>716.8</v>
      </c>
      <c r="BC108">
        <v>6.2199999999999998E-2</v>
      </c>
      <c r="BD108" s="1">
        <v>11517.17</v>
      </c>
      <c r="BE108" s="1">
        <v>4211.4399999999996</v>
      </c>
      <c r="BF108">
        <v>1.1475</v>
      </c>
      <c r="BG108">
        <v>0.53049999999999997</v>
      </c>
      <c r="BH108">
        <v>0.22489999999999999</v>
      </c>
      <c r="BI108">
        <v>0.18629999999999999</v>
      </c>
      <c r="BJ108">
        <v>3.6900000000000002E-2</v>
      </c>
      <c r="BK108">
        <v>2.1499999999999998E-2</v>
      </c>
    </row>
    <row r="109" spans="1:63" x14ac:dyDescent="0.3">
      <c r="A109" t="s">
        <v>107</v>
      </c>
      <c r="B109">
        <v>45302</v>
      </c>
      <c r="C109">
        <v>92.33</v>
      </c>
      <c r="D109">
        <v>24.76</v>
      </c>
      <c r="E109" s="1">
        <v>2286</v>
      </c>
      <c r="F109" s="1">
        <v>2146.4899999999998</v>
      </c>
      <c r="G109">
        <v>5.7999999999999996E-3</v>
      </c>
      <c r="H109">
        <v>2.0999999999999999E-3</v>
      </c>
      <c r="I109">
        <v>2.1700000000000001E-2</v>
      </c>
      <c r="J109">
        <v>1.1999999999999999E-3</v>
      </c>
      <c r="K109">
        <v>5.4600000000000003E-2</v>
      </c>
      <c r="L109">
        <v>0.86519999999999997</v>
      </c>
      <c r="M109">
        <v>4.9500000000000002E-2</v>
      </c>
      <c r="N109">
        <v>0.48409999999999997</v>
      </c>
      <c r="O109">
        <v>8.8000000000000005E-3</v>
      </c>
      <c r="P109">
        <v>0.1575</v>
      </c>
      <c r="Q109" s="1">
        <v>54446.42</v>
      </c>
      <c r="R109">
        <v>0.25430000000000003</v>
      </c>
      <c r="S109">
        <v>0.1757</v>
      </c>
      <c r="T109">
        <v>0.57010000000000005</v>
      </c>
      <c r="U109">
        <v>16.8</v>
      </c>
      <c r="V109" s="1">
        <v>73819.72</v>
      </c>
      <c r="W109">
        <v>132.44999999999999</v>
      </c>
      <c r="X109" s="1">
        <v>126257.8</v>
      </c>
      <c r="Y109">
        <v>0.76580000000000004</v>
      </c>
      <c r="Z109">
        <v>0.17710000000000001</v>
      </c>
      <c r="AA109">
        <v>5.7000000000000002E-2</v>
      </c>
      <c r="AB109">
        <v>0.23419999999999999</v>
      </c>
      <c r="AC109">
        <v>126.26</v>
      </c>
      <c r="AD109" s="1">
        <v>3728.12</v>
      </c>
      <c r="AE109">
        <v>467.88</v>
      </c>
      <c r="AF109" s="1">
        <v>117473.29</v>
      </c>
      <c r="AG109" t="s">
        <v>610</v>
      </c>
      <c r="AH109" s="1">
        <v>30327</v>
      </c>
      <c r="AI109" s="1">
        <v>47596.35</v>
      </c>
      <c r="AJ109">
        <v>45.16</v>
      </c>
      <c r="AK109">
        <v>26.93</v>
      </c>
      <c r="AL109">
        <v>34.58</v>
      </c>
      <c r="AM109">
        <v>3.73</v>
      </c>
      <c r="AN109" s="1">
        <v>1182.33</v>
      </c>
      <c r="AO109">
        <v>1.1177999999999999</v>
      </c>
      <c r="AP109" s="1">
        <v>1341.47</v>
      </c>
      <c r="AQ109" s="1">
        <v>1916.66</v>
      </c>
      <c r="AR109" s="1">
        <v>6312.53</v>
      </c>
      <c r="AS109">
        <v>610.62</v>
      </c>
      <c r="AT109">
        <v>286.2</v>
      </c>
      <c r="AU109" s="1">
        <v>10467.48</v>
      </c>
      <c r="AV109" s="1">
        <v>6325.54</v>
      </c>
      <c r="AW109">
        <v>0.51459999999999995</v>
      </c>
      <c r="AX109" s="1">
        <v>3944.99</v>
      </c>
      <c r="AY109">
        <v>0.32090000000000002</v>
      </c>
      <c r="AZ109" s="1">
        <v>1043.33</v>
      </c>
      <c r="BA109">
        <v>8.4900000000000003E-2</v>
      </c>
      <c r="BB109">
        <v>978.99</v>
      </c>
      <c r="BC109">
        <v>7.9600000000000004E-2</v>
      </c>
      <c r="BD109" s="1">
        <v>12292.84</v>
      </c>
      <c r="BE109" s="1">
        <v>4765.58</v>
      </c>
      <c r="BF109">
        <v>1.7138</v>
      </c>
      <c r="BG109">
        <v>0.52680000000000005</v>
      </c>
      <c r="BH109">
        <v>0.2215</v>
      </c>
      <c r="BI109">
        <v>0.20549999999999999</v>
      </c>
      <c r="BJ109">
        <v>3.3399999999999999E-2</v>
      </c>
      <c r="BK109">
        <v>1.2800000000000001E-2</v>
      </c>
    </row>
    <row r="110" spans="1:63" x14ac:dyDescent="0.3">
      <c r="A110" t="s">
        <v>108</v>
      </c>
      <c r="B110">
        <v>45310</v>
      </c>
      <c r="C110">
        <v>71.52</v>
      </c>
      <c r="D110">
        <v>18.46</v>
      </c>
      <c r="E110" s="1">
        <v>1320.63</v>
      </c>
      <c r="F110" s="1">
        <v>1325.81</v>
      </c>
      <c r="G110">
        <v>4.4999999999999997E-3</v>
      </c>
      <c r="H110">
        <v>1.5E-3</v>
      </c>
      <c r="I110">
        <v>4.7000000000000002E-3</v>
      </c>
      <c r="J110">
        <v>8.9999999999999998E-4</v>
      </c>
      <c r="K110">
        <v>1.4999999999999999E-2</v>
      </c>
      <c r="L110">
        <v>0.95330000000000004</v>
      </c>
      <c r="M110">
        <v>2.01E-2</v>
      </c>
      <c r="N110">
        <v>0.26650000000000001</v>
      </c>
      <c r="O110">
        <v>2.0999999999999999E-3</v>
      </c>
      <c r="P110">
        <v>0.112</v>
      </c>
      <c r="Q110" s="1">
        <v>54441.32</v>
      </c>
      <c r="R110">
        <v>0.24099999999999999</v>
      </c>
      <c r="S110">
        <v>0.20319999999999999</v>
      </c>
      <c r="T110">
        <v>0.55579999999999996</v>
      </c>
      <c r="U110">
        <v>10.6</v>
      </c>
      <c r="V110" s="1">
        <v>68235.05</v>
      </c>
      <c r="W110">
        <v>120.72</v>
      </c>
      <c r="X110" s="1">
        <v>144574.26</v>
      </c>
      <c r="Y110">
        <v>0.88700000000000001</v>
      </c>
      <c r="Z110">
        <v>6.6900000000000001E-2</v>
      </c>
      <c r="AA110">
        <v>4.6100000000000002E-2</v>
      </c>
      <c r="AB110">
        <v>0.113</v>
      </c>
      <c r="AC110">
        <v>144.57</v>
      </c>
      <c r="AD110" s="1">
        <v>3961.17</v>
      </c>
      <c r="AE110">
        <v>526.19000000000005</v>
      </c>
      <c r="AF110" s="1">
        <v>134686.5</v>
      </c>
      <c r="AG110" t="s">
        <v>610</v>
      </c>
      <c r="AH110" s="1">
        <v>36675</v>
      </c>
      <c r="AI110" s="1">
        <v>57423.06</v>
      </c>
      <c r="AJ110">
        <v>41</v>
      </c>
      <c r="AK110">
        <v>26.36</v>
      </c>
      <c r="AL110">
        <v>29.71</v>
      </c>
      <c r="AM110">
        <v>4.79</v>
      </c>
      <c r="AN110" s="1">
        <v>1401.49</v>
      </c>
      <c r="AO110">
        <v>1.0879000000000001</v>
      </c>
      <c r="AP110" s="1">
        <v>1210.22</v>
      </c>
      <c r="AQ110" s="1">
        <v>1932.36</v>
      </c>
      <c r="AR110" s="1">
        <v>5925.51</v>
      </c>
      <c r="AS110">
        <v>540.01</v>
      </c>
      <c r="AT110">
        <v>303.87</v>
      </c>
      <c r="AU110" s="1">
        <v>9911.98</v>
      </c>
      <c r="AV110" s="1">
        <v>5663.48</v>
      </c>
      <c r="AW110">
        <v>0.49380000000000002</v>
      </c>
      <c r="AX110" s="1">
        <v>3987.83</v>
      </c>
      <c r="AY110">
        <v>0.34770000000000001</v>
      </c>
      <c r="AZ110" s="1">
        <v>1240.02</v>
      </c>
      <c r="BA110">
        <v>0.1081</v>
      </c>
      <c r="BB110">
        <v>578.13</v>
      </c>
      <c r="BC110">
        <v>5.04E-2</v>
      </c>
      <c r="BD110" s="1">
        <v>11469.46</v>
      </c>
      <c r="BE110" s="1">
        <v>5083.1400000000003</v>
      </c>
      <c r="BF110">
        <v>1.4786999999999999</v>
      </c>
      <c r="BG110">
        <v>0.54700000000000004</v>
      </c>
      <c r="BH110">
        <v>0.2261</v>
      </c>
      <c r="BI110">
        <v>0.1663</v>
      </c>
      <c r="BJ110">
        <v>3.5400000000000001E-2</v>
      </c>
      <c r="BK110">
        <v>2.52E-2</v>
      </c>
    </row>
    <row r="111" spans="1:63" x14ac:dyDescent="0.3">
      <c r="A111" t="s">
        <v>109</v>
      </c>
      <c r="B111">
        <v>46516</v>
      </c>
      <c r="C111">
        <v>100.76</v>
      </c>
      <c r="D111">
        <v>9.43</v>
      </c>
      <c r="E111">
        <v>950.04</v>
      </c>
      <c r="F111">
        <v>941.18</v>
      </c>
      <c r="G111">
        <v>2.5999999999999999E-3</v>
      </c>
      <c r="H111">
        <v>4.0000000000000002E-4</v>
      </c>
      <c r="I111">
        <v>3.5000000000000001E-3</v>
      </c>
      <c r="J111">
        <v>6.9999999999999999E-4</v>
      </c>
      <c r="K111">
        <v>1.0999999999999999E-2</v>
      </c>
      <c r="L111">
        <v>0.96630000000000005</v>
      </c>
      <c r="M111">
        <v>1.55E-2</v>
      </c>
      <c r="N111">
        <v>0.3805</v>
      </c>
      <c r="O111">
        <v>8.0000000000000004E-4</v>
      </c>
      <c r="P111">
        <v>0.13869999999999999</v>
      </c>
      <c r="Q111" s="1">
        <v>53215.75</v>
      </c>
      <c r="R111">
        <v>0.25540000000000002</v>
      </c>
      <c r="S111">
        <v>0.16</v>
      </c>
      <c r="T111">
        <v>0.58460000000000001</v>
      </c>
      <c r="U111">
        <v>8.3699999999999992</v>
      </c>
      <c r="V111" s="1">
        <v>65652.72</v>
      </c>
      <c r="W111">
        <v>109.09</v>
      </c>
      <c r="X111" s="1">
        <v>155104.26999999999</v>
      </c>
      <c r="Y111">
        <v>0.86880000000000002</v>
      </c>
      <c r="Z111">
        <v>6.1600000000000002E-2</v>
      </c>
      <c r="AA111">
        <v>6.9500000000000006E-2</v>
      </c>
      <c r="AB111">
        <v>0.13120000000000001</v>
      </c>
      <c r="AC111">
        <v>155.1</v>
      </c>
      <c r="AD111" s="1">
        <v>4123.5600000000004</v>
      </c>
      <c r="AE111">
        <v>515.76</v>
      </c>
      <c r="AF111" s="1">
        <v>133461.89000000001</v>
      </c>
      <c r="AG111" t="s">
        <v>610</v>
      </c>
      <c r="AH111" s="1">
        <v>33699</v>
      </c>
      <c r="AI111" s="1">
        <v>50859.46</v>
      </c>
      <c r="AJ111">
        <v>42.37</v>
      </c>
      <c r="AK111">
        <v>25.16</v>
      </c>
      <c r="AL111">
        <v>29.26</v>
      </c>
      <c r="AM111">
        <v>4.55</v>
      </c>
      <c r="AN111" s="1">
        <v>1244.3499999999999</v>
      </c>
      <c r="AO111">
        <v>1.2114</v>
      </c>
      <c r="AP111" s="1">
        <v>1477.13</v>
      </c>
      <c r="AQ111" s="1">
        <v>2135.21</v>
      </c>
      <c r="AR111" s="1">
        <v>6031.83</v>
      </c>
      <c r="AS111">
        <v>514.48</v>
      </c>
      <c r="AT111">
        <v>280.45</v>
      </c>
      <c r="AU111" s="1">
        <v>10439.11</v>
      </c>
      <c r="AV111" s="1">
        <v>6333.52</v>
      </c>
      <c r="AW111">
        <v>0.503</v>
      </c>
      <c r="AX111" s="1">
        <v>3965.87</v>
      </c>
      <c r="AY111">
        <v>0.31490000000000001</v>
      </c>
      <c r="AZ111" s="1">
        <v>1516.78</v>
      </c>
      <c r="BA111">
        <v>0.12039999999999999</v>
      </c>
      <c r="BB111">
        <v>776.49</v>
      </c>
      <c r="BC111">
        <v>6.1699999999999998E-2</v>
      </c>
      <c r="BD111" s="1">
        <v>12592.65</v>
      </c>
      <c r="BE111" s="1">
        <v>5643.44</v>
      </c>
      <c r="BF111">
        <v>1.9341999999999999</v>
      </c>
      <c r="BG111">
        <v>0.51319999999999999</v>
      </c>
      <c r="BH111">
        <v>0.22289999999999999</v>
      </c>
      <c r="BI111">
        <v>0.20430000000000001</v>
      </c>
      <c r="BJ111">
        <v>3.6700000000000003E-2</v>
      </c>
      <c r="BK111">
        <v>2.2800000000000001E-2</v>
      </c>
    </row>
    <row r="112" spans="1:63" x14ac:dyDescent="0.3">
      <c r="A112" t="s">
        <v>110</v>
      </c>
      <c r="B112">
        <v>48140</v>
      </c>
      <c r="C112">
        <v>46.81</v>
      </c>
      <c r="D112">
        <v>24.84</v>
      </c>
      <c r="E112" s="1">
        <v>1162.6600000000001</v>
      </c>
      <c r="F112" s="1">
        <v>1128.3599999999999</v>
      </c>
      <c r="G112">
        <v>6.4000000000000003E-3</v>
      </c>
      <c r="H112">
        <v>5.0000000000000001E-4</v>
      </c>
      <c r="I112">
        <v>6.3E-3</v>
      </c>
      <c r="J112">
        <v>1.6999999999999999E-3</v>
      </c>
      <c r="K112">
        <v>2.58E-2</v>
      </c>
      <c r="L112">
        <v>0.93459999999999999</v>
      </c>
      <c r="M112">
        <v>2.46E-2</v>
      </c>
      <c r="N112">
        <v>0.28260000000000002</v>
      </c>
      <c r="O112">
        <v>3.8999999999999998E-3</v>
      </c>
      <c r="P112">
        <v>0.1153</v>
      </c>
      <c r="Q112" s="1">
        <v>54439.38</v>
      </c>
      <c r="R112">
        <v>0.27260000000000001</v>
      </c>
      <c r="S112">
        <v>0.18149999999999999</v>
      </c>
      <c r="T112">
        <v>0.54590000000000005</v>
      </c>
      <c r="U112">
        <v>9.7799999999999994</v>
      </c>
      <c r="V112" s="1">
        <v>70708.649999999994</v>
      </c>
      <c r="W112">
        <v>115.39</v>
      </c>
      <c r="X112" s="1">
        <v>178936.27</v>
      </c>
      <c r="Y112">
        <v>0.82130000000000003</v>
      </c>
      <c r="Z112">
        <v>0.1067</v>
      </c>
      <c r="AA112">
        <v>7.2099999999999997E-2</v>
      </c>
      <c r="AB112">
        <v>0.1787</v>
      </c>
      <c r="AC112">
        <v>178.94</v>
      </c>
      <c r="AD112" s="1">
        <v>5749.65</v>
      </c>
      <c r="AE112">
        <v>655.81</v>
      </c>
      <c r="AF112" s="1">
        <v>165054.45000000001</v>
      </c>
      <c r="AG112" t="s">
        <v>610</v>
      </c>
      <c r="AH112" s="1">
        <v>36161</v>
      </c>
      <c r="AI112" s="1">
        <v>60316.54</v>
      </c>
      <c r="AJ112">
        <v>48.31</v>
      </c>
      <c r="AK112">
        <v>29.92</v>
      </c>
      <c r="AL112">
        <v>33.130000000000003</v>
      </c>
      <c r="AM112">
        <v>4.54</v>
      </c>
      <c r="AN112" s="1">
        <v>1602.66</v>
      </c>
      <c r="AO112">
        <v>1.0670999999999999</v>
      </c>
      <c r="AP112" s="1">
        <v>1428.05</v>
      </c>
      <c r="AQ112" s="1">
        <v>1825.23</v>
      </c>
      <c r="AR112" s="1">
        <v>5760.09</v>
      </c>
      <c r="AS112">
        <v>515.01</v>
      </c>
      <c r="AT112">
        <v>300.89</v>
      </c>
      <c r="AU112" s="1">
        <v>9829.27</v>
      </c>
      <c r="AV112" s="1">
        <v>4615.68</v>
      </c>
      <c r="AW112">
        <v>0.37880000000000003</v>
      </c>
      <c r="AX112" s="1">
        <v>5591.51</v>
      </c>
      <c r="AY112">
        <v>0.45879999999999999</v>
      </c>
      <c r="AZ112" s="1">
        <v>1384.13</v>
      </c>
      <c r="BA112">
        <v>0.11360000000000001</v>
      </c>
      <c r="BB112">
        <v>594.92999999999995</v>
      </c>
      <c r="BC112">
        <v>4.8800000000000003E-2</v>
      </c>
      <c r="BD112" s="1">
        <v>12186.24</v>
      </c>
      <c r="BE112" s="1">
        <v>3473.79</v>
      </c>
      <c r="BF112">
        <v>0.77990000000000004</v>
      </c>
      <c r="BG112">
        <v>0.52680000000000005</v>
      </c>
      <c r="BH112">
        <v>0.21310000000000001</v>
      </c>
      <c r="BI112">
        <v>0.20930000000000001</v>
      </c>
      <c r="BJ112">
        <v>3.2399999999999998E-2</v>
      </c>
      <c r="BK112">
        <v>1.84E-2</v>
      </c>
    </row>
    <row r="113" spans="1:63" x14ac:dyDescent="0.3">
      <c r="A113" t="s">
        <v>111</v>
      </c>
      <c r="B113">
        <v>45328</v>
      </c>
      <c r="C113">
        <v>51.9</v>
      </c>
      <c r="D113">
        <v>26.01</v>
      </c>
      <c r="E113" s="1">
        <v>1349.87</v>
      </c>
      <c r="F113" s="1">
        <v>1294.67</v>
      </c>
      <c r="G113">
        <v>6.4999999999999997E-3</v>
      </c>
      <c r="H113">
        <v>5.9999999999999995E-4</v>
      </c>
      <c r="I113">
        <v>8.6999999999999994E-3</v>
      </c>
      <c r="J113">
        <v>1.2999999999999999E-3</v>
      </c>
      <c r="K113">
        <v>2.41E-2</v>
      </c>
      <c r="L113">
        <v>0.9345</v>
      </c>
      <c r="M113">
        <v>2.4400000000000002E-2</v>
      </c>
      <c r="N113">
        <v>0.33460000000000001</v>
      </c>
      <c r="O113">
        <v>3.8999999999999998E-3</v>
      </c>
      <c r="P113">
        <v>0.126</v>
      </c>
      <c r="Q113" s="1">
        <v>56339.73</v>
      </c>
      <c r="R113">
        <v>0.23780000000000001</v>
      </c>
      <c r="S113">
        <v>0.18340000000000001</v>
      </c>
      <c r="T113">
        <v>0.57879999999999998</v>
      </c>
      <c r="U113">
        <v>10.39</v>
      </c>
      <c r="V113" s="1">
        <v>71757.56</v>
      </c>
      <c r="W113">
        <v>125.69</v>
      </c>
      <c r="X113" s="1">
        <v>177607.14</v>
      </c>
      <c r="Y113">
        <v>0.78969999999999996</v>
      </c>
      <c r="Z113">
        <v>0.1399</v>
      </c>
      <c r="AA113">
        <v>7.0400000000000004E-2</v>
      </c>
      <c r="AB113">
        <v>0.21029999999999999</v>
      </c>
      <c r="AC113">
        <v>177.61</v>
      </c>
      <c r="AD113" s="1">
        <v>5502.84</v>
      </c>
      <c r="AE113">
        <v>607.67999999999995</v>
      </c>
      <c r="AF113" s="1">
        <v>169626.39</v>
      </c>
      <c r="AG113" t="s">
        <v>610</v>
      </c>
      <c r="AH113" s="1">
        <v>35527</v>
      </c>
      <c r="AI113" s="1">
        <v>58239.98</v>
      </c>
      <c r="AJ113">
        <v>46.85</v>
      </c>
      <c r="AK113">
        <v>28.56</v>
      </c>
      <c r="AL113">
        <v>32.64</v>
      </c>
      <c r="AM113">
        <v>4.5</v>
      </c>
      <c r="AN113" s="1">
        <v>1509.43</v>
      </c>
      <c r="AO113">
        <v>1.0955999999999999</v>
      </c>
      <c r="AP113" s="1">
        <v>1399.95</v>
      </c>
      <c r="AQ113" s="1">
        <v>1958.95</v>
      </c>
      <c r="AR113" s="1">
        <v>5958.77</v>
      </c>
      <c r="AS113">
        <v>537.79999999999995</v>
      </c>
      <c r="AT113">
        <v>366.09</v>
      </c>
      <c r="AU113" s="1">
        <v>10221.549999999999</v>
      </c>
      <c r="AV113" s="1">
        <v>4681.91</v>
      </c>
      <c r="AW113">
        <v>0.38190000000000002</v>
      </c>
      <c r="AX113" s="1">
        <v>5522.04</v>
      </c>
      <c r="AY113">
        <v>0.45040000000000002</v>
      </c>
      <c r="AZ113" s="1">
        <v>1322.87</v>
      </c>
      <c r="BA113">
        <v>0.1079</v>
      </c>
      <c r="BB113">
        <v>733.51</v>
      </c>
      <c r="BC113">
        <v>5.9799999999999999E-2</v>
      </c>
      <c r="BD113" s="1">
        <v>12260.33</v>
      </c>
      <c r="BE113" s="1">
        <v>3430.37</v>
      </c>
      <c r="BF113">
        <v>0.80579999999999996</v>
      </c>
      <c r="BG113">
        <v>0.52639999999999998</v>
      </c>
      <c r="BH113">
        <v>0.2147</v>
      </c>
      <c r="BI113">
        <v>0.20880000000000001</v>
      </c>
      <c r="BJ113">
        <v>3.2899999999999999E-2</v>
      </c>
      <c r="BK113">
        <v>1.7100000000000001E-2</v>
      </c>
    </row>
    <row r="114" spans="1:63" x14ac:dyDescent="0.3">
      <c r="A114" t="s">
        <v>112</v>
      </c>
      <c r="B114">
        <v>43802</v>
      </c>
      <c r="C114">
        <v>80.17</v>
      </c>
      <c r="D114">
        <v>525.4</v>
      </c>
      <c r="E114" s="1">
        <v>42119.27</v>
      </c>
      <c r="F114" s="1">
        <v>30161.29</v>
      </c>
      <c r="G114">
        <v>2.5999999999999999E-2</v>
      </c>
      <c r="H114">
        <v>6.9999999999999999E-4</v>
      </c>
      <c r="I114">
        <v>0.56740000000000002</v>
      </c>
      <c r="J114">
        <v>1.4E-3</v>
      </c>
      <c r="K114">
        <v>9.6299999999999997E-2</v>
      </c>
      <c r="L114">
        <v>0.24759999999999999</v>
      </c>
      <c r="M114">
        <v>6.0499999999999998E-2</v>
      </c>
      <c r="N114">
        <v>0.9425</v>
      </c>
      <c r="O114">
        <v>8.5900000000000004E-2</v>
      </c>
      <c r="P114">
        <v>0.18959999999999999</v>
      </c>
      <c r="Q114" s="1">
        <v>62873.23</v>
      </c>
      <c r="R114">
        <v>0.30280000000000001</v>
      </c>
      <c r="S114">
        <v>0.13780000000000001</v>
      </c>
      <c r="T114">
        <v>0.55940000000000001</v>
      </c>
      <c r="U114">
        <v>246.6</v>
      </c>
      <c r="V114" s="1">
        <v>94049.01</v>
      </c>
      <c r="W114">
        <v>170.69</v>
      </c>
      <c r="X114" s="1">
        <v>102460.52</v>
      </c>
      <c r="Y114">
        <v>0.56520000000000004</v>
      </c>
      <c r="Z114">
        <v>0.3725</v>
      </c>
      <c r="AA114">
        <v>6.2300000000000001E-2</v>
      </c>
      <c r="AB114">
        <v>0.43480000000000002</v>
      </c>
      <c r="AC114">
        <v>102.46</v>
      </c>
      <c r="AD114" s="1">
        <v>5393.02</v>
      </c>
      <c r="AE114">
        <v>467.34</v>
      </c>
      <c r="AF114" s="1">
        <v>89696.9</v>
      </c>
      <c r="AG114" t="s">
        <v>610</v>
      </c>
      <c r="AH114" s="1">
        <v>25898</v>
      </c>
      <c r="AI114" s="1">
        <v>46263.38</v>
      </c>
      <c r="AJ114">
        <v>72.09</v>
      </c>
      <c r="AK114">
        <v>46.23</v>
      </c>
      <c r="AL114">
        <v>58.94</v>
      </c>
      <c r="AM114">
        <v>4.16</v>
      </c>
      <c r="AN114">
        <v>0</v>
      </c>
      <c r="AO114">
        <v>1.0825</v>
      </c>
      <c r="AP114" s="1">
        <v>2228.89</v>
      </c>
      <c r="AQ114" s="1">
        <v>2990.67</v>
      </c>
      <c r="AR114" s="1">
        <v>7889.43</v>
      </c>
      <c r="AS114" s="1">
        <v>1039.8900000000001</v>
      </c>
      <c r="AT114">
        <v>763.73</v>
      </c>
      <c r="AU114" s="1">
        <v>14912.6</v>
      </c>
      <c r="AV114" s="1">
        <v>9823.77</v>
      </c>
      <c r="AW114">
        <v>0.50119999999999998</v>
      </c>
      <c r="AX114" s="1">
        <v>6869.3</v>
      </c>
      <c r="AY114">
        <v>0.35049999999999998</v>
      </c>
      <c r="AZ114">
        <v>749.41</v>
      </c>
      <c r="BA114">
        <v>3.8199999999999998E-2</v>
      </c>
      <c r="BB114" s="1">
        <v>2158.2399999999998</v>
      </c>
      <c r="BC114">
        <v>0.1101</v>
      </c>
      <c r="BD114" s="1">
        <v>19600.73</v>
      </c>
      <c r="BE114" s="1">
        <v>3920.15</v>
      </c>
      <c r="BF114">
        <v>1.4409000000000001</v>
      </c>
      <c r="BG114">
        <v>0.44190000000000002</v>
      </c>
      <c r="BH114">
        <v>0.17910000000000001</v>
      </c>
      <c r="BI114">
        <v>0.34310000000000002</v>
      </c>
      <c r="BJ114">
        <v>2.4299999999999999E-2</v>
      </c>
      <c r="BK114">
        <v>1.1599999999999999E-2</v>
      </c>
    </row>
    <row r="115" spans="1:63" x14ac:dyDescent="0.3">
      <c r="A115" t="s">
        <v>113</v>
      </c>
      <c r="B115">
        <v>49312</v>
      </c>
      <c r="C115">
        <v>97.14</v>
      </c>
      <c r="D115">
        <v>9.7100000000000009</v>
      </c>
      <c r="E115">
        <v>943.21</v>
      </c>
      <c r="F115">
        <v>919.68</v>
      </c>
      <c r="G115">
        <v>3.5000000000000001E-3</v>
      </c>
      <c r="H115">
        <v>2.9999999999999997E-4</v>
      </c>
      <c r="I115">
        <v>5.1000000000000004E-3</v>
      </c>
      <c r="J115">
        <v>1E-3</v>
      </c>
      <c r="K115">
        <v>4.0099999999999997E-2</v>
      </c>
      <c r="L115">
        <v>0.92530000000000001</v>
      </c>
      <c r="M115">
        <v>2.47E-2</v>
      </c>
      <c r="N115">
        <v>0.32129999999999997</v>
      </c>
      <c r="O115">
        <v>2.5000000000000001E-3</v>
      </c>
      <c r="P115">
        <v>0.13489999999999999</v>
      </c>
      <c r="Q115" s="1">
        <v>51758.19</v>
      </c>
      <c r="R115">
        <v>0.28410000000000002</v>
      </c>
      <c r="S115">
        <v>0.17150000000000001</v>
      </c>
      <c r="T115">
        <v>0.5444</v>
      </c>
      <c r="U115">
        <v>8.7899999999999991</v>
      </c>
      <c r="V115" s="1">
        <v>65267.25</v>
      </c>
      <c r="W115">
        <v>103.78</v>
      </c>
      <c r="X115" s="1">
        <v>162015.04999999999</v>
      </c>
      <c r="Y115">
        <v>0.91600000000000004</v>
      </c>
      <c r="Z115">
        <v>4.1399999999999999E-2</v>
      </c>
      <c r="AA115">
        <v>4.2599999999999999E-2</v>
      </c>
      <c r="AB115">
        <v>8.4000000000000005E-2</v>
      </c>
      <c r="AC115">
        <v>162.02000000000001</v>
      </c>
      <c r="AD115" s="1">
        <v>3909.68</v>
      </c>
      <c r="AE115">
        <v>488.67</v>
      </c>
      <c r="AF115" s="1">
        <v>137930.23999999999</v>
      </c>
      <c r="AG115" t="s">
        <v>610</v>
      </c>
      <c r="AH115" s="1">
        <v>35097</v>
      </c>
      <c r="AI115" s="1">
        <v>53646.68</v>
      </c>
      <c r="AJ115">
        <v>37.08</v>
      </c>
      <c r="AK115">
        <v>22.93</v>
      </c>
      <c r="AL115">
        <v>27.78</v>
      </c>
      <c r="AM115">
        <v>4.3600000000000003</v>
      </c>
      <c r="AN115" s="1">
        <v>1763.42</v>
      </c>
      <c r="AO115">
        <v>1.5466</v>
      </c>
      <c r="AP115" s="1">
        <v>1496.27</v>
      </c>
      <c r="AQ115" s="1">
        <v>2123.6</v>
      </c>
      <c r="AR115" s="1">
        <v>6234.02</v>
      </c>
      <c r="AS115">
        <v>427.76</v>
      </c>
      <c r="AT115">
        <v>310.02</v>
      </c>
      <c r="AU115" s="1">
        <v>10591.66</v>
      </c>
      <c r="AV115" s="1">
        <v>6482.17</v>
      </c>
      <c r="AW115">
        <v>0.48449999999999999</v>
      </c>
      <c r="AX115" s="1">
        <v>4724.53</v>
      </c>
      <c r="AY115">
        <v>0.35310000000000002</v>
      </c>
      <c r="AZ115" s="1">
        <v>1478.21</v>
      </c>
      <c r="BA115">
        <v>0.1105</v>
      </c>
      <c r="BB115">
        <v>693.34</v>
      </c>
      <c r="BC115">
        <v>5.1799999999999999E-2</v>
      </c>
      <c r="BD115" s="1">
        <v>13378.25</v>
      </c>
      <c r="BE115" s="1">
        <v>5452.49</v>
      </c>
      <c r="BF115">
        <v>1.8828</v>
      </c>
      <c r="BG115">
        <v>0.51719999999999999</v>
      </c>
      <c r="BH115">
        <v>0.21310000000000001</v>
      </c>
      <c r="BI115">
        <v>0.20680000000000001</v>
      </c>
      <c r="BJ115">
        <v>3.7199999999999997E-2</v>
      </c>
      <c r="BK115">
        <v>2.5700000000000001E-2</v>
      </c>
    </row>
    <row r="116" spans="1:63" x14ac:dyDescent="0.3">
      <c r="A116" t="s">
        <v>114</v>
      </c>
      <c r="B116">
        <v>43810</v>
      </c>
      <c r="C116">
        <v>72.38</v>
      </c>
      <c r="D116">
        <v>25.19</v>
      </c>
      <c r="E116" s="1">
        <v>1823.12</v>
      </c>
      <c r="F116" s="1">
        <v>1691.42</v>
      </c>
      <c r="G116">
        <v>6.4999999999999997E-3</v>
      </c>
      <c r="H116">
        <v>5.9999999999999995E-4</v>
      </c>
      <c r="I116">
        <v>1.83E-2</v>
      </c>
      <c r="J116">
        <v>1.1000000000000001E-3</v>
      </c>
      <c r="K116">
        <v>2.8500000000000001E-2</v>
      </c>
      <c r="L116">
        <v>0.90359999999999996</v>
      </c>
      <c r="M116">
        <v>4.1399999999999999E-2</v>
      </c>
      <c r="N116">
        <v>0.57169999999999999</v>
      </c>
      <c r="O116">
        <v>5.1999999999999998E-3</v>
      </c>
      <c r="P116">
        <v>0.16270000000000001</v>
      </c>
      <c r="Q116" s="1">
        <v>53273.58</v>
      </c>
      <c r="R116">
        <v>0.25919999999999999</v>
      </c>
      <c r="S116">
        <v>0.17019999999999999</v>
      </c>
      <c r="T116">
        <v>0.5706</v>
      </c>
      <c r="U116">
        <v>13.21</v>
      </c>
      <c r="V116" s="1">
        <v>72969.460000000006</v>
      </c>
      <c r="W116">
        <v>133.63999999999999</v>
      </c>
      <c r="X116" s="1">
        <v>133586.35999999999</v>
      </c>
      <c r="Y116">
        <v>0.72619999999999996</v>
      </c>
      <c r="Z116">
        <v>0.1883</v>
      </c>
      <c r="AA116">
        <v>8.5500000000000007E-2</v>
      </c>
      <c r="AB116">
        <v>0.27379999999999999</v>
      </c>
      <c r="AC116">
        <v>133.59</v>
      </c>
      <c r="AD116" s="1">
        <v>3890.24</v>
      </c>
      <c r="AE116">
        <v>494.44</v>
      </c>
      <c r="AF116" s="1">
        <v>117068.08</v>
      </c>
      <c r="AG116" t="s">
        <v>610</v>
      </c>
      <c r="AH116" s="1">
        <v>29126</v>
      </c>
      <c r="AI116" s="1">
        <v>45475.73</v>
      </c>
      <c r="AJ116">
        <v>42.19</v>
      </c>
      <c r="AK116">
        <v>27.03</v>
      </c>
      <c r="AL116">
        <v>32.049999999999997</v>
      </c>
      <c r="AM116">
        <v>4.1900000000000004</v>
      </c>
      <c r="AN116">
        <v>845.79</v>
      </c>
      <c r="AO116">
        <v>1.0788</v>
      </c>
      <c r="AP116" s="1">
        <v>1424.51</v>
      </c>
      <c r="AQ116" s="1">
        <v>2014.8</v>
      </c>
      <c r="AR116" s="1">
        <v>6329.12</v>
      </c>
      <c r="AS116">
        <v>628.95000000000005</v>
      </c>
      <c r="AT116">
        <v>326.04000000000002</v>
      </c>
      <c r="AU116" s="1">
        <v>10723.43</v>
      </c>
      <c r="AV116" s="1">
        <v>6713.38</v>
      </c>
      <c r="AW116">
        <v>0.52210000000000001</v>
      </c>
      <c r="AX116" s="1">
        <v>3869.32</v>
      </c>
      <c r="AY116">
        <v>0.3009</v>
      </c>
      <c r="AZ116" s="1">
        <v>1136.71</v>
      </c>
      <c r="BA116">
        <v>8.8400000000000006E-2</v>
      </c>
      <c r="BB116" s="1">
        <v>1139.73</v>
      </c>
      <c r="BC116">
        <v>8.8599999999999998E-2</v>
      </c>
      <c r="BD116" s="1">
        <v>12859.14</v>
      </c>
      <c r="BE116" s="1">
        <v>5022.2</v>
      </c>
      <c r="BF116">
        <v>1.9597</v>
      </c>
      <c r="BG116">
        <v>0.51570000000000005</v>
      </c>
      <c r="BH116">
        <v>0.2243</v>
      </c>
      <c r="BI116">
        <v>0.2135</v>
      </c>
      <c r="BJ116">
        <v>2.8500000000000001E-2</v>
      </c>
      <c r="BK116">
        <v>1.7999999999999999E-2</v>
      </c>
    </row>
    <row r="117" spans="1:63" x14ac:dyDescent="0.3">
      <c r="A117" t="s">
        <v>115</v>
      </c>
      <c r="B117">
        <v>47548</v>
      </c>
      <c r="C117">
        <v>90.81</v>
      </c>
      <c r="D117">
        <v>9.25</v>
      </c>
      <c r="E117">
        <v>839.88</v>
      </c>
      <c r="F117">
        <v>806.67</v>
      </c>
      <c r="G117">
        <v>1.5E-3</v>
      </c>
      <c r="H117">
        <v>5.0000000000000001E-4</v>
      </c>
      <c r="I117">
        <v>3.3999999999999998E-3</v>
      </c>
      <c r="J117">
        <v>5.0000000000000001E-4</v>
      </c>
      <c r="K117">
        <v>9.9000000000000008E-3</v>
      </c>
      <c r="L117">
        <v>0.97040000000000004</v>
      </c>
      <c r="M117">
        <v>1.3899999999999999E-2</v>
      </c>
      <c r="N117">
        <v>0.42509999999999998</v>
      </c>
      <c r="O117">
        <v>3.0000000000000001E-3</v>
      </c>
      <c r="P117">
        <v>0.14760000000000001</v>
      </c>
      <c r="Q117" s="1">
        <v>51203.96</v>
      </c>
      <c r="R117">
        <v>0.28589999999999999</v>
      </c>
      <c r="S117">
        <v>0.17199999999999999</v>
      </c>
      <c r="T117">
        <v>0.54210000000000003</v>
      </c>
      <c r="U117">
        <v>9.08</v>
      </c>
      <c r="V117" s="1">
        <v>62069.65</v>
      </c>
      <c r="W117">
        <v>88.46</v>
      </c>
      <c r="X117" s="1">
        <v>198009.38</v>
      </c>
      <c r="Y117">
        <v>0.66690000000000005</v>
      </c>
      <c r="Z117">
        <v>0.1593</v>
      </c>
      <c r="AA117">
        <v>0.17380000000000001</v>
      </c>
      <c r="AB117">
        <v>0.33310000000000001</v>
      </c>
      <c r="AC117">
        <v>198.01</v>
      </c>
      <c r="AD117" s="1">
        <v>5805.18</v>
      </c>
      <c r="AE117">
        <v>504.26</v>
      </c>
      <c r="AF117" s="1">
        <v>166485.47</v>
      </c>
      <c r="AG117" t="s">
        <v>610</v>
      </c>
      <c r="AH117" s="1">
        <v>33483</v>
      </c>
      <c r="AI117" s="1">
        <v>53098.7</v>
      </c>
      <c r="AJ117">
        <v>42.55</v>
      </c>
      <c r="AK117">
        <v>27.34</v>
      </c>
      <c r="AL117">
        <v>31.15</v>
      </c>
      <c r="AM117">
        <v>4.28</v>
      </c>
      <c r="AN117" s="1">
        <v>1490.3</v>
      </c>
      <c r="AO117">
        <v>1.1801999999999999</v>
      </c>
      <c r="AP117" s="1">
        <v>1622.99</v>
      </c>
      <c r="AQ117" s="1">
        <v>2397.62</v>
      </c>
      <c r="AR117" s="1">
        <v>6488.27</v>
      </c>
      <c r="AS117">
        <v>518.9</v>
      </c>
      <c r="AT117">
        <v>343.6</v>
      </c>
      <c r="AU117" s="1">
        <v>11371.38</v>
      </c>
      <c r="AV117" s="1">
        <v>6132.67</v>
      </c>
      <c r="AW117">
        <v>0.43120000000000003</v>
      </c>
      <c r="AX117" s="1">
        <v>5536.08</v>
      </c>
      <c r="AY117">
        <v>0.38919999999999999</v>
      </c>
      <c r="AZ117" s="1">
        <v>1586.23</v>
      </c>
      <c r="BA117">
        <v>0.1115</v>
      </c>
      <c r="BB117">
        <v>968.24</v>
      </c>
      <c r="BC117">
        <v>6.8099999999999994E-2</v>
      </c>
      <c r="BD117" s="1">
        <v>14223.21</v>
      </c>
      <c r="BE117" s="1">
        <v>4866.1499999999996</v>
      </c>
      <c r="BF117">
        <v>1.4450000000000001</v>
      </c>
      <c r="BG117">
        <v>0.4985</v>
      </c>
      <c r="BH117">
        <v>0.22819999999999999</v>
      </c>
      <c r="BI117">
        <v>0.21360000000000001</v>
      </c>
      <c r="BJ117">
        <v>3.49E-2</v>
      </c>
      <c r="BK117">
        <v>2.4799999999999999E-2</v>
      </c>
    </row>
    <row r="118" spans="1:63" x14ac:dyDescent="0.3">
      <c r="A118" t="s">
        <v>116</v>
      </c>
      <c r="B118">
        <v>49320</v>
      </c>
      <c r="C118">
        <v>73.05</v>
      </c>
      <c r="D118">
        <v>9.23</v>
      </c>
      <c r="E118">
        <v>674.29</v>
      </c>
      <c r="F118">
        <v>628.82000000000005</v>
      </c>
      <c r="G118">
        <v>2.2000000000000001E-3</v>
      </c>
      <c r="H118">
        <v>4.0000000000000002E-4</v>
      </c>
      <c r="I118">
        <v>4.5999999999999999E-3</v>
      </c>
      <c r="J118">
        <v>8.9999999999999998E-4</v>
      </c>
      <c r="K118">
        <v>2.3699999999999999E-2</v>
      </c>
      <c r="L118">
        <v>0.95</v>
      </c>
      <c r="M118">
        <v>1.8200000000000001E-2</v>
      </c>
      <c r="N118">
        <v>0.40039999999999998</v>
      </c>
      <c r="O118">
        <v>2.3999999999999998E-3</v>
      </c>
      <c r="P118">
        <v>0.13980000000000001</v>
      </c>
      <c r="Q118" s="1">
        <v>51720.42</v>
      </c>
      <c r="R118">
        <v>0.31640000000000001</v>
      </c>
      <c r="S118">
        <v>0.1643</v>
      </c>
      <c r="T118">
        <v>0.51929999999999998</v>
      </c>
      <c r="U118">
        <v>6.62</v>
      </c>
      <c r="V118" s="1">
        <v>60768.92</v>
      </c>
      <c r="W118">
        <v>97.3</v>
      </c>
      <c r="X118" s="1">
        <v>165765.92000000001</v>
      </c>
      <c r="Y118">
        <v>0.84</v>
      </c>
      <c r="Z118">
        <v>7.8899999999999998E-2</v>
      </c>
      <c r="AA118">
        <v>8.1100000000000005E-2</v>
      </c>
      <c r="AB118">
        <v>0.16</v>
      </c>
      <c r="AC118">
        <v>165.77</v>
      </c>
      <c r="AD118" s="1">
        <v>4503.07</v>
      </c>
      <c r="AE118">
        <v>522.4</v>
      </c>
      <c r="AF118" s="1">
        <v>141262.94</v>
      </c>
      <c r="AG118" t="s">
        <v>610</v>
      </c>
      <c r="AH118" s="1">
        <v>33390</v>
      </c>
      <c r="AI118" s="1">
        <v>51132.85</v>
      </c>
      <c r="AJ118">
        <v>41.47</v>
      </c>
      <c r="AK118">
        <v>25.84</v>
      </c>
      <c r="AL118">
        <v>30.89</v>
      </c>
      <c r="AM118">
        <v>4.21</v>
      </c>
      <c r="AN118" s="1">
        <v>1534.44</v>
      </c>
      <c r="AO118">
        <v>1.4442999999999999</v>
      </c>
      <c r="AP118" s="1">
        <v>1695.56</v>
      </c>
      <c r="AQ118" s="1">
        <v>2300.21</v>
      </c>
      <c r="AR118" s="1">
        <v>6470.57</v>
      </c>
      <c r="AS118">
        <v>526.28</v>
      </c>
      <c r="AT118">
        <v>337.02</v>
      </c>
      <c r="AU118" s="1">
        <v>11329.63</v>
      </c>
      <c r="AV118" s="1">
        <v>7017.26</v>
      </c>
      <c r="AW118">
        <v>0.4798</v>
      </c>
      <c r="AX118" s="1">
        <v>5185.6000000000004</v>
      </c>
      <c r="AY118">
        <v>0.35460000000000003</v>
      </c>
      <c r="AZ118" s="1">
        <v>1599.07</v>
      </c>
      <c r="BA118">
        <v>0.10929999999999999</v>
      </c>
      <c r="BB118">
        <v>823.45</v>
      </c>
      <c r="BC118">
        <v>5.6300000000000003E-2</v>
      </c>
      <c r="BD118" s="1">
        <v>14625.37</v>
      </c>
      <c r="BE118" s="1">
        <v>5440.9</v>
      </c>
      <c r="BF118">
        <v>1.8908</v>
      </c>
      <c r="BG118">
        <v>0.50429999999999997</v>
      </c>
      <c r="BH118">
        <v>0.2051</v>
      </c>
      <c r="BI118">
        <v>0.2306</v>
      </c>
      <c r="BJ118">
        <v>3.6200000000000003E-2</v>
      </c>
      <c r="BK118">
        <v>2.3800000000000002E-2</v>
      </c>
    </row>
    <row r="119" spans="1:63" x14ac:dyDescent="0.3">
      <c r="A119" t="s">
        <v>117</v>
      </c>
      <c r="B119">
        <v>49981</v>
      </c>
      <c r="C119">
        <v>30</v>
      </c>
      <c r="D119">
        <v>117.82</v>
      </c>
      <c r="E119" s="1">
        <v>3534.62</v>
      </c>
      <c r="F119" s="1">
        <v>3480.68</v>
      </c>
      <c r="G119">
        <v>6.0400000000000002E-2</v>
      </c>
      <c r="H119">
        <v>1.2999999999999999E-3</v>
      </c>
      <c r="I119">
        <v>7.3200000000000001E-2</v>
      </c>
      <c r="J119">
        <v>8.9999999999999998E-4</v>
      </c>
      <c r="K119">
        <v>4.1500000000000002E-2</v>
      </c>
      <c r="L119">
        <v>0.78029999999999999</v>
      </c>
      <c r="M119">
        <v>4.2500000000000003E-2</v>
      </c>
      <c r="N119">
        <v>0.188</v>
      </c>
      <c r="O119">
        <v>2.9399999999999999E-2</v>
      </c>
      <c r="P119">
        <v>0.10979999999999999</v>
      </c>
      <c r="Q119" s="1">
        <v>68424.45</v>
      </c>
      <c r="R119">
        <v>0.1948</v>
      </c>
      <c r="S119">
        <v>0.19719999999999999</v>
      </c>
      <c r="T119">
        <v>0.60799999999999998</v>
      </c>
      <c r="U119">
        <v>23.96</v>
      </c>
      <c r="V119" s="1">
        <v>84416.57</v>
      </c>
      <c r="W119">
        <v>145.86000000000001</v>
      </c>
      <c r="X119" s="1">
        <v>242695.57</v>
      </c>
      <c r="Y119">
        <v>0.69950000000000001</v>
      </c>
      <c r="Z119">
        <v>0.252</v>
      </c>
      <c r="AA119">
        <v>4.8500000000000001E-2</v>
      </c>
      <c r="AB119">
        <v>0.30049999999999999</v>
      </c>
      <c r="AC119">
        <v>242.7</v>
      </c>
      <c r="AD119" s="1">
        <v>9724.9599999999991</v>
      </c>
      <c r="AE119">
        <v>960.42</v>
      </c>
      <c r="AF119" s="1">
        <v>240310.54</v>
      </c>
      <c r="AG119" t="s">
        <v>610</v>
      </c>
      <c r="AH119" s="1">
        <v>47320</v>
      </c>
      <c r="AI119" s="1">
        <v>90994.13</v>
      </c>
      <c r="AJ119">
        <v>64.47</v>
      </c>
      <c r="AK119">
        <v>37.770000000000003</v>
      </c>
      <c r="AL119">
        <v>42.52</v>
      </c>
      <c r="AM119">
        <v>4.92</v>
      </c>
      <c r="AN119" s="1">
        <v>1544.74</v>
      </c>
      <c r="AO119">
        <v>0.72919999999999996</v>
      </c>
      <c r="AP119" s="1">
        <v>1482.38</v>
      </c>
      <c r="AQ119" s="1">
        <v>2113.16</v>
      </c>
      <c r="AR119" s="1">
        <v>7114.03</v>
      </c>
      <c r="AS119">
        <v>752.52</v>
      </c>
      <c r="AT119">
        <v>404.99</v>
      </c>
      <c r="AU119" s="1">
        <v>11867.08</v>
      </c>
      <c r="AV119" s="1">
        <v>3017.91</v>
      </c>
      <c r="AW119">
        <v>0.2286</v>
      </c>
      <c r="AX119" s="1">
        <v>8773.65</v>
      </c>
      <c r="AY119">
        <v>0.66449999999999998</v>
      </c>
      <c r="AZ119">
        <v>965.11</v>
      </c>
      <c r="BA119">
        <v>7.3099999999999998E-2</v>
      </c>
      <c r="BB119">
        <v>446.07</v>
      </c>
      <c r="BC119">
        <v>3.3799999999999997E-2</v>
      </c>
      <c r="BD119" s="1">
        <v>13202.74</v>
      </c>
      <c r="BE119" s="1">
        <v>1260.29</v>
      </c>
      <c r="BF119">
        <v>0.1542</v>
      </c>
      <c r="BG119">
        <v>0.5877</v>
      </c>
      <c r="BH119">
        <v>0.22220000000000001</v>
      </c>
      <c r="BI119">
        <v>0.14099999999999999</v>
      </c>
      <c r="BJ119">
        <v>3.1699999999999999E-2</v>
      </c>
      <c r="BK119">
        <v>1.7399999999999999E-2</v>
      </c>
    </row>
    <row r="120" spans="1:63" x14ac:dyDescent="0.3">
      <c r="A120" t="s">
        <v>118</v>
      </c>
      <c r="B120">
        <v>47431</v>
      </c>
      <c r="C120">
        <v>75.81</v>
      </c>
      <c r="D120">
        <v>8.86</v>
      </c>
      <c r="E120">
        <v>671.76</v>
      </c>
      <c r="F120">
        <v>656.26</v>
      </c>
      <c r="G120">
        <v>3.3999999999999998E-3</v>
      </c>
      <c r="H120">
        <v>5.0000000000000001E-4</v>
      </c>
      <c r="I120">
        <v>5.7000000000000002E-3</v>
      </c>
      <c r="J120">
        <v>8.0000000000000004E-4</v>
      </c>
      <c r="K120">
        <v>3.8100000000000002E-2</v>
      </c>
      <c r="L120">
        <v>0.93230000000000002</v>
      </c>
      <c r="M120">
        <v>1.9199999999999998E-2</v>
      </c>
      <c r="N120">
        <v>0.35389999999999999</v>
      </c>
      <c r="O120">
        <v>3.0999999999999999E-3</v>
      </c>
      <c r="P120">
        <v>0.12820000000000001</v>
      </c>
      <c r="Q120" s="1">
        <v>52937.78</v>
      </c>
      <c r="R120">
        <v>0.28289999999999998</v>
      </c>
      <c r="S120">
        <v>0.1656</v>
      </c>
      <c r="T120">
        <v>0.55149999999999999</v>
      </c>
      <c r="U120">
        <v>6.47</v>
      </c>
      <c r="V120" s="1">
        <v>63707.75</v>
      </c>
      <c r="W120">
        <v>99.71</v>
      </c>
      <c r="X120" s="1">
        <v>186020.59</v>
      </c>
      <c r="Y120">
        <v>0.82720000000000005</v>
      </c>
      <c r="Z120">
        <v>8.1500000000000003E-2</v>
      </c>
      <c r="AA120">
        <v>9.1300000000000006E-2</v>
      </c>
      <c r="AB120">
        <v>0.17280000000000001</v>
      </c>
      <c r="AC120">
        <v>186.02</v>
      </c>
      <c r="AD120" s="1">
        <v>4972.4399999999996</v>
      </c>
      <c r="AE120">
        <v>549.87</v>
      </c>
      <c r="AF120" s="1">
        <v>150850.68</v>
      </c>
      <c r="AG120" t="s">
        <v>610</v>
      </c>
      <c r="AH120" s="1">
        <v>34204</v>
      </c>
      <c r="AI120" s="1">
        <v>52500.66</v>
      </c>
      <c r="AJ120">
        <v>43.33</v>
      </c>
      <c r="AK120">
        <v>25.19</v>
      </c>
      <c r="AL120">
        <v>31.21</v>
      </c>
      <c r="AM120">
        <v>4.53</v>
      </c>
      <c r="AN120" s="1">
        <v>1555.79</v>
      </c>
      <c r="AO120">
        <v>1.4971000000000001</v>
      </c>
      <c r="AP120" s="1">
        <v>1671.88</v>
      </c>
      <c r="AQ120" s="1">
        <v>2198.7800000000002</v>
      </c>
      <c r="AR120" s="1">
        <v>6373.9</v>
      </c>
      <c r="AS120">
        <v>551.78</v>
      </c>
      <c r="AT120">
        <v>356.72</v>
      </c>
      <c r="AU120" s="1">
        <v>11153.06</v>
      </c>
      <c r="AV120" s="1">
        <v>6156.26</v>
      </c>
      <c r="AW120">
        <v>0.42680000000000001</v>
      </c>
      <c r="AX120" s="1">
        <v>5586.82</v>
      </c>
      <c r="AY120">
        <v>0.38740000000000002</v>
      </c>
      <c r="AZ120" s="1">
        <v>1941.42</v>
      </c>
      <c r="BA120">
        <v>0.1346</v>
      </c>
      <c r="BB120">
        <v>738.16</v>
      </c>
      <c r="BC120">
        <v>5.1200000000000002E-2</v>
      </c>
      <c r="BD120" s="1">
        <v>14422.67</v>
      </c>
      <c r="BE120" s="1">
        <v>5240.3999999999996</v>
      </c>
      <c r="BF120">
        <v>1.6822999999999999</v>
      </c>
      <c r="BG120">
        <v>0.5161</v>
      </c>
      <c r="BH120">
        <v>0.20979999999999999</v>
      </c>
      <c r="BI120">
        <v>0.21099999999999999</v>
      </c>
      <c r="BJ120">
        <v>3.7499999999999999E-2</v>
      </c>
      <c r="BK120">
        <v>2.5700000000000001E-2</v>
      </c>
    </row>
    <row r="121" spans="1:63" x14ac:dyDescent="0.3">
      <c r="A121" t="s">
        <v>119</v>
      </c>
      <c r="B121">
        <v>43828</v>
      </c>
      <c r="C121">
        <v>47.05</v>
      </c>
      <c r="D121">
        <v>41.53</v>
      </c>
      <c r="E121" s="1">
        <v>1953.69</v>
      </c>
      <c r="F121" s="1">
        <v>1703.65</v>
      </c>
      <c r="G121">
        <v>3.8999999999999998E-3</v>
      </c>
      <c r="H121">
        <v>5.0000000000000001E-4</v>
      </c>
      <c r="I121">
        <v>5.8900000000000001E-2</v>
      </c>
      <c r="J121">
        <v>1.5E-3</v>
      </c>
      <c r="K121">
        <v>2.1399999999999999E-2</v>
      </c>
      <c r="L121">
        <v>0.83079999999999998</v>
      </c>
      <c r="M121">
        <v>8.3000000000000004E-2</v>
      </c>
      <c r="N121">
        <v>0.92820000000000003</v>
      </c>
      <c r="O121">
        <v>1.6999999999999999E-3</v>
      </c>
      <c r="P121">
        <v>0.1741</v>
      </c>
      <c r="Q121" s="1">
        <v>53449</v>
      </c>
      <c r="R121">
        <v>0.29920000000000002</v>
      </c>
      <c r="S121">
        <v>0.16839999999999999</v>
      </c>
      <c r="T121">
        <v>0.53249999999999997</v>
      </c>
      <c r="U121">
        <v>16.37</v>
      </c>
      <c r="V121" s="1">
        <v>67733.179999999993</v>
      </c>
      <c r="W121">
        <v>116.09</v>
      </c>
      <c r="X121" s="1">
        <v>101978.37</v>
      </c>
      <c r="Y121">
        <v>0.6633</v>
      </c>
      <c r="Z121">
        <v>0.23569999999999999</v>
      </c>
      <c r="AA121">
        <v>0.10100000000000001</v>
      </c>
      <c r="AB121">
        <v>0.3367</v>
      </c>
      <c r="AC121">
        <v>101.98</v>
      </c>
      <c r="AD121" s="1">
        <v>3162.2</v>
      </c>
      <c r="AE121">
        <v>390.2</v>
      </c>
      <c r="AF121" s="1">
        <v>90241.86</v>
      </c>
      <c r="AG121" t="s">
        <v>610</v>
      </c>
      <c r="AH121" s="1">
        <v>27252</v>
      </c>
      <c r="AI121" s="1">
        <v>41676.620000000003</v>
      </c>
      <c r="AJ121">
        <v>43.8</v>
      </c>
      <c r="AK121">
        <v>28.35</v>
      </c>
      <c r="AL121">
        <v>32.75</v>
      </c>
      <c r="AM121">
        <v>3.96</v>
      </c>
      <c r="AN121">
        <v>654.72</v>
      </c>
      <c r="AO121">
        <v>0.90580000000000005</v>
      </c>
      <c r="AP121" s="1">
        <v>1569.69</v>
      </c>
      <c r="AQ121" s="1">
        <v>2412.7199999999998</v>
      </c>
      <c r="AR121" s="1">
        <v>6915.22</v>
      </c>
      <c r="AS121">
        <v>634.51</v>
      </c>
      <c r="AT121">
        <v>418.12</v>
      </c>
      <c r="AU121" s="1">
        <v>11950.27</v>
      </c>
      <c r="AV121" s="1">
        <v>8956.75</v>
      </c>
      <c r="AW121">
        <v>0.60940000000000005</v>
      </c>
      <c r="AX121" s="1">
        <v>3116.84</v>
      </c>
      <c r="AY121">
        <v>0.21210000000000001</v>
      </c>
      <c r="AZ121">
        <v>937.61</v>
      </c>
      <c r="BA121">
        <v>6.3799999999999996E-2</v>
      </c>
      <c r="BB121" s="1">
        <v>1686.18</v>
      </c>
      <c r="BC121">
        <v>0.1147</v>
      </c>
      <c r="BD121" s="1">
        <v>14697.38</v>
      </c>
      <c r="BE121" s="1">
        <v>6133.28</v>
      </c>
      <c r="BF121">
        <v>2.9226000000000001</v>
      </c>
      <c r="BG121">
        <v>0.49490000000000001</v>
      </c>
      <c r="BH121">
        <v>0.21870000000000001</v>
      </c>
      <c r="BI121">
        <v>0.2397</v>
      </c>
      <c r="BJ121">
        <v>3.09E-2</v>
      </c>
      <c r="BK121">
        <v>1.5900000000000001E-2</v>
      </c>
    </row>
    <row r="122" spans="1:63" x14ac:dyDescent="0.3">
      <c r="A122" t="s">
        <v>120</v>
      </c>
      <c r="B122">
        <v>49999</v>
      </c>
      <c r="C122">
        <v>52.76</v>
      </c>
      <c r="D122">
        <v>41.71</v>
      </c>
      <c r="E122" s="1">
        <v>2200.61</v>
      </c>
      <c r="F122" s="1">
        <v>2200.31</v>
      </c>
      <c r="G122">
        <v>7.6E-3</v>
      </c>
      <c r="H122">
        <v>8.9999999999999998E-4</v>
      </c>
      <c r="I122">
        <v>2.07E-2</v>
      </c>
      <c r="J122">
        <v>1.1000000000000001E-3</v>
      </c>
      <c r="K122">
        <v>3.4299999999999997E-2</v>
      </c>
      <c r="L122">
        <v>0.89590000000000003</v>
      </c>
      <c r="M122">
        <v>3.9600000000000003E-2</v>
      </c>
      <c r="N122">
        <v>0.40910000000000002</v>
      </c>
      <c r="O122">
        <v>9.9000000000000008E-3</v>
      </c>
      <c r="P122">
        <v>0.14360000000000001</v>
      </c>
      <c r="Q122" s="1">
        <v>54655.26</v>
      </c>
      <c r="R122">
        <v>0.22700000000000001</v>
      </c>
      <c r="S122">
        <v>0.16850000000000001</v>
      </c>
      <c r="T122">
        <v>0.60440000000000005</v>
      </c>
      <c r="U122">
        <v>15.38</v>
      </c>
      <c r="V122" s="1">
        <v>75013.3</v>
      </c>
      <c r="W122">
        <v>139.26</v>
      </c>
      <c r="X122" s="1">
        <v>139346.82</v>
      </c>
      <c r="Y122">
        <v>0.76739999999999997</v>
      </c>
      <c r="Z122">
        <v>0.18129999999999999</v>
      </c>
      <c r="AA122">
        <v>5.1200000000000002E-2</v>
      </c>
      <c r="AB122">
        <v>0.2326</v>
      </c>
      <c r="AC122">
        <v>139.35</v>
      </c>
      <c r="AD122" s="1">
        <v>4503.42</v>
      </c>
      <c r="AE122">
        <v>560.89</v>
      </c>
      <c r="AF122" s="1">
        <v>128721.37</v>
      </c>
      <c r="AG122" t="s">
        <v>610</v>
      </c>
      <c r="AH122" s="1">
        <v>34177</v>
      </c>
      <c r="AI122" s="1">
        <v>52859.53</v>
      </c>
      <c r="AJ122">
        <v>51.28</v>
      </c>
      <c r="AK122">
        <v>29.67</v>
      </c>
      <c r="AL122">
        <v>35.770000000000003</v>
      </c>
      <c r="AM122">
        <v>4.26</v>
      </c>
      <c r="AN122" s="1">
        <v>1282.92</v>
      </c>
      <c r="AO122">
        <v>0.89900000000000002</v>
      </c>
      <c r="AP122" s="1">
        <v>1263.94</v>
      </c>
      <c r="AQ122" s="1">
        <v>1752.45</v>
      </c>
      <c r="AR122" s="1">
        <v>5696.07</v>
      </c>
      <c r="AS122">
        <v>523.86</v>
      </c>
      <c r="AT122">
        <v>250.33</v>
      </c>
      <c r="AU122" s="1">
        <v>9486.64</v>
      </c>
      <c r="AV122" s="1">
        <v>5017.62</v>
      </c>
      <c r="AW122">
        <v>0.44990000000000002</v>
      </c>
      <c r="AX122" s="1">
        <v>4019.97</v>
      </c>
      <c r="AY122">
        <v>0.36049999999999999</v>
      </c>
      <c r="AZ122" s="1">
        <v>1349.67</v>
      </c>
      <c r="BA122">
        <v>0.121</v>
      </c>
      <c r="BB122">
        <v>764.3</v>
      </c>
      <c r="BC122">
        <v>6.8500000000000005E-2</v>
      </c>
      <c r="BD122" s="1">
        <v>11151.56</v>
      </c>
      <c r="BE122" s="1">
        <v>4251.54</v>
      </c>
      <c r="BF122">
        <v>1.2109000000000001</v>
      </c>
      <c r="BG122">
        <v>0.54330000000000001</v>
      </c>
      <c r="BH122">
        <v>0.21709999999999999</v>
      </c>
      <c r="BI122">
        <v>0.19500000000000001</v>
      </c>
      <c r="BJ122">
        <v>2.9100000000000001E-2</v>
      </c>
      <c r="BK122">
        <v>1.54E-2</v>
      </c>
    </row>
    <row r="123" spans="1:63" x14ac:dyDescent="0.3">
      <c r="A123" t="s">
        <v>121</v>
      </c>
      <c r="B123">
        <v>45336</v>
      </c>
      <c r="C123">
        <v>67.14</v>
      </c>
      <c r="D123">
        <v>13.53</v>
      </c>
      <c r="E123">
        <v>908.12</v>
      </c>
      <c r="F123">
        <v>865.48</v>
      </c>
      <c r="G123">
        <v>3.0000000000000001E-3</v>
      </c>
      <c r="H123">
        <v>2.0000000000000001E-4</v>
      </c>
      <c r="I123">
        <v>4.8999999999999998E-3</v>
      </c>
      <c r="J123">
        <v>1.6999999999999999E-3</v>
      </c>
      <c r="K123">
        <v>2.01E-2</v>
      </c>
      <c r="L123">
        <v>0.94950000000000001</v>
      </c>
      <c r="M123">
        <v>2.06E-2</v>
      </c>
      <c r="N123">
        <v>0.41010000000000002</v>
      </c>
      <c r="O123">
        <v>1E-3</v>
      </c>
      <c r="P123">
        <v>0.13900000000000001</v>
      </c>
      <c r="Q123" s="1">
        <v>52613.21</v>
      </c>
      <c r="R123">
        <v>0.24229999999999999</v>
      </c>
      <c r="S123">
        <v>0.18609999999999999</v>
      </c>
      <c r="T123">
        <v>0.5716</v>
      </c>
      <c r="U123">
        <v>7.26</v>
      </c>
      <c r="V123" s="1">
        <v>72100.05</v>
      </c>
      <c r="W123">
        <v>120.22</v>
      </c>
      <c r="X123" s="1">
        <v>140591.28</v>
      </c>
      <c r="Y123">
        <v>0.85240000000000005</v>
      </c>
      <c r="Z123">
        <v>8.1799999999999998E-2</v>
      </c>
      <c r="AA123">
        <v>6.5799999999999997E-2</v>
      </c>
      <c r="AB123">
        <v>0.14760000000000001</v>
      </c>
      <c r="AC123">
        <v>140.59</v>
      </c>
      <c r="AD123" s="1">
        <v>3685.1</v>
      </c>
      <c r="AE123">
        <v>489.37</v>
      </c>
      <c r="AF123" s="1">
        <v>124975.46</v>
      </c>
      <c r="AG123" t="s">
        <v>610</v>
      </c>
      <c r="AH123" s="1">
        <v>33148</v>
      </c>
      <c r="AI123" s="1">
        <v>49294.28</v>
      </c>
      <c r="AJ123">
        <v>40.700000000000003</v>
      </c>
      <c r="AK123">
        <v>25.16</v>
      </c>
      <c r="AL123">
        <v>29.69</v>
      </c>
      <c r="AM123">
        <v>4</v>
      </c>
      <c r="AN123" s="1">
        <v>1429.78</v>
      </c>
      <c r="AO123">
        <v>1.2866</v>
      </c>
      <c r="AP123" s="1">
        <v>1541.16</v>
      </c>
      <c r="AQ123" s="1">
        <v>2042.99</v>
      </c>
      <c r="AR123" s="1">
        <v>5924.68</v>
      </c>
      <c r="AS123">
        <v>512.48</v>
      </c>
      <c r="AT123">
        <v>286.27</v>
      </c>
      <c r="AU123" s="1">
        <v>10307.57</v>
      </c>
      <c r="AV123" s="1">
        <v>6791.2</v>
      </c>
      <c r="AW123">
        <v>0.51519999999999999</v>
      </c>
      <c r="AX123" s="1">
        <v>4073.88</v>
      </c>
      <c r="AY123">
        <v>0.30909999999999999</v>
      </c>
      <c r="AZ123" s="1">
        <v>1474.9</v>
      </c>
      <c r="BA123">
        <v>0.1119</v>
      </c>
      <c r="BB123">
        <v>841.52</v>
      </c>
      <c r="BC123">
        <v>6.3799999999999996E-2</v>
      </c>
      <c r="BD123" s="1">
        <v>13181.5</v>
      </c>
      <c r="BE123" s="1">
        <v>5667.94</v>
      </c>
      <c r="BF123">
        <v>2.0202</v>
      </c>
      <c r="BG123">
        <v>0.50349999999999995</v>
      </c>
      <c r="BH123">
        <v>0.21759999999999999</v>
      </c>
      <c r="BI123">
        <v>0.2235</v>
      </c>
      <c r="BJ123">
        <v>3.6200000000000003E-2</v>
      </c>
      <c r="BK123">
        <v>1.9199999999999998E-2</v>
      </c>
    </row>
    <row r="124" spans="1:63" x14ac:dyDescent="0.3">
      <c r="A124" t="s">
        <v>122</v>
      </c>
      <c r="B124">
        <v>45344</v>
      </c>
      <c r="C124">
        <v>61.76</v>
      </c>
      <c r="D124">
        <v>19.559999999999999</v>
      </c>
      <c r="E124" s="1">
        <v>1208.33</v>
      </c>
      <c r="F124" s="1">
        <v>1101.3699999999999</v>
      </c>
      <c r="G124">
        <v>4.7999999999999996E-3</v>
      </c>
      <c r="H124">
        <v>5.0000000000000001E-4</v>
      </c>
      <c r="I124">
        <v>1.9E-2</v>
      </c>
      <c r="J124">
        <v>1.2999999999999999E-3</v>
      </c>
      <c r="K124">
        <v>1.41E-2</v>
      </c>
      <c r="L124">
        <v>0.91930000000000001</v>
      </c>
      <c r="M124">
        <v>4.1000000000000002E-2</v>
      </c>
      <c r="N124">
        <v>0.89810000000000001</v>
      </c>
      <c r="O124">
        <v>6.9999999999999999E-4</v>
      </c>
      <c r="P124">
        <v>0.16400000000000001</v>
      </c>
      <c r="Q124" s="1">
        <v>49895.29</v>
      </c>
      <c r="R124">
        <v>0.27800000000000002</v>
      </c>
      <c r="S124">
        <v>0.1885</v>
      </c>
      <c r="T124">
        <v>0.53349999999999997</v>
      </c>
      <c r="U124">
        <v>9.8699999999999992</v>
      </c>
      <c r="V124" s="1">
        <v>70203.820000000007</v>
      </c>
      <c r="W124">
        <v>118.09</v>
      </c>
      <c r="X124" s="1">
        <v>98525.27</v>
      </c>
      <c r="Y124">
        <v>0.72629999999999995</v>
      </c>
      <c r="Z124">
        <v>0.16439999999999999</v>
      </c>
      <c r="AA124">
        <v>0.10929999999999999</v>
      </c>
      <c r="AB124">
        <v>0.2737</v>
      </c>
      <c r="AC124">
        <v>98.53</v>
      </c>
      <c r="AD124" s="1">
        <v>2731.66</v>
      </c>
      <c r="AE124">
        <v>362.19</v>
      </c>
      <c r="AF124" s="1">
        <v>83699.73</v>
      </c>
      <c r="AG124" t="s">
        <v>610</v>
      </c>
      <c r="AH124" s="1">
        <v>28691</v>
      </c>
      <c r="AI124" s="1">
        <v>42759.54</v>
      </c>
      <c r="AJ124">
        <v>38.72</v>
      </c>
      <c r="AK124">
        <v>25.63</v>
      </c>
      <c r="AL124">
        <v>30.71</v>
      </c>
      <c r="AM124">
        <v>3.93</v>
      </c>
      <c r="AN124">
        <v>718.61</v>
      </c>
      <c r="AO124">
        <v>0.91249999999999998</v>
      </c>
      <c r="AP124" s="1">
        <v>1721.87</v>
      </c>
      <c r="AQ124" s="1">
        <v>2566.84</v>
      </c>
      <c r="AR124" s="1">
        <v>6833.45</v>
      </c>
      <c r="AS124">
        <v>516.94000000000005</v>
      </c>
      <c r="AT124">
        <v>292.47000000000003</v>
      </c>
      <c r="AU124" s="1">
        <v>11931.58</v>
      </c>
      <c r="AV124" s="1">
        <v>9289.42</v>
      </c>
      <c r="AW124">
        <v>0.63939999999999997</v>
      </c>
      <c r="AX124" s="1">
        <v>2563.56</v>
      </c>
      <c r="AY124">
        <v>0.17649999999999999</v>
      </c>
      <c r="AZ124" s="1">
        <v>1045.6600000000001</v>
      </c>
      <c r="BA124">
        <v>7.1999999999999995E-2</v>
      </c>
      <c r="BB124" s="1">
        <v>1629.36</v>
      </c>
      <c r="BC124">
        <v>0.11219999999999999</v>
      </c>
      <c r="BD124" s="1">
        <v>14528</v>
      </c>
      <c r="BE124" s="1">
        <v>7344.61</v>
      </c>
      <c r="BF124">
        <v>3.6069</v>
      </c>
      <c r="BG124">
        <v>0.49880000000000002</v>
      </c>
      <c r="BH124">
        <v>0.2278</v>
      </c>
      <c r="BI124">
        <v>0.2155</v>
      </c>
      <c r="BJ124">
        <v>3.6600000000000001E-2</v>
      </c>
      <c r="BK124">
        <v>2.1299999999999999E-2</v>
      </c>
    </row>
    <row r="125" spans="1:63" x14ac:dyDescent="0.3">
      <c r="A125" t="s">
        <v>123</v>
      </c>
      <c r="B125">
        <v>46433</v>
      </c>
      <c r="C125">
        <v>90.81</v>
      </c>
      <c r="D125">
        <v>12.58</v>
      </c>
      <c r="E125" s="1">
        <v>1142.04</v>
      </c>
      <c r="F125" s="1">
        <v>1160.96</v>
      </c>
      <c r="G125">
        <v>1.8E-3</v>
      </c>
      <c r="H125">
        <v>5.0000000000000001E-4</v>
      </c>
      <c r="I125">
        <v>3.8E-3</v>
      </c>
      <c r="J125">
        <v>5.9999999999999995E-4</v>
      </c>
      <c r="K125">
        <v>0.01</v>
      </c>
      <c r="L125">
        <v>0.97119999999999995</v>
      </c>
      <c r="M125">
        <v>1.2200000000000001E-2</v>
      </c>
      <c r="N125">
        <v>0.3886</v>
      </c>
      <c r="O125">
        <v>1.1000000000000001E-3</v>
      </c>
      <c r="P125">
        <v>0.12640000000000001</v>
      </c>
      <c r="Q125" s="1">
        <v>52840.05</v>
      </c>
      <c r="R125">
        <v>0.26519999999999999</v>
      </c>
      <c r="S125">
        <v>0.16750000000000001</v>
      </c>
      <c r="T125">
        <v>0.56730000000000003</v>
      </c>
      <c r="U125">
        <v>10.44</v>
      </c>
      <c r="V125" s="1">
        <v>66858.17</v>
      </c>
      <c r="W125">
        <v>105.98</v>
      </c>
      <c r="X125" s="1">
        <v>135311.14000000001</v>
      </c>
      <c r="Y125">
        <v>0.87190000000000001</v>
      </c>
      <c r="Z125">
        <v>5.8900000000000001E-2</v>
      </c>
      <c r="AA125">
        <v>6.93E-2</v>
      </c>
      <c r="AB125">
        <v>0.12809999999999999</v>
      </c>
      <c r="AC125">
        <v>135.31</v>
      </c>
      <c r="AD125" s="1">
        <v>3514.79</v>
      </c>
      <c r="AE125">
        <v>456.19</v>
      </c>
      <c r="AF125" s="1">
        <v>118144.73</v>
      </c>
      <c r="AG125" t="s">
        <v>610</v>
      </c>
      <c r="AH125" s="1">
        <v>33805</v>
      </c>
      <c r="AI125" s="1">
        <v>52573.35</v>
      </c>
      <c r="AJ125">
        <v>37.619999999999997</v>
      </c>
      <c r="AK125">
        <v>24.5</v>
      </c>
      <c r="AL125">
        <v>26.96</v>
      </c>
      <c r="AM125">
        <v>4.4000000000000004</v>
      </c>
      <c r="AN125" s="1">
        <v>1439</v>
      </c>
      <c r="AO125">
        <v>1.2108000000000001</v>
      </c>
      <c r="AP125" s="1">
        <v>1420.94</v>
      </c>
      <c r="AQ125" s="1">
        <v>2272.89</v>
      </c>
      <c r="AR125" s="1">
        <v>5972.5</v>
      </c>
      <c r="AS125">
        <v>538.36</v>
      </c>
      <c r="AT125">
        <v>282.25</v>
      </c>
      <c r="AU125" s="1">
        <v>10486.94</v>
      </c>
      <c r="AV125" s="1">
        <v>6410.04</v>
      </c>
      <c r="AW125">
        <v>0.5212</v>
      </c>
      <c r="AX125" s="1">
        <v>3710.06</v>
      </c>
      <c r="AY125">
        <v>0.30170000000000002</v>
      </c>
      <c r="AZ125" s="1">
        <v>1425.74</v>
      </c>
      <c r="BA125">
        <v>0.1159</v>
      </c>
      <c r="BB125">
        <v>751.6</v>
      </c>
      <c r="BC125">
        <v>6.1100000000000002E-2</v>
      </c>
      <c r="BD125" s="1">
        <v>12297.44</v>
      </c>
      <c r="BE125" s="1">
        <v>6099.55</v>
      </c>
      <c r="BF125">
        <v>2.0871</v>
      </c>
      <c r="BG125">
        <v>0.51839999999999997</v>
      </c>
      <c r="BH125">
        <v>0.22270000000000001</v>
      </c>
      <c r="BI125">
        <v>0.20480000000000001</v>
      </c>
      <c r="BJ125">
        <v>3.7100000000000001E-2</v>
      </c>
      <c r="BK125">
        <v>1.7000000000000001E-2</v>
      </c>
    </row>
    <row r="126" spans="1:63" x14ac:dyDescent="0.3">
      <c r="A126" t="s">
        <v>124</v>
      </c>
      <c r="B126">
        <v>49429</v>
      </c>
      <c r="C126">
        <v>98.86</v>
      </c>
      <c r="D126">
        <v>11.56</v>
      </c>
      <c r="E126" s="1">
        <v>1142.5</v>
      </c>
      <c r="F126" s="1">
        <v>1102.05</v>
      </c>
      <c r="G126">
        <v>2.0999999999999999E-3</v>
      </c>
      <c r="H126">
        <v>2.9999999999999997E-4</v>
      </c>
      <c r="I126">
        <v>4.4999999999999997E-3</v>
      </c>
      <c r="J126">
        <v>1.2999999999999999E-3</v>
      </c>
      <c r="K126">
        <v>1.5800000000000002E-2</v>
      </c>
      <c r="L126">
        <v>0.95479999999999998</v>
      </c>
      <c r="M126">
        <v>2.12E-2</v>
      </c>
      <c r="N126">
        <v>0.3962</v>
      </c>
      <c r="O126">
        <v>8.0000000000000004E-4</v>
      </c>
      <c r="P126">
        <v>0.14030000000000001</v>
      </c>
      <c r="Q126" s="1">
        <v>52816.81</v>
      </c>
      <c r="R126">
        <v>0.23980000000000001</v>
      </c>
      <c r="S126">
        <v>0.17119999999999999</v>
      </c>
      <c r="T126">
        <v>0.58899999999999997</v>
      </c>
      <c r="U126">
        <v>9.51</v>
      </c>
      <c r="V126" s="1">
        <v>64676.42</v>
      </c>
      <c r="W126">
        <v>115.12</v>
      </c>
      <c r="X126" s="1">
        <v>144781.87</v>
      </c>
      <c r="Y126">
        <v>0.88200000000000001</v>
      </c>
      <c r="Z126">
        <v>6.3100000000000003E-2</v>
      </c>
      <c r="AA126">
        <v>5.5E-2</v>
      </c>
      <c r="AB126">
        <v>0.11799999999999999</v>
      </c>
      <c r="AC126">
        <v>144.78</v>
      </c>
      <c r="AD126" s="1">
        <v>3725.55</v>
      </c>
      <c r="AE126">
        <v>479.99</v>
      </c>
      <c r="AF126" s="1">
        <v>129978.05</v>
      </c>
      <c r="AG126" t="s">
        <v>610</v>
      </c>
      <c r="AH126" s="1">
        <v>33148</v>
      </c>
      <c r="AI126" s="1">
        <v>49611.54</v>
      </c>
      <c r="AJ126">
        <v>39.840000000000003</v>
      </c>
      <c r="AK126">
        <v>24.55</v>
      </c>
      <c r="AL126">
        <v>28.19</v>
      </c>
      <c r="AM126">
        <v>4.47</v>
      </c>
      <c r="AN126" s="1">
        <v>1122.2</v>
      </c>
      <c r="AO126">
        <v>1.3627</v>
      </c>
      <c r="AP126" s="1">
        <v>1453.59</v>
      </c>
      <c r="AQ126" s="1">
        <v>2177.4899999999998</v>
      </c>
      <c r="AR126" s="1">
        <v>6054.02</v>
      </c>
      <c r="AS126">
        <v>470.5</v>
      </c>
      <c r="AT126">
        <v>281.06</v>
      </c>
      <c r="AU126" s="1">
        <v>10436.65</v>
      </c>
      <c r="AV126" s="1">
        <v>6392.27</v>
      </c>
      <c r="AW126">
        <v>0.51459999999999995</v>
      </c>
      <c r="AX126" s="1">
        <v>3909.85</v>
      </c>
      <c r="AY126">
        <v>0.31480000000000002</v>
      </c>
      <c r="AZ126" s="1">
        <v>1296.23</v>
      </c>
      <c r="BA126">
        <v>0.10440000000000001</v>
      </c>
      <c r="BB126">
        <v>823.06</v>
      </c>
      <c r="BC126">
        <v>6.6299999999999998E-2</v>
      </c>
      <c r="BD126" s="1">
        <v>12421.41</v>
      </c>
      <c r="BE126" s="1">
        <v>5422.95</v>
      </c>
      <c r="BF126">
        <v>1.9866999999999999</v>
      </c>
      <c r="BG126">
        <v>0.50790000000000002</v>
      </c>
      <c r="BH126">
        <v>0.22090000000000001</v>
      </c>
      <c r="BI126">
        <v>0.21590000000000001</v>
      </c>
      <c r="BJ126">
        <v>3.7400000000000003E-2</v>
      </c>
      <c r="BK126">
        <v>1.7899999999999999E-2</v>
      </c>
    </row>
    <row r="127" spans="1:63" x14ac:dyDescent="0.3">
      <c r="A127" t="s">
        <v>125</v>
      </c>
      <c r="B127">
        <v>50351</v>
      </c>
      <c r="C127">
        <v>90.05</v>
      </c>
      <c r="D127">
        <v>10.8</v>
      </c>
      <c r="E127">
        <v>972.84</v>
      </c>
      <c r="F127">
        <v>948.04</v>
      </c>
      <c r="G127">
        <v>4.0000000000000001E-3</v>
      </c>
      <c r="H127">
        <v>8.9999999999999998E-4</v>
      </c>
      <c r="I127">
        <v>8.3000000000000001E-3</v>
      </c>
      <c r="J127">
        <v>1E-3</v>
      </c>
      <c r="K127">
        <v>3.4200000000000001E-2</v>
      </c>
      <c r="L127">
        <v>0.92979999999999996</v>
      </c>
      <c r="M127">
        <v>2.1700000000000001E-2</v>
      </c>
      <c r="N127">
        <v>0.38590000000000002</v>
      </c>
      <c r="O127">
        <v>5.5999999999999999E-3</v>
      </c>
      <c r="P127">
        <v>0.13700000000000001</v>
      </c>
      <c r="Q127" s="1">
        <v>55168.91</v>
      </c>
      <c r="R127">
        <v>0.29210000000000003</v>
      </c>
      <c r="S127">
        <v>0.16239999999999999</v>
      </c>
      <c r="T127">
        <v>0.54549999999999998</v>
      </c>
      <c r="U127">
        <v>8.25</v>
      </c>
      <c r="V127" s="1">
        <v>72234.91</v>
      </c>
      <c r="W127">
        <v>113.76</v>
      </c>
      <c r="X127" s="1">
        <v>190498</v>
      </c>
      <c r="Y127">
        <v>0.74980000000000002</v>
      </c>
      <c r="Z127">
        <v>0.14369999999999999</v>
      </c>
      <c r="AA127">
        <v>0.1065</v>
      </c>
      <c r="AB127">
        <v>0.25019999999999998</v>
      </c>
      <c r="AC127">
        <v>190.5</v>
      </c>
      <c r="AD127" s="1">
        <v>5108</v>
      </c>
      <c r="AE127">
        <v>525.58000000000004</v>
      </c>
      <c r="AF127" s="1">
        <v>161782.32</v>
      </c>
      <c r="AG127" t="s">
        <v>610</v>
      </c>
      <c r="AH127" s="1">
        <v>33795</v>
      </c>
      <c r="AI127" s="1">
        <v>54655.37</v>
      </c>
      <c r="AJ127">
        <v>40.43</v>
      </c>
      <c r="AK127">
        <v>25.44</v>
      </c>
      <c r="AL127">
        <v>29.54</v>
      </c>
      <c r="AM127">
        <v>4.13</v>
      </c>
      <c r="AN127" s="1">
        <v>1555.76</v>
      </c>
      <c r="AO127">
        <v>1.2905</v>
      </c>
      <c r="AP127" s="1">
        <v>1599.04</v>
      </c>
      <c r="AQ127" s="1">
        <v>2090.14</v>
      </c>
      <c r="AR127" s="1">
        <v>6327.53</v>
      </c>
      <c r="AS127">
        <v>529.41999999999996</v>
      </c>
      <c r="AT127">
        <v>448.57</v>
      </c>
      <c r="AU127" s="1">
        <v>10994.7</v>
      </c>
      <c r="AV127" s="1">
        <v>5417.88</v>
      </c>
      <c r="AW127">
        <v>0.40699999999999997</v>
      </c>
      <c r="AX127" s="1">
        <v>5458.25</v>
      </c>
      <c r="AY127">
        <v>0.41010000000000002</v>
      </c>
      <c r="AZ127" s="1">
        <v>1664.29</v>
      </c>
      <c r="BA127">
        <v>0.125</v>
      </c>
      <c r="BB127">
        <v>770.33</v>
      </c>
      <c r="BC127">
        <v>5.79E-2</v>
      </c>
      <c r="BD127" s="1">
        <v>13310.76</v>
      </c>
      <c r="BE127" s="1">
        <v>4305.09</v>
      </c>
      <c r="BF127">
        <v>1.2199</v>
      </c>
      <c r="BG127">
        <v>0.52659999999999996</v>
      </c>
      <c r="BH127">
        <v>0.2208</v>
      </c>
      <c r="BI127">
        <v>0.19389999999999999</v>
      </c>
      <c r="BJ127">
        <v>3.4000000000000002E-2</v>
      </c>
      <c r="BK127">
        <v>2.47E-2</v>
      </c>
    </row>
    <row r="128" spans="1:63" x14ac:dyDescent="0.3">
      <c r="A128" t="s">
        <v>126</v>
      </c>
      <c r="B128">
        <v>49189</v>
      </c>
      <c r="C128">
        <v>75.19</v>
      </c>
      <c r="D128">
        <v>22.57</v>
      </c>
      <c r="E128" s="1">
        <v>1696.76</v>
      </c>
      <c r="F128" s="1">
        <v>1681.22</v>
      </c>
      <c r="G128">
        <v>3.8E-3</v>
      </c>
      <c r="H128">
        <v>2.9999999999999997E-4</v>
      </c>
      <c r="I128">
        <v>6.0000000000000001E-3</v>
      </c>
      <c r="J128">
        <v>1E-3</v>
      </c>
      <c r="K128">
        <v>1.43E-2</v>
      </c>
      <c r="L128">
        <v>0.95409999999999995</v>
      </c>
      <c r="M128">
        <v>2.0500000000000001E-2</v>
      </c>
      <c r="N128">
        <v>0.32419999999999999</v>
      </c>
      <c r="O128">
        <v>1.5E-3</v>
      </c>
      <c r="P128">
        <v>0.125</v>
      </c>
      <c r="Q128" s="1">
        <v>54807.199999999997</v>
      </c>
      <c r="R128">
        <v>0.24690000000000001</v>
      </c>
      <c r="S128">
        <v>0.187</v>
      </c>
      <c r="T128">
        <v>0.56610000000000005</v>
      </c>
      <c r="U128">
        <v>13.54</v>
      </c>
      <c r="V128" s="1">
        <v>71398.37</v>
      </c>
      <c r="W128">
        <v>120.58</v>
      </c>
      <c r="X128" s="1">
        <v>143516.92000000001</v>
      </c>
      <c r="Y128">
        <v>0.84809999999999997</v>
      </c>
      <c r="Z128">
        <v>8.3599999999999994E-2</v>
      </c>
      <c r="AA128">
        <v>6.8400000000000002E-2</v>
      </c>
      <c r="AB128">
        <v>0.15190000000000001</v>
      </c>
      <c r="AC128">
        <v>143.52000000000001</v>
      </c>
      <c r="AD128" s="1">
        <v>4344.87</v>
      </c>
      <c r="AE128">
        <v>545.92999999999995</v>
      </c>
      <c r="AF128" s="1">
        <v>137654.54999999999</v>
      </c>
      <c r="AG128" t="s">
        <v>610</v>
      </c>
      <c r="AH128" s="1">
        <v>35527</v>
      </c>
      <c r="AI128" s="1">
        <v>55158.33</v>
      </c>
      <c r="AJ128">
        <v>46.97</v>
      </c>
      <c r="AK128">
        <v>29.21</v>
      </c>
      <c r="AL128">
        <v>33.36</v>
      </c>
      <c r="AM128">
        <v>4.7699999999999996</v>
      </c>
      <c r="AN128" s="1">
        <v>1383.4</v>
      </c>
      <c r="AO128">
        <v>1.0815999999999999</v>
      </c>
      <c r="AP128" s="1">
        <v>1281.1099999999999</v>
      </c>
      <c r="AQ128" s="1">
        <v>1995.04</v>
      </c>
      <c r="AR128" s="1">
        <v>5819.63</v>
      </c>
      <c r="AS128">
        <v>544.17999999999995</v>
      </c>
      <c r="AT128">
        <v>304.58999999999997</v>
      </c>
      <c r="AU128" s="1">
        <v>9944.5499999999993</v>
      </c>
      <c r="AV128" s="1">
        <v>5566.64</v>
      </c>
      <c r="AW128">
        <v>0.47670000000000001</v>
      </c>
      <c r="AX128" s="1">
        <v>4305.42</v>
      </c>
      <c r="AY128">
        <v>0.36870000000000003</v>
      </c>
      <c r="AZ128" s="1">
        <v>1157.4100000000001</v>
      </c>
      <c r="BA128">
        <v>9.9099999999999994E-2</v>
      </c>
      <c r="BB128">
        <v>648.01</v>
      </c>
      <c r="BC128">
        <v>5.5500000000000001E-2</v>
      </c>
      <c r="BD128" s="1">
        <v>11677.48</v>
      </c>
      <c r="BE128" s="1">
        <v>4964.92</v>
      </c>
      <c r="BF128">
        <v>1.3794999999999999</v>
      </c>
      <c r="BG128">
        <v>0.55120000000000002</v>
      </c>
      <c r="BH128">
        <v>0.2281</v>
      </c>
      <c r="BI128">
        <v>0.1694</v>
      </c>
      <c r="BJ128">
        <v>3.56E-2</v>
      </c>
      <c r="BK128">
        <v>1.5699999999999999E-2</v>
      </c>
    </row>
    <row r="129" spans="1:63" x14ac:dyDescent="0.3">
      <c r="A129" t="s">
        <v>127</v>
      </c>
      <c r="B129">
        <v>45351</v>
      </c>
      <c r="C129">
        <v>102</v>
      </c>
      <c r="D129">
        <v>11.87</v>
      </c>
      <c r="E129" s="1">
        <v>1210.3399999999999</v>
      </c>
      <c r="F129" s="1">
        <v>1154.8699999999999</v>
      </c>
      <c r="G129">
        <v>2.8E-3</v>
      </c>
      <c r="H129">
        <v>1E-4</v>
      </c>
      <c r="I129">
        <v>6.6E-3</v>
      </c>
      <c r="J129">
        <v>1E-3</v>
      </c>
      <c r="K129">
        <v>7.7000000000000002E-3</v>
      </c>
      <c r="L129">
        <v>0.96330000000000005</v>
      </c>
      <c r="M129">
        <v>1.84E-2</v>
      </c>
      <c r="N129">
        <v>0.84219999999999995</v>
      </c>
      <c r="O129">
        <v>2.9999999999999997E-4</v>
      </c>
      <c r="P129">
        <v>0.1656</v>
      </c>
      <c r="Q129" s="1">
        <v>51680.77</v>
      </c>
      <c r="R129">
        <v>0.2412</v>
      </c>
      <c r="S129">
        <v>0.192</v>
      </c>
      <c r="T129">
        <v>0.56669999999999998</v>
      </c>
      <c r="U129">
        <v>10.47</v>
      </c>
      <c r="V129" s="1">
        <v>69314.679999999993</v>
      </c>
      <c r="W129">
        <v>110.94</v>
      </c>
      <c r="X129" s="1">
        <v>101795.13</v>
      </c>
      <c r="Y129">
        <v>0.66359999999999997</v>
      </c>
      <c r="Z129">
        <v>9.9699999999999997E-2</v>
      </c>
      <c r="AA129">
        <v>0.23669999999999999</v>
      </c>
      <c r="AB129">
        <v>0.33639999999999998</v>
      </c>
      <c r="AC129">
        <v>101.8</v>
      </c>
      <c r="AD129" s="1">
        <v>2446.61</v>
      </c>
      <c r="AE129">
        <v>276.02</v>
      </c>
      <c r="AF129" s="1">
        <v>79657.899999999994</v>
      </c>
      <c r="AG129" t="s">
        <v>610</v>
      </c>
      <c r="AH129" s="1">
        <v>29734</v>
      </c>
      <c r="AI129" s="1">
        <v>42837.01</v>
      </c>
      <c r="AJ129">
        <v>31.05</v>
      </c>
      <c r="AK129">
        <v>23.22</v>
      </c>
      <c r="AL129">
        <v>25.61</v>
      </c>
      <c r="AM129">
        <v>3.85</v>
      </c>
      <c r="AN129">
        <v>254.04</v>
      </c>
      <c r="AO129">
        <v>0.78959999999999997</v>
      </c>
      <c r="AP129" s="1">
        <v>1505.64</v>
      </c>
      <c r="AQ129" s="1">
        <v>2647.1</v>
      </c>
      <c r="AR129" s="1">
        <v>6873.31</v>
      </c>
      <c r="AS129">
        <v>551.25</v>
      </c>
      <c r="AT129">
        <v>363.58</v>
      </c>
      <c r="AU129" s="1">
        <v>11940.88</v>
      </c>
      <c r="AV129" s="1">
        <v>9715.42</v>
      </c>
      <c r="AW129">
        <v>0.67259999999999998</v>
      </c>
      <c r="AX129" s="1">
        <v>2081.8000000000002</v>
      </c>
      <c r="AY129">
        <v>0.14410000000000001</v>
      </c>
      <c r="AZ129" s="1">
        <v>1174.83</v>
      </c>
      <c r="BA129">
        <v>8.1299999999999997E-2</v>
      </c>
      <c r="BB129" s="1">
        <v>1472.59</v>
      </c>
      <c r="BC129">
        <v>0.1019</v>
      </c>
      <c r="BD129" s="1">
        <v>14444.64</v>
      </c>
      <c r="BE129" s="1">
        <v>8545.49</v>
      </c>
      <c r="BF129">
        <v>4.5216000000000003</v>
      </c>
      <c r="BG129">
        <v>0.50060000000000004</v>
      </c>
      <c r="BH129">
        <v>0.2394</v>
      </c>
      <c r="BI129">
        <v>0.20269999999999999</v>
      </c>
      <c r="BJ129">
        <v>3.95E-2</v>
      </c>
      <c r="BK129">
        <v>1.77E-2</v>
      </c>
    </row>
    <row r="130" spans="1:63" x14ac:dyDescent="0.3">
      <c r="A130" t="s">
        <v>128</v>
      </c>
      <c r="B130">
        <v>43836</v>
      </c>
      <c r="C130">
        <v>29.33</v>
      </c>
      <c r="D130">
        <v>242.95</v>
      </c>
      <c r="E130" s="1">
        <v>7126.41</v>
      </c>
      <c r="F130" s="1">
        <v>6731.21</v>
      </c>
      <c r="G130">
        <v>2.1700000000000001E-2</v>
      </c>
      <c r="H130">
        <v>8.9999999999999998E-4</v>
      </c>
      <c r="I130">
        <v>8.1000000000000003E-2</v>
      </c>
      <c r="J130">
        <v>1.1999999999999999E-3</v>
      </c>
      <c r="K130">
        <v>4.8099999999999997E-2</v>
      </c>
      <c r="L130">
        <v>0.78969999999999996</v>
      </c>
      <c r="M130">
        <v>5.7500000000000002E-2</v>
      </c>
      <c r="N130">
        <v>0.41149999999999998</v>
      </c>
      <c r="O130">
        <v>2.3699999999999999E-2</v>
      </c>
      <c r="P130">
        <v>0.14630000000000001</v>
      </c>
      <c r="Q130" s="1">
        <v>62867.25</v>
      </c>
      <c r="R130">
        <v>0.24529999999999999</v>
      </c>
      <c r="S130">
        <v>0.17549999999999999</v>
      </c>
      <c r="T130">
        <v>0.57920000000000005</v>
      </c>
      <c r="U130">
        <v>38.51</v>
      </c>
      <c r="V130" s="1">
        <v>91460.31</v>
      </c>
      <c r="W130">
        <v>181.87</v>
      </c>
      <c r="X130" s="1">
        <v>154248.57</v>
      </c>
      <c r="Y130">
        <v>0.74239999999999995</v>
      </c>
      <c r="Z130">
        <v>0.21920000000000001</v>
      </c>
      <c r="AA130">
        <v>3.8399999999999997E-2</v>
      </c>
      <c r="AB130">
        <v>0.2576</v>
      </c>
      <c r="AC130">
        <v>154.25</v>
      </c>
      <c r="AD130" s="1">
        <v>6495.43</v>
      </c>
      <c r="AE130">
        <v>775.78</v>
      </c>
      <c r="AF130" s="1">
        <v>155038.07999999999</v>
      </c>
      <c r="AG130" t="s">
        <v>610</v>
      </c>
      <c r="AH130" s="1">
        <v>35838</v>
      </c>
      <c r="AI130" s="1">
        <v>55999.65</v>
      </c>
      <c r="AJ130">
        <v>65.5</v>
      </c>
      <c r="AK130">
        <v>39.24</v>
      </c>
      <c r="AL130">
        <v>44.62</v>
      </c>
      <c r="AM130">
        <v>4.67</v>
      </c>
      <c r="AN130" s="1">
        <v>1332.01</v>
      </c>
      <c r="AO130">
        <v>0.96930000000000005</v>
      </c>
      <c r="AP130" s="1">
        <v>1345.73</v>
      </c>
      <c r="AQ130" s="1">
        <v>1926.51</v>
      </c>
      <c r="AR130" s="1">
        <v>6597.38</v>
      </c>
      <c r="AS130">
        <v>723.77</v>
      </c>
      <c r="AT130">
        <v>349.67</v>
      </c>
      <c r="AU130" s="1">
        <v>10943.06</v>
      </c>
      <c r="AV130" s="1">
        <v>4646.49</v>
      </c>
      <c r="AW130">
        <v>0.372</v>
      </c>
      <c r="AX130" s="1">
        <v>6162</v>
      </c>
      <c r="AY130">
        <v>0.49330000000000002</v>
      </c>
      <c r="AZ130">
        <v>937.51</v>
      </c>
      <c r="BA130">
        <v>7.51E-2</v>
      </c>
      <c r="BB130">
        <v>744.93</v>
      </c>
      <c r="BC130">
        <v>5.96E-2</v>
      </c>
      <c r="BD130" s="1">
        <v>12490.93</v>
      </c>
      <c r="BE130" s="1">
        <v>2883.59</v>
      </c>
      <c r="BF130">
        <v>0.62560000000000004</v>
      </c>
      <c r="BG130">
        <v>0.56920000000000004</v>
      </c>
      <c r="BH130">
        <v>0.21759999999999999</v>
      </c>
      <c r="BI130">
        <v>0.16869999999999999</v>
      </c>
      <c r="BJ130">
        <v>3.0099999999999998E-2</v>
      </c>
      <c r="BK130">
        <v>1.43E-2</v>
      </c>
    </row>
    <row r="131" spans="1:63" x14ac:dyDescent="0.3">
      <c r="A131" t="s">
        <v>129</v>
      </c>
      <c r="B131">
        <v>46557</v>
      </c>
      <c r="C131">
        <v>100.95</v>
      </c>
      <c r="D131">
        <v>12.31</v>
      </c>
      <c r="E131" s="1">
        <v>1243.19</v>
      </c>
      <c r="F131" s="1">
        <v>1218.72</v>
      </c>
      <c r="G131">
        <v>7.0000000000000001E-3</v>
      </c>
      <c r="H131">
        <v>4.0000000000000002E-4</v>
      </c>
      <c r="I131">
        <v>1.2200000000000001E-2</v>
      </c>
      <c r="J131">
        <v>1.2999999999999999E-3</v>
      </c>
      <c r="K131">
        <v>3.39E-2</v>
      </c>
      <c r="L131">
        <v>0.9133</v>
      </c>
      <c r="M131">
        <v>3.1800000000000002E-2</v>
      </c>
      <c r="N131">
        <v>0.37180000000000002</v>
      </c>
      <c r="O131">
        <v>4.7999999999999996E-3</v>
      </c>
      <c r="P131">
        <v>0.13100000000000001</v>
      </c>
      <c r="Q131" s="1">
        <v>58332.78</v>
      </c>
      <c r="R131">
        <v>0.25059999999999999</v>
      </c>
      <c r="S131">
        <v>0.17929999999999999</v>
      </c>
      <c r="T131">
        <v>0.57010000000000005</v>
      </c>
      <c r="U131">
        <v>10.67</v>
      </c>
      <c r="V131" s="1">
        <v>76218.39</v>
      </c>
      <c r="W131">
        <v>111.89</v>
      </c>
      <c r="X131" s="1">
        <v>294610.52</v>
      </c>
      <c r="Y131">
        <v>0.50680000000000003</v>
      </c>
      <c r="Z131">
        <v>0.27979999999999999</v>
      </c>
      <c r="AA131">
        <v>0.21340000000000001</v>
      </c>
      <c r="AB131">
        <v>0.49320000000000003</v>
      </c>
      <c r="AC131">
        <v>294.61</v>
      </c>
      <c r="AD131" s="1">
        <v>9102.2800000000007</v>
      </c>
      <c r="AE131">
        <v>538.34</v>
      </c>
      <c r="AF131" s="1">
        <v>272660.62</v>
      </c>
      <c r="AG131" t="s">
        <v>610</v>
      </c>
      <c r="AH131" s="1">
        <v>35024</v>
      </c>
      <c r="AI131" s="1">
        <v>61723.6</v>
      </c>
      <c r="AJ131">
        <v>43.19</v>
      </c>
      <c r="AK131">
        <v>27.46</v>
      </c>
      <c r="AL131">
        <v>32.69</v>
      </c>
      <c r="AM131">
        <v>4.49</v>
      </c>
      <c r="AN131">
        <v>0.6</v>
      </c>
      <c r="AO131">
        <v>0.88300000000000001</v>
      </c>
      <c r="AP131" s="1">
        <v>1744.66</v>
      </c>
      <c r="AQ131" s="1">
        <v>2452.59</v>
      </c>
      <c r="AR131" s="1">
        <v>6892.3</v>
      </c>
      <c r="AS131">
        <v>682.17</v>
      </c>
      <c r="AT131">
        <v>355.91</v>
      </c>
      <c r="AU131" s="1">
        <v>12127.62</v>
      </c>
      <c r="AV131" s="1">
        <v>4889.3100000000004</v>
      </c>
      <c r="AW131">
        <v>0.3206</v>
      </c>
      <c r="AX131" s="1">
        <v>8014.04</v>
      </c>
      <c r="AY131">
        <v>0.52549999999999997</v>
      </c>
      <c r="AZ131" s="1">
        <v>1508.01</v>
      </c>
      <c r="BA131">
        <v>9.8900000000000002E-2</v>
      </c>
      <c r="BB131">
        <v>839.39</v>
      </c>
      <c r="BC131">
        <v>5.5E-2</v>
      </c>
      <c r="BD131" s="1">
        <v>15250.76</v>
      </c>
      <c r="BE131" s="1">
        <v>2784.96</v>
      </c>
      <c r="BF131">
        <v>0.60450000000000004</v>
      </c>
      <c r="BG131">
        <v>0.51649999999999996</v>
      </c>
      <c r="BH131">
        <v>0.22309999999999999</v>
      </c>
      <c r="BI131">
        <v>0.1996</v>
      </c>
      <c r="BJ131">
        <v>3.85E-2</v>
      </c>
      <c r="BK131">
        <v>2.23E-2</v>
      </c>
    </row>
    <row r="132" spans="1:63" x14ac:dyDescent="0.3">
      <c r="A132" t="s">
        <v>130</v>
      </c>
      <c r="B132">
        <v>50542</v>
      </c>
      <c r="C132">
        <v>65.430000000000007</v>
      </c>
      <c r="D132">
        <v>16.14</v>
      </c>
      <c r="E132" s="1">
        <v>1056.2</v>
      </c>
      <c r="F132" s="1">
        <v>1026.81</v>
      </c>
      <c r="G132">
        <v>5.0000000000000001E-3</v>
      </c>
      <c r="H132">
        <v>6.9999999999999999E-4</v>
      </c>
      <c r="I132">
        <v>7.6E-3</v>
      </c>
      <c r="J132">
        <v>1.1000000000000001E-3</v>
      </c>
      <c r="K132">
        <v>2.7699999999999999E-2</v>
      </c>
      <c r="L132">
        <v>0.93489999999999995</v>
      </c>
      <c r="M132">
        <v>2.3E-2</v>
      </c>
      <c r="N132">
        <v>0.31409999999999999</v>
      </c>
      <c r="O132">
        <v>4.3E-3</v>
      </c>
      <c r="P132">
        <v>0.1258</v>
      </c>
      <c r="Q132" s="1">
        <v>56696.82</v>
      </c>
      <c r="R132">
        <v>0.23699999999999999</v>
      </c>
      <c r="S132">
        <v>0.16850000000000001</v>
      </c>
      <c r="T132">
        <v>0.59450000000000003</v>
      </c>
      <c r="U132">
        <v>9.34</v>
      </c>
      <c r="V132" s="1">
        <v>67451.41</v>
      </c>
      <c r="W132">
        <v>109.16</v>
      </c>
      <c r="X132" s="1">
        <v>178439.55</v>
      </c>
      <c r="Y132">
        <v>0.79559999999999997</v>
      </c>
      <c r="Z132">
        <v>0.13039999999999999</v>
      </c>
      <c r="AA132">
        <v>7.3999999999999996E-2</v>
      </c>
      <c r="AB132">
        <v>0.2044</v>
      </c>
      <c r="AC132">
        <v>178.44</v>
      </c>
      <c r="AD132" s="1">
        <v>5340.56</v>
      </c>
      <c r="AE132">
        <v>579.12</v>
      </c>
      <c r="AF132" s="1">
        <v>160315.76</v>
      </c>
      <c r="AG132" t="s">
        <v>610</v>
      </c>
      <c r="AH132" s="1">
        <v>34746</v>
      </c>
      <c r="AI132" s="1">
        <v>56326.41</v>
      </c>
      <c r="AJ132">
        <v>46.48</v>
      </c>
      <c r="AK132">
        <v>28.34</v>
      </c>
      <c r="AL132">
        <v>32.69</v>
      </c>
      <c r="AM132">
        <v>4.43</v>
      </c>
      <c r="AN132" s="1">
        <v>1479.36</v>
      </c>
      <c r="AO132">
        <v>1.1607000000000001</v>
      </c>
      <c r="AP132" s="1">
        <v>1450.1</v>
      </c>
      <c r="AQ132" s="1">
        <v>1927.65</v>
      </c>
      <c r="AR132" s="1">
        <v>6074.79</v>
      </c>
      <c r="AS132">
        <v>540.95000000000005</v>
      </c>
      <c r="AT132">
        <v>326.19</v>
      </c>
      <c r="AU132" s="1">
        <v>10319.68</v>
      </c>
      <c r="AV132" s="1">
        <v>5097.1000000000004</v>
      </c>
      <c r="AW132">
        <v>0.40339999999999998</v>
      </c>
      <c r="AX132" s="1">
        <v>5341.57</v>
      </c>
      <c r="AY132">
        <v>0.42270000000000002</v>
      </c>
      <c r="AZ132" s="1">
        <v>1517.88</v>
      </c>
      <c r="BA132">
        <v>0.1201</v>
      </c>
      <c r="BB132">
        <v>679.45</v>
      </c>
      <c r="BC132">
        <v>5.3800000000000001E-2</v>
      </c>
      <c r="BD132" s="1">
        <v>12636</v>
      </c>
      <c r="BE132" s="1">
        <v>3956.72</v>
      </c>
      <c r="BF132">
        <v>0.99709999999999999</v>
      </c>
      <c r="BG132">
        <v>0.52559999999999996</v>
      </c>
      <c r="BH132">
        <v>0.21410000000000001</v>
      </c>
      <c r="BI132">
        <v>0.2094</v>
      </c>
      <c r="BJ132">
        <v>3.2399999999999998E-2</v>
      </c>
      <c r="BK132">
        <v>1.8499999999999999E-2</v>
      </c>
    </row>
    <row r="133" spans="1:63" x14ac:dyDescent="0.3">
      <c r="A133" t="s">
        <v>131</v>
      </c>
      <c r="B133">
        <v>48934</v>
      </c>
      <c r="C133">
        <v>64.430000000000007</v>
      </c>
      <c r="D133">
        <v>14.04</v>
      </c>
      <c r="E133">
        <v>904.32</v>
      </c>
      <c r="F133">
        <v>885.08</v>
      </c>
      <c r="G133">
        <v>7.1000000000000004E-3</v>
      </c>
      <c r="H133">
        <v>6.9999999999999999E-4</v>
      </c>
      <c r="I133">
        <v>1.12E-2</v>
      </c>
      <c r="J133">
        <v>5.9999999999999995E-4</v>
      </c>
      <c r="K133">
        <v>2.5999999999999999E-2</v>
      </c>
      <c r="L133">
        <v>0.92869999999999997</v>
      </c>
      <c r="M133">
        <v>2.5600000000000001E-2</v>
      </c>
      <c r="N133">
        <v>0.34589999999999999</v>
      </c>
      <c r="O133">
        <v>4.7000000000000002E-3</v>
      </c>
      <c r="P133">
        <v>0.1298</v>
      </c>
      <c r="Q133" s="1">
        <v>55845.67</v>
      </c>
      <c r="R133">
        <v>0.29120000000000001</v>
      </c>
      <c r="S133">
        <v>0.186</v>
      </c>
      <c r="T133">
        <v>0.52280000000000004</v>
      </c>
      <c r="U133">
        <v>8.4499999999999993</v>
      </c>
      <c r="V133" s="1">
        <v>75062.39</v>
      </c>
      <c r="W133">
        <v>103.45</v>
      </c>
      <c r="X133" s="1">
        <v>269772.7</v>
      </c>
      <c r="Y133">
        <v>0.63819999999999999</v>
      </c>
      <c r="Z133">
        <v>0.21959999999999999</v>
      </c>
      <c r="AA133">
        <v>0.14230000000000001</v>
      </c>
      <c r="AB133">
        <v>0.36180000000000001</v>
      </c>
      <c r="AC133">
        <v>269.77</v>
      </c>
      <c r="AD133" s="1">
        <v>7674.19</v>
      </c>
      <c r="AE133">
        <v>632.07000000000005</v>
      </c>
      <c r="AF133" s="1">
        <v>252878.15</v>
      </c>
      <c r="AG133" t="s">
        <v>610</v>
      </c>
      <c r="AH133" s="1">
        <v>34456</v>
      </c>
      <c r="AI133" s="1">
        <v>59930.59</v>
      </c>
      <c r="AJ133">
        <v>40.99</v>
      </c>
      <c r="AK133">
        <v>27.12</v>
      </c>
      <c r="AL133">
        <v>30.57</v>
      </c>
      <c r="AM133">
        <v>4.2699999999999996</v>
      </c>
      <c r="AN133" s="1">
        <v>1666.58</v>
      </c>
      <c r="AO133">
        <v>1.1782999999999999</v>
      </c>
      <c r="AP133" s="1">
        <v>1747.35</v>
      </c>
      <c r="AQ133" s="1">
        <v>2329.46</v>
      </c>
      <c r="AR133" s="1">
        <v>6684.97</v>
      </c>
      <c r="AS133">
        <v>602.08000000000004</v>
      </c>
      <c r="AT133">
        <v>319.37</v>
      </c>
      <c r="AU133" s="1">
        <v>11683.23</v>
      </c>
      <c r="AV133" s="1">
        <v>4587.93</v>
      </c>
      <c r="AW133">
        <v>0.31809999999999999</v>
      </c>
      <c r="AX133" s="1">
        <v>7221.7</v>
      </c>
      <c r="AY133">
        <v>0.50060000000000004</v>
      </c>
      <c r="AZ133" s="1">
        <v>1830.62</v>
      </c>
      <c r="BA133">
        <v>0.12690000000000001</v>
      </c>
      <c r="BB133">
        <v>784.44</v>
      </c>
      <c r="BC133">
        <v>5.4399999999999997E-2</v>
      </c>
      <c r="BD133" s="1">
        <v>14424.69</v>
      </c>
      <c r="BE133" s="1">
        <v>2811.25</v>
      </c>
      <c r="BF133">
        <v>0.61150000000000004</v>
      </c>
      <c r="BG133">
        <v>0.51180000000000003</v>
      </c>
      <c r="BH133">
        <v>0.21529999999999999</v>
      </c>
      <c r="BI133">
        <v>0.21390000000000001</v>
      </c>
      <c r="BJ133">
        <v>3.39E-2</v>
      </c>
      <c r="BK133">
        <v>2.5100000000000001E-2</v>
      </c>
    </row>
    <row r="134" spans="1:63" x14ac:dyDescent="0.3">
      <c r="A134" t="s">
        <v>132</v>
      </c>
      <c r="B134">
        <v>47837</v>
      </c>
      <c r="C134">
        <v>90</v>
      </c>
      <c r="D134">
        <v>8.7200000000000006</v>
      </c>
      <c r="E134">
        <v>784.77</v>
      </c>
      <c r="F134">
        <v>745.23</v>
      </c>
      <c r="G134">
        <v>2.0999999999999999E-3</v>
      </c>
      <c r="H134">
        <v>2.9999999999999997E-4</v>
      </c>
      <c r="I134">
        <v>6.8999999999999999E-3</v>
      </c>
      <c r="J134">
        <v>1.9E-3</v>
      </c>
      <c r="K134">
        <v>2.98E-2</v>
      </c>
      <c r="L134">
        <v>0.93730000000000002</v>
      </c>
      <c r="M134">
        <v>2.1700000000000001E-2</v>
      </c>
      <c r="N134">
        <v>0.43020000000000003</v>
      </c>
      <c r="O134">
        <v>3.2000000000000002E-3</v>
      </c>
      <c r="P134">
        <v>0.1454</v>
      </c>
      <c r="Q134" s="1">
        <v>50589.58</v>
      </c>
      <c r="R134">
        <v>0.26079999999999998</v>
      </c>
      <c r="S134">
        <v>0.17649999999999999</v>
      </c>
      <c r="T134">
        <v>0.56279999999999997</v>
      </c>
      <c r="U134">
        <v>8.14</v>
      </c>
      <c r="V134" s="1">
        <v>62697.22</v>
      </c>
      <c r="W134">
        <v>92.35</v>
      </c>
      <c r="X134" s="1">
        <v>149070.43</v>
      </c>
      <c r="Y134">
        <v>0.90359999999999996</v>
      </c>
      <c r="Z134">
        <v>5.2900000000000003E-2</v>
      </c>
      <c r="AA134">
        <v>4.3499999999999997E-2</v>
      </c>
      <c r="AB134">
        <v>9.64E-2</v>
      </c>
      <c r="AC134">
        <v>149.07</v>
      </c>
      <c r="AD134" s="1">
        <v>3563.13</v>
      </c>
      <c r="AE134">
        <v>456.51</v>
      </c>
      <c r="AF134" s="1">
        <v>125004.18</v>
      </c>
      <c r="AG134" t="s">
        <v>610</v>
      </c>
      <c r="AH134" s="1">
        <v>31768</v>
      </c>
      <c r="AI134" s="1">
        <v>47053.42</v>
      </c>
      <c r="AJ134">
        <v>39.11</v>
      </c>
      <c r="AK134">
        <v>23.04</v>
      </c>
      <c r="AL134">
        <v>27.48</v>
      </c>
      <c r="AM134">
        <v>4.4800000000000004</v>
      </c>
      <c r="AN134" s="1">
        <v>1447.43</v>
      </c>
      <c r="AO134">
        <v>1.7063999999999999</v>
      </c>
      <c r="AP134" s="1">
        <v>1615.98</v>
      </c>
      <c r="AQ134" s="1">
        <v>2297.37</v>
      </c>
      <c r="AR134" s="1">
        <v>6381.07</v>
      </c>
      <c r="AS134">
        <v>472.08</v>
      </c>
      <c r="AT134">
        <v>311.33999999999997</v>
      </c>
      <c r="AU134" s="1">
        <v>11077.84</v>
      </c>
      <c r="AV134" s="1">
        <v>7598.93</v>
      </c>
      <c r="AW134">
        <v>0.53049999999999997</v>
      </c>
      <c r="AX134" s="1">
        <v>4259.13</v>
      </c>
      <c r="AY134">
        <v>0.29730000000000001</v>
      </c>
      <c r="AZ134" s="1">
        <v>1594.85</v>
      </c>
      <c r="BA134">
        <v>0.1113</v>
      </c>
      <c r="BB134">
        <v>871.02</v>
      </c>
      <c r="BC134">
        <v>6.08E-2</v>
      </c>
      <c r="BD134" s="1">
        <v>14323.92</v>
      </c>
      <c r="BE134" s="1">
        <v>6314.15</v>
      </c>
      <c r="BF134">
        <v>2.6248</v>
      </c>
      <c r="BG134">
        <v>0.503</v>
      </c>
      <c r="BH134">
        <v>0.21679999999999999</v>
      </c>
      <c r="BI134">
        <v>0.22339999999999999</v>
      </c>
      <c r="BJ134">
        <v>3.5799999999999998E-2</v>
      </c>
      <c r="BK134">
        <v>2.0899999999999998E-2</v>
      </c>
    </row>
    <row r="135" spans="1:63" x14ac:dyDescent="0.3">
      <c r="A135" t="s">
        <v>133</v>
      </c>
      <c r="B135">
        <v>47928</v>
      </c>
      <c r="C135">
        <v>85.86</v>
      </c>
      <c r="D135">
        <v>14.27</v>
      </c>
      <c r="E135" s="1">
        <v>1225.31</v>
      </c>
      <c r="F135" s="1">
        <v>1163.8599999999999</v>
      </c>
      <c r="G135">
        <v>2.3999999999999998E-3</v>
      </c>
      <c r="H135">
        <v>2.0000000000000001E-4</v>
      </c>
      <c r="I135">
        <v>5.1000000000000004E-3</v>
      </c>
      <c r="J135">
        <v>6.9999999999999999E-4</v>
      </c>
      <c r="K135">
        <v>7.1999999999999998E-3</v>
      </c>
      <c r="L135">
        <v>0.96730000000000005</v>
      </c>
      <c r="M135">
        <v>1.7100000000000001E-2</v>
      </c>
      <c r="N135">
        <v>0.7974</v>
      </c>
      <c r="O135">
        <v>1.1999999999999999E-3</v>
      </c>
      <c r="P135">
        <v>0.15890000000000001</v>
      </c>
      <c r="Q135" s="1">
        <v>53146.720000000001</v>
      </c>
      <c r="R135">
        <v>0.24399999999999999</v>
      </c>
      <c r="S135">
        <v>0.20319999999999999</v>
      </c>
      <c r="T135">
        <v>0.55279999999999996</v>
      </c>
      <c r="U135">
        <v>9.7100000000000009</v>
      </c>
      <c r="V135" s="1">
        <v>71045.94</v>
      </c>
      <c r="W135">
        <v>120.9</v>
      </c>
      <c r="X135" s="1">
        <v>86321.56</v>
      </c>
      <c r="Y135">
        <v>0.83620000000000005</v>
      </c>
      <c r="Z135">
        <v>7.4700000000000003E-2</v>
      </c>
      <c r="AA135">
        <v>8.9099999999999999E-2</v>
      </c>
      <c r="AB135">
        <v>0.1638</v>
      </c>
      <c r="AC135">
        <v>86.32</v>
      </c>
      <c r="AD135" s="1">
        <v>1997.13</v>
      </c>
      <c r="AE135">
        <v>272.11</v>
      </c>
      <c r="AF135" s="1">
        <v>77817.509999999995</v>
      </c>
      <c r="AG135" t="s">
        <v>610</v>
      </c>
      <c r="AH135" s="1">
        <v>30370</v>
      </c>
      <c r="AI135" s="1">
        <v>44510.92</v>
      </c>
      <c r="AJ135">
        <v>29.94</v>
      </c>
      <c r="AK135">
        <v>22.58</v>
      </c>
      <c r="AL135">
        <v>24.64</v>
      </c>
      <c r="AM135">
        <v>4.24</v>
      </c>
      <c r="AN135" s="1">
        <v>1890.88</v>
      </c>
      <c r="AO135">
        <v>0.90410000000000001</v>
      </c>
      <c r="AP135" s="1">
        <v>1474.44</v>
      </c>
      <c r="AQ135" s="1">
        <v>2499.81</v>
      </c>
      <c r="AR135" s="1">
        <v>6693.13</v>
      </c>
      <c r="AS135">
        <v>495.4</v>
      </c>
      <c r="AT135">
        <v>327.48</v>
      </c>
      <c r="AU135" s="1">
        <v>11490.27</v>
      </c>
      <c r="AV135" s="1">
        <v>9890.1</v>
      </c>
      <c r="AW135">
        <v>0.6895</v>
      </c>
      <c r="AX135" s="1">
        <v>1930.81</v>
      </c>
      <c r="AY135">
        <v>0.1346</v>
      </c>
      <c r="AZ135" s="1">
        <v>1158.2</v>
      </c>
      <c r="BA135">
        <v>8.0699999999999994E-2</v>
      </c>
      <c r="BB135" s="1">
        <v>1364.2</v>
      </c>
      <c r="BC135">
        <v>9.5100000000000004E-2</v>
      </c>
      <c r="BD135" s="1">
        <v>14343.32</v>
      </c>
      <c r="BE135" s="1">
        <v>8670.52</v>
      </c>
      <c r="BF135">
        <v>4.4307999999999996</v>
      </c>
      <c r="BG135">
        <v>0.505</v>
      </c>
      <c r="BH135">
        <v>0.2238</v>
      </c>
      <c r="BI135">
        <v>0.20960000000000001</v>
      </c>
      <c r="BJ135">
        <v>4.2700000000000002E-2</v>
      </c>
      <c r="BK135">
        <v>1.9E-2</v>
      </c>
    </row>
    <row r="136" spans="1:63" x14ac:dyDescent="0.3">
      <c r="A136" t="s">
        <v>134</v>
      </c>
      <c r="B136">
        <v>43844</v>
      </c>
      <c r="C136">
        <v>43.46</v>
      </c>
      <c r="D136">
        <v>390.94</v>
      </c>
      <c r="E136" s="1">
        <v>16990.740000000002</v>
      </c>
      <c r="F136" s="1">
        <v>13030.56</v>
      </c>
      <c r="G136">
        <v>1.8100000000000002E-2</v>
      </c>
      <c r="H136">
        <v>8.0000000000000004E-4</v>
      </c>
      <c r="I136">
        <v>0.4214</v>
      </c>
      <c r="J136">
        <v>1.1999999999999999E-3</v>
      </c>
      <c r="K136">
        <v>9.6199999999999994E-2</v>
      </c>
      <c r="L136">
        <v>0.38469999999999999</v>
      </c>
      <c r="M136">
        <v>7.7600000000000002E-2</v>
      </c>
      <c r="N136">
        <v>0.84719999999999995</v>
      </c>
      <c r="O136">
        <v>5.8700000000000002E-2</v>
      </c>
      <c r="P136">
        <v>0.1817</v>
      </c>
      <c r="Q136" s="1">
        <v>59481.95</v>
      </c>
      <c r="R136">
        <v>0.33689999999999998</v>
      </c>
      <c r="S136">
        <v>0.1482</v>
      </c>
      <c r="T136">
        <v>0.51500000000000001</v>
      </c>
      <c r="U136">
        <v>84.79</v>
      </c>
      <c r="V136" s="1">
        <v>96645.5</v>
      </c>
      <c r="W136">
        <v>199.57</v>
      </c>
      <c r="X136" s="1">
        <v>88756.21</v>
      </c>
      <c r="Y136">
        <v>0.63690000000000002</v>
      </c>
      <c r="Z136">
        <v>0.2964</v>
      </c>
      <c r="AA136">
        <v>6.6699999999999995E-2</v>
      </c>
      <c r="AB136">
        <v>0.36309999999999998</v>
      </c>
      <c r="AC136">
        <v>88.76</v>
      </c>
      <c r="AD136" s="1">
        <v>4475.4799999999996</v>
      </c>
      <c r="AE136">
        <v>477.85</v>
      </c>
      <c r="AF136" s="1">
        <v>75199.94</v>
      </c>
      <c r="AG136" t="s">
        <v>610</v>
      </c>
      <c r="AH136" s="1">
        <v>26024</v>
      </c>
      <c r="AI136" s="1">
        <v>45093.81</v>
      </c>
      <c r="AJ136">
        <v>65.5</v>
      </c>
      <c r="AK136">
        <v>44.46</v>
      </c>
      <c r="AL136">
        <v>55.04</v>
      </c>
      <c r="AM136">
        <v>4.1500000000000004</v>
      </c>
      <c r="AN136">
        <v>0</v>
      </c>
      <c r="AO136">
        <v>1.1607000000000001</v>
      </c>
      <c r="AP136" s="1">
        <v>1880.77</v>
      </c>
      <c r="AQ136" s="1">
        <v>2603.91</v>
      </c>
      <c r="AR136" s="1">
        <v>7200.57</v>
      </c>
      <c r="AS136">
        <v>841.11</v>
      </c>
      <c r="AT136">
        <v>651.94000000000005</v>
      </c>
      <c r="AU136" s="1">
        <v>13178.31</v>
      </c>
      <c r="AV136" s="1">
        <v>9561.75</v>
      </c>
      <c r="AW136">
        <v>0.55430000000000001</v>
      </c>
      <c r="AX136" s="1">
        <v>5119.3900000000003</v>
      </c>
      <c r="AY136">
        <v>0.29680000000000001</v>
      </c>
      <c r="AZ136">
        <v>717.08</v>
      </c>
      <c r="BA136">
        <v>4.1599999999999998E-2</v>
      </c>
      <c r="BB136" s="1">
        <v>1852.08</v>
      </c>
      <c r="BC136">
        <v>0.1074</v>
      </c>
      <c r="BD136" s="1">
        <v>17250.310000000001</v>
      </c>
      <c r="BE136" s="1">
        <v>4813.6899999999996</v>
      </c>
      <c r="BF136">
        <v>2.0051000000000001</v>
      </c>
      <c r="BG136">
        <v>0.45200000000000001</v>
      </c>
      <c r="BH136">
        <v>0.1767</v>
      </c>
      <c r="BI136">
        <v>0.3322</v>
      </c>
      <c r="BJ136">
        <v>2.75E-2</v>
      </c>
      <c r="BK136">
        <v>1.1599999999999999E-2</v>
      </c>
    </row>
    <row r="137" spans="1:63" x14ac:dyDescent="0.3">
      <c r="A137" t="s">
        <v>135</v>
      </c>
      <c r="B137">
        <v>43851</v>
      </c>
      <c r="C137">
        <v>17.100000000000001</v>
      </c>
      <c r="D137">
        <v>119.59</v>
      </c>
      <c r="E137" s="1">
        <v>2044.43</v>
      </c>
      <c r="F137" s="1">
        <v>2012.1</v>
      </c>
      <c r="G137">
        <v>1.7899999999999999E-2</v>
      </c>
      <c r="H137">
        <v>6.9999999999999999E-4</v>
      </c>
      <c r="I137">
        <v>7.0000000000000007E-2</v>
      </c>
      <c r="J137">
        <v>1.2999999999999999E-3</v>
      </c>
      <c r="K137">
        <v>5.0900000000000001E-2</v>
      </c>
      <c r="L137">
        <v>0.80069999999999997</v>
      </c>
      <c r="M137">
        <v>5.8500000000000003E-2</v>
      </c>
      <c r="N137">
        <v>0.4083</v>
      </c>
      <c r="O137">
        <v>2.01E-2</v>
      </c>
      <c r="P137">
        <v>0.1381</v>
      </c>
      <c r="Q137" s="1">
        <v>62747.91</v>
      </c>
      <c r="R137">
        <v>0.2369</v>
      </c>
      <c r="S137">
        <v>0.20250000000000001</v>
      </c>
      <c r="T137">
        <v>0.56059999999999999</v>
      </c>
      <c r="U137">
        <v>16.09</v>
      </c>
      <c r="V137" s="1">
        <v>81708.639999999999</v>
      </c>
      <c r="W137">
        <v>123.57</v>
      </c>
      <c r="X137" s="1">
        <v>176998.02</v>
      </c>
      <c r="Y137">
        <v>0.7016</v>
      </c>
      <c r="Z137">
        <v>0.26179999999999998</v>
      </c>
      <c r="AA137">
        <v>3.6600000000000001E-2</v>
      </c>
      <c r="AB137">
        <v>0.2984</v>
      </c>
      <c r="AC137">
        <v>177</v>
      </c>
      <c r="AD137" s="1">
        <v>8032.75</v>
      </c>
      <c r="AE137">
        <v>879.32</v>
      </c>
      <c r="AF137" s="1">
        <v>171289.88</v>
      </c>
      <c r="AG137" t="s">
        <v>610</v>
      </c>
      <c r="AH137" s="1">
        <v>36009</v>
      </c>
      <c r="AI137" s="1">
        <v>56886.27</v>
      </c>
      <c r="AJ137">
        <v>70.36</v>
      </c>
      <c r="AK137">
        <v>43.13</v>
      </c>
      <c r="AL137">
        <v>50.46</v>
      </c>
      <c r="AM137">
        <v>4.88</v>
      </c>
      <c r="AN137">
        <v>287.55</v>
      </c>
      <c r="AO137">
        <v>1.0899000000000001</v>
      </c>
      <c r="AP137" s="1">
        <v>1638.9</v>
      </c>
      <c r="AQ137" s="1">
        <v>1991.56</v>
      </c>
      <c r="AR137" s="1">
        <v>7074.41</v>
      </c>
      <c r="AS137">
        <v>712.26</v>
      </c>
      <c r="AT137">
        <v>346.1</v>
      </c>
      <c r="AU137" s="1">
        <v>11763.24</v>
      </c>
      <c r="AV137" s="1">
        <v>4201.92</v>
      </c>
      <c r="AW137">
        <v>0.31509999999999999</v>
      </c>
      <c r="AX137" s="1">
        <v>7082.55</v>
      </c>
      <c r="AY137">
        <v>0.53110000000000002</v>
      </c>
      <c r="AZ137" s="1">
        <v>1253.76</v>
      </c>
      <c r="BA137">
        <v>9.4E-2</v>
      </c>
      <c r="BB137">
        <v>798.55</v>
      </c>
      <c r="BC137">
        <v>5.9900000000000002E-2</v>
      </c>
      <c r="BD137" s="1">
        <v>13336.79</v>
      </c>
      <c r="BE137" s="1">
        <v>2723.48</v>
      </c>
      <c r="BF137">
        <v>0.58409999999999995</v>
      </c>
      <c r="BG137">
        <v>0.55649999999999999</v>
      </c>
      <c r="BH137">
        <v>0.2114</v>
      </c>
      <c r="BI137">
        <v>0.18990000000000001</v>
      </c>
      <c r="BJ137">
        <v>2.7300000000000001E-2</v>
      </c>
      <c r="BK137">
        <v>1.49E-2</v>
      </c>
    </row>
    <row r="138" spans="1:63" x14ac:dyDescent="0.3">
      <c r="A138" t="s">
        <v>136</v>
      </c>
      <c r="B138">
        <v>43869</v>
      </c>
      <c r="C138">
        <v>46.48</v>
      </c>
      <c r="D138">
        <v>58.32</v>
      </c>
      <c r="E138" s="1">
        <v>2710.6</v>
      </c>
      <c r="F138" s="1">
        <v>2557.63</v>
      </c>
      <c r="G138">
        <v>7.7000000000000002E-3</v>
      </c>
      <c r="H138">
        <v>6.9999999999999999E-4</v>
      </c>
      <c r="I138">
        <v>0.06</v>
      </c>
      <c r="J138">
        <v>1.6000000000000001E-3</v>
      </c>
      <c r="K138">
        <v>7.6100000000000001E-2</v>
      </c>
      <c r="L138">
        <v>0.78749999999999998</v>
      </c>
      <c r="M138">
        <v>6.6600000000000006E-2</v>
      </c>
      <c r="N138">
        <v>0.56589999999999996</v>
      </c>
      <c r="O138">
        <v>2.24E-2</v>
      </c>
      <c r="P138">
        <v>0.1447</v>
      </c>
      <c r="Q138" s="1">
        <v>57962.11</v>
      </c>
      <c r="R138">
        <v>0.2722</v>
      </c>
      <c r="S138">
        <v>0.1807</v>
      </c>
      <c r="T138">
        <v>0.54710000000000003</v>
      </c>
      <c r="U138">
        <v>18.989999999999998</v>
      </c>
      <c r="V138" s="1">
        <v>77545.97</v>
      </c>
      <c r="W138">
        <v>138.94999999999999</v>
      </c>
      <c r="X138" s="1">
        <v>106430.53</v>
      </c>
      <c r="Y138">
        <v>0.74550000000000005</v>
      </c>
      <c r="Z138">
        <v>0.2054</v>
      </c>
      <c r="AA138">
        <v>4.9099999999999998E-2</v>
      </c>
      <c r="AB138">
        <v>0.2545</v>
      </c>
      <c r="AC138">
        <v>106.43</v>
      </c>
      <c r="AD138" s="1">
        <v>3657.48</v>
      </c>
      <c r="AE138">
        <v>470.1</v>
      </c>
      <c r="AF138" s="1">
        <v>98453.23</v>
      </c>
      <c r="AG138" t="s">
        <v>610</v>
      </c>
      <c r="AH138" s="1">
        <v>29644</v>
      </c>
      <c r="AI138" s="1">
        <v>45886.04</v>
      </c>
      <c r="AJ138">
        <v>50.38</v>
      </c>
      <c r="AK138">
        <v>31.66</v>
      </c>
      <c r="AL138">
        <v>38.49</v>
      </c>
      <c r="AM138">
        <v>4.4000000000000004</v>
      </c>
      <c r="AN138">
        <v>981.05</v>
      </c>
      <c r="AO138">
        <v>0.98650000000000004</v>
      </c>
      <c r="AP138" s="1">
        <v>1319.51</v>
      </c>
      <c r="AQ138" s="1">
        <v>1863.66</v>
      </c>
      <c r="AR138" s="1">
        <v>6350.8</v>
      </c>
      <c r="AS138">
        <v>614.69000000000005</v>
      </c>
      <c r="AT138">
        <v>285.83</v>
      </c>
      <c r="AU138" s="1">
        <v>10434.5</v>
      </c>
      <c r="AV138" s="1">
        <v>6764.35</v>
      </c>
      <c r="AW138">
        <v>0.54859999999999998</v>
      </c>
      <c r="AX138" s="1">
        <v>3512.86</v>
      </c>
      <c r="AY138">
        <v>0.28489999999999999</v>
      </c>
      <c r="AZ138" s="1">
        <v>1005.37</v>
      </c>
      <c r="BA138">
        <v>8.1500000000000003E-2</v>
      </c>
      <c r="BB138" s="1">
        <v>1047.8699999999999</v>
      </c>
      <c r="BC138">
        <v>8.5000000000000006E-2</v>
      </c>
      <c r="BD138" s="1">
        <v>12330.44</v>
      </c>
      <c r="BE138" s="1">
        <v>5210.91</v>
      </c>
      <c r="BF138">
        <v>2.0226000000000002</v>
      </c>
      <c r="BG138">
        <v>0.53859999999999997</v>
      </c>
      <c r="BH138">
        <v>0.21460000000000001</v>
      </c>
      <c r="BI138">
        <v>0.20150000000000001</v>
      </c>
      <c r="BJ138">
        <v>3.2000000000000001E-2</v>
      </c>
      <c r="BK138">
        <v>1.3299999999999999E-2</v>
      </c>
    </row>
    <row r="139" spans="1:63" x14ac:dyDescent="0.3">
      <c r="A139" t="s">
        <v>137</v>
      </c>
      <c r="B139">
        <v>43877</v>
      </c>
      <c r="C139">
        <v>37.81</v>
      </c>
      <c r="D139">
        <v>110.03</v>
      </c>
      <c r="E139" s="1">
        <v>4160.21</v>
      </c>
      <c r="F139" s="1">
        <v>3995.23</v>
      </c>
      <c r="G139">
        <v>1.61E-2</v>
      </c>
      <c r="H139">
        <v>6.9999999999999999E-4</v>
      </c>
      <c r="I139">
        <v>8.2100000000000006E-2</v>
      </c>
      <c r="J139">
        <v>1.1999999999999999E-3</v>
      </c>
      <c r="K139">
        <v>5.3600000000000002E-2</v>
      </c>
      <c r="L139">
        <v>0.79339999999999999</v>
      </c>
      <c r="M139">
        <v>5.2900000000000003E-2</v>
      </c>
      <c r="N139">
        <v>0.35099999999999998</v>
      </c>
      <c r="O139">
        <v>2.07E-2</v>
      </c>
      <c r="P139">
        <v>0.1295</v>
      </c>
      <c r="Q139" s="1">
        <v>59849.98</v>
      </c>
      <c r="R139">
        <v>0.25569999999999998</v>
      </c>
      <c r="S139">
        <v>0.2056</v>
      </c>
      <c r="T139">
        <v>0.53869999999999996</v>
      </c>
      <c r="U139">
        <v>25.47</v>
      </c>
      <c r="V139" s="1">
        <v>82210.13</v>
      </c>
      <c r="W139">
        <v>159.63999999999999</v>
      </c>
      <c r="X139" s="1">
        <v>153771.66</v>
      </c>
      <c r="Y139">
        <v>0.74339999999999995</v>
      </c>
      <c r="Z139">
        <v>0.21629999999999999</v>
      </c>
      <c r="AA139">
        <v>4.0300000000000002E-2</v>
      </c>
      <c r="AB139">
        <v>0.25659999999999999</v>
      </c>
      <c r="AC139">
        <v>153.77000000000001</v>
      </c>
      <c r="AD139" s="1">
        <v>6270.71</v>
      </c>
      <c r="AE139">
        <v>741.57</v>
      </c>
      <c r="AF139" s="1">
        <v>155461.44</v>
      </c>
      <c r="AG139" t="s">
        <v>610</v>
      </c>
      <c r="AH139" s="1">
        <v>37203</v>
      </c>
      <c r="AI139" s="1">
        <v>60797.52</v>
      </c>
      <c r="AJ139">
        <v>62.59</v>
      </c>
      <c r="AK139">
        <v>39.340000000000003</v>
      </c>
      <c r="AL139">
        <v>42.59</v>
      </c>
      <c r="AM139">
        <v>5.0199999999999996</v>
      </c>
      <c r="AN139" s="1">
        <v>1635.84</v>
      </c>
      <c r="AO139">
        <v>0.94379999999999997</v>
      </c>
      <c r="AP139" s="1">
        <v>1285.07</v>
      </c>
      <c r="AQ139" s="1">
        <v>1985.96</v>
      </c>
      <c r="AR139" s="1">
        <v>6295.47</v>
      </c>
      <c r="AS139">
        <v>628.12</v>
      </c>
      <c r="AT139">
        <v>284.51</v>
      </c>
      <c r="AU139" s="1">
        <v>10479.120000000001</v>
      </c>
      <c r="AV139" s="1">
        <v>4413.72</v>
      </c>
      <c r="AW139">
        <v>0.37669999999999998</v>
      </c>
      <c r="AX139" s="1">
        <v>5822.66</v>
      </c>
      <c r="AY139">
        <v>0.49690000000000001</v>
      </c>
      <c r="AZ139">
        <v>830.33</v>
      </c>
      <c r="BA139">
        <v>7.0900000000000005E-2</v>
      </c>
      <c r="BB139">
        <v>651.20000000000005</v>
      </c>
      <c r="BC139">
        <v>5.5599999999999997E-2</v>
      </c>
      <c r="BD139" s="1">
        <v>11717.91</v>
      </c>
      <c r="BE139" s="1">
        <v>2915.17</v>
      </c>
      <c r="BF139">
        <v>0.65410000000000001</v>
      </c>
      <c r="BG139">
        <v>0.57279999999999998</v>
      </c>
      <c r="BH139">
        <v>0.218</v>
      </c>
      <c r="BI139">
        <v>0.16170000000000001</v>
      </c>
      <c r="BJ139">
        <v>3.0300000000000001E-2</v>
      </c>
      <c r="BK139">
        <v>1.7100000000000001E-2</v>
      </c>
    </row>
    <row r="140" spans="1:63" x14ac:dyDescent="0.3">
      <c r="A140" t="s">
        <v>138</v>
      </c>
      <c r="B140">
        <v>43885</v>
      </c>
      <c r="C140">
        <v>78.62</v>
      </c>
      <c r="D140">
        <v>15.29</v>
      </c>
      <c r="E140" s="1">
        <v>1202.03</v>
      </c>
      <c r="F140" s="1">
        <v>1130.05</v>
      </c>
      <c r="G140">
        <v>4.0000000000000001E-3</v>
      </c>
      <c r="H140">
        <v>8.9999999999999998E-4</v>
      </c>
      <c r="I140">
        <v>1.49E-2</v>
      </c>
      <c r="J140">
        <v>8.9999999999999998E-4</v>
      </c>
      <c r="K140">
        <v>3.4299999999999997E-2</v>
      </c>
      <c r="L140">
        <v>0.91420000000000001</v>
      </c>
      <c r="M140">
        <v>3.0800000000000001E-2</v>
      </c>
      <c r="N140">
        <v>0.4708</v>
      </c>
      <c r="O140">
        <v>5.1000000000000004E-3</v>
      </c>
      <c r="P140">
        <v>0.14860000000000001</v>
      </c>
      <c r="Q140" s="1">
        <v>53356.17</v>
      </c>
      <c r="R140">
        <v>0.30070000000000002</v>
      </c>
      <c r="S140">
        <v>0.15790000000000001</v>
      </c>
      <c r="T140">
        <v>0.54139999999999999</v>
      </c>
      <c r="U140">
        <v>10.17</v>
      </c>
      <c r="V140" s="1">
        <v>68470.009999999995</v>
      </c>
      <c r="W140">
        <v>114.2</v>
      </c>
      <c r="X140" s="1">
        <v>162675.04</v>
      </c>
      <c r="Y140">
        <v>0.77449999999999997</v>
      </c>
      <c r="Z140">
        <v>0.13489999999999999</v>
      </c>
      <c r="AA140">
        <v>9.06E-2</v>
      </c>
      <c r="AB140">
        <v>0.22550000000000001</v>
      </c>
      <c r="AC140">
        <v>162.68</v>
      </c>
      <c r="AD140" s="1">
        <v>4632.08</v>
      </c>
      <c r="AE140">
        <v>535.69000000000005</v>
      </c>
      <c r="AF140" s="1">
        <v>145398.67000000001</v>
      </c>
      <c r="AG140" t="s">
        <v>610</v>
      </c>
      <c r="AH140" s="1">
        <v>33164</v>
      </c>
      <c r="AI140" s="1">
        <v>50275.46</v>
      </c>
      <c r="AJ140">
        <v>43.91</v>
      </c>
      <c r="AK140">
        <v>27.11</v>
      </c>
      <c r="AL140">
        <v>31.85</v>
      </c>
      <c r="AM140">
        <v>4.22</v>
      </c>
      <c r="AN140" s="1">
        <v>1587.37</v>
      </c>
      <c r="AO140">
        <v>1.1788000000000001</v>
      </c>
      <c r="AP140" s="1">
        <v>1508.76</v>
      </c>
      <c r="AQ140" s="1">
        <v>2214.23</v>
      </c>
      <c r="AR140" s="1">
        <v>5994.89</v>
      </c>
      <c r="AS140">
        <v>585.79</v>
      </c>
      <c r="AT140">
        <v>316.70999999999998</v>
      </c>
      <c r="AU140" s="1">
        <v>10620.38</v>
      </c>
      <c r="AV140" s="1">
        <v>5890.67</v>
      </c>
      <c r="AW140">
        <v>0.45660000000000001</v>
      </c>
      <c r="AX140" s="1">
        <v>4771.68</v>
      </c>
      <c r="AY140">
        <v>0.36990000000000001</v>
      </c>
      <c r="AZ140" s="1">
        <v>1352.25</v>
      </c>
      <c r="BA140">
        <v>0.1048</v>
      </c>
      <c r="BB140">
        <v>886.85</v>
      </c>
      <c r="BC140">
        <v>6.8699999999999997E-2</v>
      </c>
      <c r="BD140" s="1">
        <v>12901.46</v>
      </c>
      <c r="BE140" s="1">
        <v>4237.8500000000004</v>
      </c>
      <c r="BF140">
        <v>1.3325</v>
      </c>
      <c r="BG140">
        <v>0.50649999999999995</v>
      </c>
      <c r="BH140">
        <v>0.21240000000000001</v>
      </c>
      <c r="BI140">
        <v>0.2303</v>
      </c>
      <c r="BJ140">
        <v>3.2599999999999997E-2</v>
      </c>
      <c r="BK140">
        <v>1.8200000000000001E-2</v>
      </c>
    </row>
    <row r="141" spans="1:63" x14ac:dyDescent="0.3">
      <c r="A141" t="s">
        <v>139</v>
      </c>
      <c r="B141">
        <v>43893</v>
      </c>
      <c r="C141">
        <v>58.86</v>
      </c>
      <c r="D141">
        <v>43.46</v>
      </c>
      <c r="E141" s="1">
        <v>2558.06</v>
      </c>
      <c r="F141" s="1">
        <v>2533.2399999999998</v>
      </c>
      <c r="G141">
        <v>1.17E-2</v>
      </c>
      <c r="H141">
        <v>1E-3</v>
      </c>
      <c r="I141">
        <v>2.4400000000000002E-2</v>
      </c>
      <c r="J141">
        <v>1.1999999999999999E-3</v>
      </c>
      <c r="K141">
        <v>4.24E-2</v>
      </c>
      <c r="L141">
        <v>0.87760000000000005</v>
      </c>
      <c r="M141">
        <v>4.1599999999999998E-2</v>
      </c>
      <c r="N141">
        <v>0.37659999999999999</v>
      </c>
      <c r="O141">
        <v>1.5699999999999999E-2</v>
      </c>
      <c r="P141">
        <v>0.12989999999999999</v>
      </c>
      <c r="Q141" s="1">
        <v>56469.66</v>
      </c>
      <c r="R141">
        <v>0.2465</v>
      </c>
      <c r="S141">
        <v>0.1782</v>
      </c>
      <c r="T141">
        <v>0.57530000000000003</v>
      </c>
      <c r="U141">
        <v>16.61</v>
      </c>
      <c r="V141" s="1">
        <v>77828.73</v>
      </c>
      <c r="W141">
        <v>149.38999999999999</v>
      </c>
      <c r="X141" s="1">
        <v>146528.48000000001</v>
      </c>
      <c r="Y141">
        <v>0.76690000000000003</v>
      </c>
      <c r="Z141">
        <v>0.18529999999999999</v>
      </c>
      <c r="AA141">
        <v>4.7899999999999998E-2</v>
      </c>
      <c r="AB141">
        <v>0.2331</v>
      </c>
      <c r="AC141">
        <v>146.53</v>
      </c>
      <c r="AD141" s="1">
        <v>4995.4799999999996</v>
      </c>
      <c r="AE141">
        <v>593.24</v>
      </c>
      <c r="AF141" s="1">
        <v>137900.59</v>
      </c>
      <c r="AG141" t="s">
        <v>610</v>
      </c>
      <c r="AH141" s="1">
        <v>34570</v>
      </c>
      <c r="AI141" s="1">
        <v>56480.19</v>
      </c>
      <c r="AJ141">
        <v>53.22</v>
      </c>
      <c r="AK141">
        <v>32</v>
      </c>
      <c r="AL141">
        <v>38.869999999999997</v>
      </c>
      <c r="AM141">
        <v>4.22</v>
      </c>
      <c r="AN141" s="1">
        <v>1994.54</v>
      </c>
      <c r="AO141">
        <v>0.94640000000000002</v>
      </c>
      <c r="AP141" s="1">
        <v>1280.3599999999999</v>
      </c>
      <c r="AQ141" s="1">
        <v>1740.6</v>
      </c>
      <c r="AR141" s="1">
        <v>5893.69</v>
      </c>
      <c r="AS141">
        <v>516.1</v>
      </c>
      <c r="AT141">
        <v>260.63</v>
      </c>
      <c r="AU141" s="1">
        <v>9691.39</v>
      </c>
      <c r="AV141" s="1">
        <v>4736.1000000000004</v>
      </c>
      <c r="AW141">
        <v>0.4209</v>
      </c>
      <c r="AX141" s="1">
        <v>4593.5600000000004</v>
      </c>
      <c r="AY141">
        <v>0.4083</v>
      </c>
      <c r="AZ141" s="1">
        <v>1222.82</v>
      </c>
      <c r="BA141">
        <v>0.1087</v>
      </c>
      <c r="BB141">
        <v>698.81</v>
      </c>
      <c r="BC141">
        <v>6.2100000000000002E-2</v>
      </c>
      <c r="BD141" s="1">
        <v>11251.28</v>
      </c>
      <c r="BE141" s="1">
        <v>3578.25</v>
      </c>
      <c r="BF141">
        <v>0.90849999999999997</v>
      </c>
      <c r="BG141">
        <v>0.5464</v>
      </c>
      <c r="BH141">
        <v>0.21929999999999999</v>
      </c>
      <c r="BI141">
        <v>0.18540000000000001</v>
      </c>
      <c r="BJ141">
        <v>2.9399999999999999E-2</v>
      </c>
      <c r="BK141">
        <v>1.95E-2</v>
      </c>
    </row>
    <row r="142" spans="1:63" x14ac:dyDescent="0.3">
      <c r="A142" t="s">
        <v>140</v>
      </c>
      <c r="B142">
        <v>47027</v>
      </c>
      <c r="C142">
        <v>35.19</v>
      </c>
      <c r="D142">
        <v>265.94</v>
      </c>
      <c r="E142" s="1">
        <v>9358.48</v>
      </c>
      <c r="F142" s="1">
        <v>9161.43</v>
      </c>
      <c r="G142">
        <v>8.0299999999999996E-2</v>
      </c>
      <c r="H142">
        <v>8.0000000000000004E-4</v>
      </c>
      <c r="I142">
        <v>8.1799999999999998E-2</v>
      </c>
      <c r="J142">
        <v>1.1000000000000001E-3</v>
      </c>
      <c r="K142">
        <v>0.05</v>
      </c>
      <c r="L142">
        <v>0.73470000000000002</v>
      </c>
      <c r="M142">
        <v>5.1299999999999998E-2</v>
      </c>
      <c r="N142">
        <v>0.21510000000000001</v>
      </c>
      <c r="O142">
        <v>4.3900000000000002E-2</v>
      </c>
      <c r="P142">
        <v>0.1198</v>
      </c>
      <c r="Q142" s="1">
        <v>70901.19</v>
      </c>
      <c r="R142">
        <v>0.2261</v>
      </c>
      <c r="S142">
        <v>0.18240000000000001</v>
      </c>
      <c r="T142">
        <v>0.59150000000000003</v>
      </c>
      <c r="U142">
        <v>53.67</v>
      </c>
      <c r="V142" s="1">
        <v>91125.74</v>
      </c>
      <c r="W142">
        <v>172.44</v>
      </c>
      <c r="X142" s="1">
        <v>188961.18</v>
      </c>
      <c r="Y142">
        <v>0.77710000000000001</v>
      </c>
      <c r="Z142">
        <v>0.1963</v>
      </c>
      <c r="AA142">
        <v>2.6599999999999999E-2</v>
      </c>
      <c r="AB142">
        <v>0.22289999999999999</v>
      </c>
      <c r="AC142">
        <v>188.96</v>
      </c>
      <c r="AD142" s="1">
        <v>8813.19</v>
      </c>
      <c r="AE142">
        <v>957.55</v>
      </c>
      <c r="AF142" s="1">
        <v>211178.76</v>
      </c>
      <c r="AG142" t="s">
        <v>610</v>
      </c>
      <c r="AH142" s="1">
        <v>48678</v>
      </c>
      <c r="AI142" s="1">
        <v>92911.26</v>
      </c>
      <c r="AJ142">
        <v>76.81</v>
      </c>
      <c r="AK142">
        <v>43.26</v>
      </c>
      <c r="AL142">
        <v>50.44</v>
      </c>
      <c r="AM142">
        <v>4.79</v>
      </c>
      <c r="AN142" s="1">
        <v>1584.74</v>
      </c>
      <c r="AO142">
        <v>0.70240000000000002</v>
      </c>
      <c r="AP142" s="1">
        <v>1379.29</v>
      </c>
      <c r="AQ142" s="1">
        <v>1991.74</v>
      </c>
      <c r="AR142" s="1">
        <v>7200.12</v>
      </c>
      <c r="AS142">
        <v>745.79</v>
      </c>
      <c r="AT142">
        <v>397.91</v>
      </c>
      <c r="AU142" s="1">
        <v>11714.86</v>
      </c>
      <c r="AV142" s="1">
        <v>3425.02</v>
      </c>
      <c r="AW142">
        <v>0.2671</v>
      </c>
      <c r="AX142" s="1">
        <v>7871.22</v>
      </c>
      <c r="AY142">
        <v>0.6139</v>
      </c>
      <c r="AZ142" s="1">
        <v>1072.45</v>
      </c>
      <c r="BA142">
        <v>8.3599999999999994E-2</v>
      </c>
      <c r="BB142">
        <v>452.71</v>
      </c>
      <c r="BC142">
        <v>3.5299999999999998E-2</v>
      </c>
      <c r="BD142" s="1">
        <v>12821.39</v>
      </c>
      <c r="BE142" s="1">
        <v>2008.77</v>
      </c>
      <c r="BF142">
        <v>0.2752</v>
      </c>
      <c r="BG142">
        <v>0.6008</v>
      </c>
      <c r="BH142">
        <v>0.22370000000000001</v>
      </c>
      <c r="BI142">
        <v>0.12139999999999999</v>
      </c>
      <c r="BJ142">
        <v>3.0200000000000001E-2</v>
      </c>
      <c r="BK142">
        <v>2.41E-2</v>
      </c>
    </row>
    <row r="143" spans="1:63" x14ac:dyDescent="0.3">
      <c r="A143" t="s">
        <v>141</v>
      </c>
      <c r="B143">
        <v>43901</v>
      </c>
      <c r="C143">
        <v>13.62</v>
      </c>
      <c r="D143">
        <v>378.39</v>
      </c>
      <c r="E143" s="1">
        <v>5153.3100000000004</v>
      </c>
      <c r="F143" s="1">
        <v>4088.23</v>
      </c>
      <c r="G143">
        <v>3.0999999999999999E-3</v>
      </c>
      <c r="H143">
        <v>5.0000000000000001E-4</v>
      </c>
      <c r="I143">
        <v>0.40600000000000003</v>
      </c>
      <c r="J143">
        <v>1.4E-3</v>
      </c>
      <c r="K143">
        <v>0.10199999999999999</v>
      </c>
      <c r="L143">
        <v>0.38350000000000001</v>
      </c>
      <c r="M143">
        <v>0.10349999999999999</v>
      </c>
      <c r="N143">
        <v>0.95069999999999999</v>
      </c>
      <c r="O143">
        <v>2.9399999999999999E-2</v>
      </c>
      <c r="P143">
        <v>0.17979999999999999</v>
      </c>
      <c r="Q143" s="1">
        <v>57641.58</v>
      </c>
      <c r="R143">
        <v>0.30359999999999998</v>
      </c>
      <c r="S143">
        <v>0.17499999999999999</v>
      </c>
      <c r="T143">
        <v>0.52139999999999997</v>
      </c>
      <c r="U143">
        <v>39.29</v>
      </c>
      <c r="V143" s="1">
        <v>78196.320000000007</v>
      </c>
      <c r="W143">
        <v>129.72</v>
      </c>
      <c r="X143" s="1">
        <v>67996.97</v>
      </c>
      <c r="Y143">
        <v>0.65610000000000002</v>
      </c>
      <c r="Z143">
        <v>0.27029999999999998</v>
      </c>
      <c r="AA143">
        <v>7.3599999999999999E-2</v>
      </c>
      <c r="AB143">
        <v>0.34389999999999998</v>
      </c>
      <c r="AC143">
        <v>68</v>
      </c>
      <c r="AD143" s="1">
        <v>3273.2</v>
      </c>
      <c r="AE143">
        <v>439.76</v>
      </c>
      <c r="AF143" s="1">
        <v>62765.25</v>
      </c>
      <c r="AG143" t="s">
        <v>610</v>
      </c>
      <c r="AH143" s="1">
        <v>24624</v>
      </c>
      <c r="AI143" s="1">
        <v>36621.300000000003</v>
      </c>
      <c r="AJ143">
        <v>61.9</v>
      </c>
      <c r="AK143">
        <v>43.96</v>
      </c>
      <c r="AL143">
        <v>50.3</v>
      </c>
      <c r="AM143">
        <v>4.68</v>
      </c>
      <c r="AN143">
        <v>3</v>
      </c>
      <c r="AO143">
        <v>1.2513000000000001</v>
      </c>
      <c r="AP143" s="1">
        <v>1915.02</v>
      </c>
      <c r="AQ143" s="1">
        <v>2580.0700000000002</v>
      </c>
      <c r="AR143" s="1">
        <v>6982.86</v>
      </c>
      <c r="AS143">
        <v>813.36</v>
      </c>
      <c r="AT143">
        <v>609.58000000000004</v>
      </c>
      <c r="AU143" s="1">
        <v>12900.89</v>
      </c>
      <c r="AV143" s="1">
        <v>10545.36</v>
      </c>
      <c r="AW143">
        <v>0.62629999999999997</v>
      </c>
      <c r="AX143" s="1">
        <v>3613.44</v>
      </c>
      <c r="AY143">
        <v>0.21460000000000001</v>
      </c>
      <c r="AZ143">
        <v>823.25</v>
      </c>
      <c r="BA143">
        <v>4.8899999999999999E-2</v>
      </c>
      <c r="BB143" s="1">
        <v>1855.37</v>
      </c>
      <c r="BC143">
        <v>0.11020000000000001</v>
      </c>
      <c r="BD143" s="1">
        <v>16837.419999999998</v>
      </c>
      <c r="BE143" s="1">
        <v>6116.88</v>
      </c>
      <c r="BF143">
        <v>3.9691999999999998</v>
      </c>
      <c r="BG143">
        <v>0.47470000000000001</v>
      </c>
      <c r="BH143">
        <v>0.1867</v>
      </c>
      <c r="BI143">
        <v>0.29949999999999999</v>
      </c>
      <c r="BJ143">
        <v>2.7900000000000001E-2</v>
      </c>
      <c r="BK143">
        <v>1.11E-2</v>
      </c>
    </row>
    <row r="144" spans="1:63" x14ac:dyDescent="0.3">
      <c r="A144" t="s">
        <v>143</v>
      </c>
      <c r="B144">
        <v>46409</v>
      </c>
      <c r="C144">
        <v>95.71</v>
      </c>
      <c r="D144">
        <v>12.99</v>
      </c>
      <c r="E144" s="1">
        <v>1243.23</v>
      </c>
      <c r="F144" s="1">
        <v>1211.03</v>
      </c>
      <c r="G144">
        <v>2.3999999999999998E-3</v>
      </c>
      <c r="H144">
        <v>2.9999999999999997E-4</v>
      </c>
      <c r="I144">
        <v>6.6E-3</v>
      </c>
      <c r="J144">
        <v>1E-3</v>
      </c>
      <c r="K144">
        <v>1.4800000000000001E-2</v>
      </c>
      <c r="L144">
        <v>0.95099999999999996</v>
      </c>
      <c r="M144">
        <v>2.4E-2</v>
      </c>
      <c r="N144">
        <v>0.49249999999999999</v>
      </c>
      <c r="O144">
        <v>6.9999999999999999E-4</v>
      </c>
      <c r="P144">
        <v>0.15440000000000001</v>
      </c>
      <c r="Q144" s="1">
        <v>52464.61</v>
      </c>
      <c r="R144">
        <v>0.24010000000000001</v>
      </c>
      <c r="S144">
        <v>0.1946</v>
      </c>
      <c r="T144">
        <v>0.56530000000000002</v>
      </c>
      <c r="U144">
        <v>10.9</v>
      </c>
      <c r="V144" s="1">
        <v>69164.27</v>
      </c>
      <c r="W144">
        <v>109.69</v>
      </c>
      <c r="X144" s="1">
        <v>119828.24</v>
      </c>
      <c r="Y144">
        <v>0.87309999999999999</v>
      </c>
      <c r="Z144">
        <v>6.8500000000000005E-2</v>
      </c>
      <c r="AA144">
        <v>5.8400000000000001E-2</v>
      </c>
      <c r="AB144">
        <v>0.12690000000000001</v>
      </c>
      <c r="AC144">
        <v>119.83</v>
      </c>
      <c r="AD144" s="1">
        <v>2931.83</v>
      </c>
      <c r="AE144">
        <v>372.56</v>
      </c>
      <c r="AF144" s="1">
        <v>106392.42</v>
      </c>
      <c r="AG144" t="s">
        <v>610</v>
      </c>
      <c r="AH144" s="1">
        <v>31492</v>
      </c>
      <c r="AI144" s="1">
        <v>46080.959999999999</v>
      </c>
      <c r="AJ144">
        <v>35.76</v>
      </c>
      <c r="AK144">
        <v>23.58</v>
      </c>
      <c r="AL144">
        <v>27.05</v>
      </c>
      <c r="AM144">
        <v>4.34</v>
      </c>
      <c r="AN144" s="1">
        <v>1171.8599999999999</v>
      </c>
      <c r="AO144">
        <v>1.3299000000000001</v>
      </c>
      <c r="AP144" s="1">
        <v>1386.54</v>
      </c>
      <c r="AQ144" s="1">
        <v>2295.2199999999998</v>
      </c>
      <c r="AR144" s="1">
        <v>6205.99</v>
      </c>
      <c r="AS144">
        <v>485.8</v>
      </c>
      <c r="AT144">
        <v>295.64999999999998</v>
      </c>
      <c r="AU144" s="1">
        <v>10669.21</v>
      </c>
      <c r="AV144" s="1">
        <v>7529.35</v>
      </c>
      <c r="AW144">
        <v>0.59630000000000005</v>
      </c>
      <c r="AX144" s="1">
        <v>2973.59</v>
      </c>
      <c r="AY144">
        <v>0.23549999999999999</v>
      </c>
      <c r="AZ144" s="1">
        <v>1202.2</v>
      </c>
      <c r="BA144">
        <v>9.5200000000000007E-2</v>
      </c>
      <c r="BB144">
        <v>921.28</v>
      </c>
      <c r="BC144">
        <v>7.2999999999999995E-2</v>
      </c>
      <c r="BD144" s="1">
        <v>12626.42</v>
      </c>
      <c r="BE144" s="1">
        <v>6784.1</v>
      </c>
      <c r="BF144">
        <v>3.0529999999999999</v>
      </c>
      <c r="BG144">
        <v>0.51239999999999997</v>
      </c>
      <c r="BH144">
        <v>0.2263</v>
      </c>
      <c r="BI144">
        <v>0.20569999999999999</v>
      </c>
      <c r="BJ144">
        <v>4.0800000000000003E-2</v>
      </c>
      <c r="BK144">
        <v>1.49E-2</v>
      </c>
    </row>
    <row r="145" spans="1:63" x14ac:dyDescent="0.3">
      <c r="A145" t="s">
        <v>144</v>
      </c>
      <c r="B145">
        <v>69682</v>
      </c>
      <c r="C145">
        <v>106.71</v>
      </c>
      <c r="D145">
        <v>10.56</v>
      </c>
      <c r="E145" s="1">
        <v>1127.07</v>
      </c>
      <c r="F145" s="1">
        <v>1063.68</v>
      </c>
      <c r="G145">
        <v>3.0999999999999999E-3</v>
      </c>
      <c r="H145">
        <v>6.9999999999999999E-4</v>
      </c>
      <c r="I145">
        <v>6.1999999999999998E-3</v>
      </c>
      <c r="J145">
        <v>6.9999999999999999E-4</v>
      </c>
      <c r="K145">
        <v>1.35E-2</v>
      </c>
      <c r="L145">
        <v>0.95730000000000004</v>
      </c>
      <c r="M145">
        <v>1.8599999999999998E-2</v>
      </c>
      <c r="N145">
        <v>0.40860000000000002</v>
      </c>
      <c r="O145">
        <v>2.4899999999999999E-2</v>
      </c>
      <c r="P145">
        <v>0.1439</v>
      </c>
      <c r="Q145" s="1">
        <v>53209.74</v>
      </c>
      <c r="R145">
        <v>0.30719999999999997</v>
      </c>
      <c r="S145">
        <v>0.18809999999999999</v>
      </c>
      <c r="T145">
        <v>0.50480000000000003</v>
      </c>
      <c r="U145">
        <v>8.74</v>
      </c>
      <c r="V145" s="1">
        <v>75316.38</v>
      </c>
      <c r="W145">
        <v>123.63</v>
      </c>
      <c r="X145" s="1">
        <v>212902.94</v>
      </c>
      <c r="Y145">
        <v>0.67110000000000003</v>
      </c>
      <c r="Z145">
        <v>0.16420000000000001</v>
      </c>
      <c r="AA145">
        <v>0.16470000000000001</v>
      </c>
      <c r="AB145">
        <v>0.32890000000000003</v>
      </c>
      <c r="AC145">
        <v>212.9</v>
      </c>
      <c r="AD145" s="1">
        <v>5894.92</v>
      </c>
      <c r="AE145">
        <v>510.7</v>
      </c>
      <c r="AF145" s="1">
        <v>179860.7</v>
      </c>
      <c r="AG145" t="s">
        <v>610</v>
      </c>
      <c r="AH145" s="1">
        <v>33296</v>
      </c>
      <c r="AI145" s="1">
        <v>53785.06</v>
      </c>
      <c r="AJ145">
        <v>39.68</v>
      </c>
      <c r="AK145">
        <v>25.84</v>
      </c>
      <c r="AL145">
        <v>28.59</v>
      </c>
      <c r="AM145">
        <v>4.01</v>
      </c>
      <c r="AN145" s="1">
        <v>1352.35</v>
      </c>
      <c r="AO145">
        <v>1.1323000000000001</v>
      </c>
      <c r="AP145" s="1">
        <v>1608.23</v>
      </c>
      <c r="AQ145" s="1">
        <v>2330.2199999999998</v>
      </c>
      <c r="AR145" s="1">
        <v>6379.71</v>
      </c>
      <c r="AS145">
        <v>532.54999999999995</v>
      </c>
      <c r="AT145">
        <v>374.36</v>
      </c>
      <c r="AU145" s="1">
        <v>11225.07</v>
      </c>
      <c r="AV145" s="1">
        <v>5539.07</v>
      </c>
      <c r="AW145">
        <v>0.40460000000000002</v>
      </c>
      <c r="AX145" s="1">
        <v>5708.6</v>
      </c>
      <c r="AY145">
        <v>0.41699999999999998</v>
      </c>
      <c r="AZ145" s="1">
        <v>1449.14</v>
      </c>
      <c r="BA145">
        <v>0.10580000000000001</v>
      </c>
      <c r="BB145">
        <v>994.32</v>
      </c>
      <c r="BC145">
        <v>7.2599999999999998E-2</v>
      </c>
      <c r="BD145" s="1">
        <v>13691.13</v>
      </c>
      <c r="BE145" s="1">
        <v>4102.1400000000003</v>
      </c>
      <c r="BF145">
        <v>1.1297999999999999</v>
      </c>
      <c r="BG145">
        <v>0.50109999999999999</v>
      </c>
      <c r="BH145">
        <v>0.23250000000000001</v>
      </c>
      <c r="BI145">
        <v>0.20749999999999999</v>
      </c>
      <c r="BJ145">
        <v>3.5499999999999997E-2</v>
      </c>
      <c r="BK145">
        <v>2.3400000000000001E-2</v>
      </c>
    </row>
    <row r="146" spans="1:63" x14ac:dyDescent="0.3">
      <c r="A146" t="s">
        <v>145</v>
      </c>
      <c r="B146">
        <v>47688</v>
      </c>
      <c r="C146">
        <v>137.94999999999999</v>
      </c>
      <c r="D146">
        <v>11.22</v>
      </c>
      <c r="E146" s="1">
        <v>1548.05</v>
      </c>
      <c r="F146" s="1">
        <v>1481.84</v>
      </c>
      <c r="G146">
        <v>3.3E-3</v>
      </c>
      <c r="H146">
        <v>2.9999999999999997E-4</v>
      </c>
      <c r="I146">
        <v>6.1999999999999998E-3</v>
      </c>
      <c r="J146">
        <v>8.9999999999999998E-4</v>
      </c>
      <c r="K146">
        <v>1.6199999999999999E-2</v>
      </c>
      <c r="L146">
        <v>0.95340000000000003</v>
      </c>
      <c r="M146">
        <v>1.9699999999999999E-2</v>
      </c>
      <c r="N146">
        <v>0.40600000000000003</v>
      </c>
      <c r="O146">
        <v>2.2599999999999999E-2</v>
      </c>
      <c r="P146">
        <v>0.1424</v>
      </c>
      <c r="Q146" s="1">
        <v>54125.13</v>
      </c>
      <c r="R146">
        <v>0.26569999999999999</v>
      </c>
      <c r="S146">
        <v>0.1802</v>
      </c>
      <c r="T146">
        <v>0.55410000000000004</v>
      </c>
      <c r="U146">
        <v>13.15</v>
      </c>
      <c r="V146" s="1">
        <v>68935.460000000006</v>
      </c>
      <c r="W146">
        <v>113.55</v>
      </c>
      <c r="X146" s="1">
        <v>202672.2</v>
      </c>
      <c r="Y146">
        <v>0.68430000000000002</v>
      </c>
      <c r="Z146">
        <v>0.19309999999999999</v>
      </c>
      <c r="AA146">
        <v>0.1226</v>
      </c>
      <c r="AB146">
        <v>0.31569999999999998</v>
      </c>
      <c r="AC146">
        <v>202.67</v>
      </c>
      <c r="AD146" s="1">
        <v>5524.34</v>
      </c>
      <c r="AE146">
        <v>492.49</v>
      </c>
      <c r="AF146" s="1">
        <v>172563.79</v>
      </c>
      <c r="AG146" t="s">
        <v>610</v>
      </c>
      <c r="AH146" s="1">
        <v>32134</v>
      </c>
      <c r="AI146" s="1">
        <v>52899.62</v>
      </c>
      <c r="AJ146">
        <v>39.61</v>
      </c>
      <c r="AK146">
        <v>25.41</v>
      </c>
      <c r="AL146">
        <v>28.79</v>
      </c>
      <c r="AM146">
        <v>4.22</v>
      </c>
      <c r="AN146" s="1">
        <v>1173.7</v>
      </c>
      <c r="AO146">
        <v>1.0682</v>
      </c>
      <c r="AP146" s="1">
        <v>1425.37</v>
      </c>
      <c r="AQ146" s="1">
        <v>2151.58</v>
      </c>
      <c r="AR146" s="1">
        <v>6283.77</v>
      </c>
      <c r="AS146">
        <v>521.86</v>
      </c>
      <c r="AT146">
        <v>391.23</v>
      </c>
      <c r="AU146" s="1">
        <v>10773.82</v>
      </c>
      <c r="AV146" s="1">
        <v>5584.1</v>
      </c>
      <c r="AW146">
        <v>0.43240000000000001</v>
      </c>
      <c r="AX146" s="1">
        <v>5168.17</v>
      </c>
      <c r="AY146">
        <v>0.4002</v>
      </c>
      <c r="AZ146" s="1">
        <v>1163.3</v>
      </c>
      <c r="BA146">
        <v>9.01E-2</v>
      </c>
      <c r="BB146">
        <v>997.38</v>
      </c>
      <c r="BC146">
        <v>7.7200000000000005E-2</v>
      </c>
      <c r="BD146" s="1">
        <v>12912.95</v>
      </c>
      <c r="BE146" s="1">
        <v>4305.53</v>
      </c>
      <c r="BF146">
        <v>1.2473000000000001</v>
      </c>
      <c r="BG146">
        <v>0.51480000000000004</v>
      </c>
      <c r="BH146">
        <v>0.23350000000000001</v>
      </c>
      <c r="BI146">
        <v>0.18859999999999999</v>
      </c>
      <c r="BJ146">
        <v>3.3799999999999997E-2</v>
      </c>
      <c r="BK146">
        <v>2.93E-2</v>
      </c>
    </row>
    <row r="147" spans="1:63" x14ac:dyDescent="0.3">
      <c r="A147" t="s">
        <v>146</v>
      </c>
      <c r="B147">
        <v>47845</v>
      </c>
      <c r="C147">
        <v>69.48</v>
      </c>
      <c r="D147">
        <v>16.41</v>
      </c>
      <c r="E147" s="1">
        <v>1139.95</v>
      </c>
      <c r="F147" s="1">
        <v>1128.02</v>
      </c>
      <c r="G147">
        <v>4.1999999999999997E-3</v>
      </c>
      <c r="H147">
        <v>2.0000000000000001E-4</v>
      </c>
      <c r="I147">
        <v>5.4000000000000003E-3</v>
      </c>
      <c r="J147">
        <v>1.5E-3</v>
      </c>
      <c r="K147">
        <v>2.81E-2</v>
      </c>
      <c r="L147">
        <v>0.93620000000000003</v>
      </c>
      <c r="M147">
        <v>2.4400000000000002E-2</v>
      </c>
      <c r="N147">
        <v>0.30630000000000002</v>
      </c>
      <c r="O147">
        <v>1.8E-3</v>
      </c>
      <c r="P147">
        <v>0.12189999999999999</v>
      </c>
      <c r="Q147" s="1">
        <v>53239.74</v>
      </c>
      <c r="R147">
        <v>0.29349999999999998</v>
      </c>
      <c r="S147">
        <v>0.17910000000000001</v>
      </c>
      <c r="T147">
        <v>0.52739999999999998</v>
      </c>
      <c r="U147">
        <v>11.04</v>
      </c>
      <c r="V147" s="1">
        <v>64380.81</v>
      </c>
      <c r="W147">
        <v>99.24</v>
      </c>
      <c r="X147" s="1">
        <v>158232.91</v>
      </c>
      <c r="Y147">
        <v>0.88419999999999999</v>
      </c>
      <c r="Z147">
        <v>6.6900000000000001E-2</v>
      </c>
      <c r="AA147">
        <v>4.8899999999999999E-2</v>
      </c>
      <c r="AB147">
        <v>0.1158</v>
      </c>
      <c r="AC147">
        <v>158.22999999999999</v>
      </c>
      <c r="AD147" s="1">
        <v>4380.7700000000004</v>
      </c>
      <c r="AE147">
        <v>576.69000000000005</v>
      </c>
      <c r="AF147" s="1">
        <v>145449.29</v>
      </c>
      <c r="AG147" t="s">
        <v>610</v>
      </c>
      <c r="AH147" s="1">
        <v>36174</v>
      </c>
      <c r="AI147" s="1">
        <v>56331.9</v>
      </c>
      <c r="AJ147">
        <v>43.35</v>
      </c>
      <c r="AK147">
        <v>26.34</v>
      </c>
      <c r="AL147">
        <v>30.05</v>
      </c>
      <c r="AM147">
        <v>4.42</v>
      </c>
      <c r="AN147" s="1">
        <v>1935.95</v>
      </c>
      <c r="AO147">
        <v>1.2225999999999999</v>
      </c>
      <c r="AP147" s="1">
        <v>1421.69</v>
      </c>
      <c r="AQ147" s="1">
        <v>1931.84</v>
      </c>
      <c r="AR147" s="1">
        <v>5848.55</v>
      </c>
      <c r="AS147">
        <v>503.4</v>
      </c>
      <c r="AT147">
        <v>295.27999999999997</v>
      </c>
      <c r="AU147" s="1">
        <v>10000.76</v>
      </c>
      <c r="AV147" s="1">
        <v>5456.24</v>
      </c>
      <c r="AW147">
        <v>0.44419999999999998</v>
      </c>
      <c r="AX147" s="1">
        <v>4643.83</v>
      </c>
      <c r="AY147">
        <v>0.378</v>
      </c>
      <c r="AZ147" s="1">
        <v>1533.02</v>
      </c>
      <c r="BA147">
        <v>0.12479999999999999</v>
      </c>
      <c r="BB147">
        <v>651.08000000000004</v>
      </c>
      <c r="BC147">
        <v>5.2999999999999999E-2</v>
      </c>
      <c r="BD147" s="1">
        <v>12284.18</v>
      </c>
      <c r="BE147" s="1">
        <v>4725.0600000000004</v>
      </c>
      <c r="BF147">
        <v>1.3162</v>
      </c>
      <c r="BG147">
        <v>0.53080000000000005</v>
      </c>
      <c r="BH147">
        <v>0.21410000000000001</v>
      </c>
      <c r="BI147">
        <v>0.2</v>
      </c>
      <c r="BJ147">
        <v>3.61E-2</v>
      </c>
      <c r="BK147">
        <v>1.89E-2</v>
      </c>
    </row>
    <row r="148" spans="1:63" x14ac:dyDescent="0.3">
      <c r="A148" t="s">
        <v>147</v>
      </c>
      <c r="B148">
        <v>43919</v>
      </c>
      <c r="C148">
        <v>29.95</v>
      </c>
      <c r="D148">
        <v>76.959999999999994</v>
      </c>
      <c r="E148" s="1">
        <v>2305.0700000000002</v>
      </c>
      <c r="F148" s="1">
        <v>2220.27</v>
      </c>
      <c r="G148">
        <v>6.1000000000000004E-3</v>
      </c>
      <c r="H148">
        <v>5.9999999999999995E-4</v>
      </c>
      <c r="I148">
        <v>5.3199999999999997E-2</v>
      </c>
      <c r="J148">
        <v>1.5E-3</v>
      </c>
      <c r="K148">
        <v>4.1700000000000001E-2</v>
      </c>
      <c r="L148">
        <v>0.8306</v>
      </c>
      <c r="M148">
        <v>6.6400000000000001E-2</v>
      </c>
      <c r="N148">
        <v>0.6986</v>
      </c>
      <c r="O148">
        <v>9.2999999999999992E-3</v>
      </c>
      <c r="P148">
        <v>0.15740000000000001</v>
      </c>
      <c r="Q148" s="1">
        <v>56118.27</v>
      </c>
      <c r="R148">
        <v>0.26300000000000001</v>
      </c>
      <c r="S148">
        <v>0.1842</v>
      </c>
      <c r="T148">
        <v>0.55279999999999996</v>
      </c>
      <c r="U148">
        <v>17.86</v>
      </c>
      <c r="V148" s="1">
        <v>71273.64</v>
      </c>
      <c r="W148">
        <v>126.06</v>
      </c>
      <c r="X148" s="1">
        <v>91464.69</v>
      </c>
      <c r="Y148">
        <v>0.72589999999999999</v>
      </c>
      <c r="Z148">
        <v>0.20660000000000001</v>
      </c>
      <c r="AA148">
        <v>6.7400000000000002E-2</v>
      </c>
      <c r="AB148">
        <v>0.27410000000000001</v>
      </c>
      <c r="AC148">
        <v>91.46</v>
      </c>
      <c r="AD148" s="1">
        <v>3066.23</v>
      </c>
      <c r="AE148">
        <v>426.75</v>
      </c>
      <c r="AF148" s="1">
        <v>81841.81</v>
      </c>
      <c r="AG148" t="s">
        <v>610</v>
      </c>
      <c r="AH148" s="1">
        <v>27736</v>
      </c>
      <c r="AI148" s="1">
        <v>41513.730000000003</v>
      </c>
      <c r="AJ148">
        <v>48.47</v>
      </c>
      <c r="AK148">
        <v>30.9</v>
      </c>
      <c r="AL148">
        <v>36.5</v>
      </c>
      <c r="AM148">
        <v>4.25</v>
      </c>
      <c r="AN148">
        <v>859.7</v>
      </c>
      <c r="AO148">
        <v>0.95169999999999999</v>
      </c>
      <c r="AP148" s="1">
        <v>1349.02</v>
      </c>
      <c r="AQ148" s="1">
        <v>2038.7</v>
      </c>
      <c r="AR148" s="1">
        <v>6375.05</v>
      </c>
      <c r="AS148">
        <v>553.4</v>
      </c>
      <c r="AT148">
        <v>330.16</v>
      </c>
      <c r="AU148" s="1">
        <v>10646.33</v>
      </c>
      <c r="AV148" s="1">
        <v>7689.71</v>
      </c>
      <c r="AW148">
        <v>0.60289999999999999</v>
      </c>
      <c r="AX148" s="1">
        <v>2780.91</v>
      </c>
      <c r="AY148">
        <v>0.21809999999999999</v>
      </c>
      <c r="AZ148" s="1">
        <v>1084.29</v>
      </c>
      <c r="BA148">
        <v>8.5000000000000006E-2</v>
      </c>
      <c r="BB148" s="1">
        <v>1198.58</v>
      </c>
      <c r="BC148">
        <v>9.4E-2</v>
      </c>
      <c r="BD148" s="1">
        <v>12753.49</v>
      </c>
      <c r="BE148" s="1">
        <v>6382.08</v>
      </c>
      <c r="BF148">
        <v>3.0194000000000001</v>
      </c>
      <c r="BG148">
        <v>0.52010000000000001</v>
      </c>
      <c r="BH148">
        <v>0.22370000000000001</v>
      </c>
      <c r="BI148">
        <v>0.2072</v>
      </c>
      <c r="BJ148">
        <v>3.4000000000000002E-2</v>
      </c>
      <c r="BK148">
        <v>1.49E-2</v>
      </c>
    </row>
    <row r="149" spans="1:63" x14ac:dyDescent="0.3">
      <c r="A149" t="s">
        <v>148</v>
      </c>
      <c r="B149">
        <v>48835</v>
      </c>
      <c r="C149">
        <v>99.33</v>
      </c>
      <c r="D149">
        <v>19.920000000000002</v>
      </c>
      <c r="E149" s="1">
        <v>1978.73</v>
      </c>
      <c r="F149" s="1">
        <v>1895.84</v>
      </c>
      <c r="G149">
        <v>6.4999999999999997E-3</v>
      </c>
      <c r="H149">
        <v>6.9999999999999999E-4</v>
      </c>
      <c r="I149">
        <v>9.2999999999999992E-3</v>
      </c>
      <c r="J149">
        <v>8.9999999999999998E-4</v>
      </c>
      <c r="K149">
        <v>1.61E-2</v>
      </c>
      <c r="L149">
        <v>0.93840000000000001</v>
      </c>
      <c r="M149">
        <v>2.81E-2</v>
      </c>
      <c r="N149">
        <v>0.35859999999999997</v>
      </c>
      <c r="O149">
        <v>3.0999999999999999E-3</v>
      </c>
      <c r="P149">
        <v>0.12839999999999999</v>
      </c>
      <c r="Q149" s="1">
        <v>55815.5</v>
      </c>
      <c r="R149">
        <v>0.25269999999999998</v>
      </c>
      <c r="S149">
        <v>0.1706</v>
      </c>
      <c r="T149">
        <v>0.57679999999999998</v>
      </c>
      <c r="U149">
        <v>12.72</v>
      </c>
      <c r="V149" s="1">
        <v>75817.59</v>
      </c>
      <c r="W149">
        <v>150.38</v>
      </c>
      <c r="X149" s="1">
        <v>162806.78</v>
      </c>
      <c r="Y149">
        <v>0.76459999999999995</v>
      </c>
      <c r="Z149">
        <v>0.15179999999999999</v>
      </c>
      <c r="AA149">
        <v>8.3599999999999994E-2</v>
      </c>
      <c r="AB149">
        <v>0.2354</v>
      </c>
      <c r="AC149">
        <v>162.81</v>
      </c>
      <c r="AD149" s="1">
        <v>4633.45</v>
      </c>
      <c r="AE149">
        <v>502.94</v>
      </c>
      <c r="AF149" s="1">
        <v>154475.04999999999</v>
      </c>
      <c r="AG149" t="s">
        <v>610</v>
      </c>
      <c r="AH149" s="1">
        <v>35943</v>
      </c>
      <c r="AI149" s="1">
        <v>56234.9</v>
      </c>
      <c r="AJ149">
        <v>43.17</v>
      </c>
      <c r="AK149">
        <v>26.5</v>
      </c>
      <c r="AL149">
        <v>29.57</v>
      </c>
      <c r="AM149">
        <v>4.6100000000000003</v>
      </c>
      <c r="AN149" s="1">
        <v>1450.97</v>
      </c>
      <c r="AO149">
        <v>0.94589999999999996</v>
      </c>
      <c r="AP149" s="1">
        <v>1318.86</v>
      </c>
      <c r="AQ149" s="1">
        <v>1976.2</v>
      </c>
      <c r="AR149" s="1">
        <v>5925.4</v>
      </c>
      <c r="AS149">
        <v>466.34</v>
      </c>
      <c r="AT149">
        <v>247.79</v>
      </c>
      <c r="AU149" s="1">
        <v>9934.59</v>
      </c>
      <c r="AV149" s="1">
        <v>5152</v>
      </c>
      <c r="AW149">
        <v>0.43990000000000001</v>
      </c>
      <c r="AX149" s="1">
        <v>4613.74</v>
      </c>
      <c r="AY149">
        <v>0.39400000000000002</v>
      </c>
      <c r="AZ149" s="1">
        <v>1176.79</v>
      </c>
      <c r="BA149">
        <v>0.10050000000000001</v>
      </c>
      <c r="BB149">
        <v>768.31</v>
      </c>
      <c r="BC149">
        <v>6.5600000000000006E-2</v>
      </c>
      <c r="BD149" s="1">
        <v>11710.84</v>
      </c>
      <c r="BE149" s="1">
        <v>4043.2</v>
      </c>
      <c r="BF149">
        <v>1.0703</v>
      </c>
      <c r="BG149">
        <v>0.5292</v>
      </c>
      <c r="BH149">
        <v>0.2185</v>
      </c>
      <c r="BI149">
        <v>0.1968</v>
      </c>
      <c r="BJ149">
        <v>3.3399999999999999E-2</v>
      </c>
      <c r="BK149">
        <v>2.2100000000000002E-2</v>
      </c>
    </row>
    <row r="150" spans="1:63" x14ac:dyDescent="0.3">
      <c r="A150" t="s">
        <v>149</v>
      </c>
      <c r="B150">
        <v>43927</v>
      </c>
      <c r="C150">
        <v>63.9</v>
      </c>
      <c r="D150">
        <v>17.739999999999998</v>
      </c>
      <c r="E150" s="1">
        <v>1133.6400000000001</v>
      </c>
      <c r="F150" s="1">
        <v>1084.3399999999999</v>
      </c>
      <c r="G150">
        <v>2.8E-3</v>
      </c>
      <c r="H150">
        <v>4.0000000000000002E-4</v>
      </c>
      <c r="I150">
        <v>8.6E-3</v>
      </c>
      <c r="J150">
        <v>1.1000000000000001E-3</v>
      </c>
      <c r="K150">
        <v>1.6799999999999999E-2</v>
      </c>
      <c r="L150">
        <v>0.94289999999999996</v>
      </c>
      <c r="M150">
        <v>2.7400000000000001E-2</v>
      </c>
      <c r="N150">
        <v>0.49669999999999997</v>
      </c>
      <c r="O150">
        <v>1.4E-3</v>
      </c>
      <c r="P150">
        <v>0.14399999999999999</v>
      </c>
      <c r="Q150" s="1">
        <v>50695.15</v>
      </c>
      <c r="R150">
        <v>0.28270000000000001</v>
      </c>
      <c r="S150">
        <v>0.19120000000000001</v>
      </c>
      <c r="T150">
        <v>0.5262</v>
      </c>
      <c r="U150">
        <v>8.94</v>
      </c>
      <c r="V150" s="1">
        <v>69057.22</v>
      </c>
      <c r="W150">
        <v>122.36</v>
      </c>
      <c r="X150" s="1">
        <v>121522.67</v>
      </c>
      <c r="Y150">
        <v>0.80969999999999998</v>
      </c>
      <c r="Z150">
        <v>0.1132</v>
      </c>
      <c r="AA150">
        <v>7.7100000000000002E-2</v>
      </c>
      <c r="AB150">
        <v>0.1903</v>
      </c>
      <c r="AC150">
        <v>121.52</v>
      </c>
      <c r="AD150" s="1">
        <v>3268.74</v>
      </c>
      <c r="AE150">
        <v>447.11</v>
      </c>
      <c r="AF150" s="1">
        <v>109781.34</v>
      </c>
      <c r="AG150" t="s">
        <v>610</v>
      </c>
      <c r="AH150" s="1">
        <v>30774</v>
      </c>
      <c r="AI150" s="1">
        <v>46740.9</v>
      </c>
      <c r="AJ150">
        <v>42.4</v>
      </c>
      <c r="AK150">
        <v>25.3</v>
      </c>
      <c r="AL150">
        <v>31.15</v>
      </c>
      <c r="AM150">
        <v>4.09</v>
      </c>
      <c r="AN150" s="1">
        <v>1141.17</v>
      </c>
      <c r="AO150">
        <v>1.0052000000000001</v>
      </c>
      <c r="AP150" s="1">
        <v>1487.23</v>
      </c>
      <c r="AQ150" s="1">
        <v>2196.8200000000002</v>
      </c>
      <c r="AR150" s="1">
        <v>5805.62</v>
      </c>
      <c r="AS150">
        <v>537.63</v>
      </c>
      <c r="AT150">
        <v>245.87</v>
      </c>
      <c r="AU150" s="1">
        <v>10273.17</v>
      </c>
      <c r="AV150" s="1">
        <v>7177.3</v>
      </c>
      <c r="AW150">
        <v>0.56799999999999995</v>
      </c>
      <c r="AX150" s="1">
        <v>3259.45</v>
      </c>
      <c r="AY150">
        <v>0.25790000000000002</v>
      </c>
      <c r="AZ150" s="1">
        <v>1324.14</v>
      </c>
      <c r="BA150">
        <v>0.1048</v>
      </c>
      <c r="BB150">
        <v>875.86</v>
      </c>
      <c r="BC150">
        <v>6.93E-2</v>
      </c>
      <c r="BD150" s="1">
        <v>12636.75</v>
      </c>
      <c r="BE150" s="1">
        <v>6042.14</v>
      </c>
      <c r="BF150">
        <v>2.3285</v>
      </c>
      <c r="BG150">
        <v>0.50049999999999994</v>
      </c>
      <c r="BH150">
        <v>0.2223</v>
      </c>
      <c r="BI150">
        <v>0.222</v>
      </c>
      <c r="BJ150">
        <v>3.6900000000000002E-2</v>
      </c>
      <c r="BK150">
        <v>1.83E-2</v>
      </c>
    </row>
    <row r="151" spans="1:63" x14ac:dyDescent="0.3">
      <c r="A151" t="s">
        <v>150</v>
      </c>
      <c r="B151">
        <v>46037</v>
      </c>
      <c r="C151">
        <v>87.76</v>
      </c>
      <c r="D151">
        <v>14.03</v>
      </c>
      <c r="E151" s="1">
        <v>1231.52</v>
      </c>
      <c r="F151" s="1">
        <v>1189.52</v>
      </c>
      <c r="G151">
        <v>1.6000000000000001E-3</v>
      </c>
      <c r="H151">
        <v>2.9999999999999997E-4</v>
      </c>
      <c r="I151">
        <v>5.7000000000000002E-3</v>
      </c>
      <c r="J151">
        <v>1.2999999999999999E-3</v>
      </c>
      <c r="K151">
        <v>1.24E-2</v>
      </c>
      <c r="L151">
        <v>0.95940000000000003</v>
      </c>
      <c r="M151">
        <v>1.9300000000000001E-2</v>
      </c>
      <c r="N151">
        <v>0.442</v>
      </c>
      <c r="O151">
        <v>8.0000000000000004E-4</v>
      </c>
      <c r="P151">
        <v>0.14050000000000001</v>
      </c>
      <c r="Q151" s="1">
        <v>52210.15</v>
      </c>
      <c r="R151">
        <v>0.25580000000000003</v>
      </c>
      <c r="S151">
        <v>0.19550000000000001</v>
      </c>
      <c r="T151">
        <v>0.54859999999999998</v>
      </c>
      <c r="U151">
        <v>9.5399999999999991</v>
      </c>
      <c r="V151" s="1">
        <v>68977.64</v>
      </c>
      <c r="W151">
        <v>123.79</v>
      </c>
      <c r="X151" s="1">
        <v>134861.29999999999</v>
      </c>
      <c r="Y151">
        <v>0.87880000000000003</v>
      </c>
      <c r="Z151">
        <v>5.7099999999999998E-2</v>
      </c>
      <c r="AA151">
        <v>6.4100000000000004E-2</v>
      </c>
      <c r="AB151">
        <v>0.1212</v>
      </c>
      <c r="AC151">
        <v>134.86000000000001</v>
      </c>
      <c r="AD151" s="1">
        <v>3501.22</v>
      </c>
      <c r="AE151">
        <v>453.02</v>
      </c>
      <c r="AF151" s="1">
        <v>123079.73</v>
      </c>
      <c r="AG151" t="s">
        <v>610</v>
      </c>
      <c r="AH151" s="1">
        <v>33148</v>
      </c>
      <c r="AI151" s="1">
        <v>50178.400000000001</v>
      </c>
      <c r="AJ151">
        <v>38.049999999999997</v>
      </c>
      <c r="AK151">
        <v>24.8</v>
      </c>
      <c r="AL151">
        <v>27.51</v>
      </c>
      <c r="AM151">
        <v>4.5</v>
      </c>
      <c r="AN151" s="1">
        <v>1165.5</v>
      </c>
      <c r="AO151">
        <v>1.1776</v>
      </c>
      <c r="AP151" s="1">
        <v>1397.98</v>
      </c>
      <c r="AQ151" s="1">
        <v>2182.83</v>
      </c>
      <c r="AR151" s="1">
        <v>6056.82</v>
      </c>
      <c r="AS151">
        <v>460.28</v>
      </c>
      <c r="AT151">
        <v>282.27999999999997</v>
      </c>
      <c r="AU151" s="1">
        <v>10380.19</v>
      </c>
      <c r="AV151" s="1">
        <v>6633.4</v>
      </c>
      <c r="AW151">
        <v>0.53979999999999995</v>
      </c>
      <c r="AX151" s="1">
        <v>3503.91</v>
      </c>
      <c r="AY151">
        <v>0.28510000000000002</v>
      </c>
      <c r="AZ151" s="1">
        <v>1269.8399999999999</v>
      </c>
      <c r="BA151">
        <v>0.1033</v>
      </c>
      <c r="BB151">
        <v>881.88</v>
      </c>
      <c r="BC151">
        <v>7.1800000000000003E-2</v>
      </c>
      <c r="BD151" s="1">
        <v>12289.03</v>
      </c>
      <c r="BE151" s="1">
        <v>5623.06</v>
      </c>
      <c r="BF151">
        <v>1.9941</v>
      </c>
      <c r="BG151">
        <v>0.50560000000000005</v>
      </c>
      <c r="BH151">
        <v>0.22220000000000001</v>
      </c>
      <c r="BI151">
        <v>0.21790000000000001</v>
      </c>
      <c r="BJ151">
        <v>3.6499999999999998E-2</v>
      </c>
      <c r="BK151">
        <v>1.78E-2</v>
      </c>
    </row>
    <row r="152" spans="1:63" x14ac:dyDescent="0.3">
      <c r="A152" t="s">
        <v>151</v>
      </c>
      <c r="B152">
        <v>48512</v>
      </c>
      <c r="C152">
        <v>90.33</v>
      </c>
      <c r="D152">
        <v>10.59</v>
      </c>
      <c r="E152">
        <v>957.07</v>
      </c>
      <c r="F152">
        <v>907.85</v>
      </c>
      <c r="G152">
        <v>2E-3</v>
      </c>
      <c r="H152">
        <v>2.0000000000000001E-4</v>
      </c>
      <c r="I152">
        <v>4.5999999999999999E-3</v>
      </c>
      <c r="J152">
        <v>5.9999999999999995E-4</v>
      </c>
      <c r="K152">
        <v>9.4000000000000004E-3</v>
      </c>
      <c r="L152">
        <v>0.96679999999999999</v>
      </c>
      <c r="M152">
        <v>1.6299999999999999E-2</v>
      </c>
      <c r="N152">
        <v>0.44840000000000002</v>
      </c>
      <c r="O152">
        <v>8.0000000000000004E-4</v>
      </c>
      <c r="P152">
        <v>0.13669999999999999</v>
      </c>
      <c r="Q152" s="1">
        <v>50688.42</v>
      </c>
      <c r="R152">
        <v>0.25280000000000002</v>
      </c>
      <c r="S152">
        <v>0.1822</v>
      </c>
      <c r="T152">
        <v>0.56499999999999995</v>
      </c>
      <c r="U152">
        <v>8.6300000000000008</v>
      </c>
      <c r="V152" s="1">
        <v>62969.1</v>
      </c>
      <c r="W152">
        <v>106.37</v>
      </c>
      <c r="X152" s="1">
        <v>138418.46</v>
      </c>
      <c r="Y152">
        <v>0.84909999999999997</v>
      </c>
      <c r="Z152">
        <v>6.9400000000000003E-2</v>
      </c>
      <c r="AA152">
        <v>8.1500000000000003E-2</v>
      </c>
      <c r="AB152">
        <v>0.15090000000000001</v>
      </c>
      <c r="AC152">
        <v>138.41999999999999</v>
      </c>
      <c r="AD152" s="1">
        <v>3537.72</v>
      </c>
      <c r="AE152">
        <v>449.64</v>
      </c>
      <c r="AF152" s="1">
        <v>121789.23</v>
      </c>
      <c r="AG152" t="s">
        <v>610</v>
      </c>
      <c r="AH152" s="1">
        <v>32302</v>
      </c>
      <c r="AI152" s="1">
        <v>48065.38</v>
      </c>
      <c r="AJ152">
        <v>35.950000000000003</v>
      </c>
      <c r="AK152">
        <v>24.4</v>
      </c>
      <c r="AL152">
        <v>26.99</v>
      </c>
      <c r="AM152">
        <v>3.94</v>
      </c>
      <c r="AN152" s="1">
        <v>1254.73</v>
      </c>
      <c r="AO152">
        <v>1.1837</v>
      </c>
      <c r="AP152" s="1">
        <v>1510.12</v>
      </c>
      <c r="AQ152" s="1">
        <v>2254.46</v>
      </c>
      <c r="AR152" s="1">
        <v>6135.04</v>
      </c>
      <c r="AS152">
        <v>502.62</v>
      </c>
      <c r="AT152">
        <v>252.99</v>
      </c>
      <c r="AU152" s="1">
        <v>10655.23</v>
      </c>
      <c r="AV152" s="1">
        <v>7214.21</v>
      </c>
      <c r="AW152">
        <v>0.55200000000000005</v>
      </c>
      <c r="AX152" s="1">
        <v>3668.68</v>
      </c>
      <c r="AY152">
        <v>0.28070000000000001</v>
      </c>
      <c r="AZ152" s="1">
        <v>1313.43</v>
      </c>
      <c r="BA152">
        <v>0.10050000000000001</v>
      </c>
      <c r="BB152">
        <v>872.3</v>
      </c>
      <c r="BC152">
        <v>6.6699999999999995E-2</v>
      </c>
      <c r="BD152" s="1">
        <v>13068.63</v>
      </c>
      <c r="BE152" s="1">
        <v>5971.51</v>
      </c>
      <c r="BF152">
        <v>2.2991000000000001</v>
      </c>
      <c r="BG152">
        <v>0.49419999999999997</v>
      </c>
      <c r="BH152">
        <v>0.22289999999999999</v>
      </c>
      <c r="BI152">
        <v>0.22739999999999999</v>
      </c>
      <c r="BJ152">
        <v>3.5700000000000003E-2</v>
      </c>
      <c r="BK152">
        <v>1.9900000000000001E-2</v>
      </c>
    </row>
    <row r="153" spans="1:63" x14ac:dyDescent="0.3">
      <c r="A153" t="s">
        <v>152</v>
      </c>
      <c r="B153">
        <v>49122</v>
      </c>
      <c r="C153">
        <v>91.19</v>
      </c>
      <c r="D153">
        <v>12.32</v>
      </c>
      <c r="E153" s="1">
        <v>1123.2</v>
      </c>
      <c r="F153" s="1">
        <v>1056.24</v>
      </c>
      <c r="G153">
        <v>2.8E-3</v>
      </c>
      <c r="H153">
        <v>2.0000000000000001E-4</v>
      </c>
      <c r="I153">
        <v>8.8999999999999999E-3</v>
      </c>
      <c r="J153">
        <v>8.9999999999999998E-4</v>
      </c>
      <c r="K153">
        <v>1.03E-2</v>
      </c>
      <c r="L153">
        <v>0.95250000000000001</v>
      </c>
      <c r="M153">
        <v>2.4400000000000002E-2</v>
      </c>
      <c r="N153">
        <v>0.86750000000000005</v>
      </c>
      <c r="O153">
        <v>2.9999999999999997E-4</v>
      </c>
      <c r="P153">
        <v>0.16750000000000001</v>
      </c>
      <c r="Q153" s="1">
        <v>51759.77</v>
      </c>
      <c r="R153">
        <v>0.2414</v>
      </c>
      <c r="S153">
        <v>0.20219999999999999</v>
      </c>
      <c r="T153">
        <v>0.55630000000000002</v>
      </c>
      <c r="U153">
        <v>9.44</v>
      </c>
      <c r="V153" s="1">
        <v>70514.929999999993</v>
      </c>
      <c r="W153">
        <v>113.84</v>
      </c>
      <c r="X153" s="1">
        <v>89095.28</v>
      </c>
      <c r="Y153">
        <v>0.81459999999999999</v>
      </c>
      <c r="Z153">
        <v>9.0499999999999997E-2</v>
      </c>
      <c r="AA153">
        <v>9.4899999999999998E-2</v>
      </c>
      <c r="AB153">
        <v>0.18540000000000001</v>
      </c>
      <c r="AC153">
        <v>89.1</v>
      </c>
      <c r="AD153" s="1">
        <v>2189.2199999999998</v>
      </c>
      <c r="AE153">
        <v>287.01</v>
      </c>
      <c r="AF153" s="1">
        <v>78199.53</v>
      </c>
      <c r="AG153" t="s">
        <v>610</v>
      </c>
      <c r="AH153" s="1">
        <v>29065</v>
      </c>
      <c r="AI153" s="1">
        <v>42554.400000000001</v>
      </c>
      <c r="AJ153">
        <v>33.08</v>
      </c>
      <c r="AK153">
        <v>23.93</v>
      </c>
      <c r="AL153">
        <v>27.43</v>
      </c>
      <c r="AM153">
        <v>4.05</v>
      </c>
      <c r="AN153">
        <v>308.35000000000002</v>
      </c>
      <c r="AO153">
        <v>0.96079999999999999</v>
      </c>
      <c r="AP153" s="1">
        <v>1539.99</v>
      </c>
      <c r="AQ153" s="1">
        <v>2688.77</v>
      </c>
      <c r="AR153" s="1">
        <v>7057.3</v>
      </c>
      <c r="AS153">
        <v>549.54999999999995</v>
      </c>
      <c r="AT153">
        <v>345.75</v>
      </c>
      <c r="AU153" s="1">
        <v>12181.36</v>
      </c>
      <c r="AV153" s="1">
        <v>10241.959999999999</v>
      </c>
      <c r="AW153">
        <v>0.69389999999999996</v>
      </c>
      <c r="AX153" s="1">
        <v>1931.43</v>
      </c>
      <c r="AY153">
        <v>0.13089999999999999</v>
      </c>
      <c r="AZ153" s="1">
        <v>1095.58</v>
      </c>
      <c r="BA153">
        <v>7.4200000000000002E-2</v>
      </c>
      <c r="BB153" s="1">
        <v>1489.98</v>
      </c>
      <c r="BC153">
        <v>0.10100000000000001</v>
      </c>
      <c r="BD153" s="1">
        <v>14758.95</v>
      </c>
      <c r="BE153" s="1">
        <v>8834.41</v>
      </c>
      <c r="BF153">
        <v>4.8266999999999998</v>
      </c>
      <c r="BG153">
        <v>0.50239999999999996</v>
      </c>
      <c r="BH153">
        <v>0.23089999999999999</v>
      </c>
      <c r="BI153">
        <v>0.21190000000000001</v>
      </c>
      <c r="BJ153">
        <v>3.9399999999999998E-2</v>
      </c>
      <c r="BK153">
        <v>1.54E-2</v>
      </c>
    </row>
    <row r="154" spans="1:63" x14ac:dyDescent="0.3">
      <c r="A154" t="s">
        <v>153</v>
      </c>
      <c r="B154">
        <v>50674</v>
      </c>
      <c r="C154">
        <v>65.099999999999994</v>
      </c>
      <c r="D154">
        <v>23.45</v>
      </c>
      <c r="E154" s="1">
        <v>1526.24</v>
      </c>
      <c r="F154" s="1">
        <v>1514.51</v>
      </c>
      <c r="G154">
        <v>9.9000000000000008E-3</v>
      </c>
      <c r="H154">
        <v>8.0000000000000004E-4</v>
      </c>
      <c r="I154">
        <v>1.38E-2</v>
      </c>
      <c r="J154">
        <v>1.4E-3</v>
      </c>
      <c r="K154">
        <v>3.5000000000000003E-2</v>
      </c>
      <c r="L154">
        <v>0.90539999999999998</v>
      </c>
      <c r="M154">
        <v>3.3599999999999998E-2</v>
      </c>
      <c r="N154">
        <v>0.28939999999999999</v>
      </c>
      <c r="O154">
        <v>5.7000000000000002E-3</v>
      </c>
      <c r="P154">
        <v>0.11310000000000001</v>
      </c>
      <c r="Q154" s="1">
        <v>57427.93</v>
      </c>
      <c r="R154">
        <v>0.25190000000000001</v>
      </c>
      <c r="S154">
        <v>0.17269999999999999</v>
      </c>
      <c r="T154">
        <v>0.57540000000000002</v>
      </c>
      <c r="U154">
        <v>11.29</v>
      </c>
      <c r="V154" s="1">
        <v>78178.070000000007</v>
      </c>
      <c r="W154">
        <v>130.96</v>
      </c>
      <c r="X154" s="1">
        <v>191166.5</v>
      </c>
      <c r="Y154">
        <v>0.74229999999999996</v>
      </c>
      <c r="Z154">
        <v>0.18329999999999999</v>
      </c>
      <c r="AA154">
        <v>7.4399999999999994E-2</v>
      </c>
      <c r="AB154">
        <v>0.25769999999999998</v>
      </c>
      <c r="AC154">
        <v>191.17</v>
      </c>
      <c r="AD154" s="1">
        <v>5881.63</v>
      </c>
      <c r="AE154">
        <v>615.66</v>
      </c>
      <c r="AF154" s="1">
        <v>179442.88</v>
      </c>
      <c r="AG154" t="s">
        <v>610</v>
      </c>
      <c r="AH154" s="1">
        <v>36881</v>
      </c>
      <c r="AI154" s="1">
        <v>63294.03</v>
      </c>
      <c r="AJ154">
        <v>46.11</v>
      </c>
      <c r="AK154">
        <v>28.61</v>
      </c>
      <c r="AL154">
        <v>32.4</v>
      </c>
      <c r="AM154">
        <v>4.28</v>
      </c>
      <c r="AN154" s="1">
        <v>1638.44</v>
      </c>
      <c r="AO154">
        <v>0.95740000000000003</v>
      </c>
      <c r="AP154" s="1">
        <v>1355</v>
      </c>
      <c r="AQ154" s="1">
        <v>1775.06</v>
      </c>
      <c r="AR154" s="1">
        <v>5777.57</v>
      </c>
      <c r="AS154">
        <v>532.01</v>
      </c>
      <c r="AT154">
        <v>326.01</v>
      </c>
      <c r="AU154" s="1">
        <v>9765.65</v>
      </c>
      <c r="AV154" s="1">
        <v>4169.04</v>
      </c>
      <c r="AW154">
        <v>0.35659999999999997</v>
      </c>
      <c r="AX154" s="1">
        <v>5382.73</v>
      </c>
      <c r="AY154">
        <v>0.46039999999999998</v>
      </c>
      <c r="AZ154" s="1">
        <v>1527.56</v>
      </c>
      <c r="BA154">
        <v>0.13070000000000001</v>
      </c>
      <c r="BB154">
        <v>611.29</v>
      </c>
      <c r="BC154">
        <v>5.2299999999999999E-2</v>
      </c>
      <c r="BD154" s="1">
        <v>11690.62</v>
      </c>
      <c r="BE154" s="1">
        <v>3094.88</v>
      </c>
      <c r="BF154">
        <v>0.6613</v>
      </c>
      <c r="BG154">
        <v>0.53620000000000001</v>
      </c>
      <c r="BH154">
        <v>0.21229999999999999</v>
      </c>
      <c r="BI154">
        <v>0.19539999999999999</v>
      </c>
      <c r="BJ154">
        <v>3.49E-2</v>
      </c>
      <c r="BK154">
        <v>2.1100000000000001E-2</v>
      </c>
    </row>
    <row r="155" spans="1:63" x14ac:dyDescent="0.3">
      <c r="A155" t="s">
        <v>154</v>
      </c>
      <c r="B155">
        <v>43935</v>
      </c>
      <c r="C155">
        <v>103.14</v>
      </c>
      <c r="D155">
        <v>19.91</v>
      </c>
      <c r="E155" s="1">
        <v>2053.86</v>
      </c>
      <c r="F155" s="1">
        <v>1925.52</v>
      </c>
      <c r="G155">
        <v>6.1000000000000004E-3</v>
      </c>
      <c r="H155">
        <v>2.2000000000000001E-3</v>
      </c>
      <c r="I155">
        <v>7.7000000000000002E-3</v>
      </c>
      <c r="J155">
        <v>8.9999999999999998E-4</v>
      </c>
      <c r="K155">
        <v>3.3599999999999998E-2</v>
      </c>
      <c r="L155">
        <v>0.92069999999999996</v>
      </c>
      <c r="M155">
        <v>2.8799999999999999E-2</v>
      </c>
      <c r="N155">
        <v>0.441</v>
      </c>
      <c r="O155">
        <v>6.3E-3</v>
      </c>
      <c r="P155">
        <v>0.1444</v>
      </c>
      <c r="Q155" s="1">
        <v>53557.38</v>
      </c>
      <c r="R155">
        <v>0.2437</v>
      </c>
      <c r="S155">
        <v>0.1487</v>
      </c>
      <c r="T155">
        <v>0.60760000000000003</v>
      </c>
      <c r="U155">
        <v>14.17</v>
      </c>
      <c r="V155" s="1">
        <v>71831.5</v>
      </c>
      <c r="W155">
        <v>140.88</v>
      </c>
      <c r="X155" s="1">
        <v>144318.71</v>
      </c>
      <c r="Y155">
        <v>0.79790000000000005</v>
      </c>
      <c r="Z155">
        <v>0.1517</v>
      </c>
      <c r="AA155">
        <v>5.04E-2</v>
      </c>
      <c r="AB155">
        <v>0.2021</v>
      </c>
      <c r="AC155">
        <v>144.32</v>
      </c>
      <c r="AD155" s="1">
        <v>3972.27</v>
      </c>
      <c r="AE155">
        <v>509.26</v>
      </c>
      <c r="AF155" s="1">
        <v>133463.73000000001</v>
      </c>
      <c r="AG155" t="s">
        <v>610</v>
      </c>
      <c r="AH155" s="1">
        <v>32113</v>
      </c>
      <c r="AI155" s="1">
        <v>49587.55</v>
      </c>
      <c r="AJ155">
        <v>42.2</v>
      </c>
      <c r="AK155">
        <v>25.67</v>
      </c>
      <c r="AL155">
        <v>31.75</v>
      </c>
      <c r="AM155">
        <v>4.0199999999999996</v>
      </c>
      <c r="AN155" s="1">
        <v>1188.73</v>
      </c>
      <c r="AO155">
        <v>1.1989000000000001</v>
      </c>
      <c r="AP155" s="1">
        <v>1306.8900000000001</v>
      </c>
      <c r="AQ155" s="1">
        <v>1905.03</v>
      </c>
      <c r="AR155" s="1">
        <v>5994.87</v>
      </c>
      <c r="AS155">
        <v>561.04</v>
      </c>
      <c r="AT155">
        <v>322.98</v>
      </c>
      <c r="AU155" s="1">
        <v>10090.82</v>
      </c>
      <c r="AV155" s="1">
        <v>5806.58</v>
      </c>
      <c r="AW155">
        <v>0.47739999999999999</v>
      </c>
      <c r="AX155" s="1">
        <v>4399.42</v>
      </c>
      <c r="AY155">
        <v>0.36170000000000002</v>
      </c>
      <c r="AZ155" s="1">
        <v>1083.46</v>
      </c>
      <c r="BA155">
        <v>8.9099999999999999E-2</v>
      </c>
      <c r="BB155">
        <v>874.39</v>
      </c>
      <c r="BC155">
        <v>7.1900000000000006E-2</v>
      </c>
      <c r="BD155" s="1">
        <v>12163.85</v>
      </c>
      <c r="BE155" s="1">
        <v>4340.26</v>
      </c>
      <c r="BF155">
        <v>1.4638</v>
      </c>
      <c r="BG155">
        <v>0.52669999999999995</v>
      </c>
      <c r="BH155">
        <v>0.222</v>
      </c>
      <c r="BI155">
        <v>0.20219999999999999</v>
      </c>
      <c r="BJ155">
        <v>3.04E-2</v>
      </c>
      <c r="BK155">
        <v>1.8700000000000001E-2</v>
      </c>
    </row>
    <row r="156" spans="1:63" x14ac:dyDescent="0.3">
      <c r="A156" t="s">
        <v>155</v>
      </c>
      <c r="B156">
        <v>50617</v>
      </c>
      <c r="C156">
        <v>79.430000000000007</v>
      </c>
      <c r="D156">
        <v>9.67</v>
      </c>
      <c r="E156">
        <v>768.18</v>
      </c>
      <c r="F156">
        <v>725.3</v>
      </c>
      <c r="G156">
        <v>3.0999999999999999E-3</v>
      </c>
      <c r="H156">
        <v>4.0000000000000002E-4</v>
      </c>
      <c r="I156">
        <v>5.8999999999999999E-3</v>
      </c>
      <c r="J156">
        <v>1.4E-3</v>
      </c>
      <c r="K156">
        <v>2.23E-2</v>
      </c>
      <c r="L156">
        <v>0.94750000000000001</v>
      </c>
      <c r="M156">
        <v>1.95E-2</v>
      </c>
      <c r="N156">
        <v>0.41220000000000001</v>
      </c>
      <c r="O156">
        <v>8.9999999999999998E-4</v>
      </c>
      <c r="P156">
        <v>0.1391</v>
      </c>
      <c r="Q156" s="1">
        <v>52900.66</v>
      </c>
      <c r="R156">
        <v>0.26469999999999999</v>
      </c>
      <c r="S156">
        <v>0.18160000000000001</v>
      </c>
      <c r="T156">
        <v>0.55359999999999998</v>
      </c>
      <c r="U156">
        <v>7.1</v>
      </c>
      <c r="V156" s="1">
        <v>65397.07</v>
      </c>
      <c r="W156">
        <v>103.56</v>
      </c>
      <c r="X156" s="1">
        <v>159065.72</v>
      </c>
      <c r="Y156">
        <v>0.85919999999999996</v>
      </c>
      <c r="Z156">
        <v>7.5899999999999995E-2</v>
      </c>
      <c r="AA156">
        <v>6.4899999999999999E-2</v>
      </c>
      <c r="AB156">
        <v>0.14080000000000001</v>
      </c>
      <c r="AC156">
        <v>159.07</v>
      </c>
      <c r="AD156" s="1">
        <v>4173.91</v>
      </c>
      <c r="AE156">
        <v>510.22</v>
      </c>
      <c r="AF156" s="1">
        <v>136475.09</v>
      </c>
      <c r="AG156" t="s">
        <v>610</v>
      </c>
      <c r="AH156" s="1">
        <v>33390</v>
      </c>
      <c r="AI156" s="1">
        <v>49425.03</v>
      </c>
      <c r="AJ156">
        <v>41.63</v>
      </c>
      <c r="AK156">
        <v>24.83</v>
      </c>
      <c r="AL156">
        <v>30.58</v>
      </c>
      <c r="AM156">
        <v>4.46</v>
      </c>
      <c r="AN156" s="1">
        <v>1612.98</v>
      </c>
      <c r="AO156">
        <v>1.5059</v>
      </c>
      <c r="AP156" s="1">
        <v>1662.72</v>
      </c>
      <c r="AQ156" s="1">
        <v>2259.79</v>
      </c>
      <c r="AR156" s="1">
        <v>6253.05</v>
      </c>
      <c r="AS156">
        <v>535.04</v>
      </c>
      <c r="AT156">
        <v>324.48</v>
      </c>
      <c r="AU156" s="1">
        <v>11035.08</v>
      </c>
      <c r="AV156" s="1">
        <v>6919.33</v>
      </c>
      <c r="AW156">
        <v>0.48580000000000001</v>
      </c>
      <c r="AX156" s="1">
        <v>4876.53</v>
      </c>
      <c r="AY156">
        <v>0.34239999999999998</v>
      </c>
      <c r="AZ156" s="1">
        <v>1626.26</v>
      </c>
      <c r="BA156">
        <v>0.1142</v>
      </c>
      <c r="BB156">
        <v>821.27</v>
      </c>
      <c r="BC156">
        <v>5.7700000000000001E-2</v>
      </c>
      <c r="BD156" s="1">
        <v>14243.39</v>
      </c>
      <c r="BE156" s="1">
        <v>5585.94</v>
      </c>
      <c r="BF156">
        <v>2.0192999999999999</v>
      </c>
      <c r="BG156">
        <v>0.50160000000000005</v>
      </c>
      <c r="BH156">
        <v>0.2104</v>
      </c>
      <c r="BI156">
        <v>0.22819999999999999</v>
      </c>
      <c r="BJ156">
        <v>3.7999999999999999E-2</v>
      </c>
      <c r="BK156">
        <v>2.1700000000000001E-2</v>
      </c>
    </row>
    <row r="157" spans="1:63" x14ac:dyDescent="0.3">
      <c r="A157" t="s">
        <v>156</v>
      </c>
      <c r="B157">
        <v>46094</v>
      </c>
      <c r="C157">
        <v>84.95</v>
      </c>
      <c r="D157">
        <v>33.14</v>
      </c>
      <c r="E157" s="1">
        <v>2814.95</v>
      </c>
      <c r="F157" s="1">
        <v>2723.05</v>
      </c>
      <c r="G157">
        <v>7.3000000000000001E-3</v>
      </c>
      <c r="H157">
        <v>5.9999999999999995E-4</v>
      </c>
      <c r="I157">
        <v>1.4500000000000001E-2</v>
      </c>
      <c r="J157">
        <v>1.1000000000000001E-3</v>
      </c>
      <c r="K157">
        <v>3.5499999999999997E-2</v>
      </c>
      <c r="L157">
        <v>0.90659999999999996</v>
      </c>
      <c r="M157">
        <v>3.44E-2</v>
      </c>
      <c r="N157">
        <v>0.40920000000000001</v>
      </c>
      <c r="O157">
        <v>1.15E-2</v>
      </c>
      <c r="P157">
        <v>0.14050000000000001</v>
      </c>
      <c r="Q157" s="1">
        <v>56418.77</v>
      </c>
      <c r="R157">
        <v>0.25330000000000003</v>
      </c>
      <c r="S157">
        <v>0.1719</v>
      </c>
      <c r="T157">
        <v>0.57479999999999998</v>
      </c>
      <c r="U157">
        <v>18.059999999999999</v>
      </c>
      <c r="V157" s="1">
        <v>77089.289999999994</v>
      </c>
      <c r="W157">
        <v>151.04</v>
      </c>
      <c r="X157" s="1">
        <v>150877.24</v>
      </c>
      <c r="Y157">
        <v>0.72870000000000001</v>
      </c>
      <c r="Z157">
        <v>0.1971</v>
      </c>
      <c r="AA157">
        <v>7.4200000000000002E-2</v>
      </c>
      <c r="AB157">
        <v>0.27129999999999999</v>
      </c>
      <c r="AC157">
        <v>150.88</v>
      </c>
      <c r="AD157" s="1">
        <v>4824.8500000000004</v>
      </c>
      <c r="AE157">
        <v>520</v>
      </c>
      <c r="AF157" s="1">
        <v>145598.42000000001</v>
      </c>
      <c r="AG157" t="s">
        <v>610</v>
      </c>
      <c r="AH157" s="1">
        <v>33341</v>
      </c>
      <c r="AI157" s="1">
        <v>52776.73</v>
      </c>
      <c r="AJ157">
        <v>50.24</v>
      </c>
      <c r="AK157">
        <v>29.27</v>
      </c>
      <c r="AL157">
        <v>34.92</v>
      </c>
      <c r="AM157">
        <v>3.97</v>
      </c>
      <c r="AN157" s="1">
        <v>1374.34</v>
      </c>
      <c r="AO157">
        <v>0.98499999999999999</v>
      </c>
      <c r="AP157" s="1">
        <v>1302.48</v>
      </c>
      <c r="AQ157" s="1">
        <v>1746.92</v>
      </c>
      <c r="AR157" s="1">
        <v>5937.82</v>
      </c>
      <c r="AS157">
        <v>569.66</v>
      </c>
      <c r="AT157">
        <v>261.87</v>
      </c>
      <c r="AU157" s="1">
        <v>9818.74</v>
      </c>
      <c r="AV157" s="1">
        <v>5046.63</v>
      </c>
      <c r="AW157">
        <v>0.44240000000000002</v>
      </c>
      <c r="AX157" s="1">
        <v>4560.3599999999997</v>
      </c>
      <c r="AY157">
        <v>0.3997</v>
      </c>
      <c r="AZ157" s="1">
        <v>1023.42</v>
      </c>
      <c r="BA157">
        <v>8.9700000000000002E-2</v>
      </c>
      <c r="BB157">
        <v>777.72</v>
      </c>
      <c r="BC157">
        <v>6.8199999999999997E-2</v>
      </c>
      <c r="BD157" s="1">
        <v>11408.14</v>
      </c>
      <c r="BE157" s="1">
        <v>3828.4</v>
      </c>
      <c r="BF157">
        <v>1.1059000000000001</v>
      </c>
      <c r="BG157">
        <v>0.54449999999999998</v>
      </c>
      <c r="BH157">
        <v>0.218</v>
      </c>
      <c r="BI157">
        <v>0.18129999999999999</v>
      </c>
      <c r="BJ157">
        <v>3.2500000000000001E-2</v>
      </c>
      <c r="BK157">
        <v>2.3599999999999999E-2</v>
      </c>
    </row>
    <row r="158" spans="1:63" x14ac:dyDescent="0.3">
      <c r="A158" t="s">
        <v>157</v>
      </c>
      <c r="B158">
        <v>46789</v>
      </c>
      <c r="C158">
        <v>71.709999999999994</v>
      </c>
      <c r="D158">
        <v>22.82</v>
      </c>
      <c r="E158" s="1">
        <v>1636.32</v>
      </c>
      <c r="F158" s="1">
        <v>1607.31</v>
      </c>
      <c r="G158">
        <v>9.1999999999999998E-3</v>
      </c>
      <c r="H158">
        <v>8.0000000000000004E-4</v>
      </c>
      <c r="I158">
        <v>1.43E-2</v>
      </c>
      <c r="J158">
        <v>1.1999999999999999E-3</v>
      </c>
      <c r="K158">
        <v>3.44E-2</v>
      </c>
      <c r="L158">
        <v>0.90780000000000005</v>
      </c>
      <c r="M158">
        <v>3.2300000000000002E-2</v>
      </c>
      <c r="N158">
        <v>0.34510000000000002</v>
      </c>
      <c r="O158">
        <v>7.0000000000000001E-3</v>
      </c>
      <c r="P158">
        <v>0.12659999999999999</v>
      </c>
      <c r="Q158" s="1">
        <v>54642.13</v>
      </c>
      <c r="R158">
        <v>0.25119999999999998</v>
      </c>
      <c r="S158">
        <v>0.15970000000000001</v>
      </c>
      <c r="T158">
        <v>0.58909999999999996</v>
      </c>
      <c r="U158">
        <v>12.15</v>
      </c>
      <c r="V158" s="1">
        <v>72216.820000000007</v>
      </c>
      <c r="W158">
        <v>131.16</v>
      </c>
      <c r="X158" s="1">
        <v>160473.12</v>
      </c>
      <c r="Y158">
        <v>0.77429999999999999</v>
      </c>
      <c r="Z158">
        <v>0.17699999999999999</v>
      </c>
      <c r="AA158">
        <v>4.87E-2</v>
      </c>
      <c r="AB158">
        <v>0.22570000000000001</v>
      </c>
      <c r="AC158">
        <v>160.47</v>
      </c>
      <c r="AD158" s="1">
        <v>4775.6899999999996</v>
      </c>
      <c r="AE158">
        <v>550.69000000000005</v>
      </c>
      <c r="AF158" s="1">
        <v>148133.95000000001</v>
      </c>
      <c r="AG158" t="s">
        <v>610</v>
      </c>
      <c r="AH158" s="1">
        <v>34813</v>
      </c>
      <c r="AI158" s="1">
        <v>55958.69</v>
      </c>
      <c r="AJ158">
        <v>45.69</v>
      </c>
      <c r="AK158">
        <v>28.25</v>
      </c>
      <c r="AL158">
        <v>32.659999999999997</v>
      </c>
      <c r="AM158">
        <v>4.4400000000000004</v>
      </c>
      <c r="AN158" s="1">
        <v>1551.06</v>
      </c>
      <c r="AO158">
        <v>1.0035000000000001</v>
      </c>
      <c r="AP158" s="1">
        <v>1335.17</v>
      </c>
      <c r="AQ158" s="1">
        <v>1879.57</v>
      </c>
      <c r="AR158" s="1">
        <v>5679.16</v>
      </c>
      <c r="AS158">
        <v>496.65</v>
      </c>
      <c r="AT158">
        <v>303.5</v>
      </c>
      <c r="AU158" s="1">
        <v>9694.0499999999993</v>
      </c>
      <c r="AV158" s="1">
        <v>4727.43</v>
      </c>
      <c r="AW158">
        <v>0.41189999999999999</v>
      </c>
      <c r="AX158" s="1">
        <v>4612.2299999999996</v>
      </c>
      <c r="AY158">
        <v>0.40189999999999998</v>
      </c>
      <c r="AZ158" s="1">
        <v>1456.73</v>
      </c>
      <c r="BA158">
        <v>0.12690000000000001</v>
      </c>
      <c r="BB158">
        <v>680.35</v>
      </c>
      <c r="BC158">
        <v>5.9299999999999999E-2</v>
      </c>
      <c r="BD158" s="1">
        <v>11476.75</v>
      </c>
      <c r="BE158" s="1">
        <v>3680.38</v>
      </c>
      <c r="BF158">
        <v>0.97460000000000002</v>
      </c>
      <c r="BG158">
        <v>0.53559999999999997</v>
      </c>
      <c r="BH158">
        <v>0.21190000000000001</v>
      </c>
      <c r="BI158">
        <v>0.20330000000000001</v>
      </c>
      <c r="BJ158">
        <v>3.3399999999999999E-2</v>
      </c>
      <c r="BK158">
        <v>1.5699999999999999E-2</v>
      </c>
    </row>
    <row r="159" spans="1:63" x14ac:dyDescent="0.3">
      <c r="A159" t="s">
        <v>158</v>
      </c>
      <c r="B159">
        <v>47795</v>
      </c>
      <c r="C159">
        <v>172.05</v>
      </c>
      <c r="D159">
        <v>9.52</v>
      </c>
      <c r="E159" s="1">
        <v>1638.2</v>
      </c>
      <c r="F159" s="1">
        <v>1540.61</v>
      </c>
      <c r="G159">
        <v>3.3999999999999998E-3</v>
      </c>
      <c r="H159">
        <v>5.0000000000000001E-4</v>
      </c>
      <c r="I159">
        <v>9.1999999999999998E-3</v>
      </c>
      <c r="J159">
        <v>1.2999999999999999E-3</v>
      </c>
      <c r="K159">
        <v>1.1900000000000001E-2</v>
      </c>
      <c r="L159">
        <v>0.95140000000000002</v>
      </c>
      <c r="M159">
        <v>2.24E-2</v>
      </c>
      <c r="N159">
        <v>0.50660000000000005</v>
      </c>
      <c r="O159">
        <v>2.8E-3</v>
      </c>
      <c r="P159">
        <v>0.1552</v>
      </c>
      <c r="Q159" s="1">
        <v>50366.13</v>
      </c>
      <c r="R159">
        <v>0.29160000000000003</v>
      </c>
      <c r="S159">
        <v>0.19769999999999999</v>
      </c>
      <c r="T159">
        <v>0.51070000000000004</v>
      </c>
      <c r="U159">
        <v>12.33</v>
      </c>
      <c r="V159" s="1">
        <v>71324.86</v>
      </c>
      <c r="W159">
        <v>127.91</v>
      </c>
      <c r="X159" s="1">
        <v>221075.05</v>
      </c>
      <c r="Y159">
        <v>0.55449999999999999</v>
      </c>
      <c r="Z159">
        <v>0.218</v>
      </c>
      <c r="AA159">
        <v>0.22750000000000001</v>
      </c>
      <c r="AB159">
        <v>0.44550000000000001</v>
      </c>
      <c r="AC159">
        <v>221.08</v>
      </c>
      <c r="AD159" s="1">
        <v>6230.38</v>
      </c>
      <c r="AE159">
        <v>442.38</v>
      </c>
      <c r="AF159" s="1">
        <v>180754.69</v>
      </c>
      <c r="AG159" t="s">
        <v>610</v>
      </c>
      <c r="AH159" s="1">
        <v>32074</v>
      </c>
      <c r="AI159" s="1">
        <v>54161.2</v>
      </c>
      <c r="AJ159">
        <v>37.840000000000003</v>
      </c>
      <c r="AK159">
        <v>24.45</v>
      </c>
      <c r="AL159">
        <v>27.98</v>
      </c>
      <c r="AM159">
        <v>3.95</v>
      </c>
      <c r="AN159" s="1">
        <v>1069.22</v>
      </c>
      <c r="AO159">
        <v>0.90700000000000003</v>
      </c>
      <c r="AP159" s="1">
        <v>1574.22</v>
      </c>
      <c r="AQ159" s="1">
        <v>2479.84</v>
      </c>
      <c r="AR159" s="1">
        <v>6312.18</v>
      </c>
      <c r="AS159">
        <v>502.7</v>
      </c>
      <c r="AT159">
        <v>389.82</v>
      </c>
      <c r="AU159" s="1">
        <v>11258.75</v>
      </c>
      <c r="AV159" s="1">
        <v>5806.44</v>
      </c>
      <c r="AW159">
        <v>0.41909999999999997</v>
      </c>
      <c r="AX159" s="1">
        <v>5694.27</v>
      </c>
      <c r="AY159">
        <v>0.41099999999999998</v>
      </c>
      <c r="AZ159" s="1">
        <v>1272.53</v>
      </c>
      <c r="BA159">
        <v>9.1899999999999996E-2</v>
      </c>
      <c r="BB159" s="1">
        <v>1080.8800000000001</v>
      </c>
      <c r="BC159">
        <v>7.8E-2</v>
      </c>
      <c r="BD159" s="1">
        <v>13854.12</v>
      </c>
      <c r="BE159" s="1">
        <v>4064.96</v>
      </c>
      <c r="BF159">
        <v>1.1606000000000001</v>
      </c>
      <c r="BG159">
        <v>0.49380000000000002</v>
      </c>
      <c r="BH159">
        <v>0.2402</v>
      </c>
      <c r="BI159">
        <v>0.20749999999999999</v>
      </c>
      <c r="BJ159">
        <v>3.56E-2</v>
      </c>
      <c r="BK159">
        <v>2.3E-2</v>
      </c>
    </row>
    <row r="160" spans="1:63" x14ac:dyDescent="0.3">
      <c r="A160" t="s">
        <v>159</v>
      </c>
      <c r="B160">
        <v>50625</v>
      </c>
      <c r="C160">
        <v>87.43</v>
      </c>
      <c r="D160">
        <v>8.3800000000000008</v>
      </c>
      <c r="E160">
        <v>732.94</v>
      </c>
      <c r="F160">
        <v>696.46</v>
      </c>
      <c r="G160">
        <v>2.3999999999999998E-3</v>
      </c>
      <c r="H160">
        <v>1E-4</v>
      </c>
      <c r="I160">
        <v>3.7000000000000002E-3</v>
      </c>
      <c r="J160">
        <v>1E-3</v>
      </c>
      <c r="K160">
        <v>1.52E-2</v>
      </c>
      <c r="L160">
        <v>0.96009999999999995</v>
      </c>
      <c r="M160">
        <v>1.7500000000000002E-2</v>
      </c>
      <c r="N160">
        <v>0.40939999999999999</v>
      </c>
      <c r="O160">
        <v>1.1000000000000001E-3</v>
      </c>
      <c r="P160">
        <v>0.1421</v>
      </c>
      <c r="Q160" s="1">
        <v>50971.55</v>
      </c>
      <c r="R160">
        <v>0.27710000000000001</v>
      </c>
      <c r="S160">
        <v>0.1711</v>
      </c>
      <c r="T160">
        <v>0.55179999999999996</v>
      </c>
      <c r="U160">
        <v>7</v>
      </c>
      <c r="V160" s="1">
        <v>61279.7</v>
      </c>
      <c r="W160">
        <v>99.67</v>
      </c>
      <c r="X160" s="1">
        <v>156123.70000000001</v>
      </c>
      <c r="Y160">
        <v>0.86229999999999996</v>
      </c>
      <c r="Z160">
        <v>6.4699999999999994E-2</v>
      </c>
      <c r="AA160">
        <v>7.2999999999999995E-2</v>
      </c>
      <c r="AB160">
        <v>0.13769999999999999</v>
      </c>
      <c r="AC160">
        <v>156.12</v>
      </c>
      <c r="AD160" s="1">
        <v>3930.55</v>
      </c>
      <c r="AE160">
        <v>487.89</v>
      </c>
      <c r="AF160" s="1">
        <v>132918.29</v>
      </c>
      <c r="AG160" t="s">
        <v>610</v>
      </c>
      <c r="AH160" s="1">
        <v>32494</v>
      </c>
      <c r="AI160" s="1">
        <v>49129.07</v>
      </c>
      <c r="AJ160">
        <v>36.92</v>
      </c>
      <c r="AK160">
        <v>24.07</v>
      </c>
      <c r="AL160">
        <v>27.66</v>
      </c>
      <c r="AM160">
        <v>4.32</v>
      </c>
      <c r="AN160" s="1">
        <v>1535.36</v>
      </c>
      <c r="AO160">
        <v>1.5791999999999999</v>
      </c>
      <c r="AP160" s="1">
        <v>1597.71</v>
      </c>
      <c r="AQ160" s="1">
        <v>2296.9899999999998</v>
      </c>
      <c r="AR160" s="1">
        <v>6288.07</v>
      </c>
      <c r="AS160">
        <v>604.08000000000004</v>
      </c>
      <c r="AT160">
        <v>311.04000000000002</v>
      </c>
      <c r="AU160" s="1">
        <v>11097.9</v>
      </c>
      <c r="AV160" s="1">
        <v>7147.68</v>
      </c>
      <c r="AW160">
        <v>0.501</v>
      </c>
      <c r="AX160" s="1">
        <v>4786.29</v>
      </c>
      <c r="AY160">
        <v>0.33550000000000002</v>
      </c>
      <c r="AZ160" s="1">
        <v>1497.2</v>
      </c>
      <c r="BA160">
        <v>0.10489999999999999</v>
      </c>
      <c r="BB160">
        <v>836.26</v>
      </c>
      <c r="BC160">
        <v>5.8599999999999999E-2</v>
      </c>
      <c r="BD160" s="1">
        <v>14267.43</v>
      </c>
      <c r="BE160" s="1">
        <v>5934.64</v>
      </c>
      <c r="BF160">
        <v>2.2183999999999999</v>
      </c>
      <c r="BG160">
        <v>0.50760000000000005</v>
      </c>
      <c r="BH160">
        <v>0.21959999999999999</v>
      </c>
      <c r="BI160">
        <v>0.21590000000000001</v>
      </c>
      <c r="BJ160">
        <v>3.44E-2</v>
      </c>
      <c r="BK160">
        <v>2.2499999999999999E-2</v>
      </c>
    </row>
    <row r="161" spans="1:63" x14ac:dyDescent="0.3">
      <c r="A161" t="s">
        <v>160</v>
      </c>
      <c r="B161">
        <v>48413</v>
      </c>
      <c r="C161">
        <v>100.48</v>
      </c>
      <c r="D161">
        <v>11.46</v>
      </c>
      <c r="E161" s="1">
        <v>1151.4000000000001</v>
      </c>
      <c r="F161" s="1">
        <v>1082.53</v>
      </c>
      <c r="G161">
        <v>2.8E-3</v>
      </c>
      <c r="H161">
        <v>2.9999999999999997E-4</v>
      </c>
      <c r="I161">
        <v>8.0000000000000002E-3</v>
      </c>
      <c r="J161">
        <v>1.1999999999999999E-3</v>
      </c>
      <c r="K161">
        <v>2.47E-2</v>
      </c>
      <c r="L161">
        <v>0.93530000000000002</v>
      </c>
      <c r="M161">
        <v>2.7699999999999999E-2</v>
      </c>
      <c r="N161">
        <v>0.50649999999999995</v>
      </c>
      <c r="O161">
        <v>2.3999999999999998E-3</v>
      </c>
      <c r="P161">
        <v>0.14460000000000001</v>
      </c>
      <c r="Q161" s="1">
        <v>51140.75</v>
      </c>
      <c r="R161">
        <v>0.28420000000000001</v>
      </c>
      <c r="S161">
        <v>0.18390000000000001</v>
      </c>
      <c r="T161">
        <v>0.53180000000000005</v>
      </c>
      <c r="U161">
        <v>9.17</v>
      </c>
      <c r="V161" s="1">
        <v>68523</v>
      </c>
      <c r="W161">
        <v>121.21</v>
      </c>
      <c r="X161" s="1">
        <v>138713.09</v>
      </c>
      <c r="Y161">
        <v>0.83199999999999996</v>
      </c>
      <c r="Z161">
        <v>9.8199999999999996E-2</v>
      </c>
      <c r="AA161">
        <v>6.9800000000000001E-2</v>
      </c>
      <c r="AB161">
        <v>0.16800000000000001</v>
      </c>
      <c r="AC161">
        <v>138.71</v>
      </c>
      <c r="AD161" s="1">
        <v>3578.19</v>
      </c>
      <c r="AE161">
        <v>460.56</v>
      </c>
      <c r="AF161" s="1">
        <v>121010.63</v>
      </c>
      <c r="AG161" t="s">
        <v>610</v>
      </c>
      <c r="AH161" s="1">
        <v>30774</v>
      </c>
      <c r="AI161" s="1">
        <v>47055.34</v>
      </c>
      <c r="AJ161">
        <v>41.54</v>
      </c>
      <c r="AK161">
        <v>24.53</v>
      </c>
      <c r="AL161">
        <v>30.39</v>
      </c>
      <c r="AM161">
        <v>4.2300000000000004</v>
      </c>
      <c r="AN161" s="1">
        <v>1062.29</v>
      </c>
      <c r="AO161">
        <v>1.1412</v>
      </c>
      <c r="AP161" s="1">
        <v>1566.75</v>
      </c>
      <c r="AQ161" s="1">
        <v>2273.39</v>
      </c>
      <c r="AR161" s="1">
        <v>5864.53</v>
      </c>
      <c r="AS161">
        <v>544.1</v>
      </c>
      <c r="AT161">
        <v>221.82</v>
      </c>
      <c r="AU161" s="1">
        <v>10470.59</v>
      </c>
      <c r="AV161" s="1">
        <v>7081.32</v>
      </c>
      <c r="AW161">
        <v>0.55220000000000002</v>
      </c>
      <c r="AX161" s="1">
        <v>3563.09</v>
      </c>
      <c r="AY161">
        <v>0.27779999999999999</v>
      </c>
      <c r="AZ161" s="1">
        <v>1291.97</v>
      </c>
      <c r="BA161">
        <v>0.1007</v>
      </c>
      <c r="BB161">
        <v>887.5</v>
      </c>
      <c r="BC161">
        <v>6.9199999999999998E-2</v>
      </c>
      <c r="BD161" s="1">
        <v>12823.87</v>
      </c>
      <c r="BE161" s="1">
        <v>5680.43</v>
      </c>
      <c r="BF161">
        <v>2.2277</v>
      </c>
      <c r="BG161">
        <v>0.49990000000000001</v>
      </c>
      <c r="BH161">
        <v>0.224</v>
      </c>
      <c r="BI161">
        <v>0.22370000000000001</v>
      </c>
      <c r="BJ161">
        <v>3.6400000000000002E-2</v>
      </c>
      <c r="BK161">
        <v>1.5900000000000001E-2</v>
      </c>
    </row>
    <row r="162" spans="1:63" x14ac:dyDescent="0.3">
      <c r="A162" t="s">
        <v>161</v>
      </c>
      <c r="B162">
        <v>45773</v>
      </c>
      <c r="C162">
        <v>61.29</v>
      </c>
      <c r="D162">
        <v>39.83</v>
      </c>
      <c r="E162" s="1">
        <v>2440.8200000000002</v>
      </c>
      <c r="F162" s="1">
        <v>2303.67</v>
      </c>
      <c r="G162">
        <v>8.2000000000000007E-3</v>
      </c>
      <c r="H162">
        <v>6.9999999999999999E-4</v>
      </c>
      <c r="I162">
        <v>3.2899999999999999E-2</v>
      </c>
      <c r="J162">
        <v>1.1999999999999999E-3</v>
      </c>
      <c r="K162">
        <v>8.4099999999999994E-2</v>
      </c>
      <c r="L162">
        <v>0.81799999999999995</v>
      </c>
      <c r="M162">
        <v>5.4899999999999997E-2</v>
      </c>
      <c r="N162">
        <v>0.48830000000000001</v>
      </c>
      <c r="O162">
        <v>1.8100000000000002E-2</v>
      </c>
      <c r="P162">
        <v>0.1351</v>
      </c>
      <c r="Q162" s="1">
        <v>56211.83</v>
      </c>
      <c r="R162">
        <v>0.2356</v>
      </c>
      <c r="S162">
        <v>0.17399999999999999</v>
      </c>
      <c r="T162">
        <v>0.59040000000000004</v>
      </c>
      <c r="U162">
        <v>17.04</v>
      </c>
      <c r="V162" s="1">
        <v>76549.73</v>
      </c>
      <c r="W162">
        <v>138.91999999999999</v>
      </c>
      <c r="X162" s="1">
        <v>139548.29</v>
      </c>
      <c r="Y162">
        <v>0.72440000000000004</v>
      </c>
      <c r="Z162">
        <v>0.22059999999999999</v>
      </c>
      <c r="AA162">
        <v>5.5E-2</v>
      </c>
      <c r="AB162">
        <v>0.27560000000000001</v>
      </c>
      <c r="AC162">
        <v>139.55000000000001</v>
      </c>
      <c r="AD162" s="1">
        <v>4442.0600000000004</v>
      </c>
      <c r="AE162">
        <v>504.17</v>
      </c>
      <c r="AF162" s="1">
        <v>136791.37</v>
      </c>
      <c r="AG162" t="s">
        <v>610</v>
      </c>
      <c r="AH162" s="1">
        <v>31053</v>
      </c>
      <c r="AI162" s="1">
        <v>50663.59</v>
      </c>
      <c r="AJ162">
        <v>48.05</v>
      </c>
      <c r="AK162">
        <v>29.6</v>
      </c>
      <c r="AL162">
        <v>36.11</v>
      </c>
      <c r="AM162">
        <v>4.45</v>
      </c>
      <c r="AN162" s="1">
        <v>1207.3499999999999</v>
      </c>
      <c r="AO162">
        <v>1.0085999999999999</v>
      </c>
      <c r="AP162" s="1">
        <v>1329.44</v>
      </c>
      <c r="AQ162" s="1">
        <v>1831.38</v>
      </c>
      <c r="AR162" s="1">
        <v>6019.29</v>
      </c>
      <c r="AS162">
        <v>550.03</v>
      </c>
      <c r="AT162">
        <v>285.22000000000003</v>
      </c>
      <c r="AU162" s="1">
        <v>10015.36</v>
      </c>
      <c r="AV162" s="1">
        <v>5501.56</v>
      </c>
      <c r="AW162">
        <v>0.46529999999999999</v>
      </c>
      <c r="AX162" s="1">
        <v>4348.71</v>
      </c>
      <c r="AY162">
        <v>0.36780000000000002</v>
      </c>
      <c r="AZ162" s="1">
        <v>1076.71</v>
      </c>
      <c r="BA162">
        <v>9.11E-2</v>
      </c>
      <c r="BB162">
        <v>897.09</v>
      </c>
      <c r="BC162">
        <v>7.5899999999999995E-2</v>
      </c>
      <c r="BD162" s="1">
        <v>11824.07</v>
      </c>
      <c r="BE162" s="1">
        <v>3906.49</v>
      </c>
      <c r="BF162">
        <v>1.2522</v>
      </c>
      <c r="BG162">
        <v>0.5343</v>
      </c>
      <c r="BH162">
        <v>0.21190000000000001</v>
      </c>
      <c r="BI162">
        <v>0.20619999999999999</v>
      </c>
      <c r="BJ162">
        <v>3.4599999999999999E-2</v>
      </c>
      <c r="BK162">
        <v>1.29E-2</v>
      </c>
    </row>
    <row r="163" spans="1:63" x14ac:dyDescent="0.3">
      <c r="A163" t="s">
        <v>162</v>
      </c>
      <c r="B163">
        <v>50682</v>
      </c>
      <c r="C163">
        <v>98.33</v>
      </c>
      <c r="D163">
        <v>11.27</v>
      </c>
      <c r="E163" s="1">
        <v>1108.17</v>
      </c>
      <c r="F163" s="1">
        <v>1084.6400000000001</v>
      </c>
      <c r="G163">
        <v>3.5999999999999999E-3</v>
      </c>
      <c r="H163">
        <v>2.9999999999999997E-4</v>
      </c>
      <c r="I163">
        <v>5.1999999999999998E-3</v>
      </c>
      <c r="J163">
        <v>8.0000000000000004E-4</v>
      </c>
      <c r="K163">
        <v>4.1099999999999998E-2</v>
      </c>
      <c r="L163">
        <v>0.92459999999999998</v>
      </c>
      <c r="M163">
        <v>2.4500000000000001E-2</v>
      </c>
      <c r="N163">
        <v>0.31630000000000003</v>
      </c>
      <c r="O163">
        <v>1.5E-3</v>
      </c>
      <c r="P163">
        <v>0.1376</v>
      </c>
      <c r="Q163" s="1">
        <v>52692.61</v>
      </c>
      <c r="R163">
        <v>0.24529999999999999</v>
      </c>
      <c r="S163">
        <v>0.18090000000000001</v>
      </c>
      <c r="T163">
        <v>0.57379999999999998</v>
      </c>
      <c r="U163">
        <v>9.7799999999999994</v>
      </c>
      <c r="V163" s="1">
        <v>66355.08</v>
      </c>
      <c r="W163">
        <v>108.81</v>
      </c>
      <c r="X163" s="1">
        <v>159149.46</v>
      </c>
      <c r="Y163">
        <v>0.90680000000000005</v>
      </c>
      <c r="Z163">
        <v>4.9799999999999997E-2</v>
      </c>
      <c r="AA163">
        <v>4.3400000000000001E-2</v>
      </c>
      <c r="AB163">
        <v>9.3200000000000005E-2</v>
      </c>
      <c r="AC163">
        <v>159.15</v>
      </c>
      <c r="AD163" s="1">
        <v>3860.92</v>
      </c>
      <c r="AE163">
        <v>493.82</v>
      </c>
      <c r="AF163" s="1">
        <v>141395.44</v>
      </c>
      <c r="AG163" t="s">
        <v>610</v>
      </c>
      <c r="AH163" s="1">
        <v>35370</v>
      </c>
      <c r="AI163" s="1">
        <v>53878.66</v>
      </c>
      <c r="AJ163">
        <v>37.51</v>
      </c>
      <c r="AK163">
        <v>23.28</v>
      </c>
      <c r="AL163">
        <v>27.6</v>
      </c>
      <c r="AM163">
        <v>4.25</v>
      </c>
      <c r="AN163" s="1">
        <v>1592.95</v>
      </c>
      <c r="AO163">
        <v>1.4473</v>
      </c>
      <c r="AP163" s="1">
        <v>1470.62</v>
      </c>
      <c r="AQ163" s="1">
        <v>2051.67</v>
      </c>
      <c r="AR163" s="1">
        <v>5980.48</v>
      </c>
      <c r="AS163">
        <v>442.52</v>
      </c>
      <c r="AT163">
        <v>289.05</v>
      </c>
      <c r="AU163" s="1">
        <v>10234.33</v>
      </c>
      <c r="AV163" s="1">
        <v>5999.4</v>
      </c>
      <c r="AW163">
        <v>0.4773</v>
      </c>
      <c r="AX163" s="1">
        <v>4537.95</v>
      </c>
      <c r="AY163">
        <v>0.36109999999999998</v>
      </c>
      <c r="AZ163" s="1">
        <v>1363.73</v>
      </c>
      <c r="BA163">
        <v>0.1085</v>
      </c>
      <c r="BB163">
        <v>667.12</v>
      </c>
      <c r="BC163">
        <v>5.3100000000000001E-2</v>
      </c>
      <c r="BD163" s="1">
        <v>12568.2</v>
      </c>
      <c r="BE163" s="1">
        <v>5069.25</v>
      </c>
      <c r="BF163">
        <v>1.6512</v>
      </c>
      <c r="BG163">
        <v>0.5282</v>
      </c>
      <c r="BH163">
        <v>0.21260000000000001</v>
      </c>
      <c r="BI163">
        <v>0.20630000000000001</v>
      </c>
      <c r="BJ163">
        <v>3.6999999999999998E-2</v>
      </c>
      <c r="BK163">
        <v>1.6E-2</v>
      </c>
    </row>
    <row r="164" spans="1:63" x14ac:dyDescent="0.3">
      <c r="A164" t="s">
        <v>163</v>
      </c>
      <c r="B164">
        <v>43943</v>
      </c>
      <c r="C164">
        <v>22.33</v>
      </c>
      <c r="D164">
        <v>287.43</v>
      </c>
      <c r="E164" s="1">
        <v>6419.36</v>
      </c>
      <c r="F164" s="1">
        <v>5470.07</v>
      </c>
      <c r="G164">
        <v>1.2699999999999999E-2</v>
      </c>
      <c r="H164">
        <v>1E-3</v>
      </c>
      <c r="I164">
        <v>0.27750000000000002</v>
      </c>
      <c r="J164">
        <v>1.4E-3</v>
      </c>
      <c r="K164">
        <v>7.3400000000000007E-2</v>
      </c>
      <c r="L164">
        <v>0.5504</v>
      </c>
      <c r="M164">
        <v>8.3500000000000005E-2</v>
      </c>
      <c r="N164">
        <v>0.6925</v>
      </c>
      <c r="O164">
        <v>3.0300000000000001E-2</v>
      </c>
      <c r="P164">
        <v>0.1676</v>
      </c>
      <c r="Q164" s="1">
        <v>58183.09</v>
      </c>
      <c r="R164">
        <v>0.31419999999999998</v>
      </c>
      <c r="S164">
        <v>0.1583</v>
      </c>
      <c r="T164">
        <v>0.52749999999999997</v>
      </c>
      <c r="U164">
        <v>40.57</v>
      </c>
      <c r="V164" s="1">
        <v>80652.67</v>
      </c>
      <c r="W164">
        <v>155.84</v>
      </c>
      <c r="X164" s="1">
        <v>99921.62</v>
      </c>
      <c r="Y164">
        <v>0.69510000000000005</v>
      </c>
      <c r="Z164">
        <v>0.25829999999999997</v>
      </c>
      <c r="AA164">
        <v>4.6600000000000003E-2</v>
      </c>
      <c r="AB164">
        <v>0.3049</v>
      </c>
      <c r="AC164">
        <v>99.92</v>
      </c>
      <c r="AD164" s="1">
        <v>4340.22</v>
      </c>
      <c r="AE164">
        <v>549.53</v>
      </c>
      <c r="AF164" s="1">
        <v>101380.2</v>
      </c>
      <c r="AG164" t="s">
        <v>610</v>
      </c>
      <c r="AH164" s="1">
        <v>28746</v>
      </c>
      <c r="AI164" s="1">
        <v>45054.94</v>
      </c>
      <c r="AJ164">
        <v>62.95</v>
      </c>
      <c r="AK164">
        <v>44.24</v>
      </c>
      <c r="AL164">
        <v>49.31</v>
      </c>
      <c r="AM164">
        <v>4.84</v>
      </c>
      <c r="AN164">
        <v>981.17</v>
      </c>
      <c r="AO164">
        <v>1.1819999999999999</v>
      </c>
      <c r="AP164" s="1">
        <v>1498.28</v>
      </c>
      <c r="AQ164" s="1">
        <v>2198.19</v>
      </c>
      <c r="AR164" s="1">
        <v>6566.66</v>
      </c>
      <c r="AS164">
        <v>747.75</v>
      </c>
      <c r="AT164">
        <v>418.96</v>
      </c>
      <c r="AU164" s="1">
        <v>11429.84</v>
      </c>
      <c r="AV164" s="1">
        <v>7443.73</v>
      </c>
      <c r="AW164">
        <v>0.52649999999999997</v>
      </c>
      <c r="AX164" s="1">
        <v>4597.53</v>
      </c>
      <c r="AY164">
        <v>0.32519999999999999</v>
      </c>
      <c r="AZ164">
        <v>787.99</v>
      </c>
      <c r="BA164">
        <v>5.57E-2</v>
      </c>
      <c r="BB164" s="1">
        <v>1307.67</v>
      </c>
      <c r="BC164">
        <v>9.2499999999999999E-2</v>
      </c>
      <c r="BD164" s="1">
        <v>14136.92</v>
      </c>
      <c r="BE164" s="1">
        <v>4505.66</v>
      </c>
      <c r="BF164">
        <v>1.7470000000000001</v>
      </c>
      <c r="BG164">
        <v>0.50619999999999998</v>
      </c>
      <c r="BH164">
        <v>0.19650000000000001</v>
      </c>
      <c r="BI164">
        <v>0.25509999999999999</v>
      </c>
      <c r="BJ164">
        <v>2.9000000000000001E-2</v>
      </c>
      <c r="BK164">
        <v>1.32E-2</v>
      </c>
    </row>
    <row r="165" spans="1:63" x14ac:dyDescent="0.3">
      <c r="A165" t="s">
        <v>164</v>
      </c>
      <c r="B165">
        <v>43950</v>
      </c>
      <c r="C165">
        <v>20.329999999999998</v>
      </c>
      <c r="D165">
        <v>332.29</v>
      </c>
      <c r="E165" s="1">
        <v>6756.57</v>
      </c>
      <c r="F165" s="1">
        <v>5568.46</v>
      </c>
      <c r="G165">
        <v>1.23E-2</v>
      </c>
      <c r="H165">
        <v>1.1000000000000001E-3</v>
      </c>
      <c r="I165">
        <v>0.34620000000000001</v>
      </c>
      <c r="J165">
        <v>1.2999999999999999E-3</v>
      </c>
      <c r="K165">
        <v>9.35E-2</v>
      </c>
      <c r="L165">
        <v>0.45519999999999999</v>
      </c>
      <c r="M165">
        <v>9.0300000000000005E-2</v>
      </c>
      <c r="N165">
        <v>0.77439999999999998</v>
      </c>
      <c r="O165">
        <v>3.6700000000000003E-2</v>
      </c>
      <c r="P165">
        <v>0.16919999999999999</v>
      </c>
      <c r="Q165" s="1">
        <v>58897.89</v>
      </c>
      <c r="R165">
        <v>0.3281</v>
      </c>
      <c r="S165">
        <v>0.16</v>
      </c>
      <c r="T165">
        <v>0.51190000000000002</v>
      </c>
      <c r="U165">
        <v>44.1</v>
      </c>
      <c r="V165" s="1">
        <v>82419.41</v>
      </c>
      <c r="W165">
        <v>150.84</v>
      </c>
      <c r="X165" s="1">
        <v>87094.84</v>
      </c>
      <c r="Y165">
        <v>0.68369999999999997</v>
      </c>
      <c r="Z165">
        <v>0.26569999999999999</v>
      </c>
      <c r="AA165">
        <v>5.0599999999999999E-2</v>
      </c>
      <c r="AB165">
        <v>0.31630000000000003</v>
      </c>
      <c r="AC165">
        <v>87.09</v>
      </c>
      <c r="AD165" s="1">
        <v>3893.82</v>
      </c>
      <c r="AE165">
        <v>499.19</v>
      </c>
      <c r="AF165" s="1">
        <v>85545.69</v>
      </c>
      <c r="AG165" t="s">
        <v>610</v>
      </c>
      <c r="AH165" s="1">
        <v>28374</v>
      </c>
      <c r="AI165" s="1">
        <v>42355.88</v>
      </c>
      <c r="AJ165">
        <v>63.91</v>
      </c>
      <c r="AK165">
        <v>44.59</v>
      </c>
      <c r="AL165">
        <v>50.19</v>
      </c>
      <c r="AM165">
        <v>4.66</v>
      </c>
      <c r="AN165">
        <v>981.17</v>
      </c>
      <c r="AO165">
        <v>1.2290000000000001</v>
      </c>
      <c r="AP165" s="1">
        <v>1649.52</v>
      </c>
      <c r="AQ165" s="1">
        <v>2302.13</v>
      </c>
      <c r="AR165" s="1">
        <v>6682.51</v>
      </c>
      <c r="AS165">
        <v>778.38</v>
      </c>
      <c r="AT165">
        <v>519.78</v>
      </c>
      <c r="AU165" s="1">
        <v>11932.32</v>
      </c>
      <c r="AV165" s="1">
        <v>8552.31</v>
      </c>
      <c r="AW165">
        <v>0.56530000000000002</v>
      </c>
      <c r="AX165" s="1">
        <v>4264.8599999999997</v>
      </c>
      <c r="AY165">
        <v>0.28189999999999998</v>
      </c>
      <c r="AZ165">
        <v>835.7</v>
      </c>
      <c r="BA165">
        <v>5.5199999999999999E-2</v>
      </c>
      <c r="BB165" s="1">
        <v>1474.62</v>
      </c>
      <c r="BC165">
        <v>9.7500000000000003E-2</v>
      </c>
      <c r="BD165" s="1">
        <v>15127.49</v>
      </c>
      <c r="BE165" s="1">
        <v>5085.84</v>
      </c>
      <c r="BF165">
        <v>2.3523000000000001</v>
      </c>
      <c r="BG165">
        <v>0.49580000000000002</v>
      </c>
      <c r="BH165">
        <v>0.18940000000000001</v>
      </c>
      <c r="BI165">
        <v>0.27339999999999998</v>
      </c>
      <c r="BJ165">
        <v>2.9600000000000001E-2</v>
      </c>
      <c r="BK165">
        <v>1.17E-2</v>
      </c>
    </row>
    <row r="166" spans="1:63" x14ac:dyDescent="0.3">
      <c r="A166" t="s">
        <v>165</v>
      </c>
      <c r="B166">
        <v>47050</v>
      </c>
      <c r="C166">
        <v>88.67</v>
      </c>
      <c r="D166">
        <v>13.53</v>
      </c>
      <c r="E166" s="1">
        <v>1199.3499999999999</v>
      </c>
      <c r="F166" s="1">
        <v>1179.75</v>
      </c>
      <c r="G166">
        <v>3.3E-3</v>
      </c>
      <c r="H166">
        <v>4.0000000000000002E-4</v>
      </c>
      <c r="I166">
        <v>5.8999999999999999E-3</v>
      </c>
      <c r="J166">
        <v>1.1000000000000001E-3</v>
      </c>
      <c r="K166">
        <v>3.8899999999999997E-2</v>
      </c>
      <c r="L166">
        <v>0.92689999999999995</v>
      </c>
      <c r="M166">
        <v>2.3400000000000001E-2</v>
      </c>
      <c r="N166">
        <v>0.3201</v>
      </c>
      <c r="O166">
        <v>2.3E-3</v>
      </c>
      <c r="P166">
        <v>0.13389999999999999</v>
      </c>
      <c r="Q166" s="1">
        <v>54130.99</v>
      </c>
      <c r="R166">
        <v>0.26950000000000002</v>
      </c>
      <c r="S166">
        <v>0.18340000000000001</v>
      </c>
      <c r="T166">
        <v>0.54710000000000003</v>
      </c>
      <c r="U166">
        <v>11.17</v>
      </c>
      <c r="V166" s="1">
        <v>67032.639999999999</v>
      </c>
      <c r="W166">
        <v>103.03</v>
      </c>
      <c r="X166" s="1">
        <v>159499.31</v>
      </c>
      <c r="Y166">
        <v>0.88660000000000005</v>
      </c>
      <c r="Z166">
        <v>6.6299999999999998E-2</v>
      </c>
      <c r="AA166">
        <v>4.7100000000000003E-2</v>
      </c>
      <c r="AB166">
        <v>0.1134</v>
      </c>
      <c r="AC166">
        <v>159.5</v>
      </c>
      <c r="AD166" s="1">
        <v>4328.07</v>
      </c>
      <c r="AE166">
        <v>555.23</v>
      </c>
      <c r="AF166" s="1">
        <v>145648.31</v>
      </c>
      <c r="AG166" t="s">
        <v>610</v>
      </c>
      <c r="AH166" s="1">
        <v>34944</v>
      </c>
      <c r="AI166" s="1">
        <v>55273.4</v>
      </c>
      <c r="AJ166">
        <v>43.47</v>
      </c>
      <c r="AK166">
        <v>25.71</v>
      </c>
      <c r="AL166">
        <v>30.31</v>
      </c>
      <c r="AM166">
        <v>4.32</v>
      </c>
      <c r="AN166" s="1">
        <v>1576.33</v>
      </c>
      <c r="AO166">
        <v>1.3042</v>
      </c>
      <c r="AP166" s="1">
        <v>1453.79</v>
      </c>
      <c r="AQ166" s="1">
        <v>1969.9</v>
      </c>
      <c r="AR166" s="1">
        <v>6080.24</v>
      </c>
      <c r="AS166">
        <v>511.18</v>
      </c>
      <c r="AT166">
        <v>269.23</v>
      </c>
      <c r="AU166" s="1">
        <v>10284.35</v>
      </c>
      <c r="AV166" s="1">
        <v>5641.49</v>
      </c>
      <c r="AW166">
        <v>0.45610000000000001</v>
      </c>
      <c r="AX166" s="1">
        <v>4592.18</v>
      </c>
      <c r="AY166">
        <v>0.37119999999999997</v>
      </c>
      <c r="AZ166" s="1">
        <v>1502.1</v>
      </c>
      <c r="BA166">
        <v>0.12139999999999999</v>
      </c>
      <c r="BB166">
        <v>634.11</v>
      </c>
      <c r="BC166">
        <v>5.1299999999999998E-2</v>
      </c>
      <c r="BD166" s="1">
        <v>12369.88</v>
      </c>
      <c r="BE166" s="1">
        <v>4793.8100000000004</v>
      </c>
      <c r="BF166">
        <v>1.4268000000000001</v>
      </c>
      <c r="BG166">
        <v>0.53559999999999997</v>
      </c>
      <c r="BH166">
        <v>0.21879999999999999</v>
      </c>
      <c r="BI166">
        <v>0.19239999999999999</v>
      </c>
      <c r="BJ166">
        <v>3.6200000000000003E-2</v>
      </c>
      <c r="BK166">
        <v>1.7000000000000001E-2</v>
      </c>
    </row>
    <row r="167" spans="1:63" x14ac:dyDescent="0.3">
      <c r="A167" t="s">
        <v>166</v>
      </c>
      <c r="B167">
        <v>50328</v>
      </c>
      <c r="C167">
        <v>74.48</v>
      </c>
      <c r="D167">
        <v>16.260000000000002</v>
      </c>
      <c r="E167" s="1">
        <v>1210.6500000000001</v>
      </c>
      <c r="F167" s="1">
        <v>1204.18</v>
      </c>
      <c r="G167">
        <v>6.7999999999999996E-3</v>
      </c>
      <c r="H167">
        <v>8.9999999999999998E-4</v>
      </c>
      <c r="I167">
        <v>6.1999999999999998E-3</v>
      </c>
      <c r="J167">
        <v>1.1000000000000001E-3</v>
      </c>
      <c r="K167">
        <v>2.1600000000000001E-2</v>
      </c>
      <c r="L167">
        <v>0.94130000000000003</v>
      </c>
      <c r="M167">
        <v>2.2200000000000001E-2</v>
      </c>
      <c r="N167">
        <v>0.22459999999999999</v>
      </c>
      <c r="O167">
        <v>4.7000000000000002E-3</v>
      </c>
      <c r="P167">
        <v>0.1125</v>
      </c>
      <c r="Q167" s="1">
        <v>54492.56</v>
      </c>
      <c r="R167">
        <v>0.26569999999999999</v>
      </c>
      <c r="S167">
        <v>0.20030000000000001</v>
      </c>
      <c r="T167">
        <v>0.53400000000000003</v>
      </c>
      <c r="U167">
        <v>9.93</v>
      </c>
      <c r="V167" s="1">
        <v>70018.09</v>
      </c>
      <c r="W167">
        <v>118.51</v>
      </c>
      <c r="X167" s="1">
        <v>174616.62</v>
      </c>
      <c r="Y167">
        <v>0.87729999999999997</v>
      </c>
      <c r="Z167">
        <v>6.8599999999999994E-2</v>
      </c>
      <c r="AA167">
        <v>5.4100000000000002E-2</v>
      </c>
      <c r="AB167">
        <v>0.1227</v>
      </c>
      <c r="AC167">
        <v>174.62</v>
      </c>
      <c r="AD167" s="1">
        <v>4851.3999999999996</v>
      </c>
      <c r="AE167">
        <v>614.5</v>
      </c>
      <c r="AF167" s="1">
        <v>157058.46</v>
      </c>
      <c r="AG167" t="s">
        <v>610</v>
      </c>
      <c r="AH167" s="1">
        <v>39911</v>
      </c>
      <c r="AI167" s="1">
        <v>66111.19</v>
      </c>
      <c r="AJ167">
        <v>41.56</v>
      </c>
      <c r="AK167">
        <v>26.77</v>
      </c>
      <c r="AL167">
        <v>30.3</v>
      </c>
      <c r="AM167">
        <v>4.53</v>
      </c>
      <c r="AN167" s="1">
        <v>1696.47</v>
      </c>
      <c r="AO167">
        <v>1.0436000000000001</v>
      </c>
      <c r="AP167" s="1">
        <v>1339.84</v>
      </c>
      <c r="AQ167" s="1">
        <v>2024.23</v>
      </c>
      <c r="AR167" s="1">
        <v>5940.77</v>
      </c>
      <c r="AS167">
        <v>534.27</v>
      </c>
      <c r="AT167">
        <v>291.70999999999998</v>
      </c>
      <c r="AU167" s="1">
        <v>10130.83</v>
      </c>
      <c r="AV167" s="1">
        <v>4904.25</v>
      </c>
      <c r="AW167">
        <v>0.41210000000000002</v>
      </c>
      <c r="AX167" s="1">
        <v>5164.7</v>
      </c>
      <c r="AY167">
        <v>0.434</v>
      </c>
      <c r="AZ167" s="1">
        <v>1337.51</v>
      </c>
      <c r="BA167">
        <v>0.1124</v>
      </c>
      <c r="BB167">
        <v>494.36</v>
      </c>
      <c r="BC167">
        <v>4.1500000000000002E-2</v>
      </c>
      <c r="BD167" s="1">
        <v>11900.82</v>
      </c>
      <c r="BE167" s="1">
        <v>4050.38</v>
      </c>
      <c r="BF167">
        <v>0.9587</v>
      </c>
      <c r="BG167">
        <v>0.53769999999999996</v>
      </c>
      <c r="BH167">
        <v>0.21099999999999999</v>
      </c>
      <c r="BI167">
        <v>0.19969999999999999</v>
      </c>
      <c r="BJ167">
        <v>3.49E-2</v>
      </c>
      <c r="BK167">
        <v>1.6799999999999999E-2</v>
      </c>
    </row>
    <row r="168" spans="1:63" x14ac:dyDescent="0.3">
      <c r="A168" t="s">
        <v>167</v>
      </c>
      <c r="B168">
        <v>43968</v>
      </c>
      <c r="C168">
        <v>22.86</v>
      </c>
      <c r="D168">
        <v>232.28</v>
      </c>
      <c r="E168" s="1">
        <v>5309.37</v>
      </c>
      <c r="F168" s="1">
        <v>4810.87</v>
      </c>
      <c r="G168">
        <v>1.34E-2</v>
      </c>
      <c r="H168">
        <v>1E-3</v>
      </c>
      <c r="I168">
        <v>0.18920000000000001</v>
      </c>
      <c r="J168">
        <v>1.5E-3</v>
      </c>
      <c r="K168">
        <v>6.3700000000000007E-2</v>
      </c>
      <c r="L168">
        <v>0.64849999999999997</v>
      </c>
      <c r="M168">
        <v>8.2600000000000007E-2</v>
      </c>
      <c r="N168">
        <v>0.64900000000000002</v>
      </c>
      <c r="O168">
        <v>2.6700000000000002E-2</v>
      </c>
      <c r="P168">
        <v>0.16389999999999999</v>
      </c>
      <c r="Q168" s="1">
        <v>57937.41</v>
      </c>
      <c r="R168">
        <v>0.2974</v>
      </c>
      <c r="S168">
        <v>0.16930000000000001</v>
      </c>
      <c r="T168">
        <v>0.5333</v>
      </c>
      <c r="U168">
        <v>31.41</v>
      </c>
      <c r="V168" s="1">
        <v>83747.789999999994</v>
      </c>
      <c r="W168">
        <v>165.96</v>
      </c>
      <c r="X168" s="1">
        <v>115782.68</v>
      </c>
      <c r="Y168">
        <v>0.69589999999999996</v>
      </c>
      <c r="Z168">
        <v>0.2576</v>
      </c>
      <c r="AA168">
        <v>4.65E-2</v>
      </c>
      <c r="AB168">
        <v>0.30409999999999998</v>
      </c>
      <c r="AC168">
        <v>115.78</v>
      </c>
      <c r="AD168" s="1">
        <v>4791.82</v>
      </c>
      <c r="AE168">
        <v>576.37</v>
      </c>
      <c r="AF168" s="1">
        <v>111142.24</v>
      </c>
      <c r="AG168" t="s">
        <v>610</v>
      </c>
      <c r="AH168" s="1">
        <v>30588</v>
      </c>
      <c r="AI168" s="1">
        <v>47220.94</v>
      </c>
      <c r="AJ168">
        <v>63.2</v>
      </c>
      <c r="AK168">
        <v>42.05</v>
      </c>
      <c r="AL168">
        <v>47.5</v>
      </c>
      <c r="AM168">
        <v>4.92</v>
      </c>
      <c r="AN168" s="1">
        <v>1084.8599999999999</v>
      </c>
      <c r="AO168">
        <v>1.1428</v>
      </c>
      <c r="AP168" s="1">
        <v>1367.56</v>
      </c>
      <c r="AQ168" s="1">
        <v>2027.19</v>
      </c>
      <c r="AR168" s="1">
        <v>6467.19</v>
      </c>
      <c r="AS168">
        <v>683.81</v>
      </c>
      <c r="AT168">
        <v>344.04</v>
      </c>
      <c r="AU168" s="1">
        <v>10889.79</v>
      </c>
      <c r="AV168" s="1">
        <v>6407.72</v>
      </c>
      <c r="AW168">
        <v>0.48309999999999997</v>
      </c>
      <c r="AX168" s="1">
        <v>4826.28</v>
      </c>
      <c r="AY168">
        <v>0.36380000000000001</v>
      </c>
      <c r="AZ168">
        <v>908.57</v>
      </c>
      <c r="BA168">
        <v>6.8500000000000005E-2</v>
      </c>
      <c r="BB168" s="1">
        <v>1122.45</v>
      </c>
      <c r="BC168">
        <v>8.4599999999999995E-2</v>
      </c>
      <c r="BD168" s="1">
        <v>13265.02</v>
      </c>
      <c r="BE168" s="1">
        <v>4171.17</v>
      </c>
      <c r="BF168">
        <v>1.3909</v>
      </c>
      <c r="BG168">
        <v>0.52480000000000004</v>
      </c>
      <c r="BH168">
        <v>0.20250000000000001</v>
      </c>
      <c r="BI168">
        <v>0.2273</v>
      </c>
      <c r="BJ168">
        <v>3.1E-2</v>
      </c>
      <c r="BK168">
        <v>1.44E-2</v>
      </c>
    </row>
    <row r="169" spans="1:63" x14ac:dyDescent="0.3">
      <c r="A169" t="s">
        <v>168</v>
      </c>
      <c r="B169">
        <v>46102</v>
      </c>
      <c r="C169">
        <v>31.76</v>
      </c>
      <c r="D169">
        <v>262.13</v>
      </c>
      <c r="E169" s="1">
        <v>8325.89</v>
      </c>
      <c r="F169" s="1">
        <v>7862.97</v>
      </c>
      <c r="G169">
        <v>2.7300000000000001E-2</v>
      </c>
      <c r="H169">
        <v>6.9999999999999999E-4</v>
      </c>
      <c r="I169">
        <v>0.13100000000000001</v>
      </c>
      <c r="J169">
        <v>1.2999999999999999E-3</v>
      </c>
      <c r="K169">
        <v>7.1099999999999997E-2</v>
      </c>
      <c r="L169">
        <v>0.70289999999999997</v>
      </c>
      <c r="M169">
        <v>6.5799999999999997E-2</v>
      </c>
      <c r="N169">
        <v>0.47970000000000002</v>
      </c>
      <c r="O169">
        <v>4.5400000000000003E-2</v>
      </c>
      <c r="P169">
        <v>0.1489</v>
      </c>
      <c r="Q169" s="1">
        <v>63566.89</v>
      </c>
      <c r="R169">
        <v>0.26540000000000002</v>
      </c>
      <c r="S169">
        <v>0.17580000000000001</v>
      </c>
      <c r="T169">
        <v>0.55879999999999996</v>
      </c>
      <c r="U169">
        <v>46.41</v>
      </c>
      <c r="V169" s="1">
        <v>90867.77</v>
      </c>
      <c r="W169">
        <v>177.2</v>
      </c>
      <c r="X169" s="1">
        <v>145934.29</v>
      </c>
      <c r="Y169">
        <v>0.72870000000000001</v>
      </c>
      <c r="Z169">
        <v>0.2331</v>
      </c>
      <c r="AA169">
        <v>3.8199999999999998E-2</v>
      </c>
      <c r="AB169">
        <v>0.27129999999999999</v>
      </c>
      <c r="AC169">
        <v>145.93</v>
      </c>
      <c r="AD169" s="1">
        <v>6394.13</v>
      </c>
      <c r="AE169">
        <v>756.36</v>
      </c>
      <c r="AF169" s="1">
        <v>151503.84</v>
      </c>
      <c r="AG169" t="s">
        <v>610</v>
      </c>
      <c r="AH169" s="1">
        <v>35327</v>
      </c>
      <c r="AI169" s="1">
        <v>56830.95</v>
      </c>
      <c r="AJ169">
        <v>68.48</v>
      </c>
      <c r="AK169">
        <v>40.909999999999997</v>
      </c>
      <c r="AL169">
        <v>47.2</v>
      </c>
      <c r="AM169">
        <v>4.95</v>
      </c>
      <c r="AN169" s="1">
        <v>1271.1199999999999</v>
      </c>
      <c r="AO169">
        <v>0.96679999999999999</v>
      </c>
      <c r="AP169" s="1">
        <v>1374.89</v>
      </c>
      <c r="AQ169" s="1">
        <v>1955.32</v>
      </c>
      <c r="AR169" s="1">
        <v>6686.18</v>
      </c>
      <c r="AS169">
        <v>690.99</v>
      </c>
      <c r="AT169">
        <v>368.46</v>
      </c>
      <c r="AU169" s="1">
        <v>11075.85</v>
      </c>
      <c r="AV169" s="1">
        <v>4989.34</v>
      </c>
      <c r="AW169">
        <v>0.39119999999999999</v>
      </c>
      <c r="AX169" s="1">
        <v>6131.6</v>
      </c>
      <c r="AY169">
        <v>0.48080000000000001</v>
      </c>
      <c r="AZ169">
        <v>839.95</v>
      </c>
      <c r="BA169">
        <v>6.59E-2</v>
      </c>
      <c r="BB169">
        <v>792.09</v>
      </c>
      <c r="BC169">
        <v>6.2100000000000002E-2</v>
      </c>
      <c r="BD169" s="1">
        <v>12752.98</v>
      </c>
      <c r="BE169" s="1">
        <v>3192.74</v>
      </c>
      <c r="BF169">
        <v>0.7329</v>
      </c>
      <c r="BG169">
        <v>0.56869999999999998</v>
      </c>
      <c r="BH169">
        <v>0.2137</v>
      </c>
      <c r="BI169">
        <v>0.17449999999999999</v>
      </c>
      <c r="BJ169">
        <v>2.8799999999999999E-2</v>
      </c>
      <c r="BK169">
        <v>1.44E-2</v>
      </c>
    </row>
    <row r="170" spans="1:63" x14ac:dyDescent="0.3">
      <c r="A170" t="s">
        <v>169</v>
      </c>
      <c r="B170">
        <v>47621</v>
      </c>
      <c r="C170">
        <v>90.95</v>
      </c>
      <c r="D170">
        <v>11.33</v>
      </c>
      <c r="E170" s="1">
        <v>1030.8</v>
      </c>
      <c r="F170" s="1">
        <v>1033.5899999999999</v>
      </c>
      <c r="G170">
        <v>2E-3</v>
      </c>
      <c r="H170">
        <v>5.0000000000000001E-4</v>
      </c>
      <c r="I170">
        <v>5.4999999999999997E-3</v>
      </c>
      <c r="J170">
        <v>1E-3</v>
      </c>
      <c r="K170">
        <v>1.3599999999999999E-2</v>
      </c>
      <c r="L170">
        <v>0.95909999999999995</v>
      </c>
      <c r="M170">
        <v>1.83E-2</v>
      </c>
      <c r="N170">
        <v>0.37759999999999999</v>
      </c>
      <c r="O170">
        <v>1E-3</v>
      </c>
      <c r="P170">
        <v>0.13619999999999999</v>
      </c>
      <c r="Q170" s="1">
        <v>53550.15</v>
      </c>
      <c r="R170">
        <v>0.23669999999999999</v>
      </c>
      <c r="S170">
        <v>0.17150000000000001</v>
      </c>
      <c r="T170">
        <v>0.59179999999999999</v>
      </c>
      <c r="U170">
        <v>9.16</v>
      </c>
      <c r="V170" s="1">
        <v>63666.080000000002</v>
      </c>
      <c r="W170">
        <v>108.86</v>
      </c>
      <c r="X170" s="1">
        <v>133415.34</v>
      </c>
      <c r="Y170">
        <v>0.91369999999999996</v>
      </c>
      <c r="Z170">
        <v>4.4299999999999999E-2</v>
      </c>
      <c r="AA170">
        <v>4.2000000000000003E-2</v>
      </c>
      <c r="AB170">
        <v>8.6300000000000002E-2</v>
      </c>
      <c r="AC170">
        <v>133.41999999999999</v>
      </c>
      <c r="AD170" s="1">
        <v>3162.1</v>
      </c>
      <c r="AE170">
        <v>419.08</v>
      </c>
      <c r="AF170" s="1">
        <v>116420.6</v>
      </c>
      <c r="AG170" t="s">
        <v>610</v>
      </c>
      <c r="AH170" s="1">
        <v>33890</v>
      </c>
      <c r="AI170" s="1">
        <v>50710.35</v>
      </c>
      <c r="AJ170">
        <v>33.93</v>
      </c>
      <c r="AK170">
        <v>23.17</v>
      </c>
      <c r="AL170">
        <v>26.36</v>
      </c>
      <c r="AM170">
        <v>4.67</v>
      </c>
      <c r="AN170" s="1">
        <v>1325.1</v>
      </c>
      <c r="AO170">
        <v>1.2891999999999999</v>
      </c>
      <c r="AP170" s="1">
        <v>1397.03</v>
      </c>
      <c r="AQ170" s="1">
        <v>2124.09</v>
      </c>
      <c r="AR170" s="1">
        <v>6111.23</v>
      </c>
      <c r="AS170">
        <v>432.5</v>
      </c>
      <c r="AT170">
        <v>331.86</v>
      </c>
      <c r="AU170" s="1">
        <v>10396.709999999999</v>
      </c>
      <c r="AV170" s="1">
        <v>7099.43</v>
      </c>
      <c r="AW170">
        <v>0.55840000000000001</v>
      </c>
      <c r="AX170" s="1">
        <v>3381.35</v>
      </c>
      <c r="AY170">
        <v>0.26590000000000003</v>
      </c>
      <c r="AZ170" s="1">
        <v>1477.36</v>
      </c>
      <c r="BA170">
        <v>0.1162</v>
      </c>
      <c r="BB170">
        <v>756.15</v>
      </c>
      <c r="BC170">
        <v>5.9499999999999997E-2</v>
      </c>
      <c r="BD170" s="1">
        <v>12714.3</v>
      </c>
      <c r="BE170" s="1">
        <v>6469.42</v>
      </c>
      <c r="BF170">
        <v>2.5165000000000002</v>
      </c>
      <c r="BG170">
        <v>0.50460000000000005</v>
      </c>
      <c r="BH170">
        <v>0.21299999999999999</v>
      </c>
      <c r="BI170">
        <v>0.2165</v>
      </c>
      <c r="BJ170">
        <v>3.6600000000000001E-2</v>
      </c>
      <c r="BK170">
        <v>2.93E-2</v>
      </c>
    </row>
    <row r="171" spans="1:63" x14ac:dyDescent="0.3">
      <c r="A171" t="s">
        <v>170</v>
      </c>
      <c r="B171">
        <v>46870</v>
      </c>
      <c r="C171">
        <v>90.57</v>
      </c>
      <c r="D171">
        <v>18.13</v>
      </c>
      <c r="E171" s="1">
        <v>1642.28</v>
      </c>
      <c r="F171" s="1">
        <v>1623.02</v>
      </c>
      <c r="G171">
        <v>3.5000000000000001E-3</v>
      </c>
      <c r="H171">
        <v>2.0000000000000001E-4</v>
      </c>
      <c r="I171">
        <v>5.8999999999999999E-3</v>
      </c>
      <c r="J171">
        <v>1.1000000000000001E-3</v>
      </c>
      <c r="K171">
        <v>1.49E-2</v>
      </c>
      <c r="L171">
        <v>0.95330000000000004</v>
      </c>
      <c r="M171">
        <v>2.1100000000000001E-2</v>
      </c>
      <c r="N171">
        <v>0.33789999999999998</v>
      </c>
      <c r="O171">
        <v>1.2999999999999999E-3</v>
      </c>
      <c r="P171">
        <v>0.12989999999999999</v>
      </c>
      <c r="Q171" s="1">
        <v>54072.12</v>
      </c>
      <c r="R171">
        <v>0.25090000000000001</v>
      </c>
      <c r="S171">
        <v>0.1893</v>
      </c>
      <c r="T171">
        <v>0.55979999999999996</v>
      </c>
      <c r="U171">
        <v>13.53</v>
      </c>
      <c r="V171" s="1">
        <v>71363.78</v>
      </c>
      <c r="W171">
        <v>116.6</v>
      </c>
      <c r="X171" s="1">
        <v>146458.04999999999</v>
      </c>
      <c r="Y171">
        <v>0.85699999999999998</v>
      </c>
      <c r="Z171">
        <v>7.9000000000000001E-2</v>
      </c>
      <c r="AA171">
        <v>6.4000000000000001E-2</v>
      </c>
      <c r="AB171">
        <v>0.14299999999999999</v>
      </c>
      <c r="AC171">
        <v>146.46</v>
      </c>
      <c r="AD171" s="1">
        <v>4101.55</v>
      </c>
      <c r="AE171">
        <v>528.48</v>
      </c>
      <c r="AF171" s="1">
        <v>140540.04999999999</v>
      </c>
      <c r="AG171" t="s">
        <v>610</v>
      </c>
      <c r="AH171" s="1">
        <v>35202</v>
      </c>
      <c r="AI171" s="1">
        <v>54787.14</v>
      </c>
      <c r="AJ171">
        <v>43.77</v>
      </c>
      <c r="AK171">
        <v>26.82</v>
      </c>
      <c r="AL171">
        <v>30.21</v>
      </c>
      <c r="AM171">
        <v>4.53</v>
      </c>
      <c r="AN171" s="1">
        <v>1434.77</v>
      </c>
      <c r="AO171">
        <v>1.1106</v>
      </c>
      <c r="AP171" s="1">
        <v>1294.6500000000001</v>
      </c>
      <c r="AQ171" s="1">
        <v>2031.68</v>
      </c>
      <c r="AR171" s="1">
        <v>5739.98</v>
      </c>
      <c r="AS171">
        <v>528.15</v>
      </c>
      <c r="AT171">
        <v>288.16000000000003</v>
      </c>
      <c r="AU171" s="1">
        <v>9882.61</v>
      </c>
      <c r="AV171" s="1">
        <v>5529.43</v>
      </c>
      <c r="AW171">
        <v>0.47489999999999999</v>
      </c>
      <c r="AX171" s="1">
        <v>4225.1499999999996</v>
      </c>
      <c r="AY171">
        <v>0.3629</v>
      </c>
      <c r="AZ171" s="1">
        <v>1223.5899999999999</v>
      </c>
      <c r="BA171">
        <v>0.1051</v>
      </c>
      <c r="BB171">
        <v>665.08</v>
      </c>
      <c r="BC171">
        <v>5.7099999999999998E-2</v>
      </c>
      <c r="BD171" s="1">
        <v>11643.25</v>
      </c>
      <c r="BE171" s="1">
        <v>4945.12</v>
      </c>
      <c r="BF171">
        <v>1.43</v>
      </c>
      <c r="BG171">
        <v>0.54749999999999999</v>
      </c>
      <c r="BH171">
        <v>0.22420000000000001</v>
      </c>
      <c r="BI171">
        <v>0.1757</v>
      </c>
      <c r="BJ171">
        <v>3.6999999999999998E-2</v>
      </c>
      <c r="BK171">
        <v>1.5599999999999999E-2</v>
      </c>
    </row>
    <row r="172" spans="1:63" x14ac:dyDescent="0.3">
      <c r="A172" t="s">
        <v>171</v>
      </c>
      <c r="B172">
        <v>47936</v>
      </c>
      <c r="C172">
        <v>70.900000000000006</v>
      </c>
      <c r="D172">
        <v>20.62</v>
      </c>
      <c r="E172" s="1">
        <v>1461.77</v>
      </c>
      <c r="F172" s="1">
        <v>1431.87</v>
      </c>
      <c r="G172">
        <v>2.5000000000000001E-3</v>
      </c>
      <c r="H172">
        <v>5.9999999999999995E-4</v>
      </c>
      <c r="I172">
        <v>6.4000000000000003E-3</v>
      </c>
      <c r="J172">
        <v>8.0000000000000004E-4</v>
      </c>
      <c r="K172">
        <v>1.49E-2</v>
      </c>
      <c r="L172">
        <v>0.95240000000000002</v>
      </c>
      <c r="M172">
        <v>2.23E-2</v>
      </c>
      <c r="N172">
        <v>0.4289</v>
      </c>
      <c r="O172">
        <v>1.2999999999999999E-3</v>
      </c>
      <c r="P172">
        <v>0.14030000000000001</v>
      </c>
      <c r="Q172" s="1">
        <v>53117.06</v>
      </c>
      <c r="R172">
        <v>0.252</v>
      </c>
      <c r="S172">
        <v>0.184</v>
      </c>
      <c r="T172">
        <v>0.56399999999999995</v>
      </c>
      <c r="U172">
        <v>10.36</v>
      </c>
      <c r="V172" s="1">
        <v>74052.36</v>
      </c>
      <c r="W172">
        <v>135.66999999999999</v>
      </c>
      <c r="X172" s="1">
        <v>122431.14</v>
      </c>
      <c r="Y172">
        <v>0.88149999999999995</v>
      </c>
      <c r="Z172">
        <v>6.4799999999999996E-2</v>
      </c>
      <c r="AA172">
        <v>5.3699999999999998E-2</v>
      </c>
      <c r="AB172">
        <v>0.11849999999999999</v>
      </c>
      <c r="AC172">
        <v>122.43</v>
      </c>
      <c r="AD172" s="1">
        <v>3230.11</v>
      </c>
      <c r="AE172">
        <v>449.44</v>
      </c>
      <c r="AF172" s="1">
        <v>115575.17</v>
      </c>
      <c r="AG172" t="s">
        <v>610</v>
      </c>
      <c r="AH172" s="1">
        <v>33890</v>
      </c>
      <c r="AI172" s="1">
        <v>51596.800000000003</v>
      </c>
      <c r="AJ172">
        <v>37.93</v>
      </c>
      <c r="AK172">
        <v>25.69</v>
      </c>
      <c r="AL172">
        <v>29.49</v>
      </c>
      <c r="AM172">
        <v>4.32</v>
      </c>
      <c r="AN172" s="1">
        <v>1150.3399999999999</v>
      </c>
      <c r="AO172">
        <v>1.0564</v>
      </c>
      <c r="AP172" s="1">
        <v>1370.52</v>
      </c>
      <c r="AQ172" s="1">
        <v>2121.3000000000002</v>
      </c>
      <c r="AR172" s="1">
        <v>5772.34</v>
      </c>
      <c r="AS172">
        <v>531.20000000000005</v>
      </c>
      <c r="AT172">
        <v>304.69</v>
      </c>
      <c r="AU172" s="1">
        <v>10100.049999999999</v>
      </c>
      <c r="AV172" s="1">
        <v>6513.49</v>
      </c>
      <c r="AW172">
        <v>0.55049999999999999</v>
      </c>
      <c r="AX172" s="1">
        <v>3232.03</v>
      </c>
      <c r="AY172">
        <v>0.27310000000000001</v>
      </c>
      <c r="AZ172" s="1">
        <v>1246.57</v>
      </c>
      <c r="BA172">
        <v>0.1053</v>
      </c>
      <c r="BB172">
        <v>840.57</v>
      </c>
      <c r="BC172">
        <v>7.0999999999999994E-2</v>
      </c>
      <c r="BD172" s="1">
        <v>11832.67</v>
      </c>
      <c r="BE172" s="1">
        <v>5781.09</v>
      </c>
      <c r="BF172">
        <v>2.0348000000000002</v>
      </c>
      <c r="BG172">
        <v>0.51329999999999998</v>
      </c>
      <c r="BH172">
        <v>0.2064</v>
      </c>
      <c r="BI172">
        <v>0.2298</v>
      </c>
      <c r="BJ172">
        <v>3.6900000000000002E-2</v>
      </c>
      <c r="BK172">
        <v>1.37E-2</v>
      </c>
    </row>
    <row r="173" spans="1:63" x14ac:dyDescent="0.3">
      <c r="A173" t="s">
        <v>172</v>
      </c>
      <c r="B173">
        <v>49775</v>
      </c>
      <c r="C173">
        <v>87.24</v>
      </c>
      <c r="D173">
        <v>8.4</v>
      </c>
      <c r="E173">
        <v>732.83</v>
      </c>
      <c r="F173">
        <v>756.42</v>
      </c>
      <c r="G173">
        <v>2.0999999999999999E-3</v>
      </c>
      <c r="H173">
        <v>2.0000000000000001E-4</v>
      </c>
      <c r="I173">
        <v>4.3E-3</v>
      </c>
      <c r="J173">
        <v>5.9999999999999995E-4</v>
      </c>
      <c r="K173">
        <v>1.29E-2</v>
      </c>
      <c r="L173">
        <v>0.96699999999999997</v>
      </c>
      <c r="M173">
        <v>1.29E-2</v>
      </c>
      <c r="N173">
        <v>0.33379999999999999</v>
      </c>
      <c r="O173">
        <v>2.7000000000000001E-3</v>
      </c>
      <c r="P173">
        <v>0.1265</v>
      </c>
      <c r="Q173" s="1">
        <v>51111.44</v>
      </c>
      <c r="R173">
        <v>0.26029999999999998</v>
      </c>
      <c r="S173">
        <v>0.16109999999999999</v>
      </c>
      <c r="T173">
        <v>0.5786</v>
      </c>
      <c r="U173">
        <v>6.51</v>
      </c>
      <c r="V173" s="1">
        <v>66275.89</v>
      </c>
      <c r="W173">
        <v>108.81</v>
      </c>
      <c r="X173" s="1">
        <v>155029.59</v>
      </c>
      <c r="Y173">
        <v>0.91839999999999999</v>
      </c>
      <c r="Z173">
        <v>3.5999999999999997E-2</v>
      </c>
      <c r="AA173">
        <v>4.5600000000000002E-2</v>
      </c>
      <c r="AB173">
        <v>8.1600000000000006E-2</v>
      </c>
      <c r="AC173">
        <v>155.03</v>
      </c>
      <c r="AD173" s="1">
        <v>3654.22</v>
      </c>
      <c r="AE173">
        <v>496.06</v>
      </c>
      <c r="AF173" s="1">
        <v>126220.57</v>
      </c>
      <c r="AG173" t="s">
        <v>610</v>
      </c>
      <c r="AH173" s="1">
        <v>33827</v>
      </c>
      <c r="AI173" s="1">
        <v>50759.56</v>
      </c>
      <c r="AJ173">
        <v>36.51</v>
      </c>
      <c r="AK173">
        <v>22.95</v>
      </c>
      <c r="AL173">
        <v>26.85</v>
      </c>
      <c r="AM173">
        <v>4.8899999999999997</v>
      </c>
      <c r="AN173" s="1">
        <v>1445.46</v>
      </c>
      <c r="AO173">
        <v>1.4252</v>
      </c>
      <c r="AP173" s="1">
        <v>1483.18</v>
      </c>
      <c r="AQ173" s="1">
        <v>2173.9699999999998</v>
      </c>
      <c r="AR173" s="1">
        <v>5978.63</v>
      </c>
      <c r="AS173">
        <v>486.41</v>
      </c>
      <c r="AT173">
        <v>363.99</v>
      </c>
      <c r="AU173" s="1">
        <v>10486.19</v>
      </c>
      <c r="AV173" s="1">
        <v>6774.13</v>
      </c>
      <c r="AW173">
        <v>0.52410000000000001</v>
      </c>
      <c r="AX173" s="1">
        <v>3776.47</v>
      </c>
      <c r="AY173">
        <v>0.29220000000000002</v>
      </c>
      <c r="AZ173" s="1">
        <v>1696.29</v>
      </c>
      <c r="BA173">
        <v>0.13120000000000001</v>
      </c>
      <c r="BB173">
        <v>678.15</v>
      </c>
      <c r="BC173">
        <v>5.2499999999999998E-2</v>
      </c>
      <c r="BD173" s="1">
        <v>12925.04</v>
      </c>
      <c r="BE173" s="1">
        <v>6410.94</v>
      </c>
      <c r="BF173">
        <v>2.3723999999999998</v>
      </c>
      <c r="BG173">
        <v>0.5121</v>
      </c>
      <c r="BH173">
        <v>0.21640000000000001</v>
      </c>
      <c r="BI173">
        <v>0.2031</v>
      </c>
      <c r="BJ173">
        <v>3.78E-2</v>
      </c>
      <c r="BK173">
        <v>3.0700000000000002E-2</v>
      </c>
    </row>
    <row r="174" spans="1:63" x14ac:dyDescent="0.3">
      <c r="A174" t="s">
        <v>173</v>
      </c>
      <c r="B174">
        <v>49841</v>
      </c>
      <c r="C174">
        <v>107.05</v>
      </c>
      <c r="D174">
        <v>14.02</v>
      </c>
      <c r="E174" s="1">
        <v>1500.99</v>
      </c>
      <c r="F174" s="1">
        <v>1428.41</v>
      </c>
      <c r="G174">
        <v>2E-3</v>
      </c>
      <c r="H174">
        <v>2.0000000000000001E-4</v>
      </c>
      <c r="I174">
        <v>6.1999999999999998E-3</v>
      </c>
      <c r="J174">
        <v>8.0000000000000004E-4</v>
      </c>
      <c r="K174">
        <v>1.29E-2</v>
      </c>
      <c r="L174">
        <v>0.96050000000000002</v>
      </c>
      <c r="M174">
        <v>1.72E-2</v>
      </c>
      <c r="N174">
        <v>0.45669999999999999</v>
      </c>
      <c r="O174">
        <v>5.7999999999999996E-3</v>
      </c>
      <c r="P174">
        <v>0.14299999999999999</v>
      </c>
      <c r="Q174" s="1">
        <v>53750.23</v>
      </c>
      <c r="R174">
        <v>0.2445</v>
      </c>
      <c r="S174">
        <v>0.19270000000000001</v>
      </c>
      <c r="T174">
        <v>0.56269999999999998</v>
      </c>
      <c r="U174">
        <v>10.09</v>
      </c>
      <c r="V174" s="1">
        <v>74891.38</v>
      </c>
      <c r="W174">
        <v>143.4</v>
      </c>
      <c r="X174" s="1">
        <v>146731.85999999999</v>
      </c>
      <c r="Y174">
        <v>0.78539999999999999</v>
      </c>
      <c r="Z174">
        <v>0.12559999999999999</v>
      </c>
      <c r="AA174">
        <v>8.8999999999999996E-2</v>
      </c>
      <c r="AB174">
        <v>0.21460000000000001</v>
      </c>
      <c r="AC174">
        <v>146.72999999999999</v>
      </c>
      <c r="AD174" s="1">
        <v>3908.44</v>
      </c>
      <c r="AE174">
        <v>458.3</v>
      </c>
      <c r="AF174" s="1">
        <v>129316.28</v>
      </c>
      <c r="AG174" t="s">
        <v>610</v>
      </c>
      <c r="AH174" s="1">
        <v>31562</v>
      </c>
      <c r="AI174" s="1">
        <v>49534.63</v>
      </c>
      <c r="AJ174">
        <v>36.700000000000003</v>
      </c>
      <c r="AK174">
        <v>24.71</v>
      </c>
      <c r="AL174">
        <v>27.11</v>
      </c>
      <c r="AM174">
        <v>3.94</v>
      </c>
      <c r="AN174" s="1">
        <v>1206.08</v>
      </c>
      <c r="AO174">
        <v>0.96699999999999997</v>
      </c>
      <c r="AP174" s="1">
        <v>1296.3699999999999</v>
      </c>
      <c r="AQ174" s="1">
        <v>2179.29</v>
      </c>
      <c r="AR174" s="1">
        <v>5952.2</v>
      </c>
      <c r="AS174">
        <v>517.17999999999995</v>
      </c>
      <c r="AT174">
        <v>245.5</v>
      </c>
      <c r="AU174" s="1">
        <v>10190.530000000001</v>
      </c>
      <c r="AV174" s="1">
        <v>6331.35</v>
      </c>
      <c r="AW174">
        <v>0.51829999999999998</v>
      </c>
      <c r="AX174" s="1">
        <v>3782.27</v>
      </c>
      <c r="AY174">
        <v>0.30959999999999999</v>
      </c>
      <c r="AZ174" s="1">
        <v>1158.0999999999999</v>
      </c>
      <c r="BA174">
        <v>9.4799999999999995E-2</v>
      </c>
      <c r="BB174">
        <v>944.27</v>
      </c>
      <c r="BC174">
        <v>7.7299999999999994E-2</v>
      </c>
      <c r="BD174" s="1">
        <v>12216</v>
      </c>
      <c r="BE174" s="1">
        <v>5290.22</v>
      </c>
      <c r="BF174">
        <v>1.8152999999999999</v>
      </c>
      <c r="BG174">
        <v>0.51529999999999998</v>
      </c>
      <c r="BH174">
        <v>0.2271</v>
      </c>
      <c r="BI174">
        <v>0.2029</v>
      </c>
      <c r="BJ174">
        <v>3.6200000000000003E-2</v>
      </c>
      <c r="BK174">
        <v>1.8499999999999999E-2</v>
      </c>
    </row>
    <row r="175" spans="1:63" x14ac:dyDescent="0.3">
      <c r="A175" t="s">
        <v>174</v>
      </c>
      <c r="B175">
        <v>45369</v>
      </c>
      <c r="C175">
        <v>53.5</v>
      </c>
      <c r="D175">
        <v>17.38</v>
      </c>
      <c r="E175">
        <v>885.39</v>
      </c>
      <c r="F175">
        <v>927.34</v>
      </c>
      <c r="G175">
        <v>6.3E-3</v>
      </c>
      <c r="H175">
        <v>8.0000000000000004E-4</v>
      </c>
      <c r="I175">
        <v>7.7000000000000002E-3</v>
      </c>
      <c r="J175">
        <v>6.9999999999999999E-4</v>
      </c>
      <c r="K175">
        <v>5.5300000000000002E-2</v>
      </c>
      <c r="L175">
        <v>0.90400000000000003</v>
      </c>
      <c r="M175">
        <v>2.53E-2</v>
      </c>
      <c r="N175">
        <v>0.2414</v>
      </c>
      <c r="O175">
        <v>3.0000000000000001E-3</v>
      </c>
      <c r="P175">
        <v>0.1124</v>
      </c>
      <c r="Q175" s="1">
        <v>54059.43</v>
      </c>
      <c r="R175">
        <v>0.25690000000000002</v>
      </c>
      <c r="S175">
        <v>0.18690000000000001</v>
      </c>
      <c r="T175">
        <v>0.55620000000000003</v>
      </c>
      <c r="U175">
        <v>8.1199999999999992</v>
      </c>
      <c r="V175" s="1">
        <v>68620.62</v>
      </c>
      <c r="W175">
        <v>105.6</v>
      </c>
      <c r="X175" s="1">
        <v>170554.86</v>
      </c>
      <c r="Y175">
        <v>0.85760000000000003</v>
      </c>
      <c r="Z175">
        <v>9.0899999999999995E-2</v>
      </c>
      <c r="AA175">
        <v>5.1499999999999997E-2</v>
      </c>
      <c r="AB175">
        <v>0.1424</v>
      </c>
      <c r="AC175">
        <v>170.55</v>
      </c>
      <c r="AD175" s="1">
        <v>4984.6400000000003</v>
      </c>
      <c r="AE175">
        <v>608.54</v>
      </c>
      <c r="AF175" s="1">
        <v>142299.70000000001</v>
      </c>
      <c r="AG175" t="s">
        <v>610</v>
      </c>
      <c r="AH175" s="1">
        <v>35196</v>
      </c>
      <c r="AI175" s="1">
        <v>59410.42</v>
      </c>
      <c r="AJ175">
        <v>49.07</v>
      </c>
      <c r="AK175">
        <v>27.85</v>
      </c>
      <c r="AL175">
        <v>33.44</v>
      </c>
      <c r="AM175">
        <v>4.71</v>
      </c>
      <c r="AN175" s="1">
        <v>1395.14</v>
      </c>
      <c r="AO175">
        <v>1.1221000000000001</v>
      </c>
      <c r="AP175" s="1">
        <v>1444.7</v>
      </c>
      <c r="AQ175" s="1">
        <v>1862.11</v>
      </c>
      <c r="AR175" s="1">
        <v>6121.57</v>
      </c>
      <c r="AS175">
        <v>494.9</v>
      </c>
      <c r="AT175">
        <v>306.22000000000003</v>
      </c>
      <c r="AU175" s="1">
        <v>10229.5</v>
      </c>
      <c r="AV175" s="1">
        <v>5057.12</v>
      </c>
      <c r="AW175">
        <v>0.41560000000000002</v>
      </c>
      <c r="AX175" s="1">
        <v>4698.3900000000003</v>
      </c>
      <c r="AY175">
        <v>0.38619999999999999</v>
      </c>
      <c r="AZ175" s="1">
        <v>1847.04</v>
      </c>
      <c r="BA175">
        <v>0.15179999999999999</v>
      </c>
      <c r="BB175">
        <v>564.30999999999995</v>
      </c>
      <c r="BC175">
        <v>4.6399999999999997E-2</v>
      </c>
      <c r="BD175" s="1">
        <v>12166.85</v>
      </c>
      <c r="BE175" s="1">
        <v>4703.66</v>
      </c>
      <c r="BF175">
        <v>1.1698999999999999</v>
      </c>
      <c r="BG175">
        <v>0.54079999999999995</v>
      </c>
      <c r="BH175">
        <v>0.21970000000000001</v>
      </c>
      <c r="BI175">
        <v>0.18509999999999999</v>
      </c>
      <c r="BJ175">
        <v>3.5200000000000002E-2</v>
      </c>
      <c r="BK175">
        <v>1.9300000000000001E-2</v>
      </c>
    </row>
    <row r="176" spans="1:63" x14ac:dyDescent="0.3">
      <c r="A176" t="s">
        <v>175</v>
      </c>
      <c r="B176">
        <v>43976</v>
      </c>
      <c r="C176">
        <v>25.86</v>
      </c>
      <c r="D176">
        <v>108.65</v>
      </c>
      <c r="E176" s="1">
        <v>2809.29</v>
      </c>
      <c r="F176" s="1">
        <v>2701.77</v>
      </c>
      <c r="G176">
        <v>1.9699999999999999E-2</v>
      </c>
      <c r="H176">
        <v>5.9999999999999995E-4</v>
      </c>
      <c r="I176">
        <v>3.39E-2</v>
      </c>
      <c r="J176">
        <v>1.2999999999999999E-3</v>
      </c>
      <c r="K176">
        <v>4.0300000000000002E-2</v>
      </c>
      <c r="L176">
        <v>0.86480000000000001</v>
      </c>
      <c r="M176">
        <v>3.9399999999999998E-2</v>
      </c>
      <c r="N176">
        <v>0.25290000000000001</v>
      </c>
      <c r="O176">
        <v>1.5100000000000001E-2</v>
      </c>
      <c r="P176">
        <v>0.1212</v>
      </c>
      <c r="Q176" s="1">
        <v>61014.31</v>
      </c>
      <c r="R176">
        <v>0.2296</v>
      </c>
      <c r="S176">
        <v>0.18729999999999999</v>
      </c>
      <c r="T176">
        <v>0.58309999999999995</v>
      </c>
      <c r="U176">
        <v>16.82</v>
      </c>
      <c r="V176" s="1">
        <v>85442.23</v>
      </c>
      <c r="W176">
        <v>163.57</v>
      </c>
      <c r="X176" s="1">
        <v>178874.67</v>
      </c>
      <c r="Y176">
        <v>0.80130000000000001</v>
      </c>
      <c r="Z176">
        <v>0.15409999999999999</v>
      </c>
      <c r="AA176">
        <v>4.4600000000000001E-2</v>
      </c>
      <c r="AB176">
        <v>0.19869999999999999</v>
      </c>
      <c r="AC176">
        <v>178.87</v>
      </c>
      <c r="AD176" s="1">
        <v>6981.7</v>
      </c>
      <c r="AE176">
        <v>857.59</v>
      </c>
      <c r="AF176" s="1">
        <v>179347.23</v>
      </c>
      <c r="AG176" t="s">
        <v>610</v>
      </c>
      <c r="AH176" s="1">
        <v>40528</v>
      </c>
      <c r="AI176" s="1">
        <v>66245.89</v>
      </c>
      <c r="AJ176">
        <v>63.15</v>
      </c>
      <c r="AK176">
        <v>38.47</v>
      </c>
      <c r="AL176">
        <v>43.37</v>
      </c>
      <c r="AM176">
        <v>5.0199999999999996</v>
      </c>
      <c r="AN176" s="1">
        <v>1288.57</v>
      </c>
      <c r="AO176">
        <v>0.87209999999999999</v>
      </c>
      <c r="AP176" s="1">
        <v>1349.12</v>
      </c>
      <c r="AQ176" s="1">
        <v>1949.07</v>
      </c>
      <c r="AR176" s="1">
        <v>6162.25</v>
      </c>
      <c r="AS176">
        <v>611.05999999999995</v>
      </c>
      <c r="AT176">
        <v>325.36</v>
      </c>
      <c r="AU176" s="1">
        <v>10396.85</v>
      </c>
      <c r="AV176" s="1">
        <v>3982.66</v>
      </c>
      <c r="AW176">
        <v>0.33929999999999999</v>
      </c>
      <c r="AX176" s="1">
        <v>6253.72</v>
      </c>
      <c r="AY176">
        <v>0.53269999999999995</v>
      </c>
      <c r="AZ176">
        <v>977.04</v>
      </c>
      <c r="BA176">
        <v>8.3199999999999996E-2</v>
      </c>
      <c r="BB176">
        <v>526.19000000000005</v>
      </c>
      <c r="BC176">
        <v>4.48E-2</v>
      </c>
      <c r="BD176" s="1">
        <v>11739.61</v>
      </c>
      <c r="BE176" s="1">
        <v>2529.85</v>
      </c>
      <c r="BF176">
        <v>0.44919999999999999</v>
      </c>
      <c r="BG176">
        <v>0.55230000000000001</v>
      </c>
      <c r="BH176">
        <v>0.21629999999999999</v>
      </c>
      <c r="BI176">
        <v>0.18540000000000001</v>
      </c>
      <c r="BJ176">
        <v>3.0099999999999998E-2</v>
      </c>
      <c r="BK176">
        <v>1.5900000000000001E-2</v>
      </c>
    </row>
    <row r="177" spans="1:63" x14ac:dyDescent="0.3">
      <c r="A177" t="s">
        <v>176</v>
      </c>
      <c r="B177">
        <v>47068</v>
      </c>
      <c r="C177">
        <v>73.62</v>
      </c>
      <c r="D177">
        <v>8.7100000000000009</v>
      </c>
      <c r="E177">
        <v>641.28</v>
      </c>
      <c r="F177">
        <v>633.48</v>
      </c>
      <c r="G177">
        <v>4.5999999999999999E-3</v>
      </c>
      <c r="H177">
        <v>2.9999999999999997E-4</v>
      </c>
      <c r="I177">
        <v>5.4999999999999997E-3</v>
      </c>
      <c r="J177">
        <v>1.2999999999999999E-3</v>
      </c>
      <c r="K177">
        <v>7.2700000000000001E-2</v>
      </c>
      <c r="L177">
        <v>0.89510000000000001</v>
      </c>
      <c r="M177">
        <v>2.06E-2</v>
      </c>
      <c r="N177">
        <v>0.40260000000000001</v>
      </c>
      <c r="O177">
        <v>5.7000000000000002E-3</v>
      </c>
      <c r="P177">
        <v>0.1401</v>
      </c>
      <c r="Q177" s="1">
        <v>51367.21</v>
      </c>
      <c r="R177">
        <v>0.28349999999999997</v>
      </c>
      <c r="S177">
        <v>0.15609999999999999</v>
      </c>
      <c r="T177">
        <v>0.56030000000000002</v>
      </c>
      <c r="U177">
        <v>8.58</v>
      </c>
      <c r="V177" s="1">
        <v>61356.04</v>
      </c>
      <c r="W177">
        <v>71.66</v>
      </c>
      <c r="X177" s="1">
        <v>157105.04</v>
      </c>
      <c r="Y177">
        <v>0.89659999999999995</v>
      </c>
      <c r="Z177">
        <v>5.21E-2</v>
      </c>
      <c r="AA177">
        <v>5.1299999999999998E-2</v>
      </c>
      <c r="AB177">
        <v>0.10340000000000001</v>
      </c>
      <c r="AC177">
        <v>157.11000000000001</v>
      </c>
      <c r="AD177" s="1">
        <v>3897.72</v>
      </c>
      <c r="AE177">
        <v>481.34</v>
      </c>
      <c r="AF177" s="1">
        <v>124740.75</v>
      </c>
      <c r="AG177" t="s">
        <v>610</v>
      </c>
      <c r="AH177" s="1">
        <v>32617</v>
      </c>
      <c r="AI177" s="1">
        <v>47424.17</v>
      </c>
      <c r="AJ177">
        <v>41.72</v>
      </c>
      <c r="AK177">
        <v>23.38</v>
      </c>
      <c r="AL177">
        <v>30.29</v>
      </c>
      <c r="AM177">
        <v>4.33</v>
      </c>
      <c r="AN177" s="1">
        <v>1438.54</v>
      </c>
      <c r="AO177">
        <v>1.7847</v>
      </c>
      <c r="AP177" s="1">
        <v>1721.54</v>
      </c>
      <c r="AQ177" s="1">
        <v>2170.6</v>
      </c>
      <c r="AR177" s="1">
        <v>6792.77</v>
      </c>
      <c r="AS177">
        <v>518.5</v>
      </c>
      <c r="AT177">
        <v>303.04000000000002</v>
      </c>
      <c r="AU177" s="1">
        <v>11506.44</v>
      </c>
      <c r="AV177" s="1">
        <v>7463.26</v>
      </c>
      <c r="AW177">
        <v>0.50870000000000004</v>
      </c>
      <c r="AX177" s="1">
        <v>4613.63</v>
      </c>
      <c r="AY177">
        <v>0.31440000000000001</v>
      </c>
      <c r="AZ177" s="1">
        <v>1717.07</v>
      </c>
      <c r="BA177">
        <v>0.11700000000000001</v>
      </c>
      <c r="BB177">
        <v>878.68</v>
      </c>
      <c r="BC177">
        <v>5.9900000000000002E-2</v>
      </c>
      <c r="BD177" s="1">
        <v>14672.64</v>
      </c>
      <c r="BE177" s="1">
        <v>6663.3</v>
      </c>
      <c r="BF177">
        <v>2.706</v>
      </c>
      <c r="BG177">
        <v>0.52249999999999996</v>
      </c>
      <c r="BH177">
        <v>0.21229999999999999</v>
      </c>
      <c r="BI177">
        <v>0.21060000000000001</v>
      </c>
      <c r="BJ177">
        <v>3.4700000000000002E-2</v>
      </c>
      <c r="BK177">
        <v>1.9800000000000002E-2</v>
      </c>
    </row>
    <row r="178" spans="1:63" x14ac:dyDescent="0.3">
      <c r="A178" t="s">
        <v>177</v>
      </c>
      <c r="B178">
        <v>46045</v>
      </c>
      <c r="C178">
        <v>82.57</v>
      </c>
      <c r="D178">
        <v>11.93</v>
      </c>
      <c r="E178">
        <v>985.18</v>
      </c>
      <c r="F178">
        <v>972.34</v>
      </c>
      <c r="G178">
        <v>1.6000000000000001E-3</v>
      </c>
      <c r="H178">
        <v>5.0000000000000001E-4</v>
      </c>
      <c r="I178">
        <v>5.4999999999999997E-3</v>
      </c>
      <c r="J178">
        <v>8.9999999999999998E-4</v>
      </c>
      <c r="K178">
        <v>1.37E-2</v>
      </c>
      <c r="L178">
        <v>0.96050000000000002</v>
      </c>
      <c r="M178">
        <v>1.7399999999999999E-2</v>
      </c>
      <c r="N178">
        <v>0.42120000000000002</v>
      </c>
      <c r="O178">
        <v>2.7000000000000001E-3</v>
      </c>
      <c r="P178">
        <v>0.1361</v>
      </c>
      <c r="Q178" s="1">
        <v>51788.22</v>
      </c>
      <c r="R178">
        <v>0.26929999999999998</v>
      </c>
      <c r="S178">
        <v>0.17680000000000001</v>
      </c>
      <c r="T178">
        <v>0.55389999999999995</v>
      </c>
      <c r="U178">
        <v>8.75</v>
      </c>
      <c r="V178" s="1">
        <v>65156.09</v>
      </c>
      <c r="W178">
        <v>108.45</v>
      </c>
      <c r="X178" s="1">
        <v>121191.67999999999</v>
      </c>
      <c r="Y178">
        <v>0.92130000000000001</v>
      </c>
      <c r="Z178">
        <v>3.78E-2</v>
      </c>
      <c r="AA178">
        <v>4.0899999999999999E-2</v>
      </c>
      <c r="AB178">
        <v>7.8700000000000006E-2</v>
      </c>
      <c r="AC178">
        <v>121.19</v>
      </c>
      <c r="AD178" s="1">
        <v>2921.48</v>
      </c>
      <c r="AE178">
        <v>409.03</v>
      </c>
      <c r="AF178" s="1">
        <v>109911.6</v>
      </c>
      <c r="AG178" t="s">
        <v>610</v>
      </c>
      <c r="AH178" s="1">
        <v>33178</v>
      </c>
      <c r="AI178" s="1">
        <v>49989.49</v>
      </c>
      <c r="AJ178">
        <v>33.590000000000003</v>
      </c>
      <c r="AK178">
        <v>23.71</v>
      </c>
      <c r="AL178">
        <v>26.17</v>
      </c>
      <c r="AM178">
        <v>4.63</v>
      </c>
      <c r="AN178" s="1">
        <v>1250.8499999999999</v>
      </c>
      <c r="AO178">
        <v>1.2035</v>
      </c>
      <c r="AP178" s="1">
        <v>1410.61</v>
      </c>
      <c r="AQ178" s="1">
        <v>2199.59</v>
      </c>
      <c r="AR178" s="1">
        <v>6098.15</v>
      </c>
      <c r="AS178">
        <v>452.11</v>
      </c>
      <c r="AT178">
        <v>340.58</v>
      </c>
      <c r="AU178" s="1">
        <v>10501.03</v>
      </c>
      <c r="AV178" s="1">
        <v>7664.34</v>
      </c>
      <c r="AW178">
        <v>0.59189999999999998</v>
      </c>
      <c r="AX178" s="1">
        <v>3085.25</v>
      </c>
      <c r="AY178">
        <v>0.23830000000000001</v>
      </c>
      <c r="AZ178" s="1">
        <v>1382.29</v>
      </c>
      <c r="BA178">
        <v>0.10680000000000001</v>
      </c>
      <c r="BB178">
        <v>816.65</v>
      </c>
      <c r="BC178">
        <v>6.3100000000000003E-2</v>
      </c>
      <c r="BD178" s="1">
        <v>12948.53</v>
      </c>
      <c r="BE178" s="1">
        <v>6878.46</v>
      </c>
      <c r="BF178">
        <v>2.7825000000000002</v>
      </c>
      <c r="BG178">
        <v>0.50160000000000005</v>
      </c>
      <c r="BH178">
        <v>0.2097</v>
      </c>
      <c r="BI178">
        <v>0.22470000000000001</v>
      </c>
      <c r="BJ178">
        <v>3.8100000000000002E-2</v>
      </c>
      <c r="BK178">
        <v>2.5899999999999999E-2</v>
      </c>
    </row>
    <row r="179" spans="1:63" x14ac:dyDescent="0.3">
      <c r="A179" t="s">
        <v>178</v>
      </c>
      <c r="B179">
        <v>45914</v>
      </c>
      <c r="C179">
        <v>70.709999999999994</v>
      </c>
      <c r="D179">
        <v>22.08</v>
      </c>
      <c r="E179" s="1">
        <v>1561.39</v>
      </c>
      <c r="F179" s="1">
        <v>1372.38</v>
      </c>
      <c r="G179">
        <v>4.4999999999999997E-3</v>
      </c>
      <c r="H179">
        <v>5.0000000000000001E-4</v>
      </c>
      <c r="I179">
        <v>3.0599999999999999E-2</v>
      </c>
      <c r="J179">
        <v>1.4E-3</v>
      </c>
      <c r="K179">
        <v>2.0299999999999999E-2</v>
      </c>
      <c r="L179">
        <v>0.8851</v>
      </c>
      <c r="M179">
        <v>5.7700000000000001E-2</v>
      </c>
      <c r="N179">
        <v>0.90369999999999995</v>
      </c>
      <c r="O179">
        <v>8.9999999999999998E-4</v>
      </c>
      <c r="P179">
        <v>0.16450000000000001</v>
      </c>
      <c r="Q179" s="1">
        <v>51542.33</v>
      </c>
      <c r="R179">
        <v>0.2984</v>
      </c>
      <c r="S179">
        <v>0.18140000000000001</v>
      </c>
      <c r="T179">
        <v>0.5202</v>
      </c>
      <c r="U179">
        <v>12.67</v>
      </c>
      <c r="V179" s="1">
        <v>65199.34</v>
      </c>
      <c r="W179">
        <v>118.8</v>
      </c>
      <c r="X179" s="1">
        <v>106921.52</v>
      </c>
      <c r="Y179">
        <v>0.71240000000000003</v>
      </c>
      <c r="Z179">
        <v>0.1961</v>
      </c>
      <c r="AA179">
        <v>9.1499999999999998E-2</v>
      </c>
      <c r="AB179">
        <v>0.28760000000000002</v>
      </c>
      <c r="AC179">
        <v>106.92</v>
      </c>
      <c r="AD179" s="1">
        <v>3034.38</v>
      </c>
      <c r="AE179">
        <v>389.46</v>
      </c>
      <c r="AF179" s="1">
        <v>92638.19</v>
      </c>
      <c r="AG179" t="s">
        <v>610</v>
      </c>
      <c r="AH179" s="1">
        <v>27770</v>
      </c>
      <c r="AI179" s="1">
        <v>43194.19</v>
      </c>
      <c r="AJ179">
        <v>38.32</v>
      </c>
      <c r="AK179">
        <v>25.43</v>
      </c>
      <c r="AL179">
        <v>29.75</v>
      </c>
      <c r="AM179">
        <v>3.85</v>
      </c>
      <c r="AN179">
        <v>699.68</v>
      </c>
      <c r="AO179">
        <v>0.95409999999999995</v>
      </c>
      <c r="AP179" s="1">
        <v>1597.6</v>
      </c>
      <c r="AQ179" s="1">
        <v>2491.37</v>
      </c>
      <c r="AR179" s="1">
        <v>6806.2</v>
      </c>
      <c r="AS179">
        <v>577.29999999999995</v>
      </c>
      <c r="AT179">
        <v>315.26</v>
      </c>
      <c r="AU179" s="1">
        <v>11787.72</v>
      </c>
      <c r="AV179" s="1">
        <v>8861.73</v>
      </c>
      <c r="AW179">
        <v>0.61850000000000005</v>
      </c>
      <c r="AX179" s="1">
        <v>2922.47</v>
      </c>
      <c r="AY179">
        <v>0.20399999999999999</v>
      </c>
      <c r="AZ179">
        <v>954.46</v>
      </c>
      <c r="BA179">
        <v>6.6600000000000006E-2</v>
      </c>
      <c r="BB179" s="1">
        <v>1588.69</v>
      </c>
      <c r="BC179">
        <v>0.1109</v>
      </c>
      <c r="BD179" s="1">
        <v>14327.35</v>
      </c>
      <c r="BE179" s="1">
        <v>6475.44</v>
      </c>
      <c r="BF179">
        <v>2.9967999999999999</v>
      </c>
      <c r="BG179">
        <v>0.50090000000000001</v>
      </c>
      <c r="BH179">
        <v>0.22220000000000001</v>
      </c>
      <c r="BI179">
        <v>0.2291</v>
      </c>
      <c r="BJ179">
        <v>3.1300000000000001E-2</v>
      </c>
      <c r="BK179">
        <v>1.6500000000000001E-2</v>
      </c>
    </row>
    <row r="180" spans="1:63" x14ac:dyDescent="0.3">
      <c r="A180" t="s">
        <v>179</v>
      </c>
      <c r="B180">
        <v>46334</v>
      </c>
      <c r="C180">
        <v>92.43</v>
      </c>
      <c r="D180">
        <v>10.66</v>
      </c>
      <c r="E180">
        <v>985.07</v>
      </c>
      <c r="F180">
        <v>931.72</v>
      </c>
      <c r="G180">
        <v>2.3E-3</v>
      </c>
      <c r="H180">
        <v>2.9999999999999997E-4</v>
      </c>
      <c r="I180">
        <v>6.1000000000000004E-3</v>
      </c>
      <c r="J180">
        <v>1.2999999999999999E-3</v>
      </c>
      <c r="K180">
        <v>1.4500000000000001E-2</v>
      </c>
      <c r="L180">
        <v>0.95130000000000003</v>
      </c>
      <c r="M180">
        <v>2.4299999999999999E-2</v>
      </c>
      <c r="N180">
        <v>0.55510000000000004</v>
      </c>
      <c r="O180">
        <v>1.4E-3</v>
      </c>
      <c r="P180">
        <v>0.15559999999999999</v>
      </c>
      <c r="Q180" s="1">
        <v>50468.51</v>
      </c>
      <c r="R180">
        <v>0.25280000000000002</v>
      </c>
      <c r="S180">
        <v>0.19289999999999999</v>
      </c>
      <c r="T180">
        <v>0.55430000000000001</v>
      </c>
      <c r="U180">
        <v>8.59</v>
      </c>
      <c r="V180" s="1">
        <v>66143.850000000006</v>
      </c>
      <c r="W180">
        <v>109.71</v>
      </c>
      <c r="X180" s="1">
        <v>125838.62</v>
      </c>
      <c r="Y180">
        <v>0.86499999999999999</v>
      </c>
      <c r="Z180">
        <v>7.1999999999999995E-2</v>
      </c>
      <c r="AA180">
        <v>6.3E-2</v>
      </c>
      <c r="AB180">
        <v>0.13500000000000001</v>
      </c>
      <c r="AC180">
        <v>125.84</v>
      </c>
      <c r="AD180" s="1">
        <v>3088.05</v>
      </c>
      <c r="AE180">
        <v>392</v>
      </c>
      <c r="AF180" s="1">
        <v>108409.23</v>
      </c>
      <c r="AG180" t="s">
        <v>610</v>
      </c>
      <c r="AH180" s="1">
        <v>30421</v>
      </c>
      <c r="AI180" s="1">
        <v>44921.29</v>
      </c>
      <c r="AJ180">
        <v>36.64</v>
      </c>
      <c r="AK180">
        <v>23.52</v>
      </c>
      <c r="AL180">
        <v>27.21</v>
      </c>
      <c r="AM180">
        <v>4.3499999999999996</v>
      </c>
      <c r="AN180" s="1">
        <v>1182.06</v>
      </c>
      <c r="AO180">
        <v>1.3631</v>
      </c>
      <c r="AP180" s="1">
        <v>1561.28</v>
      </c>
      <c r="AQ180" s="1">
        <v>2443.6</v>
      </c>
      <c r="AR180" s="1">
        <v>6336.41</v>
      </c>
      <c r="AS180">
        <v>507.22</v>
      </c>
      <c r="AT180">
        <v>281.32</v>
      </c>
      <c r="AU180" s="1">
        <v>11129.83</v>
      </c>
      <c r="AV180" s="1">
        <v>8083.49</v>
      </c>
      <c r="AW180">
        <v>0.59160000000000001</v>
      </c>
      <c r="AX180" s="1">
        <v>3191.64</v>
      </c>
      <c r="AY180">
        <v>0.2336</v>
      </c>
      <c r="AZ180" s="1">
        <v>1333.93</v>
      </c>
      <c r="BA180">
        <v>9.7600000000000006E-2</v>
      </c>
      <c r="BB180" s="1">
        <v>1054.28</v>
      </c>
      <c r="BC180">
        <v>7.7200000000000005E-2</v>
      </c>
      <c r="BD180" s="1">
        <v>13663.35</v>
      </c>
      <c r="BE180" s="1">
        <v>6858.58</v>
      </c>
      <c r="BF180">
        <v>3.0668000000000002</v>
      </c>
      <c r="BG180">
        <v>0.49490000000000001</v>
      </c>
      <c r="BH180">
        <v>0.22170000000000001</v>
      </c>
      <c r="BI180">
        <v>0.2253</v>
      </c>
      <c r="BJ180">
        <v>3.61E-2</v>
      </c>
      <c r="BK180">
        <v>2.1999999999999999E-2</v>
      </c>
    </row>
    <row r="181" spans="1:63" x14ac:dyDescent="0.3">
      <c r="A181" t="s">
        <v>180</v>
      </c>
      <c r="B181">
        <v>49197</v>
      </c>
      <c r="C181">
        <v>59.67</v>
      </c>
      <c r="D181">
        <v>33.020000000000003</v>
      </c>
      <c r="E181" s="1">
        <v>1970.07</v>
      </c>
      <c r="F181" s="1">
        <v>1950.34</v>
      </c>
      <c r="G181">
        <v>9.7999999999999997E-3</v>
      </c>
      <c r="H181">
        <v>6.9999999999999999E-4</v>
      </c>
      <c r="I181">
        <v>1.4999999999999999E-2</v>
      </c>
      <c r="J181">
        <v>1.1999999999999999E-3</v>
      </c>
      <c r="K181">
        <v>3.0099999999999998E-2</v>
      </c>
      <c r="L181">
        <v>0.90939999999999999</v>
      </c>
      <c r="M181">
        <v>3.4000000000000002E-2</v>
      </c>
      <c r="N181">
        <v>0.33539999999999998</v>
      </c>
      <c r="O181">
        <v>1.0999999999999999E-2</v>
      </c>
      <c r="P181">
        <v>0.1275</v>
      </c>
      <c r="Q181" s="1">
        <v>55617.5</v>
      </c>
      <c r="R181">
        <v>0.24079999999999999</v>
      </c>
      <c r="S181">
        <v>0.152</v>
      </c>
      <c r="T181">
        <v>0.60729999999999995</v>
      </c>
      <c r="U181">
        <v>13.88</v>
      </c>
      <c r="V181" s="1">
        <v>75255.67</v>
      </c>
      <c r="W181">
        <v>137.66999999999999</v>
      </c>
      <c r="X181" s="1">
        <v>158774.37</v>
      </c>
      <c r="Y181">
        <v>0.77610000000000001</v>
      </c>
      <c r="Z181">
        <v>0.1719</v>
      </c>
      <c r="AA181">
        <v>5.1900000000000002E-2</v>
      </c>
      <c r="AB181">
        <v>0.22389999999999999</v>
      </c>
      <c r="AC181">
        <v>158.77000000000001</v>
      </c>
      <c r="AD181" s="1">
        <v>5257.71</v>
      </c>
      <c r="AE181">
        <v>606.79999999999995</v>
      </c>
      <c r="AF181" s="1">
        <v>151805.31</v>
      </c>
      <c r="AG181" t="s">
        <v>610</v>
      </c>
      <c r="AH181" s="1">
        <v>35943</v>
      </c>
      <c r="AI181" s="1">
        <v>58238.13</v>
      </c>
      <c r="AJ181">
        <v>53.68</v>
      </c>
      <c r="AK181">
        <v>30.76</v>
      </c>
      <c r="AL181">
        <v>36.159999999999997</v>
      </c>
      <c r="AM181">
        <v>4.6100000000000003</v>
      </c>
      <c r="AN181" s="1">
        <v>1814.34</v>
      </c>
      <c r="AO181">
        <v>0.93069999999999997</v>
      </c>
      <c r="AP181" s="1">
        <v>1280.3599999999999</v>
      </c>
      <c r="AQ181" s="1">
        <v>1760.41</v>
      </c>
      <c r="AR181" s="1">
        <v>5775</v>
      </c>
      <c r="AS181">
        <v>461.66</v>
      </c>
      <c r="AT181">
        <v>254.22</v>
      </c>
      <c r="AU181" s="1">
        <v>9531.66</v>
      </c>
      <c r="AV181" s="1">
        <v>4595.51</v>
      </c>
      <c r="AW181">
        <v>0.40620000000000001</v>
      </c>
      <c r="AX181" s="1">
        <v>4776.26</v>
      </c>
      <c r="AY181">
        <v>0.42220000000000002</v>
      </c>
      <c r="AZ181" s="1">
        <v>1273.8399999999999</v>
      </c>
      <c r="BA181">
        <v>0.11260000000000001</v>
      </c>
      <c r="BB181">
        <v>666.85</v>
      </c>
      <c r="BC181">
        <v>5.8900000000000001E-2</v>
      </c>
      <c r="BD181" s="1">
        <v>11312.46</v>
      </c>
      <c r="BE181" s="1">
        <v>3562.88</v>
      </c>
      <c r="BF181">
        <v>0.87360000000000004</v>
      </c>
      <c r="BG181">
        <v>0.54</v>
      </c>
      <c r="BH181">
        <v>0.22090000000000001</v>
      </c>
      <c r="BI181">
        <v>0.19139999999999999</v>
      </c>
      <c r="BJ181">
        <v>3.1899999999999998E-2</v>
      </c>
      <c r="BK181">
        <v>1.5800000000000002E-2</v>
      </c>
    </row>
    <row r="182" spans="1:63" x14ac:dyDescent="0.3">
      <c r="A182" t="s">
        <v>181</v>
      </c>
      <c r="B182">
        <v>43984</v>
      </c>
      <c r="C182">
        <v>28.48</v>
      </c>
      <c r="D182">
        <v>220.65</v>
      </c>
      <c r="E182" s="1">
        <v>6283.29</v>
      </c>
      <c r="F182" s="1">
        <v>6022.54</v>
      </c>
      <c r="G182">
        <v>2.0299999999999999E-2</v>
      </c>
      <c r="H182">
        <v>8.9999999999999998E-4</v>
      </c>
      <c r="I182">
        <v>9.4600000000000004E-2</v>
      </c>
      <c r="J182">
        <v>1.4E-3</v>
      </c>
      <c r="K182">
        <v>4.8500000000000001E-2</v>
      </c>
      <c r="L182">
        <v>0.77259999999999995</v>
      </c>
      <c r="M182">
        <v>6.1600000000000002E-2</v>
      </c>
      <c r="N182">
        <v>0.441</v>
      </c>
      <c r="O182">
        <v>2.4899999999999999E-2</v>
      </c>
      <c r="P182">
        <v>0.14899999999999999</v>
      </c>
      <c r="Q182" s="1">
        <v>61679.91</v>
      </c>
      <c r="R182">
        <v>0.25330000000000003</v>
      </c>
      <c r="S182">
        <v>0.18</v>
      </c>
      <c r="T182">
        <v>0.56669999999999998</v>
      </c>
      <c r="U182">
        <v>35.19</v>
      </c>
      <c r="V182" s="1">
        <v>88686.46</v>
      </c>
      <c r="W182">
        <v>175.58</v>
      </c>
      <c r="X182" s="1">
        <v>152153.85</v>
      </c>
      <c r="Y182">
        <v>0.70569999999999999</v>
      </c>
      <c r="Z182">
        <v>0.25240000000000001</v>
      </c>
      <c r="AA182">
        <v>4.1799999999999997E-2</v>
      </c>
      <c r="AB182">
        <v>0.29430000000000001</v>
      </c>
      <c r="AC182">
        <v>152.15</v>
      </c>
      <c r="AD182" s="1">
        <v>6395.84</v>
      </c>
      <c r="AE182">
        <v>732.46</v>
      </c>
      <c r="AF182" s="1">
        <v>151337.69</v>
      </c>
      <c r="AG182" t="s">
        <v>610</v>
      </c>
      <c r="AH182" s="1">
        <v>35157</v>
      </c>
      <c r="AI182" s="1">
        <v>54169.27</v>
      </c>
      <c r="AJ182">
        <v>66.59</v>
      </c>
      <c r="AK182">
        <v>40.31</v>
      </c>
      <c r="AL182">
        <v>44.96</v>
      </c>
      <c r="AM182">
        <v>4.87</v>
      </c>
      <c r="AN182" s="1">
        <v>1499.78</v>
      </c>
      <c r="AO182">
        <v>1.0114000000000001</v>
      </c>
      <c r="AP182" s="1">
        <v>1344.52</v>
      </c>
      <c r="AQ182" s="1">
        <v>1936.47</v>
      </c>
      <c r="AR182" s="1">
        <v>6521.59</v>
      </c>
      <c r="AS182">
        <v>702.14</v>
      </c>
      <c r="AT182">
        <v>346.19</v>
      </c>
      <c r="AU182" s="1">
        <v>10850.91</v>
      </c>
      <c r="AV182" s="1">
        <v>4664.9799999999996</v>
      </c>
      <c r="AW182">
        <v>0.37890000000000001</v>
      </c>
      <c r="AX182" s="1">
        <v>5997.18</v>
      </c>
      <c r="AY182">
        <v>0.48709999999999998</v>
      </c>
      <c r="AZ182">
        <v>881.23</v>
      </c>
      <c r="BA182">
        <v>7.1599999999999997E-2</v>
      </c>
      <c r="BB182">
        <v>769.43</v>
      </c>
      <c r="BC182">
        <v>6.25E-2</v>
      </c>
      <c r="BD182" s="1">
        <v>12312.81</v>
      </c>
      <c r="BE182" s="1">
        <v>3021.73</v>
      </c>
      <c r="BF182">
        <v>0.72270000000000001</v>
      </c>
      <c r="BG182">
        <v>0.57079999999999997</v>
      </c>
      <c r="BH182">
        <v>0.21779999999999999</v>
      </c>
      <c r="BI182">
        <v>0.16539999999999999</v>
      </c>
      <c r="BJ182">
        <v>3.0300000000000001E-2</v>
      </c>
      <c r="BK182">
        <v>1.5699999999999999E-2</v>
      </c>
    </row>
    <row r="183" spans="1:63" x14ac:dyDescent="0.3">
      <c r="A183" t="s">
        <v>182</v>
      </c>
      <c r="B183">
        <v>47332</v>
      </c>
      <c r="C183">
        <v>17.14</v>
      </c>
      <c r="D183">
        <v>154.02000000000001</v>
      </c>
      <c r="E183" s="1">
        <v>2640.37</v>
      </c>
      <c r="F183" s="1">
        <v>2445.31</v>
      </c>
      <c r="G183">
        <v>2.1600000000000001E-2</v>
      </c>
      <c r="H183">
        <v>8.9999999999999998E-4</v>
      </c>
      <c r="I183">
        <v>0.29370000000000002</v>
      </c>
      <c r="J183">
        <v>1E-3</v>
      </c>
      <c r="K183">
        <v>6.2799999999999995E-2</v>
      </c>
      <c r="L183">
        <v>0.54359999999999997</v>
      </c>
      <c r="M183">
        <v>7.6399999999999996E-2</v>
      </c>
      <c r="N183">
        <v>0.52580000000000005</v>
      </c>
      <c r="O183">
        <v>3.5499999999999997E-2</v>
      </c>
      <c r="P183">
        <v>0.15179999999999999</v>
      </c>
      <c r="Q183" s="1">
        <v>60305.49</v>
      </c>
      <c r="R183">
        <v>0.29110000000000003</v>
      </c>
      <c r="S183">
        <v>0.20899999999999999</v>
      </c>
      <c r="T183">
        <v>0.49990000000000001</v>
      </c>
      <c r="U183">
        <v>18.7</v>
      </c>
      <c r="V183" s="1">
        <v>83442.86</v>
      </c>
      <c r="W183">
        <v>137.94</v>
      </c>
      <c r="X183" s="1">
        <v>132359.82</v>
      </c>
      <c r="Y183">
        <v>0.74439999999999995</v>
      </c>
      <c r="Z183">
        <v>0.2195</v>
      </c>
      <c r="AA183">
        <v>3.5999999999999997E-2</v>
      </c>
      <c r="AB183">
        <v>0.25559999999999999</v>
      </c>
      <c r="AC183">
        <v>132.36000000000001</v>
      </c>
      <c r="AD183" s="1">
        <v>6638.56</v>
      </c>
      <c r="AE183">
        <v>794.45</v>
      </c>
      <c r="AF183" s="1">
        <v>142773.99</v>
      </c>
      <c r="AG183" t="s">
        <v>610</v>
      </c>
      <c r="AH183" s="1">
        <v>34147</v>
      </c>
      <c r="AI183" s="1">
        <v>54732.89</v>
      </c>
      <c r="AJ183">
        <v>74.64</v>
      </c>
      <c r="AK183">
        <v>45.59</v>
      </c>
      <c r="AL183">
        <v>51.62</v>
      </c>
      <c r="AM183">
        <v>4.97</v>
      </c>
      <c r="AN183" s="1">
        <v>1349.8</v>
      </c>
      <c r="AO183">
        <v>1.1288</v>
      </c>
      <c r="AP183" s="1">
        <v>1585.95</v>
      </c>
      <c r="AQ183" s="1">
        <v>2158.2800000000002</v>
      </c>
      <c r="AR183" s="1">
        <v>6957.66</v>
      </c>
      <c r="AS183">
        <v>758.92</v>
      </c>
      <c r="AT183">
        <v>358.24</v>
      </c>
      <c r="AU183" s="1">
        <v>11819.04</v>
      </c>
      <c r="AV183" s="1">
        <v>5517.73</v>
      </c>
      <c r="AW183">
        <v>0.40200000000000002</v>
      </c>
      <c r="AX183" s="1">
        <v>6292.56</v>
      </c>
      <c r="AY183">
        <v>0.45839999999999997</v>
      </c>
      <c r="AZ183">
        <v>940.41</v>
      </c>
      <c r="BA183">
        <v>6.8500000000000005E-2</v>
      </c>
      <c r="BB183">
        <v>975.78</v>
      </c>
      <c r="BC183">
        <v>7.1099999999999997E-2</v>
      </c>
      <c r="BD183" s="1">
        <v>13726.47</v>
      </c>
      <c r="BE183" s="1">
        <v>3540.87</v>
      </c>
      <c r="BF183">
        <v>0.8982</v>
      </c>
      <c r="BG183">
        <v>0.53979999999999995</v>
      </c>
      <c r="BH183">
        <v>0.20119999999999999</v>
      </c>
      <c r="BI183">
        <v>0.2092</v>
      </c>
      <c r="BJ183">
        <v>3.0599999999999999E-2</v>
      </c>
      <c r="BK183">
        <v>1.9199999999999998E-2</v>
      </c>
    </row>
    <row r="184" spans="1:63" x14ac:dyDescent="0.3">
      <c r="A184" t="s">
        <v>183</v>
      </c>
      <c r="B184">
        <v>48157</v>
      </c>
      <c r="C184">
        <v>72.290000000000006</v>
      </c>
      <c r="D184">
        <v>21.98</v>
      </c>
      <c r="E184" s="1">
        <v>1588.93</v>
      </c>
      <c r="F184" s="1">
        <v>1572.23</v>
      </c>
      <c r="G184">
        <v>5.4999999999999997E-3</v>
      </c>
      <c r="H184">
        <v>2.0000000000000001E-4</v>
      </c>
      <c r="I184">
        <v>0.01</v>
      </c>
      <c r="J184">
        <v>1.1000000000000001E-3</v>
      </c>
      <c r="K184">
        <v>2.4899999999999999E-2</v>
      </c>
      <c r="L184">
        <v>0.93279999999999996</v>
      </c>
      <c r="M184">
        <v>2.5399999999999999E-2</v>
      </c>
      <c r="N184">
        <v>0.31740000000000002</v>
      </c>
      <c r="O184">
        <v>3.0999999999999999E-3</v>
      </c>
      <c r="P184">
        <v>0.1246</v>
      </c>
      <c r="Q184" s="1">
        <v>54606.63</v>
      </c>
      <c r="R184">
        <v>0.25380000000000003</v>
      </c>
      <c r="S184">
        <v>0.18640000000000001</v>
      </c>
      <c r="T184">
        <v>0.55979999999999996</v>
      </c>
      <c r="U184">
        <v>13.76</v>
      </c>
      <c r="V184" s="1">
        <v>67792.7</v>
      </c>
      <c r="W184">
        <v>111.6</v>
      </c>
      <c r="X184" s="1">
        <v>154546.93</v>
      </c>
      <c r="Y184">
        <v>0.86080000000000001</v>
      </c>
      <c r="Z184">
        <v>8.0699999999999994E-2</v>
      </c>
      <c r="AA184">
        <v>5.8599999999999999E-2</v>
      </c>
      <c r="AB184">
        <v>0.13919999999999999</v>
      </c>
      <c r="AC184">
        <v>154.55000000000001</v>
      </c>
      <c r="AD184" s="1">
        <v>4619.8900000000003</v>
      </c>
      <c r="AE184">
        <v>583.49</v>
      </c>
      <c r="AF184" s="1">
        <v>148844.04999999999</v>
      </c>
      <c r="AG184" t="s">
        <v>610</v>
      </c>
      <c r="AH184" s="1">
        <v>36737</v>
      </c>
      <c r="AI184" s="1">
        <v>57265.89</v>
      </c>
      <c r="AJ184">
        <v>46.09</v>
      </c>
      <c r="AK184">
        <v>28.21</v>
      </c>
      <c r="AL184">
        <v>31.32</v>
      </c>
      <c r="AM184">
        <v>4.71</v>
      </c>
      <c r="AN184" s="1">
        <v>1745.69</v>
      </c>
      <c r="AO184">
        <v>1.075</v>
      </c>
      <c r="AP184" s="1">
        <v>1280.45</v>
      </c>
      <c r="AQ184" s="1">
        <v>1948.59</v>
      </c>
      <c r="AR184" s="1">
        <v>5866.3</v>
      </c>
      <c r="AS184">
        <v>532.19000000000005</v>
      </c>
      <c r="AT184">
        <v>293.56</v>
      </c>
      <c r="AU184" s="1">
        <v>9921.09</v>
      </c>
      <c r="AV184" s="1">
        <v>5162.57</v>
      </c>
      <c r="AW184">
        <v>0.44259999999999999</v>
      </c>
      <c r="AX184" s="1">
        <v>4567.5600000000004</v>
      </c>
      <c r="AY184">
        <v>0.3916</v>
      </c>
      <c r="AZ184" s="1">
        <v>1303.77</v>
      </c>
      <c r="BA184">
        <v>0.1118</v>
      </c>
      <c r="BB184">
        <v>629.91999999999996</v>
      </c>
      <c r="BC184">
        <v>5.3999999999999999E-2</v>
      </c>
      <c r="BD184" s="1">
        <v>11663.81</v>
      </c>
      <c r="BE184" s="1">
        <v>4421.25</v>
      </c>
      <c r="BF184">
        <v>1.1539999999999999</v>
      </c>
      <c r="BG184">
        <v>0.54010000000000002</v>
      </c>
      <c r="BH184">
        <v>0.22439999999999999</v>
      </c>
      <c r="BI184">
        <v>0.1865</v>
      </c>
      <c r="BJ184">
        <v>3.5499999999999997E-2</v>
      </c>
      <c r="BK184">
        <v>1.3599999999999999E-2</v>
      </c>
    </row>
    <row r="185" spans="1:63" x14ac:dyDescent="0.3">
      <c r="A185" t="s">
        <v>184</v>
      </c>
      <c r="B185">
        <v>47340</v>
      </c>
      <c r="C185">
        <v>32.9</v>
      </c>
      <c r="D185">
        <v>247.92</v>
      </c>
      <c r="E185" s="1">
        <v>8157.72</v>
      </c>
      <c r="F185" s="1">
        <v>7984.24</v>
      </c>
      <c r="G185">
        <v>6.4899999999999999E-2</v>
      </c>
      <c r="H185">
        <v>8.0000000000000004E-4</v>
      </c>
      <c r="I185">
        <v>5.91E-2</v>
      </c>
      <c r="J185">
        <v>1.1999999999999999E-3</v>
      </c>
      <c r="K185">
        <v>4.3200000000000002E-2</v>
      </c>
      <c r="L185">
        <v>0.78639999999999999</v>
      </c>
      <c r="M185">
        <v>4.4499999999999998E-2</v>
      </c>
      <c r="N185">
        <v>0.1605</v>
      </c>
      <c r="O185">
        <v>2.9499999999999998E-2</v>
      </c>
      <c r="P185">
        <v>0.1195</v>
      </c>
      <c r="Q185" s="1">
        <v>69232.41</v>
      </c>
      <c r="R185">
        <v>0.20749999999999999</v>
      </c>
      <c r="S185">
        <v>0.17610000000000001</v>
      </c>
      <c r="T185">
        <v>0.61639999999999995</v>
      </c>
      <c r="U185">
        <v>45.76</v>
      </c>
      <c r="V185" s="1">
        <v>90415.8</v>
      </c>
      <c r="W185">
        <v>175.93</v>
      </c>
      <c r="X185" s="1">
        <v>179027.03</v>
      </c>
      <c r="Y185">
        <v>0.80320000000000003</v>
      </c>
      <c r="Z185">
        <v>0.1671</v>
      </c>
      <c r="AA185">
        <v>2.9700000000000001E-2</v>
      </c>
      <c r="AB185">
        <v>0.1968</v>
      </c>
      <c r="AC185">
        <v>179.03</v>
      </c>
      <c r="AD185" s="1">
        <v>8021.62</v>
      </c>
      <c r="AE185">
        <v>903.89</v>
      </c>
      <c r="AF185" s="1">
        <v>195385.09</v>
      </c>
      <c r="AG185" t="s">
        <v>610</v>
      </c>
      <c r="AH185" s="1">
        <v>51552</v>
      </c>
      <c r="AI185" s="1">
        <v>93146.29</v>
      </c>
      <c r="AJ185">
        <v>73.5</v>
      </c>
      <c r="AK185">
        <v>41.4</v>
      </c>
      <c r="AL185">
        <v>47.52</v>
      </c>
      <c r="AM185">
        <v>4.71</v>
      </c>
      <c r="AN185" s="1">
        <v>1493.34</v>
      </c>
      <c r="AO185">
        <v>0.66830000000000001</v>
      </c>
      <c r="AP185" s="1">
        <v>1313.53</v>
      </c>
      <c r="AQ185" s="1">
        <v>1924.36</v>
      </c>
      <c r="AR185" s="1">
        <v>6932.22</v>
      </c>
      <c r="AS185">
        <v>698.63</v>
      </c>
      <c r="AT185">
        <v>351.63</v>
      </c>
      <c r="AU185" s="1">
        <v>11220.36</v>
      </c>
      <c r="AV185" s="1">
        <v>3513.07</v>
      </c>
      <c r="AW185">
        <v>0.28789999999999999</v>
      </c>
      <c r="AX185" s="1">
        <v>7127.2</v>
      </c>
      <c r="AY185">
        <v>0.58409999999999995</v>
      </c>
      <c r="AZ185" s="1">
        <v>1136.6300000000001</v>
      </c>
      <c r="BA185">
        <v>9.3100000000000002E-2</v>
      </c>
      <c r="BB185">
        <v>426.02</v>
      </c>
      <c r="BC185">
        <v>3.49E-2</v>
      </c>
      <c r="BD185" s="1">
        <v>12202.92</v>
      </c>
      <c r="BE185" s="1">
        <v>2255.09</v>
      </c>
      <c r="BF185">
        <v>0.313</v>
      </c>
      <c r="BG185">
        <v>0.59940000000000004</v>
      </c>
      <c r="BH185">
        <v>0.22700000000000001</v>
      </c>
      <c r="BI185">
        <v>0.1231</v>
      </c>
      <c r="BJ185">
        <v>2.9700000000000001E-2</v>
      </c>
      <c r="BK185">
        <v>2.0799999999999999E-2</v>
      </c>
    </row>
    <row r="186" spans="1:63" x14ac:dyDescent="0.3">
      <c r="A186" t="s">
        <v>185</v>
      </c>
      <c r="B186">
        <v>50484</v>
      </c>
      <c r="C186">
        <v>185.14</v>
      </c>
      <c r="D186">
        <v>7.59</v>
      </c>
      <c r="E186" s="1">
        <v>1405.34</v>
      </c>
      <c r="F186" s="1">
        <v>1308.82</v>
      </c>
      <c r="G186">
        <v>1.9E-3</v>
      </c>
      <c r="H186">
        <v>4.0000000000000002E-4</v>
      </c>
      <c r="I186">
        <v>6.8999999999999999E-3</v>
      </c>
      <c r="J186">
        <v>1E-3</v>
      </c>
      <c r="K186">
        <v>1.03E-2</v>
      </c>
      <c r="L186">
        <v>0.95989999999999998</v>
      </c>
      <c r="M186">
        <v>1.9599999999999999E-2</v>
      </c>
      <c r="N186">
        <v>0.50770000000000004</v>
      </c>
      <c r="O186">
        <v>2.7000000000000001E-3</v>
      </c>
      <c r="P186">
        <v>0.1545</v>
      </c>
      <c r="Q186" s="1">
        <v>49245.4</v>
      </c>
      <c r="R186">
        <v>0.28260000000000002</v>
      </c>
      <c r="S186">
        <v>0.19239999999999999</v>
      </c>
      <c r="T186">
        <v>0.52500000000000002</v>
      </c>
      <c r="U186">
        <v>11.33</v>
      </c>
      <c r="V186" s="1">
        <v>69351.429999999993</v>
      </c>
      <c r="W186">
        <v>119.21</v>
      </c>
      <c r="X186" s="1">
        <v>231709.82</v>
      </c>
      <c r="Y186">
        <v>0.5171</v>
      </c>
      <c r="Z186">
        <v>0.21149999999999999</v>
      </c>
      <c r="AA186">
        <v>0.27150000000000002</v>
      </c>
      <c r="AB186">
        <v>0.4829</v>
      </c>
      <c r="AC186">
        <v>231.71</v>
      </c>
      <c r="AD186" s="1">
        <v>6428.49</v>
      </c>
      <c r="AE186">
        <v>404.81</v>
      </c>
      <c r="AF186" s="1">
        <v>178620.68</v>
      </c>
      <c r="AG186" t="s">
        <v>610</v>
      </c>
      <c r="AH186" s="1">
        <v>32053</v>
      </c>
      <c r="AI186" s="1">
        <v>52051.87</v>
      </c>
      <c r="AJ186">
        <v>36.76</v>
      </c>
      <c r="AK186">
        <v>24.06</v>
      </c>
      <c r="AL186">
        <v>28.33</v>
      </c>
      <c r="AM186">
        <v>3.97</v>
      </c>
      <c r="AN186" s="1">
        <v>1069.22</v>
      </c>
      <c r="AO186">
        <v>0.90559999999999996</v>
      </c>
      <c r="AP186" s="1">
        <v>1658.91</v>
      </c>
      <c r="AQ186" s="1">
        <v>2566.1999999999998</v>
      </c>
      <c r="AR186" s="1">
        <v>6410.88</v>
      </c>
      <c r="AS186">
        <v>510.63</v>
      </c>
      <c r="AT186">
        <v>368.55</v>
      </c>
      <c r="AU186" s="1">
        <v>11515.18</v>
      </c>
      <c r="AV186" s="1">
        <v>6137.86</v>
      </c>
      <c r="AW186">
        <v>0.42370000000000002</v>
      </c>
      <c r="AX186" s="1">
        <v>5930.07</v>
      </c>
      <c r="AY186">
        <v>0.40939999999999999</v>
      </c>
      <c r="AZ186" s="1">
        <v>1308.03</v>
      </c>
      <c r="BA186">
        <v>9.0300000000000005E-2</v>
      </c>
      <c r="BB186" s="1">
        <v>1109.7</v>
      </c>
      <c r="BC186">
        <v>7.6600000000000001E-2</v>
      </c>
      <c r="BD186" s="1">
        <v>14485.66</v>
      </c>
      <c r="BE186" s="1">
        <v>4525.8599999999997</v>
      </c>
      <c r="BF186">
        <v>1.4149</v>
      </c>
      <c r="BG186">
        <v>0.48380000000000001</v>
      </c>
      <c r="BH186">
        <v>0.2455</v>
      </c>
      <c r="BI186">
        <v>0.20979999999999999</v>
      </c>
      <c r="BJ186">
        <v>3.6700000000000003E-2</v>
      </c>
      <c r="BK186">
        <v>2.41E-2</v>
      </c>
    </row>
    <row r="187" spans="1:63" x14ac:dyDescent="0.3">
      <c r="A187" t="s">
        <v>186</v>
      </c>
      <c r="B187">
        <v>49783</v>
      </c>
      <c r="C187">
        <v>60.25</v>
      </c>
      <c r="D187">
        <v>15</v>
      </c>
      <c r="E187">
        <v>860.91</v>
      </c>
      <c r="F187">
        <v>880.65</v>
      </c>
      <c r="G187">
        <v>9.4999999999999998E-3</v>
      </c>
      <c r="H187">
        <v>2.9999999999999997E-4</v>
      </c>
      <c r="I187">
        <v>3.8600000000000002E-2</v>
      </c>
      <c r="J187">
        <v>6.9999999999999999E-4</v>
      </c>
      <c r="K187">
        <v>0.11310000000000001</v>
      </c>
      <c r="L187">
        <v>0.81379999999999997</v>
      </c>
      <c r="M187">
        <v>2.41E-2</v>
      </c>
      <c r="N187">
        <v>0.29880000000000001</v>
      </c>
      <c r="O187">
        <v>1.17E-2</v>
      </c>
      <c r="P187">
        <v>0.1207</v>
      </c>
      <c r="Q187" s="1">
        <v>55902.42</v>
      </c>
      <c r="R187">
        <v>0.247</v>
      </c>
      <c r="S187">
        <v>0.1706</v>
      </c>
      <c r="T187">
        <v>0.58240000000000003</v>
      </c>
      <c r="U187">
        <v>8.48</v>
      </c>
      <c r="V187" s="1">
        <v>65904.91</v>
      </c>
      <c r="W187">
        <v>98.19</v>
      </c>
      <c r="X187" s="1">
        <v>154690.22</v>
      </c>
      <c r="Y187">
        <v>0.85040000000000004</v>
      </c>
      <c r="Z187">
        <v>9.9400000000000002E-2</v>
      </c>
      <c r="AA187">
        <v>5.0200000000000002E-2</v>
      </c>
      <c r="AB187">
        <v>0.14960000000000001</v>
      </c>
      <c r="AC187">
        <v>154.69</v>
      </c>
      <c r="AD187" s="1">
        <v>4505.8500000000004</v>
      </c>
      <c r="AE187">
        <v>553.72</v>
      </c>
      <c r="AF187" s="1">
        <v>133918.60999999999</v>
      </c>
      <c r="AG187" t="s">
        <v>610</v>
      </c>
      <c r="AH187" s="1">
        <v>34746</v>
      </c>
      <c r="AI187" s="1">
        <v>56288.53</v>
      </c>
      <c r="AJ187">
        <v>45.71</v>
      </c>
      <c r="AK187">
        <v>27.25</v>
      </c>
      <c r="AL187">
        <v>34.18</v>
      </c>
      <c r="AM187">
        <v>4.55</v>
      </c>
      <c r="AN187" s="1">
        <v>1519.97</v>
      </c>
      <c r="AO187">
        <v>1.3452999999999999</v>
      </c>
      <c r="AP187" s="1">
        <v>1459.93</v>
      </c>
      <c r="AQ187" s="1">
        <v>1835.5</v>
      </c>
      <c r="AR187" s="1">
        <v>6527.7</v>
      </c>
      <c r="AS187">
        <v>521.64</v>
      </c>
      <c r="AT187">
        <v>282.89999999999998</v>
      </c>
      <c r="AU187" s="1">
        <v>10627.66</v>
      </c>
      <c r="AV187" s="1">
        <v>5829.29</v>
      </c>
      <c r="AW187">
        <v>0.4622</v>
      </c>
      <c r="AX187" s="1">
        <v>4621.7299999999996</v>
      </c>
      <c r="AY187">
        <v>0.3664</v>
      </c>
      <c r="AZ187" s="1">
        <v>1523.96</v>
      </c>
      <c r="BA187">
        <v>0.1208</v>
      </c>
      <c r="BB187">
        <v>637.84</v>
      </c>
      <c r="BC187">
        <v>5.0599999999999999E-2</v>
      </c>
      <c r="BD187" s="1">
        <v>12612.83</v>
      </c>
      <c r="BE187" s="1">
        <v>5303.7</v>
      </c>
      <c r="BF187">
        <v>1.5650999999999999</v>
      </c>
      <c r="BG187">
        <v>0.54890000000000005</v>
      </c>
      <c r="BH187">
        <v>0.2165</v>
      </c>
      <c r="BI187">
        <v>0.18240000000000001</v>
      </c>
      <c r="BJ187">
        <v>3.5099999999999999E-2</v>
      </c>
      <c r="BK187">
        <v>1.7100000000000001E-2</v>
      </c>
    </row>
    <row r="188" spans="1:63" x14ac:dyDescent="0.3">
      <c r="A188" t="s">
        <v>187</v>
      </c>
      <c r="B188">
        <v>48595</v>
      </c>
      <c r="C188">
        <v>82.81</v>
      </c>
      <c r="D188">
        <v>11.9</v>
      </c>
      <c r="E188">
        <v>985.64</v>
      </c>
      <c r="F188" s="1">
        <v>1017.04</v>
      </c>
      <c r="G188">
        <v>3.0000000000000001E-3</v>
      </c>
      <c r="H188">
        <v>1.6000000000000001E-3</v>
      </c>
      <c r="I188">
        <v>4.7000000000000002E-3</v>
      </c>
      <c r="J188">
        <v>6.9999999999999999E-4</v>
      </c>
      <c r="K188">
        <v>1.2999999999999999E-2</v>
      </c>
      <c r="L188">
        <v>0.95850000000000002</v>
      </c>
      <c r="M188">
        <v>1.8499999999999999E-2</v>
      </c>
      <c r="N188">
        <v>0.24199999999999999</v>
      </c>
      <c r="O188">
        <v>2.0999999999999999E-3</v>
      </c>
      <c r="P188">
        <v>0.1135</v>
      </c>
      <c r="Q188" s="1">
        <v>54023.68</v>
      </c>
      <c r="R188">
        <v>0.22989999999999999</v>
      </c>
      <c r="S188">
        <v>0.18859999999999999</v>
      </c>
      <c r="T188">
        <v>0.58160000000000001</v>
      </c>
      <c r="U188">
        <v>8.57</v>
      </c>
      <c r="V188" s="1">
        <v>64176.87</v>
      </c>
      <c r="W188">
        <v>112.01</v>
      </c>
      <c r="X188" s="1">
        <v>152843.38</v>
      </c>
      <c r="Y188">
        <v>0.90349999999999997</v>
      </c>
      <c r="Z188">
        <v>5.62E-2</v>
      </c>
      <c r="AA188">
        <v>4.02E-2</v>
      </c>
      <c r="AB188">
        <v>9.6500000000000002E-2</v>
      </c>
      <c r="AC188">
        <v>152.84</v>
      </c>
      <c r="AD188" s="1">
        <v>3636.98</v>
      </c>
      <c r="AE188">
        <v>496.44</v>
      </c>
      <c r="AF188" s="1">
        <v>132646.5</v>
      </c>
      <c r="AG188" t="s">
        <v>610</v>
      </c>
      <c r="AH188" s="1">
        <v>36675</v>
      </c>
      <c r="AI188" s="1">
        <v>59417.37</v>
      </c>
      <c r="AJ188">
        <v>35.03</v>
      </c>
      <c r="AK188">
        <v>23.28</v>
      </c>
      <c r="AL188">
        <v>26.18</v>
      </c>
      <c r="AM188">
        <v>4.84</v>
      </c>
      <c r="AN188" s="1">
        <v>1438.96</v>
      </c>
      <c r="AO188">
        <v>1.2242999999999999</v>
      </c>
      <c r="AP188" s="1">
        <v>1258.32</v>
      </c>
      <c r="AQ188" s="1">
        <v>1893.14</v>
      </c>
      <c r="AR188" s="1">
        <v>5970.92</v>
      </c>
      <c r="AS188">
        <v>408.97</v>
      </c>
      <c r="AT188">
        <v>344.03</v>
      </c>
      <c r="AU188" s="1">
        <v>9875.3700000000008</v>
      </c>
      <c r="AV188" s="1">
        <v>5871.13</v>
      </c>
      <c r="AW188">
        <v>0.48659999999999998</v>
      </c>
      <c r="AX188" s="1">
        <v>4140.16</v>
      </c>
      <c r="AY188">
        <v>0.34320000000000001</v>
      </c>
      <c r="AZ188" s="1">
        <v>1538.86</v>
      </c>
      <c r="BA188">
        <v>0.12759999999999999</v>
      </c>
      <c r="BB188">
        <v>514.54999999999995</v>
      </c>
      <c r="BC188">
        <v>4.2599999999999999E-2</v>
      </c>
      <c r="BD188" s="1">
        <v>12064.71</v>
      </c>
      <c r="BE188" s="1">
        <v>5468.25</v>
      </c>
      <c r="BF188">
        <v>1.7043999999999999</v>
      </c>
      <c r="BG188">
        <v>0.53720000000000001</v>
      </c>
      <c r="BH188">
        <v>0.21820000000000001</v>
      </c>
      <c r="BI188">
        <v>0.17580000000000001</v>
      </c>
      <c r="BJ188">
        <v>3.5700000000000003E-2</v>
      </c>
      <c r="BK188">
        <v>3.3099999999999997E-2</v>
      </c>
    </row>
    <row r="189" spans="1:63" x14ac:dyDescent="0.3">
      <c r="A189" t="s">
        <v>188</v>
      </c>
      <c r="B189">
        <v>43992</v>
      </c>
      <c r="C189">
        <v>31.43</v>
      </c>
      <c r="D189">
        <v>87.34</v>
      </c>
      <c r="E189" s="1">
        <v>2744.93</v>
      </c>
      <c r="F189" s="1">
        <v>2402.15</v>
      </c>
      <c r="G189">
        <v>4.3E-3</v>
      </c>
      <c r="H189">
        <v>4.0000000000000002E-4</v>
      </c>
      <c r="I189">
        <v>0.1444</v>
      </c>
      <c r="J189">
        <v>1.5E-3</v>
      </c>
      <c r="K189">
        <v>9.0300000000000005E-2</v>
      </c>
      <c r="L189">
        <v>0.66349999999999998</v>
      </c>
      <c r="M189">
        <v>9.5600000000000004E-2</v>
      </c>
      <c r="N189">
        <v>0.80840000000000001</v>
      </c>
      <c r="O189">
        <v>1.49E-2</v>
      </c>
      <c r="P189">
        <v>0.16700000000000001</v>
      </c>
      <c r="Q189" s="1">
        <v>54867.61</v>
      </c>
      <c r="R189">
        <v>0.28120000000000001</v>
      </c>
      <c r="S189">
        <v>0.18679999999999999</v>
      </c>
      <c r="T189">
        <v>0.53200000000000003</v>
      </c>
      <c r="U189">
        <v>21.83</v>
      </c>
      <c r="V189" s="1">
        <v>70528.53</v>
      </c>
      <c r="W189">
        <v>123.07</v>
      </c>
      <c r="X189" s="1">
        <v>94087.34</v>
      </c>
      <c r="Y189">
        <v>0.6825</v>
      </c>
      <c r="Z189">
        <v>0.25069999999999998</v>
      </c>
      <c r="AA189">
        <v>6.6699999999999995E-2</v>
      </c>
      <c r="AB189">
        <v>0.3175</v>
      </c>
      <c r="AC189">
        <v>94.09</v>
      </c>
      <c r="AD189" s="1">
        <v>3109.1</v>
      </c>
      <c r="AE189">
        <v>404.99</v>
      </c>
      <c r="AF189" s="1">
        <v>83841.69</v>
      </c>
      <c r="AG189" t="s">
        <v>610</v>
      </c>
      <c r="AH189" s="1">
        <v>26827</v>
      </c>
      <c r="AI189" s="1">
        <v>41411.22</v>
      </c>
      <c r="AJ189">
        <v>49.17</v>
      </c>
      <c r="AK189">
        <v>32.270000000000003</v>
      </c>
      <c r="AL189">
        <v>36.42</v>
      </c>
      <c r="AM189">
        <v>4.57</v>
      </c>
      <c r="AN189" s="1">
        <v>1345.81</v>
      </c>
      <c r="AO189">
        <v>0.98350000000000004</v>
      </c>
      <c r="AP189" s="1">
        <v>1504.91</v>
      </c>
      <c r="AQ189" s="1">
        <v>2223</v>
      </c>
      <c r="AR189" s="1">
        <v>6489.75</v>
      </c>
      <c r="AS189">
        <v>647.33000000000004</v>
      </c>
      <c r="AT189">
        <v>364.74</v>
      </c>
      <c r="AU189" s="1">
        <v>11229.73</v>
      </c>
      <c r="AV189" s="1">
        <v>8407.5300000000007</v>
      </c>
      <c r="AW189">
        <v>0.60189999999999999</v>
      </c>
      <c r="AX189" s="1">
        <v>3192.18</v>
      </c>
      <c r="AY189">
        <v>0.22850000000000001</v>
      </c>
      <c r="AZ189">
        <v>902.59</v>
      </c>
      <c r="BA189">
        <v>6.4600000000000005E-2</v>
      </c>
      <c r="BB189" s="1">
        <v>1466.23</v>
      </c>
      <c r="BC189">
        <v>0.105</v>
      </c>
      <c r="BD189" s="1">
        <v>13968.53</v>
      </c>
      <c r="BE189" s="1">
        <v>5610.88</v>
      </c>
      <c r="BF189">
        <v>2.6753</v>
      </c>
      <c r="BG189">
        <v>0.48270000000000002</v>
      </c>
      <c r="BH189">
        <v>0.2102</v>
      </c>
      <c r="BI189">
        <v>0.26490000000000002</v>
      </c>
      <c r="BJ189">
        <v>2.9000000000000001E-2</v>
      </c>
      <c r="BK189">
        <v>1.32E-2</v>
      </c>
    </row>
    <row r="190" spans="1:63" x14ac:dyDescent="0.3">
      <c r="A190" t="s">
        <v>189</v>
      </c>
      <c r="B190">
        <v>44008</v>
      </c>
      <c r="C190">
        <v>78.05</v>
      </c>
      <c r="D190">
        <v>32.03</v>
      </c>
      <c r="E190" s="1">
        <v>2499.62</v>
      </c>
      <c r="F190" s="1">
        <v>2343.9</v>
      </c>
      <c r="G190">
        <v>7.1000000000000004E-3</v>
      </c>
      <c r="H190">
        <v>5.9999999999999995E-4</v>
      </c>
      <c r="I190">
        <v>1.4800000000000001E-2</v>
      </c>
      <c r="J190">
        <v>1E-3</v>
      </c>
      <c r="K190">
        <v>2.5399999999999999E-2</v>
      </c>
      <c r="L190">
        <v>0.91869999999999996</v>
      </c>
      <c r="M190">
        <v>3.2300000000000002E-2</v>
      </c>
      <c r="N190">
        <v>0.45040000000000002</v>
      </c>
      <c r="O190">
        <v>5.8999999999999999E-3</v>
      </c>
      <c r="P190">
        <v>0.1416</v>
      </c>
      <c r="Q190" s="1">
        <v>55012.45</v>
      </c>
      <c r="R190">
        <v>0.25840000000000002</v>
      </c>
      <c r="S190">
        <v>0.1648</v>
      </c>
      <c r="T190">
        <v>0.57679999999999998</v>
      </c>
      <c r="U190">
        <v>16.45</v>
      </c>
      <c r="V190" s="1">
        <v>73798.81</v>
      </c>
      <c r="W190">
        <v>146.88999999999999</v>
      </c>
      <c r="X190" s="1">
        <v>153478.49</v>
      </c>
      <c r="Y190">
        <v>0.70230000000000004</v>
      </c>
      <c r="Z190">
        <v>0.20369999999999999</v>
      </c>
      <c r="AA190">
        <v>9.4E-2</v>
      </c>
      <c r="AB190">
        <v>0.29770000000000002</v>
      </c>
      <c r="AC190">
        <v>153.47999999999999</v>
      </c>
      <c r="AD190" s="1">
        <v>4843.6000000000004</v>
      </c>
      <c r="AE190">
        <v>518.41</v>
      </c>
      <c r="AF190" s="1">
        <v>147859.31</v>
      </c>
      <c r="AG190" t="s">
        <v>610</v>
      </c>
      <c r="AH190" s="1">
        <v>32411</v>
      </c>
      <c r="AI190" s="1">
        <v>51627.09</v>
      </c>
      <c r="AJ190">
        <v>48.12</v>
      </c>
      <c r="AK190">
        <v>28.8</v>
      </c>
      <c r="AL190">
        <v>33.32</v>
      </c>
      <c r="AM190">
        <v>4.3099999999999996</v>
      </c>
      <c r="AN190" s="1">
        <v>1029.33</v>
      </c>
      <c r="AO190">
        <v>0.92749999999999999</v>
      </c>
      <c r="AP190" s="1">
        <v>1299.24</v>
      </c>
      <c r="AQ190" s="1">
        <v>1882.7</v>
      </c>
      <c r="AR190" s="1">
        <v>5950.37</v>
      </c>
      <c r="AS190">
        <v>573.26</v>
      </c>
      <c r="AT190">
        <v>286.85000000000002</v>
      </c>
      <c r="AU190" s="1">
        <v>9992.42</v>
      </c>
      <c r="AV190" s="1">
        <v>5372.55</v>
      </c>
      <c r="AW190">
        <v>0.4496</v>
      </c>
      <c r="AX190" s="1">
        <v>4615.8500000000004</v>
      </c>
      <c r="AY190">
        <v>0.38619999999999999</v>
      </c>
      <c r="AZ190" s="1">
        <v>1077.02</v>
      </c>
      <c r="BA190">
        <v>9.01E-2</v>
      </c>
      <c r="BB190">
        <v>885.1</v>
      </c>
      <c r="BC190">
        <v>7.4099999999999999E-2</v>
      </c>
      <c r="BD190" s="1">
        <v>11950.52</v>
      </c>
      <c r="BE190" s="1">
        <v>3848.65</v>
      </c>
      <c r="BF190">
        <v>1.1508</v>
      </c>
      <c r="BG190">
        <v>0.52400000000000002</v>
      </c>
      <c r="BH190">
        <v>0.21529999999999999</v>
      </c>
      <c r="BI190">
        <v>0.2097</v>
      </c>
      <c r="BJ190">
        <v>2.9399999999999999E-2</v>
      </c>
      <c r="BK190">
        <v>2.1700000000000001E-2</v>
      </c>
    </row>
    <row r="191" spans="1:63" x14ac:dyDescent="0.3">
      <c r="A191" t="s">
        <v>190</v>
      </c>
      <c r="B191">
        <v>48843</v>
      </c>
      <c r="C191">
        <v>162.05000000000001</v>
      </c>
      <c r="D191">
        <v>12.15</v>
      </c>
      <c r="E191" s="1">
        <v>1968.6</v>
      </c>
      <c r="F191" s="1">
        <v>1820.92</v>
      </c>
      <c r="G191">
        <v>5.1999999999999998E-3</v>
      </c>
      <c r="H191">
        <v>5.9999999999999995E-4</v>
      </c>
      <c r="I191">
        <v>1.15E-2</v>
      </c>
      <c r="J191">
        <v>1.1000000000000001E-3</v>
      </c>
      <c r="K191">
        <v>1.5599999999999999E-2</v>
      </c>
      <c r="L191">
        <v>0.94069999999999998</v>
      </c>
      <c r="M191">
        <v>2.52E-2</v>
      </c>
      <c r="N191">
        <v>0.51029999999999998</v>
      </c>
      <c r="O191">
        <v>4.3E-3</v>
      </c>
      <c r="P191">
        <v>0.15429999999999999</v>
      </c>
      <c r="Q191" s="1">
        <v>51905.29</v>
      </c>
      <c r="R191">
        <v>0.26579999999999998</v>
      </c>
      <c r="S191">
        <v>0.19120000000000001</v>
      </c>
      <c r="T191">
        <v>0.54300000000000004</v>
      </c>
      <c r="U191">
        <v>13.82</v>
      </c>
      <c r="V191" s="1">
        <v>74044.039999999994</v>
      </c>
      <c r="W191">
        <v>137.78</v>
      </c>
      <c r="X191" s="1">
        <v>189035.67</v>
      </c>
      <c r="Y191">
        <v>0.63570000000000004</v>
      </c>
      <c r="Z191">
        <v>0.18559999999999999</v>
      </c>
      <c r="AA191">
        <v>0.1787</v>
      </c>
      <c r="AB191">
        <v>0.36430000000000001</v>
      </c>
      <c r="AC191">
        <v>189.04</v>
      </c>
      <c r="AD191" s="1">
        <v>5522.31</v>
      </c>
      <c r="AE191">
        <v>500.12</v>
      </c>
      <c r="AF191" s="1">
        <v>167968</v>
      </c>
      <c r="AG191" t="s">
        <v>610</v>
      </c>
      <c r="AH191" s="1">
        <v>31082</v>
      </c>
      <c r="AI191" s="1">
        <v>50299.09</v>
      </c>
      <c r="AJ191">
        <v>39.74</v>
      </c>
      <c r="AK191">
        <v>26.58</v>
      </c>
      <c r="AL191">
        <v>29.56</v>
      </c>
      <c r="AM191">
        <v>4.2300000000000004</v>
      </c>
      <c r="AN191">
        <v>675.63</v>
      </c>
      <c r="AO191">
        <v>0.98699999999999999</v>
      </c>
      <c r="AP191" s="1">
        <v>1510.57</v>
      </c>
      <c r="AQ191" s="1">
        <v>2300.89</v>
      </c>
      <c r="AR191" s="1">
        <v>6346.2</v>
      </c>
      <c r="AS191">
        <v>512.74</v>
      </c>
      <c r="AT191">
        <v>388.4</v>
      </c>
      <c r="AU191" s="1">
        <v>11058.81</v>
      </c>
      <c r="AV191" s="1">
        <v>5825.98</v>
      </c>
      <c r="AW191">
        <v>0.43869999999999998</v>
      </c>
      <c r="AX191" s="1">
        <v>5169.05</v>
      </c>
      <c r="AY191">
        <v>0.38919999999999999</v>
      </c>
      <c r="AZ191" s="1">
        <v>1238.21</v>
      </c>
      <c r="BA191">
        <v>9.3200000000000005E-2</v>
      </c>
      <c r="BB191" s="1">
        <v>1047.3499999999999</v>
      </c>
      <c r="BC191">
        <v>7.8899999999999998E-2</v>
      </c>
      <c r="BD191" s="1">
        <v>13280.59</v>
      </c>
      <c r="BE191" s="1">
        <v>4068.79</v>
      </c>
      <c r="BF191">
        <v>1.2778</v>
      </c>
      <c r="BG191">
        <v>0.50929999999999997</v>
      </c>
      <c r="BH191">
        <v>0.23</v>
      </c>
      <c r="BI191">
        <v>0.2077</v>
      </c>
      <c r="BJ191">
        <v>3.2800000000000003E-2</v>
      </c>
      <c r="BK191">
        <v>2.01E-2</v>
      </c>
    </row>
    <row r="192" spans="1:63" x14ac:dyDescent="0.3">
      <c r="A192" t="s">
        <v>191</v>
      </c>
      <c r="B192">
        <v>46649</v>
      </c>
      <c r="C192">
        <v>70.62</v>
      </c>
      <c r="D192">
        <v>11</v>
      </c>
      <c r="E192">
        <v>776.88</v>
      </c>
      <c r="F192">
        <v>797.01</v>
      </c>
      <c r="G192">
        <v>2.5000000000000001E-3</v>
      </c>
      <c r="H192">
        <v>2.9999999999999997E-4</v>
      </c>
      <c r="I192">
        <v>5.8999999999999999E-3</v>
      </c>
      <c r="J192">
        <v>1E-3</v>
      </c>
      <c r="K192">
        <v>1.8100000000000002E-2</v>
      </c>
      <c r="L192">
        <v>0.95079999999999998</v>
      </c>
      <c r="M192">
        <v>2.1399999999999999E-2</v>
      </c>
      <c r="N192">
        <v>0.33300000000000002</v>
      </c>
      <c r="O192">
        <v>1.5E-3</v>
      </c>
      <c r="P192">
        <v>0.1305</v>
      </c>
      <c r="Q192" s="1">
        <v>51679.95</v>
      </c>
      <c r="R192">
        <v>0.28610000000000002</v>
      </c>
      <c r="S192">
        <v>0.16639999999999999</v>
      </c>
      <c r="T192">
        <v>0.54749999999999999</v>
      </c>
      <c r="U192">
        <v>7.44</v>
      </c>
      <c r="V192" s="1">
        <v>62580.54</v>
      </c>
      <c r="W192">
        <v>100.59</v>
      </c>
      <c r="X192" s="1">
        <v>137385.01999999999</v>
      </c>
      <c r="Y192">
        <v>0.92979999999999996</v>
      </c>
      <c r="Z192">
        <v>3.2599999999999997E-2</v>
      </c>
      <c r="AA192">
        <v>3.7600000000000001E-2</v>
      </c>
      <c r="AB192">
        <v>7.0199999999999999E-2</v>
      </c>
      <c r="AC192">
        <v>137.38999999999999</v>
      </c>
      <c r="AD192" s="1">
        <v>3209.44</v>
      </c>
      <c r="AE192">
        <v>453.59</v>
      </c>
      <c r="AF192" s="1">
        <v>116254.63</v>
      </c>
      <c r="AG192" t="s">
        <v>610</v>
      </c>
      <c r="AH192" s="1">
        <v>33827</v>
      </c>
      <c r="AI192" s="1">
        <v>50656.41</v>
      </c>
      <c r="AJ192">
        <v>34.78</v>
      </c>
      <c r="AK192">
        <v>23.27</v>
      </c>
      <c r="AL192">
        <v>27.01</v>
      </c>
      <c r="AM192">
        <v>4.83</v>
      </c>
      <c r="AN192" s="1">
        <v>1580.73</v>
      </c>
      <c r="AO192">
        <v>1.3653999999999999</v>
      </c>
      <c r="AP192" s="1">
        <v>1441.73</v>
      </c>
      <c r="AQ192" s="1">
        <v>2089.7800000000002</v>
      </c>
      <c r="AR192" s="1">
        <v>5888.38</v>
      </c>
      <c r="AS192">
        <v>396.62</v>
      </c>
      <c r="AT192">
        <v>357.33</v>
      </c>
      <c r="AU192" s="1">
        <v>10173.85</v>
      </c>
      <c r="AV192" s="1">
        <v>7078.65</v>
      </c>
      <c r="AW192">
        <v>0.55049999999999999</v>
      </c>
      <c r="AX192" s="1">
        <v>3552.16</v>
      </c>
      <c r="AY192">
        <v>0.27629999999999999</v>
      </c>
      <c r="AZ192" s="1">
        <v>1534.67</v>
      </c>
      <c r="BA192">
        <v>0.11940000000000001</v>
      </c>
      <c r="BB192">
        <v>692.27</v>
      </c>
      <c r="BC192">
        <v>5.3800000000000001E-2</v>
      </c>
      <c r="BD192" s="1">
        <v>12857.74</v>
      </c>
      <c r="BE192" s="1">
        <v>6782.38</v>
      </c>
      <c r="BF192">
        <v>2.6225000000000001</v>
      </c>
      <c r="BG192">
        <v>0.52329999999999999</v>
      </c>
      <c r="BH192">
        <v>0.20669999999999999</v>
      </c>
      <c r="BI192">
        <v>0.20380000000000001</v>
      </c>
      <c r="BJ192">
        <v>3.7900000000000003E-2</v>
      </c>
      <c r="BK192">
        <v>2.8299999999999999E-2</v>
      </c>
    </row>
    <row r="193" spans="1:63" x14ac:dyDescent="0.3">
      <c r="A193" t="s">
        <v>192</v>
      </c>
      <c r="B193">
        <v>47852</v>
      </c>
      <c r="C193">
        <v>91.71</v>
      </c>
      <c r="D193">
        <v>14.64</v>
      </c>
      <c r="E193" s="1">
        <v>1342.97</v>
      </c>
      <c r="F193" s="1">
        <v>1300.5899999999999</v>
      </c>
      <c r="G193">
        <v>3.5999999999999999E-3</v>
      </c>
      <c r="H193">
        <v>2.9999999999999997E-4</v>
      </c>
      <c r="I193">
        <v>5.5999999999999999E-3</v>
      </c>
      <c r="J193">
        <v>1.4E-3</v>
      </c>
      <c r="K193">
        <v>1.5299999999999999E-2</v>
      </c>
      <c r="L193">
        <v>0.95430000000000004</v>
      </c>
      <c r="M193">
        <v>1.9599999999999999E-2</v>
      </c>
      <c r="N193">
        <v>0.36099999999999999</v>
      </c>
      <c r="O193">
        <v>1.1000000000000001E-3</v>
      </c>
      <c r="P193">
        <v>0.13639999999999999</v>
      </c>
      <c r="Q193" s="1">
        <v>52803.91</v>
      </c>
      <c r="R193">
        <v>0.26879999999999998</v>
      </c>
      <c r="S193">
        <v>0.17330000000000001</v>
      </c>
      <c r="T193">
        <v>0.55779999999999996</v>
      </c>
      <c r="U193">
        <v>10.57</v>
      </c>
      <c r="V193" s="1">
        <v>69070.78</v>
      </c>
      <c r="W193">
        <v>122</v>
      </c>
      <c r="X193" s="1">
        <v>148350.87</v>
      </c>
      <c r="Y193">
        <v>0.86339999999999995</v>
      </c>
      <c r="Z193">
        <v>7.3599999999999999E-2</v>
      </c>
      <c r="AA193">
        <v>6.2899999999999998E-2</v>
      </c>
      <c r="AB193">
        <v>0.1366</v>
      </c>
      <c r="AC193">
        <v>148.35</v>
      </c>
      <c r="AD193" s="1">
        <v>4008.86</v>
      </c>
      <c r="AE193">
        <v>506.69</v>
      </c>
      <c r="AF193" s="1">
        <v>138934.17000000001</v>
      </c>
      <c r="AG193" t="s">
        <v>610</v>
      </c>
      <c r="AH193" s="1">
        <v>33901</v>
      </c>
      <c r="AI193" s="1">
        <v>53279.98</v>
      </c>
      <c r="AJ193">
        <v>44.76</v>
      </c>
      <c r="AK193">
        <v>25.56</v>
      </c>
      <c r="AL193">
        <v>29.62</v>
      </c>
      <c r="AM193">
        <v>4.59</v>
      </c>
      <c r="AN193" s="1">
        <v>1363.77</v>
      </c>
      <c r="AO193">
        <v>1.2318</v>
      </c>
      <c r="AP193" s="1">
        <v>1388.69</v>
      </c>
      <c r="AQ193" s="1">
        <v>2035.21</v>
      </c>
      <c r="AR193" s="1">
        <v>5722.43</v>
      </c>
      <c r="AS193">
        <v>475.28</v>
      </c>
      <c r="AT193">
        <v>302.14999999999998</v>
      </c>
      <c r="AU193" s="1">
        <v>9923.76</v>
      </c>
      <c r="AV193" s="1">
        <v>5722.06</v>
      </c>
      <c r="AW193">
        <v>0.4768</v>
      </c>
      <c r="AX193" s="1">
        <v>4277.46</v>
      </c>
      <c r="AY193">
        <v>0.35639999999999999</v>
      </c>
      <c r="AZ193" s="1">
        <v>1270.83</v>
      </c>
      <c r="BA193">
        <v>0.10589999999999999</v>
      </c>
      <c r="BB193">
        <v>731.55</v>
      </c>
      <c r="BC193">
        <v>6.0999999999999999E-2</v>
      </c>
      <c r="BD193" s="1">
        <v>12001.9</v>
      </c>
      <c r="BE193" s="1">
        <v>4901.7700000000004</v>
      </c>
      <c r="BF193">
        <v>1.5547</v>
      </c>
      <c r="BG193">
        <v>0.52990000000000004</v>
      </c>
      <c r="BH193">
        <v>0.21709999999999999</v>
      </c>
      <c r="BI193">
        <v>0.19789999999999999</v>
      </c>
      <c r="BJ193">
        <v>3.7100000000000001E-2</v>
      </c>
      <c r="BK193">
        <v>1.7999999999999999E-2</v>
      </c>
    </row>
    <row r="194" spans="1:63" x14ac:dyDescent="0.3">
      <c r="A194" t="s">
        <v>193</v>
      </c>
      <c r="B194">
        <v>44016</v>
      </c>
      <c r="C194">
        <v>49.9</v>
      </c>
      <c r="D194">
        <v>71.31</v>
      </c>
      <c r="E194" s="1">
        <v>3558.8</v>
      </c>
      <c r="F194" s="1">
        <v>3096.96</v>
      </c>
      <c r="G194">
        <v>8.8000000000000005E-3</v>
      </c>
      <c r="H194">
        <v>6.9999999999999999E-4</v>
      </c>
      <c r="I194">
        <v>0.17080000000000001</v>
      </c>
      <c r="J194">
        <v>1.4E-3</v>
      </c>
      <c r="K194">
        <v>8.1699999999999995E-2</v>
      </c>
      <c r="L194">
        <v>0.63819999999999999</v>
      </c>
      <c r="M194">
        <v>9.8500000000000004E-2</v>
      </c>
      <c r="N194">
        <v>0.71360000000000001</v>
      </c>
      <c r="O194">
        <v>2.5700000000000001E-2</v>
      </c>
      <c r="P194">
        <v>0.1633</v>
      </c>
      <c r="Q194" s="1">
        <v>57239.97</v>
      </c>
      <c r="R194">
        <v>0.31040000000000001</v>
      </c>
      <c r="S194">
        <v>0.17760000000000001</v>
      </c>
      <c r="T194">
        <v>0.51200000000000001</v>
      </c>
      <c r="U194">
        <v>26.7</v>
      </c>
      <c r="V194" s="1">
        <v>74939.91</v>
      </c>
      <c r="W194">
        <v>130.01</v>
      </c>
      <c r="X194" s="1">
        <v>118265.87</v>
      </c>
      <c r="Y194">
        <v>0.68179999999999996</v>
      </c>
      <c r="Z194">
        <v>0.25819999999999999</v>
      </c>
      <c r="AA194">
        <v>0.06</v>
      </c>
      <c r="AB194">
        <v>0.31819999999999998</v>
      </c>
      <c r="AC194">
        <v>118.27</v>
      </c>
      <c r="AD194" s="1">
        <v>4417.26</v>
      </c>
      <c r="AE194">
        <v>505.97</v>
      </c>
      <c r="AF194" s="1">
        <v>111970.35</v>
      </c>
      <c r="AG194" t="s">
        <v>610</v>
      </c>
      <c r="AH194" s="1">
        <v>30294</v>
      </c>
      <c r="AI194" s="1">
        <v>45201.02</v>
      </c>
      <c r="AJ194">
        <v>54.32</v>
      </c>
      <c r="AK194">
        <v>34.24</v>
      </c>
      <c r="AL194">
        <v>40.32</v>
      </c>
      <c r="AM194">
        <v>4.41</v>
      </c>
      <c r="AN194" s="1">
        <v>1353.55</v>
      </c>
      <c r="AO194">
        <v>1.1137999999999999</v>
      </c>
      <c r="AP194" s="1">
        <v>1537.65</v>
      </c>
      <c r="AQ194" s="1">
        <v>2157.31</v>
      </c>
      <c r="AR194" s="1">
        <v>6634.55</v>
      </c>
      <c r="AS194">
        <v>695.13</v>
      </c>
      <c r="AT194">
        <v>399.27</v>
      </c>
      <c r="AU194" s="1">
        <v>11423.91</v>
      </c>
      <c r="AV194" s="1">
        <v>6978.52</v>
      </c>
      <c r="AW194">
        <v>0.50649999999999995</v>
      </c>
      <c r="AX194" s="1">
        <v>4677.62</v>
      </c>
      <c r="AY194">
        <v>0.33950000000000002</v>
      </c>
      <c r="AZ194">
        <v>819.44</v>
      </c>
      <c r="BA194">
        <v>5.9499999999999997E-2</v>
      </c>
      <c r="BB194" s="1">
        <v>1303.3800000000001</v>
      </c>
      <c r="BC194">
        <v>9.4600000000000004E-2</v>
      </c>
      <c r="BD194" s="1">
        <v>13778.96</v>
      </c>
      <c r="BE194" s="1">
        <v>4183.7</v>
      </c>
      <c r="BF194">
        <v>1.5838000000000001</v>
      </c>
      <c r="BG194">
        <v>0.50549999999999995</v>
      </c>
      <c r="BH194">
        <v>0.20680000000000001</v>
      </c>
      <c r="BI194">
        <v>0.24479999999999999</v>
      </c>
      <c r="BJ194">
        <v>2.86E-2</v>
      </c>
      <c r="BK194">
        <v>1.43E-2</v>
      </c>
    </row>
    <row r="195" spans="1:63" x14ac:dyDescent="0.3">
      <c r="A195" t="s">
        <v>194</v>
      </c>
      <c r="B195">
        <v>50492</v>
      </c>
      <c r="C195">
        <v>93.29</v>
      </c>
      <c r="D195">
        <v>9.35</v>
      </c>
      <c r="E195">
        <v>872.13</v>
      </c>
      <c r="F195">
        <v>827.01</v>
      </c>
      <c r="G195">
        <v>2.2000000000000001E-3</v>
      </c>
      <c r="H195">
        <v>1E-4</v>
      </c>
      <c r="I195">
        <v>4.1000000000000003E-3</v>
      </c>
      <c r="J195">
        <v>8.9999999999999998E-4</v>
      </c>
      <c r="K195">
        <v>1.06E-2</v>
      </c>
      <c r="L195">
        <v>0.96640000000000004</v>
      </c>
      <c r="M195">
        <v>1.5800000000000002E-2</v>
      </c>
      <c r="N195">
        <v>0.41720000000000002</v>
      </c>
      <c r="O195">
        <v>2.2000000000000001E-3</v>
      </c>
      <c r="P195">
        <v>0.1361</v>
      </c>
      <c r="Q195" s="1">
        <v>50641.34</v>
      </c>
      <c r="R195">
        <v>0.25580000000000003</v>
      </c>
      <c r="S195">
        <v>0.17949999999999999</v>
      </c>
      <c r="T195">
        <v>0.56469999999999998</v>
      </c>
      <c r="U195">
        <v>8.23</v>
      </c>
      <c r="V195" s="1">
        <v>60464.15</v>
      </c>
      <c r="W195">
        <v>101.62</v>
      </c>
      <c r="X195" s="1">
        <v>148183.84</v>
      </c>
      <c r="Y195">
        <v>0.86760000000000004</v>
      </c>
      <c r="Z195">
        <v>5.4699999999999999E-2</v>
      </c>
      <c r="AA195">
        <v>7.7700000000000005E-2</v>
      </c>
      <c r="AB195">
        <v>0.13239999999999999</v>
      </c>
      <c r="AC195">
        <v>148.18</v>
      </c>
      <c r="AD195" s="1">
        <v>3818.96</v>
      </c>
      <c r="AE195">
        <v>484.78</v>
      </c>
      <c r="AF195" s="1">
        <v>129244.93</v>
      </c>
      <c r="AG195" t="s">
        <v>610</v>
      </c>
      <c r="AH195" s="1">
        <v>32302</v>
      </c>
      <c r="AI195" s="1">
        <v>48400.66</v>
      </c>
      <c r="AJ195">
        <v>37.200000000000003</v>
      </c>
      <c r="AK195">
        <v>24.75</v>
      </c>
      <c r="AL195">
        <v>27.38</v>
      </c>
      <c r="AM195">
        <v>4.26</v>
      </c>
      <c r="AN195" s="1">
        <v>1303.8399999999999</v>
      </c>
      <c r="AO195">
        <v>1.3897999999999999</v>
      </c>
      <c r="AP195" s="1">
        <v>1554.63</v>
      </c>
      <c r="AQ195" s="1">
        <v>2280.29</v>
      </c>
      <c r="AR195" s="1">
        <v>6216.14</v>
      </c>
      <c r="AS195">
        <v>497.85</v>
      </c>
      <c r="AT195">
        <v>259.64</v>
      </c>
      <c r="AU195" s="1">
        <v>10808.55</v>
      </c>
      <c r="AV195" s="1">
        <v>7128.92</v>
      </c>
      <c r="AW195">
        <v>0.53159999999999996</v>
      </c>
      <c r="AX195" s="1">
        <v>4140.58</v>
      </c>
      <c r="AY195">
        <v>0.30880000000000002</v>
      </c>
      <c r="AZ195" s="1">
        <v>1327.3</v>
      </c>
      <c r="BA195">
        <v>9.9000000000000005E-2</v>
      </c>
      <c r="BB195">
        <v>812.94</v>
      </c>
      <c r="BC195">
        <v>6.0600000000000001E-2</v>
      </c>
      <c r="BD195" s="1">
        <v>13409.74</v>
      </c>
      <c r="BE195" s="1">
        <v>5903</v>
      </c>
      <c r="BF195">
        <v>2.2092000000000001</v>
      </c>
      <c r="BG195">
        <v>0.502</v>
      </c>
      <c r="BH195">
        <v>0.22409999999999999</v>
      </c>
      <c r="BI195">
        <v>0.217</v>
      </c>
      <c r="BJ195">
        <v>3.56E-2</v>
      </c>
      <c r="BK195">
        <v>2.1299999999999999E-2</v>
      </c>
    </row>
    <row r="196" spans="1:63" x14ac:dyDescent="0.3">
      <c r="A196" t="s">
        <v>195</v>
      </c>
      <c r="B196">
        <v>46961</v>
      </c>
      <c r="C196">
        <v>31.67</v>
      </c>
      <c r="D196">
        <v>257.94</v>
      </c>
      <c r="E196" s="1">
        <v>8168.12</v>
      </c>
      <c r="F196" s="1">
        <v>7984.88</v>
      </c>
      <c r="G196">
        <v>7.51E-2</v>
      </c>
      <c r="H196">
        <v>8.9999999999999998E-4</v>
      </c>
      <c r="I196">
        <v>0.10249999999999999</v>
      </c>
      <c r="J196">
        <v>1.1000000000000001E-3</v>
      </c>
      <c r="K196">
        <v>5.3199999999999997E-2</v>
      </c>
      <c r="L196">
        <v>0.71540000000000004</v>
      </c>
      <c r="M196">
        <v>5.1900000000000002E-2</v>
      </c>
      <c r="N196">
        <v>0.25530000000000003</v>
      </c>
      <c r="O196">
        <v>4.53E-2</v>
      </c>
      <c r="P196">
        <v>0.1239</v>
      </c>
      <c r="Q196" s="1">
        <v>70317.820000000007</v>
      </c>
      <c r="R196">
        <v>0.20330000000000001</v>
      </c>
      <c r="S196">
        <v>0.18429999999999999</v>
      </c>
      <c r="T196">
        <v>0.61250000000000004</v>
      </c>
      <c r="U196">
        <v>49.4</v>
      </c>
      <c r="V196" s="1">
        <v>88749.06</v>
      </c>
      <c r="W196">
        <v>162.88</v>
      </c>
      <c r="X196" s="1">
        <v>182248.54</v>
      </c>
      <c r="Y196">
        <v>0.75549999999999995</v>
      </c>
      <c r="Z196">
        <v>0.21529999999999999</v>
      </c>
      <c r="AA196">
        <v>2.92E-2</v>
      </c>
      <c r="AB196">
        <v>0.2445</v>
      </c>
      <c r="AC196">
        <v>182.25</v>
      </c>
      <c r="AD196" s="1">
        <v>8608.85</v>
      </c>
      <c r="AE196">
        <v>928.5</v>
      </c>
      <c r="AF196" s="1">
        <v>199630.68</v>
      </c>
      <c r="AG196" t="s">
        <v>610</v>
      </c>
      <c r="AH196" s="1">
        <v>47438</v>
      </c>
      <c r="AI196" s="1">
        <v>85261.39</v>
      </c>
      <c r="AJ196">
        <v>79.44</v>
      </c>
      <c r="AK196">
        <v>45.27</v>
      </c>
      <c r="AL196">
        <v>51.95</v>
      </c>
      <c r="AM196">
        <v>4.93</v>
      </c>
      <c r="AN196" s="1">
        <v>1584.74</v>
      </c>
      <c r="AO196">
        <v>0.76529999999999998</v>
      </c>
      <c r="AP196" s="1">
        <v>1426.49</v>
      </c>
      <c r="AQ196" s="1">
        <v>2078.86</v>
      </c>
      <c r="AR196" s="1">
        <v>7087.43</v>
      </c>
      <c r="AS196">
        <v>769.12</v>
      </c>
      <c r="AT196">
        <v>411.12</v>
      </c>
      <c r="AU196" s="1">
        <v>11773.01</v>
      </c>
      <c r="AV196" s="1">
        <v>3706.91</v>
      </c>
      <c r="AW196">
        <v>0.28699999999999998</v>
      </c>
      <c r="AX196" s="1">
        <v>7775.01</v>
      </c>
      <c r="AY196">
        <v>0.60209999999999997</v>
      </c>
      <c r="AZ196">
        <v>937.46</v>
      </c>
      <c r="BA196">
        <v>7.2599999999999998E-2</v>
      </c>
      <c r="BB196">
        <v>494.75</v>
      </c>
      <c r="BC196">
        <v>3.8300000000000001E-2</v>
      </c>
      <c r="BD196" s="1">
        <v>12914.13</v>
      </c>
      <c r="BE196" s="1">
        <v>2326.69</v>
      </c>
      <c r="BF196">
        <v>0.33950000000000002</v>
      </c>
      <c r="BG196">
        <v>0.59699999999999998</v>
      </c>
      <c r="BH196">
        <v>0.22370000000000001</v>
      </c>
      <c r="BI196">
        <v>0.13300000000000001</v>
      </c>
      <c r="BJ196">
        <v>2.9600000000000001E-2</v>
      </c>
      <c r="BK196">
        <v>1.66E-2</v>
      </c>
    </row>
    <row r="197" spans="1:63" x14ac:dyDescent="0.3">
      <c r="A197" t="s">
        <v>196</v>
      </c>
      <c r="B197">
        <v>44024</v>
      </c>
      <c r="C197">
        <v>74.67</v>
      </c>
      <c r="D197">
        <v>23.11</v>
      </c>
      <c r="E197" s="1">
        <v>1725.47</v>
      </c>
      <c r="F197" s="1">
        <v>1673.24</v>
      </c>
      <c r="G197">
        <v>2.5000000000000001E-3</v>
      </c>
      <c r="H197">
        <v>5.0000000000000001E-4</v>
      </c>
      <c r="I197">
        <v>1.09E-2</v>
      </c>
      <c r="J197">
        <v>1E-3</v>
      </c>
      <c r="K197">
        <v>1.9699999999999999E-2</v>
      </c>
      <c r="L197">
        <v>0.93059999999999998</v>
      </c>
      <c r="M197">
        <v>3.4799999999999998E-2</v>
      </c>
      <c r="N197">
        <v>0.56840000000000002</v>
      </c>
      <c r="O197">
        <v>1.6999999999999999E-3</v>
      </c>
      <c r="P197">
        <v>0.1605</v>
      </c>
      <c r="Q197" s="1">
        <v>52713.120000000003</v>
      </c>
      <c r="R197">
        <v>0.26279999999999998</v>
      </c>
      <c r="S197">
        <v>0.1618</v>
      </c>
      <c r="T197">
        <v>0.57540000000000002</v>
      </c>
      <c r="U197">
        <v>12.7</v>
      </c>
      <c r="V197" s="1">
        <v>72284.63</v>
      </c>
      <c r="W197">
        <v>130.76</v>
      </c>
      <c r="X197" s="1">
        <v>107341.07</v>
      </c>
      <c r="Y197">
        <v>0.8014</v>
      </c>
      <c r="Z197">
        <v>0.13300000000000001</v>
      </c>
      <c r="AA197">
        <v>6.5600000000000006E-2</v>
      </c>
      <c r="AB197">
        <v>0.1986</v>
      </c>
      <c r="AC197">
        <v>107.34</v>
      </c>
      <c r="AD197" s="1">
        <v>2815.2</v>
      </c>
      <c r="AE197">
        <v>386.41</v>
      </c>
      <c r="AF197" s="1">
        <v>96421.8</v>
      </c>
      <c r="AG197" t="s">
        <v>610</v>
      </c>
      <c r="AH197" s="1">
        <v>30071</v>
      </c>
      <c r="AI197" s="1">
        <v>44933.7</v>
      </c>
      <c r="AJ197">
        <v>39.369999999999997</v>
      </c>
      <c r="AK197">
        <v>24.9</v>
      </c>
      <c r="AL197">
        <v>31.13</v>
      </c>
      <c r="AM197">
        <v>3.72</v>
      </c>
      <c r="AN197" s="1">
        <v>1078.8399999999999</v>
      </c>
      <c r="AO197">
        <v>1.0213000000000001</v>
      </c>
      <c r="AP197" s="1">
        <v>1348.68</v>
      </c>
      <c r="AQ197" s="1">
        <v>2088.5100000000002</v>
      </c>
      <c r="AR197" s="1">
        <v>6139.61</v>
      </c>
      <c r="AS197">
        <v>553.36</v>
      </c>
      <c r="AT197">
        <v>294.07</v>
      </c>
      <c r="AU197" s="1">
        <v>10424.219999999999</v>
      </c>
      <c r="AV197" s="1">
        <v>7289.9</v>
      </c>
      <c r="AW197">
        <v>0.59330000000000005</v>
      </c>
      <c r="AX197" s="1">
        <v>2827.74</v>
      </c>
      <c r="AY197">
        <v>0.2301</v>
      </c>
      <c r="AZ197" s="1">
        <v>1155.1099999999999</v>
      </c>
      <c r="BA197">
        <v>9.4E-2</v>
      </c>
      <c r="BB197" s="1">
        <v>1014.26</v>
      </c>
      <c r="BC197">
        <v>8.2500000000000004E-2</v>
      </c>
      <c r="BD197" s="1">
        <v>12287.02</v>
      </c>
      <c r="BE197" s="1">
        <v>6409.22</v>
      </c>
      <c r="BF197">
        <v>2.7654000000000001</v>
      </c>
      <c r="BG197">
        <v>0.51349999999999996</v>
      </c>
      <c r="BH197">
        <v>0.23089999999999999</v>
      </c>
      <c r="BI197">
        <v>0.2009</v>
      </c>
      <c r="BJ197">
        <v>3.6499999999999998E-2</v>
      </c>
      <c r="BK197">
        <v>1.8100000000000002E-2</v>
      </c>
    </row>
    <row r="198" spans="1:63" x14ac:dyDescent="0.3">
      <c r="A198" t="s">
        <v>197</v>
      </c>
      <c r="B198">
        <v>65680</v>
      </c>
      <c r="C198">
        <v>173.9</v>
      </c>
      <c r="D198">
        <v>11.24</v>
      </c>
      <c r="E198" s="1">
        <v>1955.03</v>
      </c>
      <c r="F198" s="1">
        <v>1726.84</v>
      </c>
      <c r="G198">
        <v>3.0000000000000001E-3</v>
      </c>
      <c r="H198">
        <v>2.9999999999999997E-4</v>
      </c>
      <c r="I198">
        <v>2.4400000000000002E-2</v>
      </c>
      <c r="J198">
        <v>1E-3</v>
      </c>
      <c r="K198">
        <v>1.47E-2</v>
      </c>
      <c r="L198">
        <v>0.91369999999999996</v>
      </c>
      <c r="M198">
        <v>4.2900000000000001E-2</v>
      </c>
      <c r="N198">
        <v>0.74850000000000005</v>
      </c>
      <c r="O198">
        <v>8.0000000000000004E-4</v>
      </c>
      <c r="P198">
        <v>0.1663</v>
      </c>
      <c r="Q198" s="1">
        <v>51868.27</v>
      </c>
      <c r="R198">
        <v>0.27060000000000001</v>
      </c>
      <c r="S198">
        <v>0.1784</v>
      </c>
      <c r="T198">
        <v>0.55110000000000003</v>
      </c>
      <c r="U198">
        <v>15.78</v>
      </c>
      <c r="V198" s="1">
        <v>67915.070000000007</v>
      </c>
      <c r="W198">
        <v>119.46</v>
      </c>
      <c r="X198" s="1">
        <v>170058.47</v>
      </c>
      <c r="Y198">
        <v>0.51200000000000001</v>
      </c>
      <c r="Z198">
        <v>0.18429999999999999</v>
      </c>
      <c r="AA198">
        <v>0.30370000000000003</v>
      </c>
      <c r="AB198">
        <v>0.48799999999999999</v>
      </c>
      <c r="AC198">
        <v>170.06</v>
      </c>
      <c r="AD198" s="1">
        <v>4644.3999999999996</v>
      </c>
      <c r="AE198">
        <v>366.79</v>
      </c>
      <c r="AF198" s="1">
        <v>144639.07999999999</v>
      </c>
      <c r="AG198" t="s">
        <v>610</v>
      </c>
      <c r="AH198" s="1">
        <v>28862</v>
      </c>
      <c r="AI198" s="1">
        <v>46451.7</v>
      </c>
      <c r="AJ198">
        <v>34.61</v>
      </c>
      <c r="AK198">
        <v>24.2</v>
      </c>
      <c r="AL198">
        <v>27.43</v>
      </c>
      <c r="AM198">
        <v>3.82</v>
      </c>
      <c r="AN198">
        <v>796.02</v>
      </c>
      <c r="AO198">
        <v>0.84179999999999999</v>
      </c>
      <c r="AP198" s="1">
        <v>1619.44</v>
      </c>
      <c r="AQ198" s="1">
        <v>2467.52</v>
      </c>
      <c r="AR198" s="1">
        <v>6785.23</v>
      </c>
      <c r="AS198">
        <v>531.42999999999995</v>
      </c>
      <c r="AT198">
        <v>355.32</v>
      </c>
      <c r="AU198" s="1">
        <v>11758.95</v>
      </c>
      <c r="AV198" s="1">
        <v>7610.01</v>
      </c>
      <c r="AW198">
        <v>0.52580000000000005</v>
      </c>
      <c r="AX198" s="1">
        <v>4373.38</v>
      </c>
      <c r="AY198">
        <v>0.30220000000000002</v>
      </c>
      <c r="AZ198" s="1">
        <v>1074.95</v>
      </c>
      <c r="BA198">
        <v>7.4300000000000005E-2</v>
      </c>
      <c r="BB198" s="1">
        <v>1414.3</v>
      </c>
      <c r="BC198">
        <v>9.7699999999999995E-2</v>
      </c>
      <c r="BD198" s="1">
        <v>14472.64</v>
      </c>
      <c r="BE198" s="1">
        <v>5176.47</v>
      </c>
      <c r="BF198">
        <v>2.0447000000000002</v>
      </c>
      <c r="BG198">
        <v>0.49830000000000002</v>
      </c>
      <c r="BH198">
        <v>0.2316</v>
      </c>
      <c r="BI198">
        <v>0.2172</v>
      </c>
      <c r="BJ198">
        <v>3.2399999999999998E-2</v>
      </c>
      <c r="BK198">
        <v>2.0500000000000001E-2</v>
      </c>
    </row>
    <row r="199" spans="1:63" x14ac:dyDescent="0.3">
      <c r="A199" t="s">
        <v>198</v>
      </c>
      <c r="B199">
        <v>44032</v>
      </c>
      <c r="C199">
        <v>93.67</v>
      </c>
      <c r="D199">
        <v>23.96</v>
      </c>
      <c r="E199" s="1">
        <v>2244.42</v>
      </c>
      <c r="F199" s="1">
        <v>2137.23</v>
      </c>
      <c r="G199">
        <v>7.3000000000000001E-3</v>
      </c>
      <c r="H199">
        <v>6.9999999999999999E-4</v>
      </c>
      <c r="I199">
        <v>2.1399999999999999E-2</v>
      </c>
      <c r="J199">
        <v>1E-3</v>
      </c>
      <c r="K199">
        <v>3.5200000000000002E-2</v>
      </c>
      <c r="L199">
        <v>0.88890000000000002</v>
      </c>
      <c r="M199">
        <v>4.5400000000000003E-2</v>
      </c>
      <c r="N199">
        <v>0.47360000000000002</v>
      </c>
      <c r="O199">
        <v>6.6E-3</v>
      </c>
      <c r="P199">
        <v>0.154</v>
      </c>
      <c r="Q199" s="1">
        <v>53561.93</v>
      </c>
      <c r="R199">
        <v>0.2412</v>
      </c>
      <c r="S199">
        <v>0.1694</v>
      </c>
      <c r="T199">
        <v>0.58940000000000003</v>
      </c>
      <c r="U199">
        <v>14.94</v>
      </c>
      <c r="V199" s="1">
        <v>74414.320000000007</v>
      </c>
      <c r="W199">
        <v>146.16999999999999</v>
      </c>
      <c r="X199" s="1">
        <v>142393.57999999999</v>
      </c>
      <c r="Y199">
        <v>0.75900000000000001</v>
      </c>
      <c r="Z199">
        <v>0.182</v>
      </c>
      <c r="AA199">
        <v>5.8999999999999997E-2</v>
      </c>
      <c r="AB199">
        <v>0.24099999999999999</v>
      </c>
      <c r="AC199">
        <v>142.38999999999999</v>
      </c>
      <c r="AD199" s="1">
        <v>4276.6400000000003</v>
      </c>
      <c r="AE199">
        <v>520.12</v>
      </c>
      <c r="AF199" s="1">
        <v>132717.87</v>
      </c>
      <c r="AG199" t="s">
        <v>610</v>
      </c>
      <c r="AH199" s="1">
        <v>31314</v>
      </c>
      <c r="AI199" s="1">
        <v>50046.18</v>
      </c>
      <c r="AJ199">
        <v>47.57</v>
      </c>
      <c r="AK199">
        <v>27.46</v>
      </c>
      <c r="AL199">
        <v>35.85</v>
      </c>
      <c r="AM199">
        <v>4.0999999999999996</v>
      </c>
      <c r="AN199" s="1">
        <v>1112.4000000000001</v>
      </c>
      <c r="AO199">
        <v>0.99560000000000004</v>
      </c>
      <c r="AP199" s="1">
        <v>1321.29</v>
      </c>
      <c r="AQ199" s="1">
        <v>1814.75</v>
      </c>
      <c r="AR199" s="1">
        <v>5963.37</v>
      </c>
      <c r="AS199">
        <v>596.29999999999995</v>
      </c>
      <c r="AT199">
        <v>262.91000000000003</v>
      </c>
      <c r="AU199" s="1">
        <v>9958.6299999999992</v>
      </c>
      <c r="AV199" s="1">
        <v>5652.42</v>
      </c>
      <c r="AW199">
        <v>0.47910000000000003</v>
      </c>
      <c r="AX199" s="1">
        <v>4057.91</v>
      </c>
      <c r="AY199">
        <v>0.34399999999999997</v>
      </c>
      <c r="AZ199" s="1">
        <v>1196.05</v>
      </c>
      <c r="BA199">
        <v>0.1014</v>
      </c>
      <c r="BB199">
        <v>890.39</v>
      </c>
      <c r="BC199">
        <v>7.5499999999999998E-2</v>
      </c>
      <c r="BD199" s="1">
        <v>11796.77</v>
      </c>
      <c r="BE199" s="1">
        <v>4235.0200000000004</v>
      </c>
      <c r="BF199">
        <v>1.3489</v>
      </c>
      <c r="BG199">
        <v>0.5262</v>
      </c>
      <c r="BH199">
        <v>0.21540000000000001</v>
      </c>
      <c r="BI199">
        <v>0.2104</v>
      </c>
      <c r="BJ199">
        <v>2.9100000000000001E-2</v>
      </c>
      <c r="BK199">
        <v>1.89E-2</v>
      </c>
    </row>
    <row r="200" spans="1:63" x14ac:dyDescent="0.3">
      <c r="A200" t="s">
        <v>199</v>
      </c>
      <c r="B200">
        <v>50278</v>
      </c>
      <c r="C200">
        <v>107.1</v>
      </c>
      <c r="D200">
        <v>11.99</v>
      </c>
      <c r="E200" s="1">
        <v>1283.58</v>
      </c>
      <c r="F200" s="1">
        <v>1227.3800000000001</v>
      </c>
      <c r="G200">
        <v>2.8999999999999998E-3</v>
      </c>
      <c r="H200">
        <v>4.0000000000000002E-4</v>
      </c>
      <c r="I200">
        <v>6.1999999999999998E-3</v>
      </c>
      <c r="J200">
        <v>5.0000000000000001E-4</v>
      </c>
      <c r="K200">
        <v>1.4200000000000001E-2</v>
      </c>
      <c r="L200">
        <v>0.95840000000000003</v>
      </c>
      <c r="M200">
        <v>1.7500000000000002E-2</v>
      </c>
      <c r="N200">
        <v>0.39460000000000001</v>
      </c>
      <c r="O200">
        <v>2.6800000000000001E-2</v>
      </c>
      <c r="P200">
        <v>0.1404</v>
      </c>
      <c r="Q200" s="1">
        <v>53799.25</v>
      </c>
      <c r="R200">
        <v>0.2797</v>
      </c>
      <c r="S200">
        <v>0.1832</v>
      </c>
      <c r="T200">
        <v>0.53710000000000002</v>
      </c>
      <c r="U200">
        <v>10.039999999999999</v>
      </c>
      <c r="V200" s="1">
        <v>74565.19</v>
      </c>
      <c r="W200">
        <v>123.72</v>
      </c>
      <c r="X200" s="1">
        <v>192890.56</v>
      </c>
      <c r="Y200">
        <v>0.74980000000000002</v>
      </c>
      <c r="Z200">
        <v>0.16969999999999999</v>
      </c>
      <c r="AA200">
        <v>8.0500000000000002E-2</v>
      </c>
      <c r="AB200">
        <v>0.25019999999999998</v>
      </c>
      <c r="AC200">
        <v>192.89</v>
      </c>
      <c r="AD200" s="1">
        <v>5228.22</v>
      </c>
      <c r="AE200">
        <v>535.9</v>
      </c>
      <c r="AF200" s="1">
        <v>166272.26999999999</v>
      </c>
      <c r="AG200" t="s">
        <v>610</v>
      </c>
      <c r="AH200" s="1">
        <v>32467</v>
      </c>
      <c r="AI200" s="1">
        <v>52901.440000000002</v>
      </c>
      <c r="AJ200">
        <v>40.35</v>
      </c>
      <c r="AK200">
        <v>25.83</v>
      </c>
      <c r="AL200">
        <v>28.54</v>
      </c>
      <c r="AM200">
        <v>4.42</v>
      </c>
      <c r="AN200" s="1">
        <v>1270.74</v>
      </c>
      <c r="AO200">
        <v>1.1554</v>
      </c>
      <c r="AP200" s="1">
        <v>1475.13</v>
      </c>
      <c r="AQ200" s="1">
        <v>2304.67</v>
      </c>
      <c r="AR200" s="1">
        <v>6275.47</v>
      </c>
      <c r="AS200">
        <v>567.96</v>
      </c>
      <c r="AT200">
        <v>331.73</v>
      </c>
      <c r="AU200" s="1">
        <v>10954.97</v>
      </c>
      <c r="AV200" s="1">
        <v>5503.01</v>
      </c>
      <c r="AW200">
        <v>0.42280000000000001</v>
      </c>
      <c r="AX200" s="1">
        <v>5260.71</v>
      </c>
      <c r="AY200">
        <v>0.4042</v>
      </c>
      <c r="AZ200" s="1">
        <v>1264.6400000000001</v>
      </c>
      <c r="BA200">
        <v>9.7199999999999995E-2</v>
      </c>
      <c r="BB200">
        <v>986.38</v>
      </c>
      <c r="BC200">
        <v>7.5800000000000006E-2</v>
      </c>
      <c r="BD200" s="1">
        <v>13014.73</v>
      </c>
      <c r="BE200" s="1">
        <v>4273.76</v>
      </c>
      <c r="BF200">
        <v>1.2074</v>
      </c>
      <c r="BG200">
        <v>0.50960000000000005</v>
      </c>
      <c r="BH200">
        <v>0.22969999999999999</v>
      </c>
      <c r="BI200">
        <v>0.20369999999999999</v>
      </c>
      <c r="BJ200">
        <v>3.6499999999999998E-2</v>
      </c>
      <c r="BK200">
        <v>2.0299999999999999E-2</v>
      </c>
    </row>
    <row r="201" spans="1:63" x14ac:dyDescent="0.3">
      <c r="A201" t="s">
        <v>200</v>
      </c>
      <c r="B201">
        <v>44040</v>
      </c>
      <c r="C201">
        <v>12.52</v>
      </c>
      <c r="D201">
        <v>339.14</v>
      </c>
      <c r="E201" s="1">
        <v>4247.33</v>
      </c>
      <c r="F201" s="1">
        <v>3674.94</v>
      </c>
      <c r="G201">
        <v>1.2699999999999999E-2</v>
      </c>
      <c r="H201">
        <v>6.9999999999999999E-4</v>
      </c>
      <c r="I201">
        <v>0.42909999999999998</v>
      </c>
      <c r="J201">
        <v>1.1999999999999999E-3</v>
      </c>
      <c r="K201">
        <v>6.6500000000000004E-2</v>
      </c>
      <c r="L201">
        <v>0.39229999999999998</v>
      </c>
      <c r="M201">
        <v>9.7500000000000003E-2</v>
      </c>
      <c r="N201">
        <v>0.80910000000000004</v>
      </c>
      <c r="O201">
        <v>3.4599999999999999E-2</v>
      </c>
      <c r="P201">
        <v>0.17330000000000001</v>
      </c>
      <c r="Q201" s="1">
        <v>59244.61</v>
      </c>
      <c r="R201">
        <v>0.2888</v>
      </c>
      <c r="S201">
        <v>0.17849999999999999</v>
      </c>
      <c r="T201">
        <v>0.53259999999999996</v>
      </c>
      <c r="U201">
        <v>29.2</v>
      </c>
      <c r="V201" s="1">
        <v>81607.399999999994</v>
      </c>
      <c r="W201">
        <v>143.56</v>
      </c>
      <c r="X201" s="1">
        <v>82214.990000000005</v>
      </c>
      <c r="Y201">
        <v>0.69799999999999995</v>
      </c>
      <c r="Z201">
        <v>0.25280000000000002</v>
      </c>
      <c r="AA201">
        <v>4.9200000000000001E-2</v>
      </c>
      <c r="AB201">
        <v>0.30199999999999999</v>
      </c>
      <c r="AC201">
        <v>82.21</v>
      </c>
      <c r="AD201" s="1">
        <v>4005.69</v>
      </c>
      <c r="AE201">
        <v>528.95000000000005</v>
      </c>
      <c r="AF201" s="1">
        <v>77281.350000000006</v>
      </c>
      <c r="AG201" t="s">
        <v>610</v>
      </c>
      <c r="AH201" s="1">
        <v>27595</v>
      </c>
      <c r="AI201" s="1">
        <v>40741.769999999997</v>
      </c>
      <c r="AJ201">
        <v>67</v>
      </c>
      <c r="AK201">
        <v>45.18</v>
      </c>
      <c r="AL201">
        <v>51.9</v>
      </c>
      <c r="AM201">
        <v>4.8499999999999996</v>
      </c>
      <c r="AN201">
        <v>804.81</v>
      </c>
      <c r="AO201">
        <v>1.242</v>
      </c>
      <c r="AP201" s="1">
        <v>1673.26</v>
      </c>
      <c r="AQ201" s="1">
        <v>2328.1999999999998</v>
      </c>
      <c r="AR201" s="1">
        <v>6741.25</v>
      </c>
      <c r="AS201">
        <v>801.52</v>
      </c>
      <c r="AT201">
        <v>499.81</v>
      </c>
      <c r="AU201" s="1">
        <v>12044.04</v>
      </c>
      <c r="AV201" s="1">
        <v>8424.08</v>
      </c>
      <c r="AW201">
        <v>0.56040000000000001</v>
      </c>
      <c r="AX201" s="1">
        <v>4159.17</v>
      </c>
      <c r="AY201">
        <v>0.2767</v>
      </c>
      <c r="AZ201">
        <v>902.27</v>
      </c>
      <c r="BA201">
        <v>0.06</v>
      </c>
      <c r="BB201" s="1">
        <v>1547.81</v>
      </c>
      <c r="BC201">
        <v>0.10299999999999999</v>
      </c>
      <c r="BD201" s="1">
        <v>15033.32</v>
      </c>
      <c r="BE201" s="1">
        <v>5576.65</v>
      </c>
      <c r="BF201">
        <v>2.7324999999999999</v>
      </c>
      <c r="BG201">
        <v>0.49909999999999999</v>
      </c>
      <c r="BH201">
        <v>0.19489999999999999</v>
      </c>
      <c r="BI201">
        <v>0.26300000000000001</v>
      </c>
      <c r="BJ201">
        <v>3.04E-2</v>
      </c>
      <c r="BK201">
        <v>1.26E-2</v>
      </c>
    </row>
    <row r="202" spans="1:63" x14ac:dyDescent="0.3">
      <c r="A202" t="s">
        <v>201</v>
      </c>
      <c r="B202">
        <v>44057</v>
      </c>
      <c r="C202">
        <v>78.38</v>
      </c>
      <c r="D202">
        <v>32.4</v>
      </c>
      <c r="E202" s="1">
        <v>2539.83</v>
      </c>
      <c r="F202" s="1">
        <v>2369.14</v>
      </c>
      <c r="G202">
        <v>7.9000000000000008E-3</v>
      </c>
      <c r="H202">
        <v>8.0000000000000004E-4</v>
      </c>
      <c r="I202">
        <v>2.3E-2</v>
      </c>
      <c r="J202">
        <v>1E-3</v>
      </c>
      <c r="K202">
        <v>3.9E-2</v>
      </c>
      <c r="L202">
        <v>0.87719999999999998</v>
      </c>
      <c r="M202">
        <v>5.11E-2</v>
      </c>
      <c r="N202">
        <v>0.49099999999999999</v>
      </c>
      <c r="O202">
        <v>1.1299999999999999E-2</v>
      </c>
      <c r="P202">
        <v>0.14979999999999999</v>
      </c>
      <c r="Q202" s="1">
        <v>54751.519999999997</v>
      </c>
      <c r="R202">
        <v>0.2266</v>
      </c>
      <c r="S202">
        <v>0.1701</v>
      </c>
      <c r="T202">
        <v>0.60329999999999995</v>
      </c>
      <c r="U202">
        <v>17.21</v>
      </c>
      <c r="V202" s="1">
        <v>76678.3</v>
      </c>
      <c r="W202">
        <v>143.12</v>
      </c>
      <c r="X202" s="1">
        <v>141885.4</v>
      </c>
      <c r="Y202">
        <v>0.73619999999999997</v>
      </c>
      <c r="Z202">
        <v>0.21</v>
      </c>
      <c r="AA202">
        <v>5.3800000000000001E-2</v>
      </c>
      <c r="AB202">
        <v>0.26379999999999998</v>
      </c>
      <c r="AC202">
        <v>141.88999999999999</v>
      </c>
      <c r="AD202" s="1">
        <v>4303.74</v>
      </c>
      <c r="AE202">
        <v>510.43</v>
      </c>
      <c r="AF202" s="1">
        <v>136336.54999999999</v>
      </c>
      <c r="AG202" t="s">
        <v>610</v>
      </c>
      <c r="AH202" s="1">
        <v>30892</v>
      </c>
      <c r="AI202" s="1">
        <v>49841.49</v>
      </c>
      <c r="AJ202">
        <v>45.68</v>
      </c>
      <c r="AK202">
        <v>28.24</v>
      </c>
      <c r="AL202">
        <v>33.83</v>
      </c>
      <c r="AM202">
        <v>3.99</v>
      </c>
      <c r="AN202" s="1">
        <v>1111.82</v>
      </c>
      <c r="AO202">
        <v>1.0450999999999999</v>
      </c>
      <c r="AP202" s="1">
        <v>1348.62</v>
      </c>
      <c r="AQ202" s="1">
        <v>1771.79</v>
      </c>
      <c r="AR202" s="1">
        <v>6033.5</v>
      </c>
      <c r="AS202">
        <v>588.6</v>
      </c>
      <c r="AT202">
        <v>268.8</v>
      </c>
      <c r="AU202" s="1">
        <v>10011.32</v>
      </c>
      <c r="AV202" s="1">
        <v>5542.79</v>
      </c>
      <c r="AW202">
        <v>0.46789999999999998</v>
      </c>
      <c r="AX202" s="1">
        <v>4317.01</v>
      </c>
      <c r="AY202">
        <v>0.3644</v>
      </c>
      <c r="AZ202" s="1">
        <v>1073.8</v>
      </c>
      <c r="BA202">
        <v>9.06E-2</v>
      </c>
      <c r="BB202">
        <v>913.61</v>
      </c>
      <c r="BC202">
        <v>7.7100000000000002E-2</v>
      </c>
      <c r="BD202" s="1">
        <v>11847.22</v>
      </c>
      <c r="BE202" s="1">
        <v>3897.41</v>
      </c>
      <c r="BF202">
        <v>1.2537</v>
      </c>
      <c r="BG202">
        <v>0.52949999999999997</v>
      </c>
      <c r="BH202">
        <v>0.2137</v>
      </c>
      <c r="BI202">
        <v>0.20810000000000001</v>
      </c>
      <c r="BJ202">
        <v>2.98E-2</v>
      </c>
      <c r="BK202">
        <v>1.9E-2</v>
      </c>
    </row>
    <row r="203" spans="1:63" x14ac:dyDescent="0.3">
      <c r="A203" t="s">
        <v>202</v>
      </c>
      <c r="B203">
        <v>48942</v>
      </c>
      <c r="C203">
        <v>75.569999999999993</v>
      </c>
      <c r="D203">
        <v>17.46</v>
      </c>
      <c r="E203" s="1">
        <v>1319.15</v>
      </c>
      <c r="F203" s="1">
        <v>1309.71</v>
      </c>
      <c r="G203">
        <v>3.7000000000000002E-3</v>
      </c>
      <c r="H203">
        <v>2.9999999999999997E-4</v>
      </c>
      <c r="I203">
        <v>7.7000000000000002E-3</v>
      </c>
      <c r="J203">
        <v>1E-3</v>
      </c>
      <c r="K203">
        <v>4.36E-2</v>
      </c>
      <c r="L203">
        <v>0.91890000000000005</v>
      </c>
      <c r="M203">
        <v>2.46E-2</v>
      </c>
      <c r="N203">
        <v>0.307</v>
      </c>
      <c r="O203">
        <v>1.6000000000000001E-3</v>
      </c>
      <c r="P203">
        <v>0.12690000000000001</v>
      </c>
      <c r="Q203" s="1">
        <v>54795.05</v>
      </c>
      <c r="R203">
        <v>0.2452</v>
      </c>
      <c r="S203">
        <v>0.1915</v>
      </c>
      <c r="T203">
        <v>0.56330000000000002</v>
      </c>
      <c r="U203">
        <v>11.82</v>
      </c>
      <c r="V203" s="1">
        <v>66146.259999999995</v>
      </c>
      <c r="W203">
        <v>107.23</v>
      </c>
      <c r="X203" s="1">
        <v>153886.91</v>
      </c>
      <c r="Y203">
        <v>0.88090000000000002</v>
      </c>
      <c r="Z203">
        <v>7.22E-2</v>
      </c>
      <c r="AA203">
        <v>4.7E-2</v>
      </c>
      <c r="AB203">
        <v>0.1191</v>
      </c>
      <c r="AC203">
        <v>153.88999999999999</v>
      </c>
      <c r="AD203" s="1">
        <v>4328.49</v>
      </c>
      <c r="AE203">
        <v>569.30999999999995</v>
      </c>
      <c r="AF203" s="1">
        <v>144627.93</v>
      </c>
      <c r="AG203" t="s">
        <v>610</v>
      </c>
      <c r="AH203" s="1">
        <v>36174</v>
      </c>
      <c r="AI203" s="1">
        <v>55127.99</v>
      </c>
      <c r="AJ203">
        <v>43.78</v>
      </c>
      <c r="AK203">
        <v>26.77</v>
      </c>
      <c r="AL203">
        <v>31.45</v>
      </c>
      <c r="AM203">
        <v>4.3099999999999996</v>
      </c>
      <c r="AN203" s="1">
        <v>1540.31</v>
      </c>
      <c r="AO203">
        <v>1.2208000000000001</v>
      </c>
      <c r="AP203" s="1">
        <v>1374.87</v>
      </c>
      <c r="AQ203" s="1">
        <v>1991.24</v>
      </c>
      <c r="AR203" s="1">
        <v>6021.37</v>
      </c>
      <c r="AS203">
        <v>567.91</v>
      </c>
      <c r="AT203">
        <v>265.27</v>
      </c>
      <c r="AU203" s="1">
        <v>10220.65</v>
      </c>
      <c r="AV203" s="1">
        <v>5462.96</v>
      </c>
      <c r="AW203">
        <v>0.45350000000000001</v>
      </c>
      <c r="AX203" s="1">
        <v>4535.07</v>
      </c>
      <c r="AY203">
        <v>0.3765</v>
      </c>
      <c r="AZ203" s="1">
        <v>1413.24</v>
      </c>
      <c r="BA203">
        <v>0.1173</v>
      </c>
      <c r="BB203">
        <v>635.47</v>
      </c>
      <c r="BC203">
        <v>5.28E-2</v>
      </c>
      <c r="BD203" s="1">
        <v>12046.75</v>
      </c>
      <c r="BE203" s="1">
        <v>4638.41</v>
      </c>
      <c r="BF203">
        <v>1.3190999999999999</v>
      </c>
      <c r="BG203">
        <v>0.53569999999999995</v>
      </c>
      <c r="BH203">
        <v>0.22009999999999999</v>
      </c>
      <c r="BI203">
        <v>0.19209999999999999</v>
      </c>
      <c r="BJ203">
        <v>3.5999999999999997E-2</v>
      </c>
      <c r="BK203">
        <v>1.61E-2</v>
      </c>
    </row>
    <row r="204" spans="1:63" x14ac:dyDescent="0.3">
      <c r="A204" t="s">
        <v>203</v>
      </c>
      <c r="B204">
        <v>45377</v>
      </c>
      <c r="C204">
        <v>94.33</v>
      </c>
      <c r="D204">
        <v>12.87</v>
      </c>
      <c r="E204" s="1">
        <v>1213.71</v>
      </c>
      <c r="F204" s="1">
        <v>1150.6600000000001</v>
      </c>
      <c r="G204">
        <v>2.2000000000000001E-3</v>
      </c>
      <c r="H204">
        <v>2.0000000000000001E-4</v>
      </c>
      <c r="I204">
        <v>7.3000000000000001E-3</v>
      </c>
      <c r="J204">
        <v>1.1000000000000001E-3</v>
      </c>
      <c r="K204">
        <v>1.41E-2</v>
      </c>
      <c r="L204">
        <v>0.95120000000000005</v>
      </c>
      <c r="M204">
        <v>2.3800000000000002E-2</v>
      </c>
      <c r="N204">
        <v>0.50529999999999997</v>
      </c>
      <c r="O204">
        <v>1.4E-3</v>
      </c>
      <c r="P204">
        <v>0.1406</v>
      </c>
      <c r="Q204" s="1">
        <v>51041.08</v>
      </c>
      <c r="R204">
        <v>0.27289999999999998</v>
      </c>
      <c r="S204">
        <v>0.19819999999999999</v>
      </c>
      <c r="T204">
        <v>0.52890000000000004</v>
      </c>
      <c r="U204">
        <v>9.67</v>
      </c>
      <c r="V204" s="1">
        <v>69880.44</v>
      </c>
      <c r="W204">
        <v>120.77</v>
      </c>
      <c r="X204" s="1">
        <v>134992.41</v>
      </c>
      <c r="Y204">
        <v>0.80979999999999996</v>
      </c>
      <c r="Z204">
        <v>0.1021</v>
      </c>
      <c r="AA204">
        <v>8.8099999999999998E-2</v>
      </c>
      <c r="AB204">
        <v>0.19020000000000001</v>
      </c>
      <c r="AC204">
        <v>134.99</v>
      </c>
      <c r="AD204" s="1">
        <v>3564.25</v>
      </c>
      <c r="AE204">
        <v>446.02</v>
      </c>
      <c r="AF204" s="1">
        <v>118705.31</v>
      </c>
      <c r="AG204" t="s">
        <v>610</v>
      </c>
      <c r="AH204" s="1">
        <v>31419</v>
      </c>
      <c r="AI204" s="1">
        <v>46630.36</v>
      </c>
      <c r="AJ204">
        <v>37.950000000000003</v>
      </c>
      <c r="AK204">
        <v>25.01</v>
      </c>
      <c r="AL204">
        <v>29.48</v>
      </c>
      <c r="AM204">
        <v>4.01</v>
      </c>
      <c r="AN204" s="1">
        <v>1121.6199999999999</v>
      </c>
      <c r="AO204">
        <v>1.1725000000000001</v>
      </c>
      <c r="AP204" s="1">
        <v>1458.75</v>
      </c>
      <c r="AQ204" s="1">
        <v>2191.4</v>
      </c>
      <c r="AR204" s="1">
        <v>5779.8</v>
      </c>
      <c r="AS204">
        <v>542.83000000000004</v>
      </c>
      <c r="AT204">
        <v>215.79</v>
      </c>
      <c r="AU204" s="1">
        <v>10188.58</v>
      </c>
      <c r="AV204" s="1">
        <v>7141.98</v>
      </c>
      <c r="AW204">
        <v>0.5615</v>
      </c>
      <c r="AX204" s="1">
        <v>3485.31</v>
      </c>
      <c r="AY204">
        <v>0.27400000000000002</v>
      </c>
      <c r="AZ204" s="1">
        <v>1212.73</v>
      </c>
      <c r="BA204">
        <v>9.5299999999999996E-2</v>
      </c>
      <c r="BB204">
        <v>879.8</v>
      </c>
      <c r="BC204">
        <v>6.9199999999999998E-2</v>
      </c>
      <c r="BD204" s="1">
        <v>12719.81</v>
      </c>
      <c r="BE204" s="1">
        <v>5923</v>
      </c>
      <c r="BF204">
        <v>2.3628</v>
      </c>
      <c r="BG204">
        <v>0.50370000000000004</v>
      </c>
      <c r="BH204">
        <v>0.2235</v>
      </c>
      <c r="BI204">
        <v>0.21659999999999999</v>
      </c>
      <c r="BJ204">
        <v>3.73E-2</v>
      </c>
      <c r="BK204">
        <v>1.8800000000000001E-2</v>
      </c>
    </row>
    <row r="205" spans="1:63" x14ac:dyDescent="0.3">
      <c r="A205" t="s">
        <v>204</v>
      </c>
      <c r="B205">
        <v>45385</v>
      </c>
      <c r="C205">
        <v>71.95</v>
      </c>
      <c r="D205">
        <v>12.95</v>
      </c>
      <c r="E205">
        <v>931.69</v>
      </c>
      <c r="F205">
        <v>929.47</v>
      </c>
      <c r="G205">
        <v>3.8999999999999998E-3</v>
      </c>
      <c r="H205">
        <v>5.0000000000000001E-4</v>
      </c>
      <c r="I205">
        <v>1.09E-2</v>
      </c>
      <c r="J205">
        <v>1.1999999999999999E-3</v>
      </c>
      <c r="K205">
        <v>6.0199999999999997E-2</v>
      </c>
      <c r="L205">
        <v>0.89690000000000003</v>
      </c>
      <c r="M205">
        <v>2.64E-2</v>
      </c>
      <c r="N205">
        <v>0.38919999999999999</v>
      </c>
      <c r="O205">
        <v>3.8E-3</v>
      </c>
      <c r="P205">
        <v>0.14979999999999999</v>
      </c>
      <c r="Q205" s="1">
        <v>55631.73</v>
      </c>
      <c r="R205">
        <v>0.25440000000000002</v>
      </c>
      <c r="S205">
        <v>0.17829999999999999</v>
      </c>
      <c r="T205">
        <v>0.56730000000000003</v>
      </c>
      <c r="U205">
        <v>10.199999999999999</v>
      </c>
      <c r="V205" s="1">
        <v>65621.63</v>
      </c>
      <c r="W205">
        <v>88.13</v>
      </c>
      <c r="X205" s="1">
        <v>146612.01999999999</v>
      </c>
      <c r="Y205">
        <v>0.86899999999999999</v>
      </c>
      <c r="Z205">
        <v>6.5600000000000006E-2</v>
      </c>
      <c r="AA205">
        <v>6.54E-2</v>
      </c>
      <c r="AB205">
        <v>0.13100000000000001</v>
      </c>
      <c r="AC205">
        <v>146.61000000000001</v>
      </c>
      <c r="AD205" s="1">
        <v>3852.99</v>
      </c>
      <c r="AE205">
        <v>480.54</v>
      </c>
      <c r="AF205" s="1">
        <v>124108.6</v>
      </c>
      <c r="AG205" t="s">
        <v>610</v>
      </c>
      <c r="AH205" s="1">
        <v>33724</v>
      </c>
      <c r="AI205" s="1">
        <v>50343.41</v>
      </c>
      <c r="AJ205">
        <v>44.56</v>
      </c>
      <c r="AK205">
        <v>24.06</v>
      </c>
      <c r="AL205">
        <v>31.46</v>
      </c>
      <c r="AM205">
        <v>4.3</v>
      </c>
      <c r="AN205" s="1">
        <v>1542.7</v>
      </c>
      <c r="AO205">
        <v>1.4473</v>
      </c>
      <c r="AP205" s="1">
        <v>1562.22</v>
      </c>
      <c r="AQ205" s="1">
        <v>2059.38</v>
      </c>
      <c r="AR205" s="1">
        <v>6479.23</v>
      </c>
      <c r="AS205">
        <v>503.68</v>
      </c>
      <c r="AT205">
        <v>292.42</v>
      </c>
      <c r="AU205" s="1">
        <v>10896.93</v>
      </c>
      <c r="AV205" s="1">
        <v>6691.51</v>
      </c>
      <c r="AW205">
        <v>0.49869999999999998</v>
      </c>
      <c r="AX205" s="1">
        <v>4320.8599999999997</v>
      </c>
      <c r="AY205">
        <v>0.32200000000000001</v>
      </c>
      <c r="AZ205" s="1">
        <v>1656.81</v>
      </c>
      <c r="BA205">
        <v>0.1235</v>
      </c>
      <c r="BB205">
        <v>748.96</v>
      </c>
      <c r="BC205">
        <v>5.5800000000000002E-2</v>
      </c>
      <c r="BD205" s="1">
        <v>13418.14</v>
      </c>
      <c r="BE205" s="1">
        <v>5891.63</v>
      </c>
      <c r="BF205">
        <v>2.0638000000000001</v>
      </c>
      <c r="BG205">
        <v>0.53029999999999999</v>
      </c>
      <c r="BH205">
        <v>0.22059999999999999</v>
      </c>
      <c r="BI205">
        <v>0.19700000000000001</v>
      </c>
      <c r="BJ205">
        <v>3.5700000000000003E-2</v>
      </c>
      <c r="BK205">
        <v>1.6299999999999999E-2</v>
      </c>
    </row>
    <row r="206" spans="1:63" x14ac:dyDescent="0.3">
      <c r="A206" t="s">
        <v>205</v>
      </c>
      <c r="B206">
        <v>44065</v>
      </c>
      <c r="C206">
        <v>33.24</v>
      </c>
      <c r="D206">
        <v>63.1</v>
      </c>
      <c r="E206" s="1">
        <v>2097.41</v>
      </c>
      <c r="F206" s="1">
        <v>1980.09</v>
      </c>
      <c r="G206">
        <v>4.7999999999999996E-3</v>
      </c>
      <c r="H206">
        <v>4.0000000000000002E-4</v>
      </c>
      <c r="I206">
        <v>4.1599999999999998E-2</v>
      </c>
      <c r="J206">
        <v>1.2999999999999999E-3</v>
      </c>
      <c r="K206">
        <v>5.2600000000000001E-2</v>
      </c>
      <c r="L206">
        <v>0.84150000000000003</v>
      </c>
      <c r="M206">
        <v>5.7799999999999997E-2</v>
      </c>
      <c r="N206">
        <v>0.5968</v>
      </c>
      <c r="O206">
        <v>6.4000000000000003E-3</v>
      </c>
      <c r="P206">
        <v>0.1515</v>
      </c>
      <c r="Q206" s="1">
        <v>54867.18</v>
      </c>
      <c r="R206">
        <v>0.27710000000000001</v>
      </c>
      <c r="S206">
        <v>0.1812</v>
      </c>
      <c r="T206">
        <v>0.54169999999999996</v>
      </c>
      <c r="U206">
        <v>15.12</v>
      </c>
      <c r="V206" s="1">
        <v>71848.639999999999</v>
      </c>
      <c r="W206">
        <v>134.94999999999999</v>
      </c>
      <c r="X206" s="1">
        <v>99247.24</v>
      </c>
      <c r="Y206">
        <v>0.71850000000000003</v>
      </c>
      <c r="Z206">
        <v>0.1983</v>
      </c>
      <c r="AA206">
        <v>8.3299999999999999E-2</v>
      </c>
      <c r="AB206">
        <v>0.28149999999999997</v>
      </c>
      <c r="AC206">
        <v>99.25</v>
      </c>
      <c r="AD206" s="1">
        <v>3138.91</v>
      </c>
      <c r="AE206">
        <v>407.4</v>
      </c>
      <c r="AF206" s="1">
        <v>86823.71</v>
      </c>
      <c r="AG206" t="s">
        <v>610</v>
      </c>
      <c r="AH206" s="1">
        <v>28026</v>
      </c>
      <c r="AI206" s="1">
        <v>43131.11</v>
      </c>
      <c r="AJ206">
        <v>48.59</v>
      </c>
      <c r="AK206">
        <v>29.04</v>
      </c>
      <c r="AL206">
        <v>36.979999999999997</v>
      </c>
      <c r="AM206">
        <v>4.2300000000000004</v>
      </c>
      <c r="AN206">
        <v>918.59</v>
      </c>
      <c r="AO206">
        <v>0.92710000000000004</v>
      </c>
      <c r="AP206" s="1">
        <v>1373.62</v>
      </c>
      <c r="AQ206" s="1">
        <v>1931.07</v>
      </c>
      <c r="AR206" s="1">
        <v>6288.38</v>
      </c>
      <c r="AS206">
        <v>585.73</v>
      </c>
      <c r="AT206">
        <v>271.14999999999998</v>
      </c>
      <c r="AU206" s="1">
        <v>10449.959999999999</v>
      </c>
      <c r="AV206" s="1">
        <v>7419.23</v>
      </c>
      <c r="AW206">
        <v>0.58689999999999998</v>
      </c>
      <c r="AX206" s="1">
        <v>3011.62</v>
      </c>
      <c r="AY206">
        <v>0.2382</v>
      </c>
      <c r="AZ206" s="1">
        <v>1098.44</v>
      </c>
      <c r="BA206">
        <v>8.6900000000000005E-2</v>
      </c>
      <c r="BB206" s="1">
        <v>1112.53</v>
      </c>
      <c r="BC206">
        <v>8.7999999999999995E-2</v>
      </c>
      <c r="BD206" s="1">
        <v>12641.83</v>
      </c>
      <c r="BE206" s="1">
        <v>5945.17</v>
      </c>
      <c r="BF206">
        <v>2.5720000000000001</v>
      </c>
      <c r="BG206">
        <v>0.51300000000000001</v>
      </c>
      <c r="BH206">
        <v>0.221</v>
      </c>
      <c r="BI206">
        <v>0.21879999999999999</v>
      </c>
      <c r="BJ206">
        <v>3.2000000000000001E-2</v>
      </c>
      <c r="BK206">
        <v>1.52E-2</v>
      </c>
    </row>
    <row r="207" spans="1:63" x14ac:dyDescent="0.3">
      <c r="A207" t="s">
        <v>206</v>
      </c>
      <c r="B207">
        <v>46342</v>
      </c>
      <c r="C207">
        <v>74.19</v>
      </c>
      <c r="D207">
        <v>27.4</v>
      </c>
      <c r="E207" s="1">
        <v>2032.7</v>
      </c>
      <c r="F207" s="1">
        <v>2022.46</v>
      </c>
      <c r="G207">
        <v>3.7000000000000002E-3</v>
      </c>
      <c r="H207">
        <v>2E-3</v>
      </c>
      <c r="I207">
        <v>1.11E-2</v>
      </c>
      <c r="J207">
        <v>1.4E-3</v>
      </c>
      <c r="K207">
        <v>3.1099999999999999E-2</v>
      </c>
      <c r="L207">
        <v>0.91710000000000003</v>
      </c>
      <c r="M207">
        <v>3.3599999999999998E-2</v>
      </c>
      <c r="N207">
        <v>0.51649999999999996</v>
      </c>
      <c r="O207">
        <v>9.7000000000000003E-3</v>
      </c>
      <c r="P207">
        <v>0.14630000000000001</v>
      </c>
      <c r="Q207" s="1">
        <v>53603.62</v>
      </c>
      <c r="R207">
        <v>0.23449999999999999</v>
      </c>
      <c r="S207">
        <v>0.17180000000000001</v>
      </c>
      <c r="T207">
        <v>0.59360000000000002</v>
      </c>
      <c r="U207">
        <v>15.16</v>
      </c>
      <c r="V207" s="1">
        <v>71922.009999999995</v>
      </c>
      <c r="W207">
        <v>129.6</v>
      </c>
      <c r="X207" s="1">
        <v>114597.86</v>
      </c>
      <c r="Y207">
        <v>0.8377</v>
      </c>
      <c r="Z207">
        <v>0.11609999999999999</v>
      </c>
      <c r="AA207">
        <v>4.6199999999999998E-2</v>
      </c>
      <c r="AB207">
        <v>0.1623</v>
      </c>
      <c r="AC207">
        <v>114.6</v>
      </c>
      <c r="AD207" s="1">
        <v>3154.03</v>
      </c>
      <c r="AE207">
        <v>434.41</v>
      </c>
      <c r="AF207" s="1">
        <v>104562.83</v>
      </c>
      <c r="AG207" t="s">
        <v>610</v>
      </c>
      <c r="AH207" s="1">
        <v>32535</v>
      </c>
      <c r="AI207" s="1">
        <v>48430.74</v>
      </c>
      <c r="AJ207">
        <v>39.409999999999997</v>
      </c>
      <c r="AK207">
        <v>26.18</v>
      </c>
      <c r="AL207">
        <v>30.74</v>
      </c>
      <c r="AM207">
        <v>4.3</v>
      </c>
      <c r="AN207">
        <v>994.29</v>
      </c>
      <c r="AO207">
        <v>1.0146999999999999</v>
      </c>
      <c r="AP207" s="1">
        <v>1270.07</v>
      </c>
      <c r="AQ207" s="1">
        <v>2029.18</v>
      </c>
      <c r="AR207" s="1">
        <v>6039.14</v>
      </c>
      <c r="AS207">
        <v>577.51</v>
      </c>
      <c r="AT207">
        <v>297.7</v>
      </c>
      <c r="AU207" s="1">
        <v>10213.61</v>
      </c>
      <c r="AV207" s="1">
        <v>6545.15</v>
      </c>
      <c r="AW207">
        <v>0.55910000000000004</v>
      </c>
      <c r="AX207" s="1">
        <v>3051.78</v>
      </c>
      <c r="AY207">
        <v>0.26069999999999999</v>
      </c>
      <c r="AZ207" s="1">
        <v>1176.69</v>
      </c>
      <c r="BA207">
        <v>0.10050000000000001</v>
      </c>
      <c r="BB207">
        <v>932.59</v>
      </c>
      <c r="BC207">
        <v>7.9699999999999993E-2</v>
      </c>
      <c r="BD207" s="1">
        <v>11706.22</v>
      </c>
      <c r="BE207" s="1">
        <v>5914.19</v>
      </c>
      <c r="BF207">
        <v>2.2181000000000002</v>
      </c>
      <c r="BG207">
        <v>0.52480000000000004</v>
      </c>
      <c r="BH207">
        <v>0.22850000000000001</v>
      </c>
      <c r="BI207">
        <v>0.19739999999999999</v>
      </c>
      <c r="BJ207">
        <v>3.5700000000000003E-2</v>
      </c>
      <c r="BK207">
        <v>1.35E-2</v>
      </c>
    </row>
    <row r="208" spans="1:63" x14ac:dyDescent="0.3">
      <c r="A208" t="s">
        <v>207</v>
      </c>
      <c r="B208">
        <v>46193</v>
      </c>
      <c r="C208">
        <v>93.57</v>
      </c>
      <c r="D208">
        <v>15.71</v>
      </c>
      <c r="E208" s="1">
        <v>1469.69</v>
      </c>
      <c r="F208" s="1">
        <v>1470.87</v>
      </c>
      <c r="G208">
        <v>2.2000000000000001E-3</v>
      </c>
      <c r="H208">
        <v>5.0000000000000001E-4</v>
      </c>
      <c r="I208">
        <v>5.1000000000000004E-3</v>
      </c>
      <c r="J208">
        <v>1.1000000000000001E-3</v>
      </c>
      <c r="K208">
        <v>1.47E-2</v>
      </c>
      <c r="L208">
        <v>0.95730000000000004</v>
      </c>
      <c r="M208">
        <v>1.9099999999999999E-2</v>
      </c>
      <c r="N208">
        <v>0.38479999999999998</v>
      </c>
      <c r="O208">
        <v>1E-3</v>
      </c>
      <c r="P208">
        <v>0.1381</v>
      </c>
      <c r="Q208" s="1">
        <v>52537.48</v>
      </c>
      <c r="R208">
        <v>0.24779999999999999</v>
      </c>
      <c r="S208">
        <v>0.187</v>
      </c>
      <c r="T208">
        <v>0.56520000000000004</v>
      </c>
      <c r="U208">
        <v>12.93</v>
      </c>
      <c r="V208" s="1">
        <v>68885.19</v>
      </c>
      <c r="W208">
        <v>109.97</v>
      </c>
      <c r="X208" s="1">
        <v>129023.57</v>
      </c>
      <c r="Y208">
        <v>0.88360000000000005</v>
      </c>
      <c r="Z208">
        <v>6.3700000000000007E-2</v>
      </c>
      <c r="AA208">
        <v>5.2699999999999997E-2</v>
      </c>
      <c r="AB208">
        <v>0.1164</v>
      </c>
      <c r="AC208">
        <v>129.02000000000001</v>
      </c>
      <c r="AD208" s="1">
        <v>3244.66</v>
      </c>
      <c r="AE208">
        <v>424.17</v>
      </c>
      <c r="AF208" s="1">
        <v>118185.68</v>
      </c>
      <c r="AG208" t="s">
        <v>610</v>
      </c>
      <c r="AH208" s="1">
        <v>33699</v>
      </c>
      <c r="AI208" s="1">
        <v>51344.38</v>
      </c>
      <c r="AJ208">
        <v>36.83</v>
      </c>
      <c r="AK208">
        <v>24.3</v>
      </c>
      <c r="AL208">
        <v>26.99</v>
      </c>
      <c r="AM208">
        <v>4.22</v>
      </c>
      <c r="AN208" s="1">
        <v>1080.5999999999999</v>
      </c>
      <c r="AO208">
        <v>1.1949000000000001</v>
      </c>
      <c r="AP208" s="1">
        <v>1315.77</v>
      </c>
      <c r="AQ208" s="1">
        <v>2178.17</v>
      </c>
      <c r="AR208" s="1">
        <v>5923</v>
      </c>
      <c r="AS208">
        <v>516.95000000000005</v>
      </c>
      <c r="AT208">
        <v>315.12</v>
      </c>
      <c r="AU208" s="1">
        <v>10249.02</v>
      </c>
      <c r="AV208" s="1">
        <v>6275.61</v>
      </c>
      <c r="AW208">
        <v>0.53720000000000001</v>
      </c>
      <c r="AX208" s="1">
        <v>3412.22</v>
      </c>
      <c r="AY208">
        <v>0.29210000000000003</v>
      </c>
      <c r="AZ208" s="1">
        <v>1256.97</v>
      </c>
      <c r="BA208">
        <v>0.1076</v>
      </c>
      <c r="BB208">
        <v>737.75</v>
      </c>
      <c r="BC208">
        <v>6.3100000000000003E-2</v>
      </c>
      <c r="BD208" s="1">
        <v>11682.54</v>
      </c>
      <c r="BE208" s="1">
        <v>5834.11</v>
      </c>
      <c r="BF208">
        <v>2.1217999999999999</v>
      </c>
      <c r="BG208">
        <v>0.5222</v>
      </c>
      <c r="BH208">
        <v>0.22020000000000001</v>
      </c>
      <c r="BI208">
        <v>0.2072</v>
      </c>
      <c r="BJ208">
        <v>3.5000000000000003E-2</v>
      </c>
      <c r="BK208">
        <v>1.55E-2</v>
      </c>
    </row>
    <row r="209" spans="1:63" x14ac:dyDescent="0.3">
      <c r="A209" t="s">
        <v>208</v>
      </c>
      <c r="B209">
        <v>45864</v>
      </c>
      <c r="C209">
        <v>86.1</v>
      </c>
      <c r="D209">
        <v>13.3</v>
      </c>
      <c r="E209" s="1">
        <v>1145.01</v>
      </c>
      <c r="F209" s="1">
        <v>1085.51</v>
      </c>
      <c r="G209">
        <v>2.8E-3</v>
      </c>
      <c r="H209">
        <v>4.0000000000000002E-4</v>
      </c>
      <c r="I209">
        <v>6.4000000000000003E-3</v>
      </c>
      <c r="J209">
        <v>1.1999999999999999E-3</v>
      </c>
      <c r="K209">
        <v>1.9E-2</v>
      </c>
      <c r="L209">
        <v>0.94579999999999997</v>
      </c>
      <c r="M209">
        <v>2.4400000000000002E-2</v>
      </c>
      <c r="N209">
        <v>0.46110000000000001</v>
      </c>
      <c r="O209">
        <v>1.1999999999999999E-3</v>
      </c>
      <c r="P209">
        <v>0.1439</v>
      </c>
      <c r="Q209" s="1">
        <v>52652.94</v>
      </c>
      <c r="R209">
        <v>0.25069999999999998</v>
      </c>
      <c r="S209">
        <v>0.18640000000000001</v>
      </c>
      <c r="T209">
        <v>0.56289999999999996</v>
      </c>
      <c r="U209">
        <v>9.9</v>
      </c>
      <c r="V209" s="1">
        <v>67413.350000000006</v>
      </c>
      <c r="W209">
        <v>111.53</v>
      </c>
      <c r="X209" s="1">
        <v>136793.21</v>
      </c>
      <c r="Y209">
        <v>0.87419999999999998</v>
      </c>
      <c r="Z209">
        <v>7.1199999999999999E-2</v>
      </c>
      <c r="AA209">
        <v>5.45E-2</v>
      </c>
      <c r="AB209">
        <v>0.1258</v>
      </c>
      <c r="AC209">
        <v>136.79</v>
      </c>
      <c r="AD209" s="1">
        <v>3408.67</v>
      </c>
      <c r="AE209">
        <v>445.49</v>
      </c>
      <c r="AF209" s="1">
        <v>121772.15</v>
      </c>
      <c r="AG209" t="s">
        <v>610</v>
      </c>
      <c r="AH209" s="1">
        <v>32607</v>
      </c>
      <c r="AI209" s="1">
        <v>48699.98</v>
      </c>
      <c r="AJ209">
        <v>40.98</v>
      </c>
      <c r="AK209">
        <v>23.77</v>
      </c>
      <c r="AL209">
        <v>30.35</v>
      </c>
      <c r="AM209">
        <v>4.18</v>
      </c>
      <c r="AN209">
        <v>987.84</v>
      </c>
      <c r="AO209">
        <v>1.1933</v>
      </c>
      <c r="AP209" s="1">
        <v>1490.92</v>
      </c>
      <c r="AQ209" s="1">
        <v>2135.6999999999998</v>
      </c>
      <c r="AR209" s="1">
        <v>5938.62</v>
      </c>
      <c r="AS209">
        <v>516.48</v>
      </c>
      <c r="AT209">
        <v>313.14</v>
      </c>
      <c r="AU209" s="1">
        <v>10394.86</v>
      </c>
      <c r="AV209" s="1">
        <v>7027.23</v>
      </c>
      <c r="AW209">
        <v>0.55289999999999995</v>
      </c>
      <c r="AX209" s="1">
        <v>3492.36</v>
      </c>
      <c r="AY209">
        <v>0.27479999999999999</v>
      </c>
      <c r="AZ209" s="1">
        <v>1330.64</v>
      </c>
      <c r="BA209">
        <v>0.1047</v>
      </c>
      <c r="BB209">
        <v>858.43</v>
      </c>
      <c r="BC209">
        <v>6.7500000000000004E-2</v>
      </c>
      <c r="BD209" s="1">
        <v>12708.66</v>
      </c>
      <c r="BE209" s="1">
        <v>5854.08</v>
      </c>
      <c r="BF209">
        <v>2.2303000000000002</v>
      </c>
      <c r="BG209">
        <v>0.50900000000000001</v>
      </c>
      <c r="BH209">
        <v>0.2203</v>
      </c>
      <c r="BI209">
        <v>0.21809999999999999</v>
      </c>
      <c r="BJ209">
        <v>3.5900000000000001E-2</v>
      </c>
      <c r="BK209">
        <v>1.67E-2</v>
      </c>
    </row>
    <row r="210" spans="1:63" x14ac:dyDescent="0.3">
      <c r="A210" t="s">
        <v>209</v>
      </c>
      <c r="B210">
        <v>44073</v>
      </c>
      <c r="C210">
        <v>23.33</v>
      </c>
      <c r="D210">
        <v>110.27</v>
      </c>
      <c r="E210" s="1">
        <v>2572.94</v>
      </c>
      <c r="F210" s="1">
        <v>2515.5700000000002</v>
      </c>
      <c r="G210">
        <v>3.39E-2</v>
      </c>
      <c r="H210">
        <v>1E-3</v>
      </c>
      <c r="I210">
        <v>2.5499999999999998E-2</v>
      </c>
      <c r="J210">
        <v>6.9999999999999999E-4</v>
      </c>
      <c r="K210">
        <v>3.3700000000000001E-2</v>
      </c>
      <c r="L210">
        <v>0.86629999999999996</v>
      </c>
      <c r="M210">
        <v>3.8899999999999997E-2</v>
      </c>
      <c r="N210">
        <v>0.11559999999999999</v>
      </c>
      <c r="O210">
        <v>1.7600000000000001E-2</v>
      </c>
      <c r="P210">
        <v>0.1026</v>
      </c>
      <c r="Q210" s="1">
        <v>70702.58</v>
      </c>
      <c r="R210">
        <v>0.1741</v>
      </c>
      <c r="S210">
        <v>0.18629999999999999</v>
      </c>
      <c r="T210">
        <v>0.63959999999999995</v>
      </c>
      <c r="U210">
        <v>17.04</v>
      </c>
      <c r="V210" s="1">
        <v>90222.24</v>
      </c>
      <c r="W210">
        <v>149.6</v>
      </c>
      <c r="X210" s="1">
        <v>273192.98</v>
      </c>
      <c r="Y210">
        <v>0.82809999999999995</v>
      </c>
      <c r="Z210">
        <v>0.14749999999999999</v>
      </c>
      <c r="AA210">
        <v>2.4400000000000002E-2</v>
      </c>
      <c r="AB210">
        <v>0.1719</v>
      </c>
      <c r="AC210">
        <v>273.19</v>
      </c>
      <c r="AD210" s="1">
        <v>10913.65</v>
      </c>
      <c r="AE210" s="1">
        <v>1240.05</v>
      </c>
      <c r="AF210" s="1">
        <v>290957.78000000003</v>
      </c>
      <c r="AG210" t="s">
        <v>610</v>
      </c>
      <c r="AH210" s="1">
        <v>52944</v>
      </c>
      <c r="AI210" s="1">
        <v>130457.06</v>
      </c>
      <c r="AJ210">
        <v>75.89</v>
      </c>
      <c r="AK210">
        <v>40.28</v>
      </c>
      <c r="AL210">
        <v>47.37</v>
      </c>
      <c r="AM210">
        <v>4.9800000000000004</v>
      </c>
      <c r="AN210">
        <v>0</v>
      </c>
      <c r="AO210">
        <v>0.61460000000000004</v>
      </c>
      <c r="AP210" s="1">
        <v>1612.75</v>
      </c>
      <c r="AQ210" s="1">
        <v>2237.31</v>
      </c>
      <c r="AR210" s="1">
        <v>7542.17</v>
      </c>
      <c r="AS210">
        <v>798.14</v>
      </c>
      <c r="AT210">
        <v>492.9</v>
      </c>
      <c r="AU210" s="1">
        <v>12683.27</v>
      </c>
      <c r="AV210" s="1">
        <v>2939.52</v>
      </c>
      <c r="AW210">
        <v>0.21299999999999999</v>
      </c>
      <c r="AX210" s="1">
        <v>9526.09</v>
      </c>
      <c r="AY210">
        <v>0.69020000000000004</v>
      </c>
      <c r="AZ210">
        <v>941.8</v>
      </c>
      <c r="BA210">
        <v>6.8199999999999997E-2</v>
      </c>
      <c r="BB210">
        <v>395.48</v>
      </c>
      <c r="BC210">
        <v>2.87E-2</v>
      </c>
      <c r="BD210" s="1">
        <v>13802.89</v>
      </c>
      <c r="BE210" s="1">
        <v>1210.1400000000001</v>
      </c>
      <c r="BF210">
        <v>9.7500000000000003E-2</v>
      </c>
      <c r="BG210">
        <v>0.58599999999999997</v>
      </c>
      <c r="BH210">
        <v>0.22020000000000001</v>
      </c>
      <c r="BI210">
        <v>0.14710000000000001</v>
      </c>
      <c r="BJ210">
        <v>2.9399999999999999E-2</v>
      </c>
      <c r="BK210">
        <v>1.72E-2</v>
      </c>
    </row>
    <row r="211" spans="1:63" x14ac:dyDescent="0.3">
      <c r="A211" t="s">
        <v>210</v>
      </c>
      <c r="B211">
        <v>45393</v>
      </c>
      <c r="C211">
        <v>30.9</v>
      </c>
      <c r="D211">
        <v>102.23</v>
      </c>
      <c r="E211" s="1">
        <v>3159.54</v>
      </c>
      <c r="F211" s="1">
        <v>3080.66</v>
      </c>
      <c r="G211">
        <v>2.9100000000000001E-2</v>
      </c>
      <c r="H211">
        <v>6.9999999999999999E-4</v>
      </c>
      <c r="I211">
        <v>1.7100000000000001E-2</v>
      </c>
      <c r="J211">
        <v>8.0000000000000004E-4</v>
      </c>
      <c r="K211">
        <v>2.8000000000000001E-2</v>
      </c>
      <c r="L211">
        <v>0.89200000000000002</v>
      </c>
      <c r="M211">
        <v>3.2300000000000002E-2</v>
      </c>
      <c r="N211">
        <v>9.5000000000000001E-2</v>
      </c>
      <c r="O211">
        <v>9.1999999999999998E-3</v>
      </c>
      <c r="P211">
        <v>0.1017</v>
      </c>
      <c r="Q211" s="1">
        <v>68257.929999999993</v>
      </c>
      <c r="R211">
        <v>0.17760000000000001</v>
      </c>
      <c r="S211">
        <v>0.18729999999999999</v>
      </c>
      <c r="T211">
        <v>0.6351</v>
      </c>
      <c r="U211">
        <v>17.3</v>
      </c>
      <c r="V211" s="1">
        <v>94191.98</v>
      </c>
      <c r="W211">
        <v>180.49</v>
      </c>
      <c r="X211" s="1">
        <v>221762.41</v>
      </c>
      <c r="Y211">
        <v>0.85319999999999996</v>
      </c>
      <c r="Z211">
        <v>0.1169</v>
      </c>
      <c r="AA211">
        <v>2.9899999999999999E-2</v>
      </c>
      <c r="AB211">
        <v>0.14680000000000001</v>
      </c>
      <c r="AC211">
        <v>221.76</v>
      </c>
      <c r="AD211" s="1">
        <v>9162.8700000000008</v>
      </c>
      <c r="AE211" s="1">
        <v>1062.1500000000001</v>
      </c>
      <c r="AF211" s="1">
        <v>242270.55</v>
      </c>
      <c r="AG211" t="s">
        <v>610</v>
      </c>
      <c r="AH211" s="1">
        <v>53944</v>
      </c>
      <c r="AI211" s="1">
        <v>116056.33</v>
      </c>
      <c r="AJ211">
        <v>77.75</v>
      </c>
      <c r="AK211">
        <v>41.1</v>
      </c>
      <c r="AL211">
        <v>47.05</v>
      </c>
      <c r="AM211">
        <v>4.68</v>
      </c>
      <c r="AN211" s="1">
        <v>1302.8699999999999</v>
      </c>
      <c r="AO211">
        <v>0.63300000000000001</v>
      </c>
      <c r="AP211" s="1">
        <v>1407.37</v>
      </c>
      <c r="AQ211" s="1">
        <v>1975.63</v>
      </c>
      <c r="AR211" s="1">
        <v>6786.65</v>
      </c>
      <c r="AS211">
        <v>718.75</v>
      </c>
      <c r="AT211">
        <v>386.18</v>
      </c>
      <c r="AU211" s="1">
        <v>11274.58</v>
      </c>
      <c r="AV211" s="1">
        <v>3102.46</v>
      </c>
      <c r="AW211">
        <v>0.25130000000000002</v>
      </c>
      <c r="AX211" s="1">
        <v>8067.44</v>
      </c>
      <c r="AY211">
        <v>0.65349999999999997</v>
      </c>
      <c r="AZ211">
        <v>814.41</v>
      </c>
      <c r="BA211">
        <v>6.6000000000000003E-2</v>
      </c>
      <c r="BB211">
        <v>359.77</v>
      </c>
      <c r="BC211">
        <v>2.9100000000000001E-2</v>
      </c>
      <c r="BD211" s="1">
        <v>12344.08</v>
      </c>
      <c r="BE211" s="1">
        <v>1642.14</v>
      </c>
      <c r="BF211">
        <v>0.17069999999999999</v>
      </c>
      <c r="BG211">
        <v>0.59660000000000002</v>
      </c>
      <c r="BH211">
        <v>0.217</v>
      </c>
      <c r="BI211">
        <v>0.13980000000000001</v>
      </c>
      <c r="BJ211">
        <v>3.09E-2</v>
      </c>
      <c r="BK211">
        <v>1.5599999999999999E-2</v>
      </c>
    </row>
    <row r="212" spans="1:63" x14ac:dyDescent="0.3">
      <c r="A212" t="s">
        <v>211</v>
      </c>
      <c r="B212">
        <v>49619</v>
      </c>
      <c r="C212">
        <v>78.67</v>
      </c>
      <c r="D212">
        <v>11.03</v>
      </c>
      <c r="E212">
        <v>867.4</v>
      </c>
      <c r="F212">
        <v>821.78</v>
      </c>
      <c r="G212">
        <v>1.6999999999999999E-3</v>
      </c>
      <c r="H212">
        <v>5.0000000000000001E-4</v>
      </c>
      <c r="I212">
        <v>6.6E-3</v>
      </c>
      <c r="J212">
        <v>1E-3</v>
      </c>
      <c r="K212">
        <v>1.1900000000000001E-2</v>
      </c>
      <c r="L212">
        <v>0.96</v>
      </c>
      <c r="M212">
        <v>1.8200000000000001E-2</v>
      </c>
      <c r="N212">
        <v>0.5091</v>
      </c>
      <c r="O212">
        <v>5.0000000000000001E-4</v>
      </c>
      <c r="P212">
        <v>0.14069999999999999</v>
      </c>
      <c r="Q212" s="1">
        <v>47953.79</v>
      </c>
      <c r="R212">
        <v>0.30980000000000002</v>
      </c>
      <c r="S212">
        <v>0.18179999999999999</v>
      </c>
      <c r="T212">
        <v>0.50839999999999996</v>
      </c>
      <c r="U212">
        <v>8.48</v>
      </c>
      <c r="V212" s="1">
        <v>60686.33</v>
      </c>
      <c r="W212">
        <v>98.33</v>
      </c>
      <c r="X212" s="1">
        <v>147517.93</v>
      </c>
      <c r="Y212">
        <v>0.76700000000000002</v>
      </c>
      <c r="Z212">
        <v>0.10059999999999999</v>
      </c>
      <c r="AA212">
        <v>0.13239999999999999</v>
      </c>
      <c r="AB212">
        <v>0.23300000000000001</v>
      </c>
      <c r="AC212">
        <v>147.52000000000001</v>
      </c>
      <c r="AD212" s="1">
        <v>4116.37</v>
      </c>
      <c r="AE212">
        <v>458.72</v>
      </c>
      <c r="AF212" s="1">
        <v>134601.04999999999</v>
      </c>
      <c r="AG212" t="s">
        <v>610</v>
      </c>
      <c r="AH212" s="1">
        <v>32302</v>
      </c>
      <c r="AI212" s="1">
        <v>49361.03</v>
      </c>
      <c r="AJ212">
        <v>37.5</v>
      </c>
      <c r="AK212">
        <v>25.96</v>
      </c>
      <c r="AL212">
        <v>28.92</v>
      </c>
      <c r="AM212">
        <v>4.12</v>
      </c>
      <c r="AN212" s="1">
        <v>1495.93</v>
      </c>
      <c r="AO212">
        <v>1.1988000000000001</v>
      </c>
      <c r="AP212" s="1">
        <v>1543.12</v>
      </c>
      <c r="AQ212" s="1">
        <v>2325.37</v>
      </c>
      <c r="AR212" s="1">
        <v>5985.92</v>
      </c>
      <c r="AS212">
        <v>575.14</v>
      </c>
      <c r="AT212">
        <v>290.86</v>
      </c>
      <c r="AU212" s="1">
        <v>10720.4</v>
      </c>
      <c r="AV212" s="1">
        <v>7091.43</v>
      </c>
      <c r="AW212">
        <v>0.52159999999999995</v>
      </c>
      <c r="AX212" s="1">
        <v>4139.4399999999996</v>
      </c>
      <c r="AY212">
        <v>0.30449999999999999</v>
      </c>
      <c r="AZ212" s="1">
        <v>1369.43</v>
      </c>
      <c r="BA212">
        <v>0.1007</v>
      </c>
      <c r="BB212">
        <v>994.62</v>
      </c>
      <c r="BC212">
        <v>7.3200000000000001E-2</v>
      </c>
      <c r="BD212" s="1">
        <v>13594.93</v>
      </c>
      <c r="BE212" s="1">
        <v>5820.67</v>
      </c>
      <c r="BF212">
        <v>2.1838000000000002</v>
      </c>
      <c r="BG212">
        <v>0.48480000000000001</v>
      </c>
      <c r="BH212">
        <v>0.21959999999999999</v>
      </c>
      <c r="BI212">
        <v>0.23910000000000001</v>
      </c>
      <c r="BJ212">
        <v>3.5999999999999997E-2</v>
      </c>
      <c r="BK212">
        <v>2.0500000000000001E-2</v>
      </c>
    </row>
    <row r="213" spans="1:63" x14ac:dyDescent="0.3">
      <c r="A213" t="s">
        <v>212</v>
      </c>
      <c r="B213">
        <v>50013</v>
      </c>
      <c r="C213">
        <v>53.43</v>
      </c>
      <c r="D213">
        <v>73.569999999999993</v>
      </c>
      <c r="E213" s="1">
        <v>3930.92</v>
      </c>
      <c r="F213" s="1">
        <v>3765.49</v>
      </c>
      <c r="G213">
        <v>2.29E-2</v>
      </c>
      <c r="H213">
        <v>6.9999999999999999E-4</v>
      </c>
      <c r="I213">
        <v>1.7500000000000002E-2</v>
      </c>
      <c r="J213">
        <v>1.1999999999999999E-3</v>
      </c>
      <c r="K213">
        <v>2.9899999999999999E-2</v>
      </c>
      <c r="L213">
        <v>0.89780000000000004</v>
      </c>
      <c r="M213">
        <v>0.03</v>
      </c>
      <c r="N213">
        <v>0.1913</v>
      </c>
      <c r="O213">
        <v>1.3599999999999999E-2</v>
      </c>
      <c r="P213">
        <v>0.1158</v>
      </c>
      <c r="Q213" s="1">
        <v>62239.66</v>
      </c>
      <c r="R213">
        <v>0.24390000000000001</v>
      </c>
      <c r="S213">
        <v>0.186</v>
      </c>
      <c r="T213">
        <v>0.57020000000000004</v>
      </c>
      <c r="U213">
        <v>21.51</v>
      </c>
      <c r="V213" s="1">
        <v>85936.02</v>
      </c>
      <c r="W213">
        <v>179.4</v>
      </c>
      <c r="X213" s="1">
        <v>192638.34</v>
      </c>
      <c r="Y213">
        <v>0.78969999999999996</v>
      </c>
      <c r="Z213">
        <v>0.16370000000000001</v>
      </c>
      <c r="AA213">
        <v>4.6600000000000003E-2</v>
      </c>
      <c r="AB213">
        <v>0.21029999999999999</v>
      </c>
      <c r="AC213">
        <v>192.64</v>
      </c>
      <c r="AD213" s="1">
        <v>6931.52</v>
      </c>
      <c r="AE213">
        <v>813.09</v>
      </c>
      <c r="AF213" s="1">
        <v>192888.12</v>
      </c>
      <c r="AG213" t="s">
        <v>610</v>
      </c>
      <c r="AH213" s="1">
        <v>42593</v>
      </c>
      <c r="AI213" s="1">
        <v>76517.710000000006</v>
      </c>
      <c r="AJ213">
        <v>59.63</v>
      </c>
      <c r="AK213">
        <v>35.11</v>
      </c>
      <c r="AL213">
        <v>37.700000000000003</v>
      </c>
      <c r="AM213">
        <v>4.3899999999999997</v>
      </c>
      <c r="AN213" s="1">
        <v>1689.98</v>
      </c>
      <c r="AO213">
        <v>0.77900000000000003</v>
      </c>
      <c r="AP213" s="1">
        <v>1241.8800000000001</v>
      </c>
      <c r="AQ213" s="1">
        <v>1892.79</v>
      </c>
      <c r="AR213" s="1">
        <v>6110.93</v>
      </c>
      <c r="AS213">
        <v>623.91999999999996</v>
      </c>
      <c r="AT213">
        <v>344.33</v>
      </c>
      <c r="AU213" s="1">
        <v>10213.85</v>
      </c>
      <c r="AV213" s="1">
        <v>3822.7</v>
      </c>
      <c r="AW213">
        <v>0.33550000000000002</v>
      </c>
      <c r="AX213" s="1">
        <v>6395.16</v>
      </c>
      <c r="AY213">
        <v>0.56130000000000002</v>
      </c>
      <c r="AZ213">
        <v>718.2</v>
      </c>
      <c r="BA213">
        <v>6.3E-2</v>
      </c>
      <c r="BB213">
        <v>456.83</v>
      </c>
      <c r="BC213">
        <v>4.0099999999999997E-2</v>
      </c>
      <c r="BD213" s="1">
        <v>11392.9</v>
      </c>
      <c r="BE213" s="1">
        <v>2378.6</v>
      </c>
      <c r="BF213">
        <v>0.38429999999999997</v>
      </c>
      <c r="BG213">
        <v>0.58220000000000005</v>
      </c>
      <c r="BH213">
        <v>0.2243</v>
      </c>
      <c r="BI213">
        <v>0.1472</v>
      </c>
      <c r="BJ213">
        <v>2.9499999999999998E-2</v>
      </c>
      <c r="BK213">
        <v>1.6799999999999999E-2</v>
      </c>
    </row>
    <row r="214" spans="1:63" x14ac:dyDescent="0.3">
      <c r="A214" t="s">
        <v>213</v>
      </c>
      <c r="B214">
        <v>50559</v>
      </c>
      <c r="C214">
        <v>71.33</v>
      </c>
      <c r="D214">
        <v>16.100000000000001</v>
      </c>
      <c r="E214" s="1">
        <v>1148.24</v>
      </c>
      <c r="F214" s="1">
        <v>1128.26</v>
      </c>
      <c r="G214">
        <v>3.8E-3</v>
      </c>
      <c r="H214">
        <v>1.1000000000000001E-3</v>
      </c>
      <c r="I214">
        <v>4.8999999999999998E-3</v>
      </c>
      <c r="J214">
        <v>1.2999999999999999E-3</v>
      </c>
      <c r="K214">
        <v>1.6299999999999999E-2</v>
      </c>
      <c r="L214">
        <v>0.95250000000000001</v>
      </c>
      <c r="M214">
        <v>2.01E-2</v>
      </c>
      <c r="N214">
        <v>0.30640000000000001</v>
      </c>
      <c r="O214">
        <v>1.6999999999999999E-3</v>
      </c>
      <c r="P214">
        <v>0.1283</v>
      </c>
      <c r="Q214" s="1">
        <v>52968.06</v>
      </c>
      <c r="R214">
        <v>0.27960000000000002</v>
      </c>
      <c r="S214">
        <v>0.1651</v>
      </c>
      <c r="T214">
        <v>0.55530000000000002</v>
      </c>
      <c r="U214">
        <v>10.220000000000001</v>
      </c>
      <c r="V214" s="1">
        <v>67462.47</v>
      </c>
      <c r="W214">
        <v>108.18</v>
      </c>
      <c r="X214" s="1">
        <v>149787.43</v>
      </c>
      <c r="Y214">
        <v>0.88300000000000001</v>
      </c>
      <c r="Z214">
        <v>6.4199999999999993E-2</v>
      </c>
      <c r="AA214">
        <v>5.28E-2</v>
      </c>
      <c r="AB214">
        <v>0.11700000000000001</v>
      </c>
      <c r="AC214">
        <v>149.79</v>
      </c>
      <c r="AD214" s="1">
        <v>4150.78</v>
      </c>
      <c r="AE214">
        <v>549.24</v>
      </c>
      <c r="AF214" s="1">
        <v>137468.49</v>
      </c>
      <c r="AG214" t="s">
        <v>610</v>
      </c>
      <c r="AH214" s="1">
        <v>35577</v>
      </c>
      <c r="AI214" s="1">
        <v>55257.7</v>
      </c>
      <c r="AJ214">
        <v>44.53</v>
      </c>
      <c r="AK214">
        <v>26.15</v>
      </c>
      <c r="AL214">
        <v>30.48</v>
      </c>
      <c r="AM214">
        <v>4.71</v>
      </c>
      <c r="AN214" s="1">
        <v>1607.05</v>
      </c>
      <c r="AO214">
        <v>1.1505000000000001</v>
      </c>
      <c r="AP214" s="1">
        <v>1352.9</v>
      </c>
      <c r="AQ214" s="1">
        <v>1919.01</v>
      </c>
      <c r="AR214" s="1">
        <v>5772.6</v>
      </c>
      <c r="AS214">
        <v>485.08</v>
      </c>
      <c r="AT214">
        <v>305.87</v>
      </c>
      <c r="AU214" s="1">
        <v>9835.4599999999991</v>
      </c>
      <c r="AV214" s="1">
        <v>5695.74</v>
      </c>
      <c r="AW214">
        <v>0.47470000000000001</v>
      </c>
      <c r="AX214" s="1">
        <v>4266.84</v>
      </c>
      <c r="AY214">
        <v>0.35560000000000003</v>
      </c>
      <c r="AZ214" s="1">
        <v>1393.03</v>
      </c>
      <c r="BA214">
        <v>0.11609999999999999</v>
      </c>
      <c r="BB214">
        <v>644.17999999999995</v>
      </c>
      <c r="BC214">
        <v>5.3699999999999998E-2</v>
      </c>
      <c r="BD214" s="1">
        <v>11999.79</v>
      </c>
      <c r="BE214" s="1">
        <v>4982</v>
      </c>
      <c r="BF214">
        <v>1.4731000000000001</v>
      </c>
      <c r="BG214">
        <v>0.53049999999999997</v>
      </c>
      <c r="BH214">
        <v>0.2167</v>
      </c>
      <c r="BI214">
        <v>0.19750000000000001</v>
      </c>
      <c r="BJ214">
        <v>3.6700000000000003E-2</v>
      </c>
      <c r="BK214">
        <v>1.8599999999999998E-2</v>
      </c>
    </row>
    <row r="215" spans="1:63" x14ac:dyDescent="0.3">
      <c r="A215" t="s">
        <v>214</v>
      </c>
      <c r="B215">
        <v>47266</v>
      </c>
      <c r="C215">
        <v>81.81</v>
      </c>
      <c r="D215">
        <v>16.149999999999999</v>
      </c>
      <c r="E215" s="1">
        <v>1321.35</v>
      </c>
      <c r="F215" s="1">
        <v>1301.8900000000001</v>
      </c>
      <c r="G215">
        <v>3.5000000000000001E-3</v>
      </c>
      <c r="H215">
        <v>2.9999999999999997E-4</v>
      </c>
      <c r="I215">
        <v>5.8999999999999999E-3</v>
      </c>
      <c r="J215">
        <v>1.5E-3</v>
      </c>
      <c r="K215">
        <v>2.2100000000000002E-2</v>
      </c>
      <c r="L215">
        <v>0.94340000000000002</v>
      </c>
      <c r="M215">
        <v>2.3300000000000001E-2</v>
      </c>
      <c r="N215">
        <v>0.32229999999999998</v>
      </c>
      <c r="O215">
        <v>1.6000000000000001E-3</v>
      </c>
      <c r="P215">
        <v>0.1336</v>
      </c>
      <c r="Q215" s="1">
        <v>53628.23</v>
      </c>
      <c r="R215">
        <v>0.28520000000000001</v>
      </c>
      <c r="S215">
        <v>0.18229999999999999</v>
      </c>
      <c r="T215">
        <v>0.53239999999999998</v>
      </c>
      <c r="U215">
        <v>11.69</v>
      </c>
      <c r="V215" s="1">
        <v>68335.539999999994</v>
      </c>
      <c r="W215">
        <v>108.94</v>
      </c>
      <c r="X215" s="1">
        <v>151570.03</v>
      </c>
      <c r="Y215">
        <v>0.87819999999999998</v>
      </c>
      <c r="Z215">
        <v>6.4100000000000004E-2</v>
      </c>
      <c r="AA215">
        <v>5.7700000000000001E-2</v>
      </c>
      <c r="AB215">
        <v>0.12180000000000001</v>
      </c>
      <c r="AC215">
        <v>151.57</v>
      </c>
      <c r="AD215" s="1">
        <v>4158.6000000000004</v>
      </c>
      <c r="AE215">
        <v>540.46</v>
      </c>
      <c r="AF215" s="1">
        <v>141854.75</v>
      </c>
      <c r="AG215" t="s">
        <v>610</v>
      </c>
      <c r="AH215" s="1">
        <v>34944</v>
      </c>
      <c r="AI215" s="1">
        <v>55466.33</v>
      </c>
      <c r="AJ215">
        <v>43.41</v>
      </c>
      <c r="AK215">
        <v>25.85</v>
      </c>
      <c r="AL215">
        <v>29.36</v>
      </c>
      <c r="AM215">
        <v>4.42</v>
      </c>
      <c r="AN215" s="1">
        <v>1692.29</v>
      </c>
      <c r="AO215">
        <v>1.2659</v>
      </c>
      <c r="AP215" s="1">
        <v>1359.99</v>
      </c>
      <c r="AQ215" s="1">
        <v>2004.27</v>
      </c>
      <c r="AR215" s="1">
        <v>5930.36</v>
      </c>
      <c r="AS215">
        <v>545.4</v>
      </c>
      <c r="AT215">
        <v>299.83</v>
      </c>
      <c r="AU215" s="1">
        <v>10139.85</v>
      </c>
      <c r="AV215" s="1">
        <v>5549.98</v>
      </c>
      <c r="AW215">
        <v>0.45739999999999997</v>
      </c>
      <c r="AX215" s="1">
        <v>4569.3599999999997</v>
      </c>
      <c r="AY215">
        <v>0.37659999999999999</v>
      </c>
      <c r="AZ215" s="1">
        <v>1355.23</v>
      </c>
      <c r="BA215">
        <v>0.11169999999999999</v>
      </c>
      <c r="BB215">
        <v>658.75</v>
      </c>
      <c r="BC215">
        <v>5.4300000000000001E-2</v>
      </c>
      <c r="BD215" s="1">
        <v>12133.31</v>
      </c>
      <c r="BE215" s="1">
        <v>4875.8900000000003</v>
      </c>
      <c r="BF215">
        <v>1.4490000000000001</v>
      </c>
      <c r="BG215">
        <v>0.53369999999999995</v>
      </c>
      <c r="BH215">
        <v>0.2157</v>
      </c>
      <c r="BI215">
        <v>0.1993</v>
      </c>
      <c r="BJ215">
        <v>3.5900000000000001E-2</v>
      </c>
      <c r="BK215">
        <v>1.55E-2</v>
      </c>
    </row>
    <row r="216" spans="1:63" x14ac:dyDescent="0.3">
      <c r="A216" t="s">
        <v>215</v>
      </c>
      <c r="B216">
        <v>45401</v>
      </c>
      <c r="C216">
        <v>102.57</v>
      </c>
      <c r="D216">
        <v>16.73</v>
      </c>
      <c r="E216" s="1">
        <v>1715.67</v>
      </c>
      <c r="F216" s="1">
        <v>1685.88</v>
      </c>
      <c r="G216">
        <v>2.5000000000000001E-3</v>
      </c>
      <c r="H216">
        <v>5.0000000000000001E-4</v>
      </c>
      <c r="I216">
        <v>1.18E-2</v>
      </c>
      <c r="J216">
        <v>1E-3</v>
      </c>
      <c r="K216">
        <v>1.8800000000000001E-2</v>
      </c>
      <c r="L216">
        <v>0.93</v>
      </c>
      <c r="M216">
        <v>3.5499999999999997E-2</v>
      </c>
      <c r="N216">
        <v>0.55479999999999996</v>
      </c>
      <c r="O216">
        <v>1E-3</v>
      </c>
      <c r="P216">
        <v>0.15939999999999999</v>
      </c>
      <c r="Q216" s="1">
        <v>51859.23</v>
      </c>
      <c r="R216">
        <v>0.23530000000000001</v>
      </c>
      <c r="S216">
        <v>0.1762</v>
      </c>
      <c r="T216">
        <v>0.58850000000000002</v>
      </c>
      <c r="U216">
        <v>13.11</v>
      </c>
      <c r="V216" s="1">
        <v>72227.53</v>
      </c>
      <c r="W216">
        <v>125.69</v>
      </c>
      <c r="X216" s="1">
        <v>112713</v>
      </c>
      <c r="Y216">
        <v>0.82889999999999997</v>
      </c>
      <c r="Z216">
        <v>0.1072</v>
      </c>
      <c r="AA216">
        <v>6.3899999999999998E-2</v>
      </c>
      <c r="AB216">
        <v>0.1711</v>
      </c>
      <c r="AC216">
        <v>112.71</v>
      </c>
      <c r="AD216" s="1">
        <v>2861.27</v>
      </c>
      <c r="AE216">
        <v>381.76</v>
      </c>
      <c r="AF216" s="1">
        <v>100933.04</v>
      </c>
      <c r="AG216" t="s">
        <v>610</v>
      </c>
      <c r="AH216" s="1">
        <v>29736</v>
      </c>
      <c r="AI216" s="1">
        <v>45704.21</v>
      </c>
      <c r="AJ216">
        <v>38.49</v>
      </c>
      <c r="AK216">
        <v>24.13</v>
      </c>
      <c r="AL216">
        <v>29.83</v>
      </c>
      <c r="AM216">
        <v>4.12</v>
      </c>
      <c r="AN216" s="1">
        <v>1022.9</v>
      </c>
      <c r="AO216">
        <v>1.1302000000000001</v>
      </c>
      <c r="AP216" s="1">
        <v>1347.51</v>
      </c>
      <c r="AQ216" s="1">
        <v>2121.2399999999998</v>
      </c>
      <c r="AR216" s="1">
        <v>6103.93</v>
      </c>
      <c r="AS216">
        <v>547.42999999999995</v>
      </c>
      <c r="AT216">
        <v>309.16000000000003</v>
      </c>
      <c r="AU216" s="1">
        <v>10429.26</v>
      </c>
      <c r="AV216" s="1">
        <v>7163.93</v>
      </c>
      <c r="AW216">
        <v>0.58830000000000005</v>
      </c>
      <c r="AX216" s="1">
        <v>2847.26</v>
      </c>
      <c r="AY216">
        <v>0.23380000000000001</v>
      </c>
      <c r="AZ216" s="1">
        <v>1172.83</v>
      </c>
      <c r="BA216">
        <v>9.6299999999999997E-2</v>
      </c>
      <c r="BB216">
        <v>993.02</v>
      </c>
      <c r="BC216">
        <v>8.1500000000000003E-2</v>
      </c>
      <c r="BD216" s="1">
        <v>12177.03</v>
      </c>
      <c r="BE216" s="1">
        <v>6497.52</v>
      </c>
      <c r="BF216">
        <v>2.8140999999999998</v>
      </c>
      <c r="BG216">
        <v>0.52029999999999998</v>
      </c>
      <c r="BH216">
        <v>0.22789999999999999</v>
      </c>
      <c r="BI216">
        <v>0.1971</v>
      </c>
      <c r="BJ216">
        <v>3.9600000000000003E-2</v>
      </c>
      <c r="BK216">
        <v>1.5100000000000001E-2</v>
      </c>
    </row>
    <row r="217" spans="1:63" x14ac:dyDescent="0.3">
      <c r="A217" t="s">
        <v>216</v>
      </c>
      <c r="B217">
        <v>46235</v>
      </c>
      <c r="C217">
        <v>52.05</v>
      </c>
      <c r="D217">
        <v>30.29</v>
      </c>
      <c r="E217" s="1">
        <v>1576.7</v>
      </c>
      <c r="F217" s="1">
        <v>1571.54</v>
      </c>
      <c r="G217">
        <v>9.2999999999999992E-3</v>
      </c>
      <c r="H217">
        <v>5.9999999999999995E-4</v>
      </c>
      <c r="I217">
        <v>1.35E-2</v>
      </c>
      <c r="J217">
        <v>1.6999999999999999E-3</v>
      </c>
      <c r="K217">
        <v>2.5700000000000001E-2</v>
      </c>
      <c r="L217">
        <v>0.91900000000000004</v>
      </c>
      <c r="M217">
        <v>3.0200000000000001E-2</v>
      </c>
      <c r="N217">
        <v>0.32329999999999998</v>
      </c>
      <c r="O217">
        <v>5.4999999999999997E-3</v>
      </c>
      <c r="P217">
        <v>0.1174</v>
      </c>
      <c r="Q217" s="1">
        <v>55071.38</v>
      </c>
      <c r="R217">
        <v>0.24199999999999999</v>
      </c>
      <c r="S217">
        <v>0.1668</v>
      </c>
      <c r="T217">
        <v>0.59119999999999995</v>
      </c>
      <c r="U217">
        <v>12.9</v>
      </c>
      <c r="V217" s="1">
        <v>71001.73</v>
      </c>
      <c r="W217">
        <v>118.41</v>
      </c>
      <c r="X217" s="1">
        <v>163889.53</v>
      </c>
      <c r="Y217">
        <v>0.81120000000000003</v>
      </c>
      <c r="Z217">
        <v>0.1351</v>
      </c>
      <c r="AA217">
        <v>5.3699999999999998E-2</v>
      </c>
      <c r="AB217">
        <v>0.1888</v>
      </c>
      <c r="AC217">
        <v>163.89</v>
      </c>
      <c r="AD217" s="1">
        <v>5335.46</v>
      </c>
      <c r="AE217">
        <v>640.63</v>
      </c>
      <c r="AF217" s="1">
        <v>153259.60999999999</v>
      </c>
      <c r="AG217" t="s">
        <v>610</v>
      </c>
      <c r="AH217" s="1">
        <v>36715</v>
      </c>
      <c r="AI217" s="1">
        <v>58844.32</v>
      </c>
      <c r="AJ217">
        <v>48.9</v>
      </c>
      <c r="AK217">
        <v>30.76</v>
      </c>
      <c r="AL217">
        <v>34.11</v>
      </c>
      <c r="AM217">
        <v>4.88</v>
      </c>
      <c r="AN217" s="1">
        <v>1618.29</v>
      </c>
      <c r="AO217">
        <v>0.97340000000000004</v>
      </c>
      <c r="AP217" s="1">
        <v>1333.01</v>
      </c>
      <c r="AQ217" s="1">
        <v>1826.46</v>
      </c>
      <c r="AR217" s="1">
        <v>5670.77</v>
      </c>
      <c r="AS217">
        <v>487.57</v>
      </c>
      <c r="AT217">
        <v>280.67</v>
      </c>
      <c r="AU217" s="1">
        <v>9598.49</v>
      </c>
      <c r="AV217" s="1">
        <v>4610.75</v>
      </c>
      <c r="AW217">
        <v>0.3972</v>
      </c>
      <c r="AX217" s="1">
        <v>4834.4799999999996</v>
      </c>
      <c r="AY217">
        <v>0.41649999999999998</v>
      </c>
      <c r="AZ217" s="1">
        <v>1522.24</v>
      </c>
      <c r="BA217">
        <v>0.13109999999999999</v>
      </c>
      <c r="BB217">
        <v>641.25</v>
      </c>
      <c r="BC217">
        <v>5.5199999999999999E-2</v>
      </c>
      <c r="BD217" s="1">
        <v>11608.72</v>
      </c>
      <c r="BE217" s="1">
        <v>3820.69</v>
      </c>
      <c r="BF217">
        <v>0.89300000000000002</v>
      </c>
      <c r="BG217">
        <v>0.53029999999999999</v>
      </c>
      <c r="BH217">
        <v>0.21010000000000001</v>
      </c>
      <c r="BI217">
        <v>0.21099999999999999</v>
      </c>
      <c r="BJ217">
        <v>3.32E-2</v>
      </c>
      <c r="BK217">
        <v>1.54E-2</v>
      </c>
    </row>
    <row r="218" spans="1:63" x14ac:dyDescent="0.3">
      <c r="A218" t="s">
        <v>217</v>
      </c>
      <c r="B218">
        <v>44099</v>
      </c>
      <c r="C218">
        <v>79.86</v>
      </c>
      <c r="D218">
        <v>29.24</v>
      </c>
      <c r="E218" s="1">
        <v>2335.12</v>
      </c>
      <c r="F218" s="1">
        <v>2192.19</v>
      </c>
      <c r="G218">
        <v>7.0000000000000001E-3</v>
      </c>
      <c r="H218">
        <v>5.9999999999999995E-4</v>
      </c>
      <c r="I218">
        <v>1.72E-2</v>
      </c>
      <c r="J218">
        <v>8.9999999999999998E-4</v>
      </c>
      <c r="K218">
        <v>3.1600000000000003E-2</v>
      </c>
      <c r="L218">
        <v>0.9073</v>
      </c>
      <c r="M218">
        <v>3.5400000000000001E-2</v>
      </c>
      <c r="N218">
        <v>0.46410000000000001</v>
      </c>
      <c r="O218">
        <v>6.6E-3</v>
      </c>
      <c r="P218">
        <v>0.15090000000000001</v>
      </c>
      <c r="Q218" s="1">
        <v>54309.22</v>
      </c>
      <c r="R218">
        <v>0.23810000000000001</v>
      </c>
      <c r="S218">
        <v>0.1734</v>
      </c>
      <c r="T218">
        <v>0.58850000000000002</v>
      </c>
      <c r="U218">
        <v>15.82</v>
      </c>
      <c r="V218" s="1">
        <v>73410.600000000006</v>
      </c>
      <c r="W218">
        <v>142.81</v>
      </c>
      <c r="X218" s="1">
        <v>145968.82</v>
      </c>
      <c r="Y218">
        <v>0.72819999999999996</v>
      </c>
      <c r="Z218">
        <v>0.19040000000000001</v>
      </c>
      <c r="AA218">
        <v>8.14E-2</v>
      </c>
      <c r="AB218">
        <v>0.27179999999999999</v>
      </c>
      <c r="AC218">
        <v>145.97</v>
      </c>
      <c r="AD218" s="1">
        <v>4426.6099999999997</v>
      </c>
      <c r="AE218">
        <v>511.23</v>
      </c>
      <c r="AF218" s="1">
        <v>140052.18</v>
      </c>
      <c r="AG218" t="s">
        <v>610</v>
      </c>
      <c r="AH218" s="1">
        <v>31667</v>
      </c>
      <c r="AI218" s="1">
        <v>49441.13</v>
      </c>
      <c r="AJ218">
        <v>45.99</v>
      </c>
      <c r="AK218">
        <v>27.63</v>
      </c>
      <c r="AL218">
        <v>33.69</v>
      </c>
      <c r="AM218">
        <v>3.96</v>
      </c>
      <c r="AN218" s="1">
        <v>1061.52</v>
      </c>
      <c r="AO218">
        <v>1.0506</v>
      </c>
      <c r="AP218" s="1">
        <v>1309.04</v>
      </c>
      <c r="AQ218" s="1">
        <v>1862.12</v>
      </c>
      <c r="AR218" s="1">
        <v>5932.6</v>
      </c>
      <c r="AS218">
        <v>623.66999999999996</v>
      </c>
      <c r="AT218">
        <v>282.43</v>
      </c>
      <c r="AU218" s="1">
        <v>10009.870000000001</v>
      </c>
      <c r="AV218" s="1">
        <v>5592.46</v>
      </c>
      <c r="AW218">
        <v>0.4698</v>
      </c>
      <c r="AX218" s="1">
        <v>4330.5</v>
      </c>
      <c r="AY218">
        <v>0.36380000000000001</v>
      </c>
      <c r="AZ218" s="1">
        <v>1111.67</v>
      </c>
      <c r="BA218">
        <v>9.3399999999999997E-2</v>
      </c>
      <c r="BB218">
        <v>868.34</v>
      </c>
      <c r="BC218">
        <v>7.2999999999999995E-2</v>
      </c>
      <c r="BD218" s="1">
        <v>11902.97</v>
      </c>
      <c r="BE218" s="1">
        <v>4066.36</v>
      </c>
      <c r="BF218">
        <v>1.3469</v>
      </c>
      <c r="BG218">
        <v>0.52610000000000001</v>
      </c>
      <c r="BH218">
        <v>0.2155</v>
      </c>
      <c r="BI218">
        <v>0.20599999999999999</v>
      </c>
      <c r="BJ218">
        <v>0.03</v>
      </c>
      <c r="BK218">
        <v>2.2499999999999999E-2</v>
      </c>
    </row>
    <row r="219" spans="1:63" x14ac:dyDescent="0.3">
      <c r="A219" t="s">
        <v>218</v>
      </c>
      <c r="B219">
        <v>46979</v>
      </c>
      <c r="C219">
        <v>22.67</v>
      </c>
      <c r="D219">
        <v>253.64</v>
      </c>
      <c r="E219" s="1">
        <v>5749.21</v>
      </c>
      <c r="F219" s="1">
        <v>4841.96</v>
      </c>
      <c r="G219">
        <v>1.26E-2</v>
      </c>
      <c r="H219">
        <v>1.4E-3</v>
      </c>
      <c r="I219">
        <v>0.3372</v>
      </c>
      <c r="J219">
        <v>1.4E-3</v>
      </c>
      <c r="K219">
        <v>7.8399999999999997E-2</v>
      </c>
      <c r="L219">
        <v>0.48509999999999998</v>
      </c>
      <c r="M219">
        <v>8.4000000000000005E-2</v>
      </c>
      <c r="N219">
        <v>0.69259999999999999</v>
      </c>
      <c r="O219">
        <v>3.7499999999999999E-2</v>
      </c>
      <c r="P219">
        <v>0.1663</v>
      </c>
      <c r="Q219" s="1">
        <v>59009.9</v>
      </c>
      <c r="R219">
        <v>0.2908</v>
      </c>
      <c r="S219">
        <v>0.16980000000000001</v>
      </c>
      <c r="T219">
        <v>0.53939999999999999</v>
      </c>
      <c r="U219">
        <v>37.799999999999997</v>
      </c>
      <c r="V219" s="1">
        <v>79905.69</v>
      </c>
      <c r="W219">
        <v>149.41</v>
      </c>
      <c r="X219" s="1">
        <v>115640.8</v>
      </c>
      <c r="Y219">
        <v>0.65129999999999999</v>
      </c>
      <c r="Z219">
        <v>0.29830000000000001</v>
      </c>
      <c r="AA219">
        <v>5.0500000000000003E-2</v>
      </c>
      <c r="AB219">
        <v>0.34870000000000001</v>
      </c>
      <c r="AC219">
        <v>115.64</v>
      </c>
      <c r="AD219" s="1">
        <v>5201.6000000000004</v>
      </c>
      <c r="AE219">
        <v>591.36</v>
      </c>
      <c r="AF219" s="1">
        <v>118523.53</v>
      </c>
      <c r="AG219" t="s">
        <v>610</v>
      </c>
      <c r="AH219" s="1">
        <v>30294</v>
      </c>
      <c r="AI219" s="1">
        <v>46156.74</v>
      </c>
      <c r="AJ219">
        <v>66.349999999999994</v>
      </c>
      <c r="AK219">
        <v>45.71</v>
      </c>
      <c r="AL219">
        <v>50.95</v>
      </c>
      <c r="AM219">
        <v>4.83</v>
      </c>
      <c r="AN219" s="1">
        <v>1094.47</v>
      </c>
      <c r="AO219">
        <v>1.2317</v>
      </c>
      <c r="AP219" s="1">
        <v>1565.5</v>
      </c>
      <c r="AQ219" s="1">
        <v>2308.61</v>
      </c>
      <c r="AR219" s="1">
        <v>6720.16</v>
      </c>
      <c r="AS219">
        <v>757.25</v>
      </c>
      <c r="AT219">
        <v>432.88</v>
      </c>
      <c r="AU219" s="1">
        <v>11784.39</v>
      </c>
      <c r="AV219" s="1">
        <v>6968.2</v>
      </c>
      <c r="AW219">
        <v>0.47760000000000002</v>
      </c>
      <c r="AX219" s="1">
        <v>5515.69</v>
      </c>
      <c r="AY219">
        <v>0.37809999999999999</v>
      </c>
      <c r="AZ219">
        <v>811.34</v>
      </c>
      <c r="BA219">
        <v>5.5599999999999997E-2</v>
      </c>
      <c r="BB219" s="1">
        <v>1294.2</v>
      </c>
      <c r="BC219">
        <v>8.8700000000000001E-2</v>
      </c>
      <c r="BD219" s="1">
        <v>14589.43</v>
      </c>
      <c r="BE219" s="1">
        <v>3778.97</v>
      </c>
      <c r="BF219">
        <v>1.3358000000000001</v>
      </c>
      <c r="BG219">
        <v>0.50460000000000005</v>
      </c>
      <c r="BH219">
        <v>0.19500000000000001</v>
      </c>
      <c r="BI219">
        <v>0.25779999999999997</v>
      </c>
      <c r="BJ219">
        <v>2.7900000000000001E-2</v>
      </c>
      <c r="BK219">
        <v>1.47E-2</v>
      </c>
    </row>
    <row r="220" spans="1:63" x14ac:dyDescent="0.3">
      <c r="A220" t="s">
        <v>219</v>
      </c>
      <c r="B220">
        <v>44107</v>
      </c>
      <c r="C220">
        <v>24.81</v>
      </c>
      <c r="D220">
        <v>315.45</v>
      </c>
      <c r="E220" s="1">
        <v>7826.18</v>
      </c>
      <c r="F220" s="1">
        <v>6917.78</v>
      </c>
      <c r="G220">
        <v>1.4500000000000001E-2</v>
      </c>
      <c r="H220">
        <v>1E-3</v>
      </c>
      <c r="I220">
        <v>0.2346</v>
      </c>
      <c r="J220">
        <v>1.5E-3</v>
      </c>
      <c r="K220">
        <v>9.6500000000000002E-2</v>
      </c>
      <c r="L220">
        <v>0.57150000000000001</v>
      </c>
      <c r="M220">
        <v>8.0399999999999999E-2</v>
      </c>
      <c r="N220">
        <v>0.68889999999999996</v>
      </c>
      <c r="O220">
        <v>4.6699999999999998E-2</v>
      </c>
      <c r="P220">
        <v>0.16309999999999999</v>
      </c>
      <c r="Q220" s="1">
        <v>61072.44</v>
      </c>
      <c r="R220">
        <v>0.29499999999999998</v>
      </c>
      <c r="S220">
        <v>0.16059999999999999</v>
      </c>
      <c r="T220">
        <v>0.5444</v>
      </c>
      <c r="U220">
        <v>45.96</v>
      </c>
      <c r="V220" s="1">
        <v>85034.66</v>
      </c>
      <c r="W220">
        <v>168.38</v>
      </c>
      <c r="X220" s="1">
        <v>99446.74</v>
      </c>
      <c r="Y220">
        <v>0.71319999999999995</v>
      </c>
      <c r="Z220">
        <v>0.24590000000000001</v>
      </c>
      <c r="AA220">
        <v>4.0899999999999999E-2</v>
      </c>
      <c r="AB220">
        <v>0.2868</v>
      </c>
      <c r="AC220">
        <v>99.45</v>
      </c>
      <c r="AD220" s="1">
        <v>4435.1000000000004</v>
      </c>
      <c r="AE220">
        <v>584.33000000000004</v>
      </c>
      <c r="AF220" s="1">
        <v>96427.64</v>
      </c>
      <c r="AG220" t="s">
        <v>610</v>
      </c>
      <c r="AH220" s="1">
        <v>28489</v>
      </c>
      <c r="AI220" s="1">
        <v>45290.09</v>
      </c>
      <c r="AJ220">
        <v>64.010000000000005</v>
      </c>
      <c r="AK220">
        <v>44.32</v>
      </c>
      <c r="AL220">
        <v>49.7</v>
      </c>
      <c r="AM220">
        <v>4.9000000000000004</v>
      </c>
      <c r="AN220">
        <v>981.17</v>
      </c>
      <c r="AO220">
        <v>1.1657</v>
      </c>
      <c r="AP220" s="1">
        <v>1457.47</v>
      </c>
      <c r="AQ220" s="1">
        <v>2069.0700000000002</v>
      </c>
      <c r="AR220" s="1">
        <v>6608.31</v>
      </c>
      <c r="AS220">
        <v>737.89</v>
      </c>
      <c r="AT220">
        <v>410.1</v>
      </c>
      <c r="AU220" s="1">
        <v>11282.84</v>
      </c>
      <c r="AV220" s="1">
        <v>7201.17</v>
      </c>
      <c r="AW220">
        <v>0.52459999999999996</v>
      </c>
      <c r="AX220" s="1">
        <v>4551.46</v>
      </c>
      <c r="AY220">
        <v>0.33160000000000001</v>
      </c>
      <c r="AZ220">
        <v>761.22</v>
      </c>
      <c r="BA220">
        <v>5.5500000000000001E-2</v>
      </c>
      <c r="BB220" s="1">
        <v>1213.78</v>
      </c>
      <c r="BC220">
        <v>8.8400000000000006E-2</v>
      </c>
      <c r="BD220" s="1">
        <v>13727.63</v>
      </c>
      <c r="BE220" s="1">
        <v>4706.88</v>
      </c>
      <c r="BF220">
        <v>1.8199000000000001</v>
      </c>
      <c r="BG220">
        <v>0.53569999999999995</v>
      </c>
      <c r="BH220">
        <v>0.20319999999999999</v>
      </c>
      <c r="BI220">
        <v>0.21929999999999999</v>
      </c>
      <c r="BJ220">
        <v>2.9399999999999999E-2</v>
      </c>
      <c r="BK220">
        <v>1.24E-2</v>
      </c>
    </row>
    <row r="221" spans="1:63" x14ac:dyDescent="0.3">
      <c r="A221" t="s">
        <v>220</v>
      </c>
      <c r="B221">
        <v>46953</v>
      </c>
      <c r="C221">
        <v>46.19</v>
      </c>
      <c r="D221">
        <v>64.150000000000006</v>
      </c>
      <c r="E221" s="1">
        <v>2962.94</v>
      </c>
      <c r="F221" s="1">
        <v>2735.34</v>
      </c>
      <c r="G221">
        <v>7.4000000000000003E-3</v>
      </c>
      <c r="H221">
        <v>6.9999999999999999E-4</v>
      </c>
      <c r="I221">
        <v>6.7100000000000007E-2</v>
      </c>
      <c r="J221">
        <v>1.6000000000000001E-3</v>
      </c>
      <c r="K221">
        <v>7.22E-2</v>
      </c>
      <c r="L221">
        <v>0.77569999999999995</v>
      </c>
      <c r="M221">
        <v>7.5300000000000006E-2</v>
      </c>
      <c r="N221">
        <v>0.63849999999999996</v>
      </c>
      <c r="O221">
        <v>1.7600000000000001E-2</v>
      </c>
      <c r="P221">
        <v>0.15110000000000001</v>
      </c>
      <c r="Q221" s="1">
        <v>56502.77</v>
      </c>
      <c r="R221">
        <v>0.26740000000000003</v>
      </c>
      <c r="S221">
        <v>0.1827</v>
      </c>
      <c r="T221">
        <v>0.54990000000000006</v>
      </c>
      <c r="U221">
        <v>21.86</v>
      </c>
      <c r="V221" s="1">
        <v>75922.05</v>
      </c>
      <c r="W221">
        <v>132.27000000000001</v>
      </c>
      <c r="X221" s="1">
        <v>103024.7</v>
      </c>
      <c r="Y221">
        <v>0.73380000000000001</v>
      </c>
      <c r="Z221">
        <v>0.21429999999999999</v>
      </c>
      <c r="AA221">
        <v>5.1999999999999998E-2</v>
      </c>
      <c r="AB221">
        <v>0.26619999999999999</v>
      </c>
      <c r="AC221">
        <v>103.02</v>
      </c>
      <c r="AD221" s="1">
        <v>3530.32</v>
      </c>
      <c r="AE221">
        <v>457.68</v>
      </c>
      <c r="AF221" s="1">
        <v>94990.29</v>
      </c>
      <c r="AG221" t="s">
        <v>610</v>
      </c>
      <c r="AH221" s="1">
        <v>29289</v>
      </c>
      <c r="AI221" s="1">
        <v>44240.52</v>
      </c>
      <c r="AJ221">
        <v>50.42</v>
      </c>
      <c r="AK221">
        <v>32.340000000000003</v>
      </c>
      <c r="AL221">
        <v>38.19</v>
      </c>
      <c r="AM221">
        <v>4.25</v>
      </c>
      <c r="AN221" s="1">
        <v>1116.54</v>
      </c>
      <c r="AO221">
        <v>1.0882000000000001</v>
      </c>
      <c r="AP221" s="1">
        <v>1395.97</v>
      </c>
      <c r="AQ221" s="1">
        <v>1933.87</v>
      </c>
      <c r="AR221" s="1">
        <v>6520.21</v>
      </c>
      <c r="AS221">
        <v>631.73</v>
      </c>
      <c r="AT221">
        <v>336.07</v>
      </c>
      <c r="AU221" s="1">
        <v>10817.85</v>
      </c>
      <c r="AV221" s="1">
        <v>7080.32</v>
      </c>
      <c r="AW221">
        <v>0.55349999999999999</v>
      </c>
      <c r="AX221" s="1">
        <v>3646.26</v>
      </c>
      <c r="AY221">
        <v>0.28510000000000002</v>
      </c>
      <c r="AZ221">
        <v>896.79</v>
      </c>
      <c r="BA221">
        <v>7.0099999999999996E-2</v>
      </c>
      <c r="BB221" s="1">
        <v>1167.6500000000001</v>
      </c>
      <c r="BC221">
        <v>9.1300000000000006E-2</v>
      </c>
      <c r="BD221" s="1">
        <v>12791.03</v>
      </c>
      <c r="BE221" s="1">
        <v>5213.6899999999996</v>
      </c>
      <c r="BF221">
        <v>2.1583000000000001</v>
      </c>
      <c r="BG221">
        <v>0.53159999999999996</v>
      </c>
      <c r="BH221">
        <v>0.21590000000000001</v>
      </c>
      <c r="BI221">
        <v>0.20730000000000001</v>
      </c>
      <c r="BJ221">
        <v>3.1699999999999999E-2</v>
      </c>
      <c r="BK221">
        <v>1.35E-2</v>
      </c>
    </row>
    <row r="222" spans="1:63" x14ac:dyDescent="0.3">
      <c r="A222" t="s">
        <v>221</v>
      </c>
      <c r="B222">
        <v>47498</v>
      </c>
      <c r="C222">
        <v>80.099999999999994</v>
      </c>
      <c r="D222">
        <v>8.1999999999999993</v>
      </c>
      <c r="E222">
        <v>657.07</v>
      </c>
      <c r="F222">
        <v>657.99</v>
      </c>
      <c r="G222">
        <v>2.3999999999999998E-3</v>
      </c>
      <c r="H222">
        <v>1E-4</v>
      </c>
      <c r="I222">
        <v>2.5999999999999999E-3</v>
      </c>
      <c r="J222">
        <v>4.0000000000000002E-4</v>
      </c>
      <c r="K222">
        <v>1.2800000000000001E-2</v>
      </c>
      <c r="L222">
        <v>0.96870000000000001</v>
      </c>
      <c r="M222">
        <v>1.2999999999999999E-2</v>
      </c>
      <c r="N222">
        <v>0.38429999999999997</v>
      </c>
      <c r="O222">
        <v>4.0000000000000001E-3</v>
      </c>
      <c r="P222">
        <v>0.1323</v>
      </c>
      <c r="Q222" s="1">
        <v>49652</v>
      </c>
      <c r="R222">
        <v>0.26729999999999998</v>
      </c>
      <c r="S222">
        <v>0.1711</v>
      </c>
      <c r="T222">
        <v>0.56159999999999999</v>
      </c>
      <c r="U222">
        <v>6.58</v>
      </c>
      <c r="V222" s="1">
        <v>62691.99</v>
      </c>
      <c r="W222">
        <v>96.36</v>
      </c>
      <c r="X222" s="1">
        <v>154628.76999999999</v>
      </c>
      <c r="Y222">
        <v>0.9042</v>
      </c>
      <c r="Z222">
        <v>3.9600000000000003E-2</v>
      </c>
      <c r="AA222">
        <v>5.62E-2</v>
      </c>
      <c r="AB222">
        <v>9.5799999999999996E-2</v>
      </c>
      <c r="AC222">
        <v>154.63</v>
      </c>
      <c r="AD222" s="1">
        <v>3782.66</v>
      </c>
      <c r="AE222">
        <v>512.38</v>
      </c>
      <c r="AF222" s="1">
        <v>126959.46</v>
      </c>
      <c r="AG222" t="s">
        <v>610</v>
      </c>
      <c r="AH222" s="1">
        <v>33424</v>
      </c>
      <c r="AI222" s="1">
        <v>49745.96</v>
      </c>
      <c r="AJ222">
        <v>37.92</v>
      </c>
      <c r="AK222">
        <v>23.55</v>
      </c>
      <c r="AL222">
        <v>27.31</v>
      </c>
      <c r="AM222">
        <v>4.9000000000000004</v>
      </c>
      <c r="AN222" s="1">
        <v>1468.79</v>
      </c>
      <c r="AO222">
        <v>1.3806</v>
      </c>
      <c r="AP222" s="1">
        <v>1638.26</v>
      </c>
      <c r="AQ222" s="1">
        <v>2241.0500000000002</v>
      </c>
      <c r="AR222" s="1">
        <v>6000.32</v>
      </c>
      <c r="AS222">
        <v>507.6</v>
      </c>
      <c r="AT222">
        <v>289.08999999999997</v>
      </c>
      <c r="AU222" s="1">
        <v>10676.32</v>
      </c>
      <c r="AV222" s="1">
        <v>7042.19</v>
      </c>
      <c r="AW222">
        <v>0.52370000000000005</v>
      </c>
      <c r="AX222" s="1">
        <v>3908.26</v>
      </c>
      <c r="AY222">
        <v>0.29060000000000002</v>
      </c>
      <c r="AZ222" s="1">
        <v>1701.14</v>
      </c>
      <c r="BA222">
        <v>0.1265</v>
      </c>
      <c r="BB222">
        <v>796.66</v>
      </c>
      <c r="BC222">
        <v>5.9200000000000003E-2</v>
      </c>
      <c r="BD222" s="1">
        <v>13448.26</v>
      </c>
      <c r="BE222" s="1">
        <v>6418.59</v>
      </c>
      <c r="BF222">
        <v>2.3111000000000002</v>
      </c>
      <c r="BG222">
        <v>0.51219999999999999</v>
      </c>
      <c r="BH222">
        <v>0.21909999999999999</v>
      </c>
      <c r="BI222">
        <v>0.21229999999999999</v>
      </c>
      <c r="BJ222">
        <v>3.5000000000000003E-2</v>
      </c>
      <c r="BK222">
        <v>2.1399999999999999E-2</v>
      </c>
    </row>
    <row r="223" spans="1:63" x14ac:dyDescent="0.3">
      <c r="A223" t="s">
        <v>222</v>
      </c>
      <c r="B223">
        <v>49791</v>
      </c>
      <c r="C223">
        <v>92.71</v>
      </c>
      <c r="D223">
        <v>9.7799999999999994</v>
      </c>
      <c r="E223">
        <v>906.44</v>
      </c>
      <c r="F223">
        <v>889.93</v>
      </c>
      <c r="G223">
        <v>2E-3</v>
      </c>
      <c r="H223">
        <v>1E-4</v>
      </c>
      <c r="I223">
        <v>3.7000000000000002E-3</v>
      </c>
      <c r="J223">
        <v>1E-3</v>
      </c>
      <c r="K223">
        <v>1.3599999999999999E-2</v>
      </c>
      <c r="L223">
        <v>0.96130000000000004</v>
      </c>
      <c r="M223">
        <v>1.84E-2</v>
      </c>
      <c r="N223">
        <v>0.3866</v>
      </c>
      <c r="O223">
        <v>8.0000000000000004E-4</v>
      </c>
      <c r="P223">
        <v>0.14399999999999999</v>
      </c>
      <c r="Q223" s="1">
        <v>52140.69</v>
      </c>
      <c r="R223">
        <v>0.25180000000000002</v>
      </c>
      <c r="S223">
        <v>0.17230000000000001</v>
      </c>
      <c r="T223">
        <v>0.57599999999999996</v>
      </c>
      <c r="U223">
        <v>7.8</v>
      </c>
      <c r="V223" s="1">
        <v>65535.3</v>
      </c>
      <c r="W223">
        <v>111.28</v>
      </c>
      <c r="X223" s="1">
        <v>150503.42000000001</v>
      </c>
      <c r="Y223">
        <v>0.88139999999999996</v>
      </c>
      <c r="Z223">
        <v>6.2399999999999997E-2</v>
      </c>
      <c r="AA223">
        <v>5.6300000000000003E-2</v>
      </c>
      <c r="AB223">
        <v>0.1186</v>
      </c>
      <c r="AC223">
        <v>150.5</v>
      </c>
      <c r="AD223" s="1">
        <v>3951.3</v>
      </c>
      <c r="AE223">
        <v>509.79</v>
      </c>
      <c r="AF223" s="1">
        <v>130391.09</v>
      </c>
      <c r="AG223" t="s">
        <v>610</v>
      </c>
      <c r="AH223" s="1">
        <v>33699</v>
      </c>
      <c r="AI223" s="1">
        <v>50067.19</v>
      </c>
      <c r="AJ223">
        <v>39.71</v>
      </c>
      <c r="AK223">
        <v>25.14</v>
      </c>
      <c r="AL223">
        <v>29.17</v>
      </c>
      <c r="AM223">
        <v>4.25</v>
      </c>
      <c r="AN223" s="1">
        <v>1415.68</v>
      </c>
      <c r="AO223">
        <v>1.319</v>
      </c>
      <c r="AP223" s="1">
        <v>1518.16</v>
      </c>
      <c r="AQ223" s="1">
        <v>2148.09</v>
      </c>
      <c r="AR223" s="1">
        <v>6062.05</v>
      </c>
      <c r="AS223">
        <v>476.16</v>
      </c>
      <c r="AT223">
        <v>268.27</v>
      </c>
      <c r="AU223" s="1">
        <v>10472.73</v>
      </c>
      <c r="AV223" s="1">
        <v>6572.57</v>
      </c>
      <c r="AW223">
        <v>0.50629999999999997</v>
      </c>
      <c r="AX223" s="1">
        <v>4048.27</v>
      </c>
      <c r="AY223">
        <v>0.31180000000000002</v>
      </c>
      <c r="AZ223" s="1">
        <v>1566.88</v>
      </c>
      <c r="BA223">
        <v>0.1207</v>
      </c>
      <c r="BB223">
        <v>793.96</v>
      </c>
      <c r="BC223">
        <v>6.1199999999999997E-2</v>
      </c>
      <c r="BD223" s="1">
        <v>12981.68</v>
      </c>
      <c r="BE223" s="1">
        <v>5785.8</v>
      </c>
      <c r="BF223">
        <v>2.0449999999999999</v>
      </c>
      <c r="BG223">
        <v>0.50880000000000003</v>
      </c>
      <c r="BH223">
        <v>0.21740000000000001</v>
      </c>
      <c r="BI223">
        <v>0.21340000000000001</v>
      </c>
      <c r="BJ223">
        <v>3.7699999999999997E-2</v>
      </c>
      <c r="BK223">
        <v>2.2599999999999999E-2</v>
      </c>
    </row>
    <row r="224" spans="1:63" x14ac:dyDescent="0.3">
      <c r="A224" t="s">
        <v>223</v>
      </c>
      <c r="B224">
        <v>45245</v>
      </c>
      <c r="C224">
        <v>190.43</v>
      </c>
      <c r="D224">
        <v>8.84</v>
      </c>
      <c r="E224" s="1">
        <v>1682.96</v>
      </c>
      <c r="F224" s="1">
        <v>1576.86</v>
      </c>
      <c r="G224">
        <v>3.5000000000000001E-3</v>
      </c>
      <c r="H224">
        <v>5.9999999999999995E-4</v>
      </c>
      <c r="I224">
        <v>9.1000000000000004E-3</v>
      </c>
      <c r="J224">
        <v>1.1999999999999999E-3</v>
      </c>
      <c r="K224">
        <v>1.8499999999999999E-2</v>
      </c>
      <c r="L224">
        <v>0.94220000000000004</v>
      </c>
      <c r="M224">
        <v>2.4799999999999999E-2</v>
      </c>
      <c r="N224">
        <v>0.49819999999999998</v>
      </c>
      <c r="O224">
        <v>3.0999999999999999E-3</v>
      </c>
      <c r="P224">
        <v>0.1517</v>
      </c>
      <c r="Q224" s="1">
        <v>51712.45</v>
      </c>
      <c r="R224">
        <v>0.2752</v>
      </c>
      <c r="S224">
        <v>0.19550000000000001</v>
      </c>
      <c r="T224">
        <v>0.52929999999999999</v>
      </c>
      <c r="U224">
        <v>13.1</v>
      </c>
      <c r="V224" s="1">
        <v>72367.16</v>
      </c>
      <c r="W224">
        <v>123.21</v>
      </c>
      <c r="X224" s="1">
        <v>232460.63</v>
      </c>
      <c r="Y224">
        <v>0.54579999999999995</v>
      </c>
      <c r="Z224">
        <v>0.21479999999999999</v>
      </c>
      <c r="AA224">
        <v>0.2394</v>
      </c>
      <c r="AB224">
        <v>0.45419999999999999</v>
      </c>
      <c r="AC224">
        <v>232.46</v>
      </c>
      <c r="AD224" s="1">
        <v>6668.47</v>
      </c>
      <c r="AE224">
        <v>453.21</v>
      </c>
      <c r="AF224" s="1">
        <v>190176.59</v>
      </c>
      <c r="AG224" t="s">
        <v>610</v>
      </c>
      <c r="AH224" s="1">
        <v>32074</v>
      </c>
      <c r="AI224" s="1">
        <v>53913.36</v>
      </c>
      <c r="AJ224">
        <v>37.75</v>
      </c>
      <c r="AK224">
        <v>24.99</v>
      </c>
      <c r="AL224">
        <v>28.81</v>
      </c>
      <c r="AM224">
        <v>3.82</v>
      </c>
      <c r="AN224">
        <v>0.6</v>
      </c>
      <c r="AO224">
        <v>0.88560000000000005</v>
      </c>
      <c r="AP224" s="1">
        <v>1612.73</v>
      </c>
      <c r="AQ224" s="1">
        <v>2482.8000000000002</v>
      </c>
      <c r="AR224" s="1">
        <v>6424.51</v>
      </c>
      <c r="AS224">
        <v>577.34</v>
      </c>
      <c r="AT224">
        <v>372.76</v>
      </c>
      <c r="AU224" s="1">
        <v>11470.15</v>
      </c>
      <c r="AV224" s="1">
        <v>5910.75</v>
      </c>
      <c r="AW224">
        <v>0.40989999999999999</v>
      </c>
      <c r="AX224" s="1">
        <v>6134.1</v>
      </c>
      <c r="AY224">
        <v>0.4254</v>
      </c>
      <c r="AZ224" s="1">
        <v>1309.26</v>
      </c>
      <c r="BA224">
        <v>9.0800000000000006E-2</v>
      </c>
      <c r="BB224" s="1">
        <v>1065</v>
      </c>
      <c r="BC224">
        <v>7.3899999999999993E-2</v>
      </c>
      <c r="BD224" s="1">
        <v>14419.11</v>
      </c>
      <c r="BE224" s="1">
        <v>3975.66</v>
      </c>
      <c r="BF224">
        <v>1.1394</v>
      </c>
      <c r="BG224">
        <v>0.50160000000000005</v>
      </c>
      <c r="BH224">
        <v>0.2359</v>
      </c>
      <c r="BI224">
        <v>0.20200000000000001</v>
      </c>
      <c r="BJ224">
        <v>3.7699999999999997E-2</v>
      </c>
      <c r="BK224">
        <v>2.29E-2</v>
      </c>
    </row>
    <row r="225" spans="1:63" x14ac:dyDescent="0.3">
      <c r="A225" t="s">
        <v>224</v>
      </c>
      <c r="B225">
        <v>44115</v>
      </c>
      <c r="C225">
        <v>41.33</v>
      </c>
      <c r="D225">
        <v>49.38</v>
      </c>
      <c r="E225" s="1">
        <v>2040.84</v>
      </c>
      <c r="F225" s="1">
        <v>1972.33</v>
      </c>
      <c r="G225">
        <v>1.4500000000000001E-2</v>
      </c>
      <c r="H225">
        <v>1E-3</v>
      </c>
      <c r="I225">
        <v>4.2599999999999999E-2</v>
      </c>
      <c r="J225">
        <v>1.2999999999999999E-3</v>
      </c>
      <c r="K225">
        <v>5.1299999999999998E-2</v>
      </c>
      <c r="L225">
        <v>0.83809999999999996</v>
      </c>
      <c r="M225">
        <v>5.1200000000000002E-2</v>
      </c>
      <c r="N225">
        <v>0.38340000000000002</v>
      </c>
      <c r="O225">
        <v>1.0699999999999999E-2</v>
      </c>
      <c r="P225">
        <v>0.1288</v>
      </c>
      <c r="Q225" s="1">
        <v>59113.91</v>
      </c>
      <c r="R225">
        <v>0.25750000000000001</v>
      </c>
      <c r="S225">
        <v>0.19689999999999999</v>
      </c>
      <c r="T225">
        <v>0.54549999999999998</v>
      </c>
      <c r="U225">
        <v>14.84</v>
      </c>
      <c r="V225" s="1">
        <v>78648.800000000003</v>
      </c>
      <c r="W225">
        <v>132.84</v>
      </c>
      <c r="X225" s="1">
        <v>192987.22</v>
      </c>
      <c r="Y225">
        <v>0.65949999999999998</v>
      </c>
      <c r="Z225">
        <v>0.28860000000000002</v>
      </c>
      <c r="AA225">
        <v>5.1900000000000002E-2</v>
      </c>
      <c r="AB225">
        <v>0.34050000000000002</v>
      </c>
      <c r="AC225">
        <v>192.99</v>
      </c>
      <c r="AD225" s="1">
        <v>7208.96</v>
      </c>
      <c r="AE225">
        <v>698.2</v>
      </c>
      <c r="AF225" s="1">
        <v>190725.15</v>
      </c>
      <c r="AG225" t="s">
        <v>610</v>
      </c>
      <c r="AH225" s="1">
        <v>34683</v>
      </c>
      <c r="AI225" s="1">
        <v>57289.440000000002</v>
      </c>
      <c r="AJ225">
        <v>56.2</v>
      </c>
      <c r="AK225">
        <v>35.85</v>
      </c>
      <c r="AL225">
        <v>40.770000000000003</v>
      </c>
      <c r="AM225">
        <v>4.92</v>
      </c>
      <c r="AN225" s="1">
        <v>1309.05</v>
      </c>
      <c r="AO225">
        <v>1.0051000000000001</v>
      </c>
      <c r="AP225" s="1">
        <v>1442.62</v>
      </c>
      <c r="AQ225" s="1">
        <v>1964.05</v>
      </c>
      <c r="AR225" s="1">
        <v>6254.61</v>
      </c>
      <c r="AS225">
        <v>636.30999999999995</v>
      </c>
      <c r="AT225">
        <v>400.19</v>
      </c>
      <c r="AU225" s="1">
        <v>10697.79</v>
      </c>
      <c r="AV225" s="1">
        <v>3917.93</v>
      </c>
      <c r="AW225">
        <v>0.31180000000000002</v>
      </c>
      <c r="AX225" s="1">
        <v>6616.83</v>
      </c>
      <c r="AY225">
        <v>0.52649999999999997</v>
      </c>
      <c r="AZ225" s="1">
        <v>1311.79</v>
      </c>
      <c r="BA225">
        <v>0.10440000000000001</v>
      </c>
      <c r="BB225">
        <v>720.99</v>
      </c>
      <c r="BC225">
        <v>5.74E-2</v>
      </c>
      <c r="BD225" s="1">
        <v>12567.53</v>
      </c>
      <c r="BE225" s="1">
        <v>2265.98</v>
      </c>
      <c r="BF225">
        <v>0.51019999999999999</v>
      </c>
      <c r="BG225">
        <v>0.53539999999999999</v>
      </c>
      <c r="BH225">
        <v>0.21390000000000001</v>
      </c>
      <c r="BI225">
        <v>0.19819999999999999</v>
      </c>
      <c r="BJ225">
        <v>3.27E-2</v>
      </c>
      <c r="BK225">
        <v>1.9900000000000001E-2</v>
      </c>
    </row>
    <row r="226" spans="1:63" x14ac:dyDescent="0.3">
      <c r="A226" t="s">
        <v>225</v>
      </c>
      <c r="B226">
        <v>45419</v>
      </c>
      <c r="C226">
        <v>75.099999999999994</v>
      </c>
      <c r="D226">
        <v>12.01</v>
      </c>
      <c r="E226">
        <v>901.53</v>
      </c>
      <c r="F226">
        <v>891.28</v>
      </c>
      <c r="G226">
        <v>3.8E-3</v>
      </c>
      <c r="H226">
        <v>4.0000000000000002E-4</v>
      </c>
      <c r="I226">
        <v>5.4999999999999997E-3</v>
      </c>
      <c r="J226">
        <v>1.1999999999999999E-3</v>
      </c>
      <c r="K226">
        <v>0.04</v>
      </c>
      <c r="L226">
        <v>0.92490000000000006</v>
      </c>
      <c r="M226">
        <v>2.4199999999999999E-2</v>
      </c>
      <c r="N226">
        <v>0.4178</v>
      </c>
      <c r="O226">
        <v>2.3E-3</v>
      </c>
      <c r="P226">
        <v>0.1459</v>
      </c>
      <c r="Q226" s="1">
        <v>53002.15</v>
      </c>
      <c r="R226">
        <v>0.24929999999999999</v>
      </c>
      <c r="S226">
        <v>0.17780000000000001</v>
      </c>
      <c r="T226">
        <v>0.57289999999999996</v>
      </c>
      <c r="U226">
        <v>9.8000000000000007</v>
      </c>
      <c r="V226" s="1">
        <v>66936.55</v>
      </c>
      <c r="W226">
        <v>88.56</v>
      </c>
      <c r="X226" s="1">
        <v>141203.99</v>
      </c>
      <c r="Y226">
        <v>0.86870000000000003</v>
      </c>
      <c r="Z226">
        <v>0.08</v>
      </c>
      <c r="AA226">
        <v>5.1299999999999998E-2</v>
      </c>
      <c r="AB226">
        <v>0.1313</v>
      </c>
      <c r="AC226">
        <v>141.19999999999999</v>
      </c>
      <c r="AD226" s="1">
        <v>3700.32</v>
      </c>
      <c r="AE226">
        <v>478.77</v>
      </c>
      <c r="AF226" s="1">
        <v>120678.3</v>
      </c>
      <c r="AG226" t="s">
        <v>610</v>
      </c>
      <c r="AH226" s="1">
        <v>32489</v>
      </c>
      <c r="AI226" s="1">
        <v>48009.45</v>
      </c>
      <c r="AJ226">
        <v>44.86</v>
      </c>
      <c r="AK226">
        <v>24.54</v>
      </c>
      <c r="AL226">
        <v>31.55</v>
      </c>
      <c r="AM226">
        <v>4.3099999999999996</v>
      </c>
      <c r="AN226" s="1">
        <v>1355.46</v>
      </c>
      <c r="AO226">
        <v>1.4419</v>
      </c>
      <c r="AP226" s="1">
        <v>1639.94</v>
      </c>
      <c r="AQ226" s="1">
        <v>2140.79</v>
      </c>
      <c r="AR226" s="1">
        <v>6251.12</v>
      </c>
      <c r="AS226">
        <v>563.71</v>
      </c>
      <c r="AT226">
        <v>295.68</v>
      </c>
      <c r="AU226" s="1">
        <v>10891.24</v>
      </c>
      <c r="AV226" s="1">
        <v>6949.42</v>
      </c>
      <c r="AW226">
        <v>0.51039999999999996</v>
      </c>
      <c r="AX226" s="1">
        <v>4135.87</v>
      </c>
      <c r="AY226">
        <v>0.30370000000000003</v>
      </c>
      <c r="AZ226" s="1">
        <v>1744.22</v>
      </c>
      <c r="BA226">
        <v>0.12809999999999999</v>
      </c>
      <c r="BB226">
        <v>786.67</v>
      </c>
      <c r="BC226">
        <v>5.7799999999999997E-2</v>
      </c>
      <c r="BD226" s="1">
        <v>13616.17</v>
      </c>
      <c r="BE226" s="1">
        <v>6069.06</v>
      </c>
      <c r="BF226">
        <v>2.2624</v>
      </c>
      <c r="BG226">
        <v>0.51659999999999995</v>
      </c>
      <c r="BH226">
        <v>0.2132</v>
      </c>
      <c r="BI226">
        <v>0.21640000000000001</v>
      </c>
      <c r="BJ226">
        <v>3.85E-2</v>
      </c>
      <c r="BK226">
        <v>1.54E-2</v>
      </c>
    </row>
    <row r="227" spans="1:63" x14ac:dyDescent="0.3">
      <c r="A227" t="s">
        <v>226</v>
      </c>
      <c r="B227">
        <v>48496</v>
      </c>
      <c r="C227">
        <v>49.29</v>
      </c>
      <c r="D227">
        <v>63.69</v>
      </c>
      <c r="E227" s="1">
        <v>3139.05</v>
      </c>
      <c r="F227" s="1">
        <v>3031.34</v>
      </c>
      <c r="G227">
        <v>1.72E-2</v>
      </c>
      <c r="H227">
        <v>6.9999999999999999E-4</v>
      </c>
      <c r="I227">
        <v>1.2800000000000001E-2</v>
      </c>
      <c r="J227">
        <v>1.1999999999999999E-3</v>
      </c>
      <c r="K227">
        <v>2.1100000000000001E-2</v>
      </c>
      <c r="L227">
        <v>0.91839999999999999</v>
      </c>
      <c r="M227">
        <v>2.8500000000000001E-2</v>
      </c>
      <c r="N227">
        <v>0.13270000000000001</v>
      </c>
      <c r="O227">
        <v>6.4999999999999997E-3</v>
      </c>
      <c r="P227">
        <v>0.1057</v>
      </c>
      <c r="Q227" s="1">
        <v>63088.15</v>
      </c>
      <c r="R227">
        <v>0.20660000000000001</v>
      </c>
      <c r="S227">
        <v>0.19270000000000001</v>
      </c>
      <c r="T227">
        <v>0.60070000000000001</v>
      </c>
      <c r="U227">
        <v>17.93</v>
      </c>
      <c r="V227" s="1">
        <v>86827.01</v>
      </c>
      <c r="W227">
        <v>172.39</v>
      </c>
      <c r="X227" s="1">
        <v>200828.39</v>
      </c>
      <c r="Y227">
        <v>0.85429999999999995</v>
      </c>
      <c r="Z227">
        <v>0.1013</v>
      </c>
      <c r="AA227">
        <v>4.4400000000000002E-2</v>
      </c>
      <c r="AB227">
        <v>0.1457</v>
      </c>
      <c r="AC227">
        <v>200.83</v>
      </c>
      <c r="AD227" s="1">
        <v>7620.9</v>
      </c>
      <c r="AE227">
        <v>918.94</v>
      </c>
      <c r="AF227" s="1">
        <v>210164.28</v>
      </c>
      <c r="AG227" t="s">
        <v>610</v>
      </c>
      <c r="AH227" s="1">
        <v>47730</v>
      </c>
      <c r="AI227" s="1">
        <v>92576.78</v>
      </c>
      <c r="AJ227">
        <v>66.19</v>
      </c>
      <c r="AK227">
        <v>37.270000000000003</v>
      </c>
      <c r="AL227">
        <v>41.46</v>
      </c>
      <c r="AM227">
        <v>4.57</v>
      </c>
      <c r="AN227" s="1">
        <v>2215.21</v>
      </c>
      <c r="AO227">
        <v>0.75509999999999999</v>
      </c>
      <c r="AP227" s="1">
        <v>1329.95</v>
      </c>
      <c r="AQ227" s="1">
        <v>1934.68</v>
      </c>
      <c r="AR227" s="1">
        <v>6330.71</v>
      </c>
      <c r="AS227">
        <v>616.04</v>
      </c>
      <c r="AT227">
        <v>335.25</v>
      </c>
      <c r="AU227" s="1">
        <v>10546.64</v>
      </c>
      <c r="AV227" s="1">
        <v>3566.56</v>
      </c>
      <c r="AW227">
        <v>0.30620000000000003</v>
      </c>
      <c r="AX227" s="1">
        <v>6963.28</v>
      </c>
      <c r="AY227">
        <v>0.5978</v>
      </c>
      <c r="AZ227">
        <v>740.23</v>
      </c>
      <c r="BA227">
        <v>6.3500000000000001E-2</v>
      </c>
      <c r="BB227">
        <v>378.95</v>
      </c>
      <c r="BC227">
        <v>3.2500000000000001E-2</v>
      </c>
      <c r="BD227" s="1">
        <v>11649.02</v>
      </c>
      <c r="BE227" s="1">
        <v>2199.79</v>
      </c>
      <c r="BF227">
        <v>0.29799999999999999</v>
      </c>
      <c r="BG227">
        <v>0.58160000000000001</v>
      </c>
      <c r="BH227">
        <v>0.22270000000000001</v>
      </c>
      <c r="BI227">
        <v>0.1447</v>
      </c>
      <c r="BJ227">
        <v>3.2899999999999999E-2</v>
      </c>
      <c r="BK227">
        <v>1.7999999999999999E-2</v>
      </c>
    </row>
    <row r="228" spans="1:63" x14ac:dyDescent="0.3">
      <c r="A228" t="s">
        <v>227</v>
      </c>
      <c r="B228">
        <v>48801</v>
      </c>
      <c r="C228">
        <v>87.33</v>
      </c>
      <c r="D228">
        <v>17.809999999999999</v>
      </c>
      <c r="E228" s="1">
        <v>1555.64</v>
      </c>
      <c r="F228" s="1">
        <v>1557.05</v>
      </c>
      <c r="G228">
        <v>2.8999999999999998E-3</v>
      </c>
      <c r="H228">
        <v>1.1000000000000001E-3</v>
      </c>
      <c r="I228">
        <v>5.4000000000000003E-3</v>
      </c>
      <c r="J228">
        <v>1E-3</v>
      </c>
      <c r="K228">
        <v>1.4800000000000001E-2</v>
      </c>
      <c r="L228">
        <v>0.95720000000000005</v>
      </c>
      <c r="M228">
        <v>1.77E-2</v>
      </c>
      <c r="N228">
        <v>0.34560000000000002</v>
      </c>
      <c r="O228">
        <v>1.6999999999999999E-3</v>
      </c>
      <c r="P228">
        <v>0.12770000000000001</v>
      </c>
      <c r="Q228" s="1">
        <v>53719.11</v>
      </c>
      <c r="R228">
        <v>0.24759999999999999</v>
      </c>
      <c r="S228">
        <v>0.1923</v>
      </c>
      <c r="T228">
        <v>0.56000000000000005</v>
      </c>
      <c r="U228">
        <v>12.99</v>
      </c>
      <c r="V228" s="1">
        <v>70323.509999999995</v>
      </c>
      <c r="W228">
        <v>116.01</v>
      </c>
      <c r="X228" s="1">
        <v>133817.99</v>
      </c>
      <c r="Y228">
        <v>0.8881</v>
      </c>
      <c r="Z228">
        <v>6.0499999999999998E-2</v>
      </c>
      <c r="AA228">
        <v>5.1499999999999997E-2</v>
      </c>
      <c r="AB228">
        <v>0.1119</v>
      </c>
      <c r="AC228">
        <v>133.82</v>
      </c>
      <c r="AD228" s="1">
        <v>3592.12</v>
      </c>
      <c r="AE228">
        <v>482.21</v>
      </c>
      <c r="AF228" s="1">
        <v>126093.97</v>
      </c>
      <c r="AG228" t="s">
        <v>610</v>
      </c>
      <c r="AH228" s="1">
        <v>35286</v>
      </c>
      <c r="AI228" s="1">
        <v>53707.9</v>
      </c>
      <c r="AJ228">
        <v>39.97</v>
      </c>
      <c r="AK228">
        <v>26.22</v>
      </c>
      <c r="AL228">
        <v>29.57</v>
      </c>
      <c r="AM228">
        <v>4.5599999999999996</v>
      </c>
      <c r="AN228" s="1">
        <v>1199.3499999999999</v>
      </c>
      <c r="AO228">
        <v>1.1141000000000001</v>
      </c>
      <c r="AP228" s="1">
        <v>1234.8499999999999</v>
      </c>
      <c r="AQ228" s="1">
        <v>2101.7399999999998</v>
      </c>
      <c r="AR228" s="1">
        <v>5942.36</v>
      </c>
      <c r="AS228">
        <v>589.91999999999996</v>
      </c>
      <c r="AT228">
        <v>315.07</v>
      </c>
      <c r="AU228" s="1">
        <v>10183.94</v>
      </c>
      <c r="AV228" s="1">
        <v>5973.29</v>
      </c>
      <c r="AW228">
        <v>0.51770000000000005</v>
      </c>
      <c r="AX228" s="1">
        <v>3688.89</v>
      </c>
      <c r="AY228">
        <v>0.31969999999999998</v>
      </c>
      <c r="AZ228" s="1">
        <v>1199.6400000000001</v>
      </c>
      <c r="BA228">
        <v>0.104</v>
      </c>
      <c r="BB228">
        <v>675.72</v>
      </c>
      <c r="BC228">
        <v>5.8599999999999999E-2</v>
      </c>
      <c r="BD228" s="1">
        <v>11537.54</v>
      </c>
      <c r="BE228" s="1">
        <v>5446.21</v>
      </c>
      <c r="BF228">
        <v>1.7810999999999999</v>
      </c>
      <c r="BG228">
        <v>0.53420000000000001</v>
      </c>
      <c r="BH228">
        <v>0.21970000000000001</v>
      </c>
      <c r="BI228">
        <v>0.1951</v>
      </c>
      <c r="BJ228">
        <v>3.5000000000000003E-2</v>
      </c>
      <c r="BK228">
        <v>1.6E-2</v>
      </c>
    </row>
    <row r="229" spans="1:63" x14ac:dyDescent="0.3">
      <c r="A229" t="s">
        <v>228</v>
      </c>
      <c r="B229">
        <v>47019</v>
      </c>
      <c r="C229">
        <v>37.86</v>
      </c>
      <c r="D229">
        <v>261.70999999999998</v>
      </c>
      <c r="E229" s="1">
        <v>9907.4699999999993</v>
      </c>
      <c r="F229" s="1">
        <v>9684.65</v>
      </c>
      <c r="G229">
        <v>7.2800000000000004E-2</v>
      </c>
      <c r="H229">
        <v>8.0000000000000004E-4</v>
      </c>
      <c r="I229">
        <v>8.9200000000000002E-2</v>
      </c>
      <c r="J229">
        <v>1.1999999999999999E-3</v>
      </c>
      <c r="K229">
        <v>5.0700000000000002E-2</v>
      </c>
      <c r="L229">
        <v>0.73370000000000002</v>
      </c>
      <c r="M229">
        <v>5.1499999999999997E-2</v>
      </c>
      <c r="N229">
        <v>0.245</v>
      </c>
      <c r="O229">
        <v>4.4499999999999998E-2</v>
      </c>
      <c r="P229">
        <v>0.1234</v>
      </c>
      <c r="Q229" s="1">
        <v>69547.97</v>
      </c>
      <c r="R229">
        <v>0.23499999999999999</v>
      </c>
      <c r="S229">
        <v>0.18459999999999999</v>
      </c>
      <c r="T229">
        <v>0.58050000000000002</v>
      </c>
      <c r="U229">
        <v>55.6</v>
      </c>
      <c r="V229" s="1">
        <v>91263.27</v>
      </c>
      <c r="W229">
        <v>175.97</v>
      </c>
      <c r="X229" s="1">
        <v>178192.45</v>
      </c>
      <c r="Y229">
        <v>0.76729999999999998</v>
      </c>
      <c r="Z229">
        <v>0.2009</v>
      </c>
      <c r="AA229">
        <v>3.1800000000000002E-2</v>
      </c>
      <c r="AB229">
        <v>0.23269999999999999</v>
      </c>
      <c r="AC229">
        <v>178.19</v>
      </c>
      <c r="AD229" s="1">
        <v>8349.42</v>
      </c>
      <c r="AE229">
        <v>915.79</v>
      </c>
      <c r="AF229" s="1">
        <v>190914.77</v>
      </c>
      <c r="AG229" t="s">
        <v>610</v>
      </c>
      <c r="AH229" s="1">
        <v>47438</v>
      </c>
      <c r="AI229" s="1">
        <v>84820.160000000003</v>
      </c>
      <c r="AJ229">
        <v>73.959999999999994</v>
      </c>
      <c r="AK229">
        <v>43.71</v>
      </c>
      <c r="AL229">
        <v>49.58</v>
      </c>
      <c r="AM229">
        <v>4.91</v>
      </c>
      <c r="AN229" s="1">
        <v>1584.74</v>
      </c>
      <c r="AO229">
        <v>0.75739999999999996</v>
      </c>
      <c r="AP229" s="1">
        <v>1367.11</v>
      </c>
      <c r="AQ229" s="1">
        <v>1982.81</v>
      </c>
      <c r="AR229" s="1">
        <v>6960.09</v>
      </c>
      <c r="AS229">
        <v>731.5</v>
      </c>
      <c r="AT229">
        <v>389.02</v>
      </c>
      <c r="AU229" s="1">
        <v>11430.53</v>
      </c>
      <c r="AV229" s="1">
        <v>3518.24</v>
      </c>
      <c r="AW229">
        <v>0.28039999999999998</v>
      </c>
      <c r="AX229" s="1">
        <v>7495.18</v>
      </c>
      <c r="AY229">
        <v>0.59740000000000004</v>
      </c>
      <c r="AZ229" s="1">
        <v>1052.06</v>
      </c>
      <c r="BA229">
        <v>8.3799999999999999E-2</v>
      </c>
      <c r="BB229">
        <v>481.6</v>
      </c>
      <c r="BC229">
        <v>3.8399999999999997E-2</v>
      </c>
      <c r="BD229" s="1">
        <v>12547.09</v>
      </c>
      <c r="BE229" s="1">
        <v>2125.29</v>
      </c>
      <c r="BF229">
        <v>0.32050000000000001</v>
      </c>
      <c r="BG229">
        <v>0.59850000000000003</v>
      </c>
      <c r="BH229">
        <v>0.22270000000000001</v>
      </c>
      <c r="BI229">
        <v>0.1255</v>
      </c>
      <c r="BJ229">
        <v>3.0300000000000001E-2</v>
      </c>
      <c r="BK229">
        <v>2.3E-2</v>
      </c>
    </row>
    <row r="230" spans="1:63" x14ac:dyDescent="0.3">
      <c r="A230" t="s">
        <v>229</v>
      </c>
      <c r="B230">
        <v>44123</v>
      </c>
      <c r="C230">
        <v>84.43</v>
      </c>
      <c r="D230">
        <v>28.2</v>
      </c>
      <c r="E230" s="1">
        <v>2381.06</v>
      </c>
      <c r="F230" s="1">
        <v>2256.67</v>
      </c>
      <c r="G230">
        <v>5.4000000000000003E-3</v>
      </c>
      <c r="H230">
        <v>1.9E-3</v>
      </c>
      <c r="I230">
        <v>2.46E-2</v>
      </c>
      <c r="J230">
        <v>1.1999999999999999E-3</v>
      </c>
      <c r="K230">
        <v>3.85E-2</v>
      </c>
      <c r="L230">
        <v>0.88</v>
      </c>
      <c r="M230">
        <v>4.8399999999999999E-2</v>
      </c>
      <c r="N230">
        <v>0.57769999999999999</v>
      </c>
      <c r="O230">
        <v>6.6E-3</v>
      </c>
      <c r="P230">
        <v>0.15720000000000001</v>
      </c>
      <c r="Q230" s="1">
        <v>54063.15</v>
      </c>
      <c r="R230">
        <v>0.25679999999999997</v>
      </c>
      <c r="S230">
        <v>0.17419999999999999</v>
      </c>
      <c r="T230">
        <v>0.56899999999999995</v>
      </c>
      <c r="U230">
        <v>18.190000000000001</v>
      </c>
      <c r="V230" s="1">
        <v>73013.100000000006</v>
      </c>
      <c r="W230">
        <v>126.72</v>
      </c>
      <c r="X230" s="1">
        <v>114421.9</v>
      </c>
      <c r="Y230">
        <v>0.74909999999999999</v>
      </c>
      <c r="Z230">
        <v>0.19270000000000001</v>
      </c>
      <c r="AA230">
        <v>5.8200000000000002E-2</v>
      </c>
      <c r="AB230">
        <v>0.25090000000000001</v>
      </c>
      <c r="AC230">
        <v>114.42</v>
      </c>
      <c r="AD230" s="1">
        <v>3349.91</v>
      </c>
      <c r="AE230">
        <v>425.48</v>
      </c>
      <c r="AF230" s="1">
        <v>104985.19</v>
      </c>
      <c r="AG230" t="s">
        <v>610</v>
      </c>
      <c r="AH230" s="1">
        <v>29289</v>
      </c>
      <c r="AI230" s="1">
        <v>45137.47</v>
      </c>
      <c r="AJ230">
        <v>44.68</v>
      </c>
      <c r="AK230">
        <v>26.68</v>
      </c>
      <c r="AL230">
        <v>33.6</v>
      </c>
      <c r="AM230">
        <v>3.99</v>
      </c>
      <c r="AN230" s="1">
        <v>1129.53</v>
      </c>
      <c r="AO230">
        <v>1.105</v>
      </c>
      <c r="AP230" s="1">
        <v>1332.37</v>
      </c>
      <c r="AQ230" s="1">
        <v>2004.21</v>
      </c>
      <c r="AR230" s="1">
        <v>6320.06</v>
      </c>
      <c r="AS230">
        <v>586.89</v>
      </c>
      <c r="AT230">
        <v>307.49</v>
      </c>
      <c r="AU230" s="1">
        <v>10551.01</v>
      </c>
      <c r="AV230" s="1">
        <v>6774.7</v>
      </c>
      <c r="AW230">
        <v>0.54830000000000001</v>
      </c>
      <c r="AX230" s="1">
        <v>3492.53</v>
      </c>
      <c r="AY230">
        <v>0.28260000000000002</v>
      </c>
      <c r="AZ230">
        <v>998.38</v>
      </c>
      <c r="BA230">
        <v>8.0799999999999997E-2</v>
      </c>
      <c r="BB230" s="1">
        <v>1091.28</v>
      </c>
      <c r="BC230">
        <v>8.8300000000000003E-2</v>
      </c>
      <c r="BD230" s="1">
        <v>12356.89</v>
      </c>
      <c r="BE230" s="1">
        <v>5404.36</v>
      </c>
      <c r="BF230">
        <v>2.1915</v>
      </c>
      <c r="BG230">
        <v>0.51619999999999999</v>
      </c>
      <c r="BH230">
        <v>0.22939999999999999</v>
      </c>
      <c r="BI230">
        <v>0.20610000000000001</v>
      </c>
      <c r="BJ230">
        <v>3.4000000000000002E-2</v>
      </c>
      <c r="BK230">
        <v>1.43E-2</v>
      </c>
    </row>
    <row r="231" spans="1:63" x14ac:dyDescent="0.3">
      <c r="A231" t="s">
        <v>230</v>
      </c>
      <c r="B231">
        <v>45823</v>
      </c>
      <c r="C231">
        <v>63.67</v>
      </c>
      <c r="D231">
        <v>15.62</v>
      </c>
      <c r="E231">
        <v>994.28</v>
      </c>
      <c r="F231">
        <v>975.19</v>
      </c>
      <c r="G231">
        <v>4.4000000000000003E-3</v>
      </c>
      <c r="H231">
        <v>5.0000000000000001E-4</v>
      </c>
      <c r="I231">
        <v>4.7000000000000002E-3</v>
      </c>
      <c r="J231">
        <v>8.0000000000000004E-4</v>
      </c>
      <c r="K231">
        <v>1.41E-2</v>
      </c>
      <c r="L231">
        <v>0.95720000000000005</v>
      </c>
      <c r="M231">
        <v>1.83E-2</v>
      </c>
      <c r="N231">
        <v>0.3039</v>
      </c>
      <c r="O231">
        <v>1.2999999999999999E-3</v>
      </c>
      <c r="P231">
        <v>0.1239</v>
      </c>
      <c r="Q231" s="1">
        <v>56405.36</v>
      </c>
      <c r="R231">
        <v>0.2472</v>
      </c>
      <c r="S231">
        <v>0.1875</v>
      </c>
      <c r="T231">
        <v>0.56540000000000001</v>
      </c>
      <c r="U231">
        <v>7.41</v>
      </c>
      <c r="V231" s="1">
        <v>72848.039999999994</v>
      </c>
      <c r="W231">
        <v>128.91999999999999</v>
      </c>
      <c r="X231" s="1">
        <v>173432.11</v>
      </c>
      <c r="Y231">
        <v>0.81240000000000001</v>
      </c>
      <c r="Z231">
        <v>0.1123</v>
      </c>
      <c r="AA231">
        <v>7.5300000000000006E-2</v>
      </c>
      <c r="AB231">
        <v>0.18759999999999999</v>
      </c>
      <c r="AC231">
        <v>173.43</v>
      </c>
      <c r="AD231" s="1">
        <v>5082.74</v>
      </c>
      <c r="AE231">
        <v>585.59</v>
      </c>
      <c r="AF231" s="1">
        <v>157974.67000000001</v>
      </c>
      <c r="AG231" t="s">
        <v>610</v>
      </c>
      <c r="AH231" s="1">
        <v>35059</v>
      </c>
      <c r="AI231" s="1">
        <v>56817.53</v>
      </c>
      <c r="AJ231">
        <v>44.45</v>
      </c>
      <c r="AK231">
        <v>28.18</v>
      </c>
      <c r="AL231">
        <v>31.55</v>
      </c>
      <c r="AM231">
        <v>4.75</v>
      </c>
      <c r="AN231" s="1">
        <v>1334.07</v>
      </c>
      <c r="AO231">
        <v>1.1739999999999999</v>
      </c>
      <c r="AP231" s="1">
        <v>1422.23</v>
      </c>
      <c r="AQ231" s="1">
        <v>1961.42</v>
      </c>
      <c r="AR231" s="1">
        <v>6063.42</v>
      </c>
      <c r="AS231">
        <v>505.24</v>
      </c>
      <c r="AT231">
        <v>326.19</v>
      </c>
      <c r="AU231" s="1">
        <v>10278.5</v>
      </c>
      <c r="AV231" s="1">
        <v>5255.2</v>
      </c>
      <c r="AW231">
        <v>0.42059999999999997</v>
      </c>
      <c r="AX231" s="1">
        <v>5185.83</v>
      </c>
      <c r="AY231">
        <v>0.41510000000000002</v>
      </c>
      <c r="AZ231" s="1">
        <v>1399.56</v>
      </c>
      <c r="BA231">
        <v>0.112</v>
      </c>
      <c r="BB231">
        <v>653.33000000000004</v>
      </c>
      <c r="BC231">
        <v>5.2299999999999999E-2</v>
      </c>
      <c r="BD231" s="1">
        <v>12493.92</v>
      </c>
      <c r="BE231" s="1">
        <v>4366.3599999999997</v>
      </c>
      <c r="BF231">
        <v>1.1272</v>
      </c>
      <c r="BG231">
        <v>0.53339999999999999</v>
      </c>
      <c r="BH231">
        <v>0.22109999999999999</v>
      </c>
      <c r="BI231">
        <v>0.187</v>
      </c>
      <c r="BJ231">
        <v>3.44E-2</v>
      </c>
      <c r="BK231">
        <v>2.4E-2</v>
      </c>
    </row>
    <row r="232" spans="1:63" x14ac:dyDescent="0.3">
      <c r="A232" t="s">
        <v>231</v>
      </c>
      <c r="B232">
        <v>47571</v>
      </c>
      <c r="C232">
        <v>75.239999999999995</v>
      </c>
      <c r="D232">
        <v>8.81</v>
      </c>
      <c r="E232">
        <v>662.48</v>
      </c>
      <c r="F232">
        <v>665.08</v>
      </c>
      <c r="G232">
        <v>4.0000000000000001E-3</v>
      </c>
      <c r="H232">
        <v>2.9999999999999997E-4</v>
      </c>
      <c r="I232">
        <v>6.0000000000000001E-3</v>
      </c>
      <c r="J232">
        <v>1.1999999999999999E-3</v>
      </c>
      <c r="K232">
        <v>7.1900000000000006E-2</v>
      </c>
      <c r="L232">
        <v>0.89539999999999997</v>
      </c>
      <c r="M232">
        <v>2.12E-2</v>
      </c>
      <c r="N232">
        <v>0.38740000000000002</v>
      </c>
      <c r="O232">
        <v>5.0000000000000001E-3</v>
      </c>
      <c r="P232">
        <v>0.14000000000000001</v>
      </c>
      <c r="Q232" s="1">
        <v>51986.55</v>
      </c>
      <c r="R232">
        <v>0.29120000000000001</v>
      </c>
      <c r="S232">
        <v>0.1694</v>
      </c>
      <c r="T232">
        <v>0.53939999999999999</v>
      </c>
      <c r="U232">
        <v>8.4</v>
      </c>
      <c r="V232" s="1">
        <v>61904.15</v>
      </c>
      <c r="W232">
        <v>75.56</v>
      </c>
      <c r="X232" s="1">
        <v>157078.76999999999</v>
      </c>
      <c r="Y232">
        <v>0.90510000000000002</v>
      </c>
      <c r="Z232">
        <v>4.6199999999999998E-2</v>
      </c>
      <c r="AA232">
        <v>4.87E-2</v>
      </c>
      <c r="AB232">
        <v>9.4899999999999998E-2</v>
      </c>
      <c r="AC232">
        <v>157.08000000000001</v>
      </c>
      <c r="AD232" s="1">
        <v>3847.47</v>
      </c>
      <c r="AE232">
        <v>468.99</v>
      </c>
      <c r="AF232" s="1">
        <v>126394.01</v>
      </c>
      <c r="AG232" t="s">
        <v>610</v>
      </c>
      <c r="AH232" s="1">
        <v>33669</v>
      </c>
      <c r="AI232" s="1">
        <v>48496.59</v>
      </c>
      <c r="AJ232">
        <v>40.729999999999997</v>
      </c>
      <c r="AK232">
        <v>23.28</v>
      </c>
      <c r="AL232">
        <v>29.59</v>
      </c>
      <c r="AM232">
        <v>4.43</v>
      </c>
      <c r="AN232" s="1">
        <v>1473.94</v>
      </c>
      <c r="AO232">
        <v>1.7630999999999999</v>
      </c>
      <c r="AP232" s="1">
        <v>1637.34</v>
      </c>
      <c r="AQ232" s="1">
        <v>2155.75</v>
      </c>
      <c r="AR232" s="1">
        <v>6717.42</v>
      </c>
      <c r="AS232">
        <v>527.16999999999996</v>
      </c>
      <c r="AT232">
        <v>310.70999999999998</v>
      </c>
      <c r="AU232" s="1">
        <v>11348.39</v>
      </c>
      <c r="AV232" s="1">
        <v>7210.25</v>
      </c>
      <c r="AW232">
        <v>0.50600000000000001</v>
      </c>
      <c r="AX232" s="1">
        <v>4566.08</v>
      </c>
      <c r="AY232">
        <v>0.32040000000000002</v>
      </c>
      <c r="AZ232" s="1">
        <v>1661.42</v>
      </c>
      <c r="BA232">
        <v>0.1166</v>
      </c>
      <c r="BB232">
        <v>811.57</v>
      </c>
      <c r="BC232">
        <v>5.7000000000000002E-2</v>
      </c>
      <c r="BD232" s="1">
        <v>14249.32</v>
      </c>
      <c r="BE232" s="1">
        <v>6615.03</v>
      </c>
      <c r="BF232">
        <v>2.6414</v>
      </c>
      <c r="BG232">
        <v>0.53300000000000003</v>
      </c>
      <c r="BH232">
        <v>0.21759999999999999</v>
      </c>
      <c r="BI232">
        <v>0.19639999999999999</v>
      </c>
      <c r="BJ232">
        <v>3.39E-2</v>
      </c>
      <c r="BK232">
        <v>1.9199999999999998E-2</v>
      </c>
    </row>
    <row r="233" spans="1:63" x14ac:dyDescent="0.3">
      <c r="A233" t="s">
        <v>232</v>
      </c>
      <c r="B233">
        <v>49700</v>
      </c>
      <c r="C233">
        <v>79.67</v>
      </c>
      <c r="D233">
        <v>11.33</v>
      </c>
      <c r="E233">
        <v>902.52</v>
      </c>
      <c r="F233">
        <v>888.76</v>
      </c>
      <c r="G233">
        <v>4.4999999999999997E-3</v>
      </c>
      <c r="H233">
        <v>5.0000000000000001E-4</v>
      </c>
      <c r="I233">
        <v>8.0000000000000002E-3</v>
      </c>
      <c r="J233">
        <v>8.9999999999999998E-4</v>
      </c>
      <c r="K233">
        <v>4.4999999999999998E-2</v>
      </c>
      <c r="L233">
        <v>0.92190000000000005</v>
      </c>
      <c r="M233">
        <v>1.9E-2</v>
      </c>
      <c r="N233">
        <v>0.33410000000000001</v>
      </c>
      <c r="O233">
        <v>6.7000000000000002E-3</v>
      </c>
      <c r="P233">
        <v>0.14050000000000001</v>
      </c>
      <c r="Q233" s="1">
        <v>55427.13</v>
      </c>
      <c r="R233">
        <v>0.25359999999999999</v>
      </c>
      <c r="S233">
        <v>0.15970000000000001</v>
      </c>
      <c r="T233">
        <v>0.5867</v>
      </c>
      <c r="U233">
        <v>8.69</v>
      </c>
      <c r="V233" s="1">
        <v>65952.81</v>
      </c>
      <c r="W233">
        <v>100.54</v>
      </c>
      <c r="X233" s="1">
        <v>181682.35</v>
      </c>
      <c r="Y233">
        <v>0.82499999999999996</v>
      </c>
      <c r="Z233">
        <v>9.9099999999999994E-2</v>
      </c>
      <c r="AA233">
        <v>7.5899999999999995E-2</v>
      </c>
      <c r="AB233">
        <v>0.17499999999999999</v>
      </c>
      <c r="AC233">
        <v>181.68</v>
      </c>
      <c r="AD233" s="1">
        <v>5240.45</v>
      </c>
      <c r="AE233">
        <v>581.38</v>
      </c>
      <c r="AF233" s="1">
        <v>157235.23000000001</v>
      </c>
      <c r="AG233" t="s">
        <v>610</v>
      </c>
      <c r="AH233" s="1">
        <v>34681</v>
      </c>
      <c r="AI233" s="1">
        <v>53957.45</v>
      </c>
      <c r="AJ233">
        <v>45.57</v>
      </c>
      <c r="AK233">
        <v>26.84</v>
      </c>
      <c r="AL233">
        <v>33.57</v>
      </c>
      <c r="AM233">
        <v>4.42</v>
      </c>
      <c r="AN233" s="1">
        <v>1799.82</v>
      </c>
      <c r="AO233">
        <v>1.4561999999999999</v>
      </c>
      <c r="AP233" s="1">
        <v>1666.76</v>
      </c>
      <c r="AQ233" s="1">
        <v>2094.75</v>
      </c>
      <c r="AR233" s="1">
        <v>6444.72</v>
      </c>
      <c r="AS233">
        <v>608.84</v>
      </c>
      <c r="AT233">
        <v>376.37</v>
      </c>
      <c r="AU233" s="1">
        <v>11191.45</v>
      </c>
      <c r="AV233" s="1">
        <v>5571.27</v>
      </c>
      <c r="AW233">
        <v>0.40689999999999998</v>
      </c>
      <c r="AX233" s="1">
        <v>5730</v>
      </c>
      <c r="AY233">
        <v>0.41849999999999998</v>
      </c>
      <c r="AZ233" s="1">
        <v>1731.96</v>
      </c>
      <c r="BA233">
        <v>0.1265</v>
      </c>
      <c r="BB233">
        <v>659.37</v>
      </c>
      <c r="BC233">
        <v>4.82E-2</v>
      </c>
      <c r="BD233" s="1">
        <v>13692.6</v>
      </c>
      <c r="BE233" s="1">
        <v>4545.05</v>
      </c>
      <c r="BF233">
        <v>1.3357000000000001</v>
      </c>
      <c r="BG233">
        <v>0.52929999999999999</v>
      </c>
      <c r="BH233">
        <v>0.21920000000000001</v>
      </c>
      <c r="BI233">
        <v>0.19409999999999999</v>
      </c>
      <c r="BJ233">
        <v>3.6299999999999999E-2</v>
      </c>
      <c r="BK233">
        <v>2.12E-2</v>
      </c>
    </row>
    <row r="234" spans="1:63" x14ac:dyDescent="0.3">
      <c r="A234" t="s">
        <v>233</v>
      </c>
      <c r="B234">
        <v>50161</v>
      </c>
      <c r="C234">
        <v>41.05</v>
      </c>
      <c r="D234">
        <v>69.73</v>
      </c>
      <c r="E234" s="1">
        <v>2862.06</v>
      </c>
      <c r="F234" s="1">
        <v>2772.45</v>
      </c>
      <c r="G234">
        <v>2.3199999999999998E-2</v>
      </c>
      <c r="H234">
        <v>1.1000000000000001E-3</v>
      </c>
      <c r="I234">
        <v>5.5100000000000003E-2</v>
      </c>
      <c r="J234">
        <v>1.4E-3</v>
      </c>
      <c r="K234">
        <v>4.7300000000000002E-2</v>
      </c>
      <c r="L234">
        <v>0.8155</v>
      </c>
      <c r="M234">
        <v>5.6300000000000003E-2</v>
      </c>
      <c r="N234">
        <v>0.38030000000000003</v>
      </c>
      <c r="O234">
        <v>1.95E-2</v>
      </c>
      <c r="P234">
        <v>0.1318</v>
      </c>
      <c r="Q234" s="1">
        <v>61870.59</v>
      </c>
      <c r="R234">
        <v>0.2384</v>
      </c>
      <c r="S234">
        <v>0.19389999999999999</v>
      </c>
      <c r="T234">
        <v>0.56769999999999998</v>
      </c>
      <c r="U234">
        <v>18.850000000000001</v>
      </c>
      <c r="V234" s="1">
        <v>83400.33</v>
      </c>
      <c r="W234">
        <v>147.47</v>
      </c>
      <c r="X234" s="1">
        <v>185947.13</v>
      </c>
      <c r="Y234">
        <v>0.65869999999999995</v>
      </c>
      <c r="Z234">
        <v>0.2959</v>
      </c>
      <c r="AA234">
        <v>4.5400000000000003E-2</v>
      </c>
      <c r="AB234">
        <v>0.34129999999999999</v>
      </c>
      <c r="AC234">
        <v>185.95</v>
      </c>
      <c r="AD234" s="1">
        <v>7325.75</v>
      </c>
      <c r="AE234">
        <v>751.88</v>
      </c>
      <c r="AF234" s="1">
        <v>186859.28</v>
      </c>
      <c r="AG234" t="s">
        <v>610</v>
      </c>
      <c r="AH234" s="1">
        <v>35827</v>
      </c>
      <c r="AI234" s="1">
        <v>58283.61</v>
      </c>
      <c r="AJ234">
        <v>61.14</v>
      </c>
      <c r="AK234">
        <v>37.619999999999997</v>
      </c>
      <c r="AL234">
        <v>41.22</v>
      </c>
      <c r="AM234">
        <v>4.5999999999999996</v>
      </c>
      <c r="AN234" s="1">
        <v>1877.37</v>
      </c>
      <c r="AO234">
        <v>1.0489999999999999</v>
      </c>
      <c r="AP234" s="1">
        <v>1421.79</v>
      </c>
      <c r="AQ234" s="1">
        <v>1973.68</v>
      </c>
      <c r="AR234" s="1">
        <v>6829.69</v>
      </c>
      <c r="AS234">
        <v>672.55</v>
      </c>
      <c r="AT234">
        <v>348.37</v>
      </c>
      <c r="AU234" s="1">
        <v>11246.08</v>
      </c>
      <c r="AV234" s="1">
        <v>3873.99</v>
      </c>
      <c r="AW234">
        <v>0.30690000000000001</v>
      </c>
      <c r="AX234" s="1">
        <v>6896.42</v>
      </c>
      <c r="AY234">
        <v>0.54630000000000001</v>
      </c>
      <c r="AZ234" s="1">
        <v>1124.8699999999999</v>
      </c>
      <c r="BA234">
        <v>8.9099999999999999E-2</v>
      </c>
      <c r="BB234">
        <v>727.78</v>
      </c>
      <c r="BC234">
        <v>5.7700000000000001E-2</v>
      </c>
      <c r="BD234" s="1">
        <v>12623.06</v>
      </c>
      <c r="BE234" s="1">
        <v>2364.31</v>
      </c>
      <c r="BF234">
        <v>0.50939999999999996</v>
      </c>
      <c r="BG234">
        <v>0.56530000000000002</v>
      </c>
      <c r="BH234">
        <v>0.21970000000000001</v>
      </c>
      <c r="BI234">
        <v>0.16830000000000001</v>
      </c>
      <c r="BJ234">
        <v>2.9899999999999999E-2</v>
      </c>
      <c r="BK234">
        <v>1.6899999999999998E-2</v>
      </c>
    </row>
    <row r="235" spans="1:63" x14ac:dyDescent="0.3">
      <c r="A235" t="s">
        <v>234</v>
      </c>
      <c r="B235">
        <v>45427</v>
      </c>
      <c r="C235">
        <v>62.95</v>
      </c>
      <c r="D235">
        <v>30.84</v>
      </c>
      <c r="E235" s="1">
        <v>1941.54</v>
      </c>
      <c r="F235" s="1">
        <v>1983.35</v>
      </c>
      <c r="G235">
        <v>6.8999999999999999E-3</v>
      </c>
      <c r="H235">
        <v>2.0999999999999999E-3</v>
      </c>
      <c r="I235">
        <v>1.4E-2</v>
      </c>
      <c r="J235">
        <v>1.5E-3</v>
      </c>
      <c r="K235">
        <v>3.8100000000000002E-2</v>
      </c>
      <c r="L235">
        <v>0.90480000000000005</v>
      </c>
      <c r="M235">
        <v>3.2599999999999997E-2</v>
      </c>
      <c r="N235">
        <v>0.39529999999999998</v>
      </c>
      <c r="O235">
        <v>5.7999999999999996E-3</v>
      </c>
      <c r="P235">
        <v>0.13689999999999999</v>
      </c>
      <c r="Q235" s="1">
        <v>55552.32</v>
      </c>
      <c r="R235">
        <v>0.2344</v>
      </c>
      <c r="S235">
        <v>0.17660000000000001</v>
      </c>
      <c r="T235">
        <v>0.58889999999999998</v>
      </c>
      <c r="U235">
        <v>14.96</v>
      </c>
      <c r="V235" s="1">
        <v>72092.67</v>
      </c>
      <c r="W235">
        <v>125.97</v>
      </c>
      <c r="X235" s="1">
        <v>143003.1</v>
      </c>
      <c r="Y235">
        <v>0.81950000000000001</v>
      </c>
      <c r="Z235">
        <v>0.13730000000000001</v>
      </c>
      <c r="AA235">
        <v>4.3200000000000002E-2</v>
      </c>
      <c r="AB235">
        <v>0.18049999999999999</v>
      </c>
      <c r="AC235">
        <v>143</v>
      </c>
      <c r="AD235" s="1">
        <v>4567.47</v>
      </c>
      <c r="AE235">
        <v>600.12</v>
      </c>
      <c r="AF235" s="1">
        <v>130387.22</v>
      </c>
      <c r="AG235" t="s">
        <v>610</v>
      </c>
      <c r="AH235" s="1">
        <v>34677</v>
      </c>
      <c r="AI235" s="1">
        <v>52841.59</v>
      </c>
      <c r="AJ235">
        <v>49.62</v>
      </c>
      <c r="AK235">
        <v>29.77</v>
      </c>
      <c r="AL235">
        <v>36.119999999999997</v>
      </c>
      <c r="AM235">
        <v>4.26</v>
      </c>
      <c r="AN235" s="1">
        <v>1123.83</v>
      </c>
      <c r="AO235">
        <v>1.0486</v>
      </c>
      <c r="AP235" s="1">
        <v>1266.79</v>
      </c>
      <c r="AQ235" s="1">
        <v>1855.46</v>
      </c>
      <c r="AR235" s="1">
        <v>5957.85</v>
      </c>
      <c r="AS235">
        <v>603.47</v>
      </c>
      <c r="AT235">
        <v>289.02</v>
      </c>
      <c r="AU235" s="1">
        <v>9972.6</v>
      </c>
      <c r="AV235" s="1">
        <v>5201.57</v>
      </c>
      <c r="AW235">
        <v>0.44350000000000001</v>
      </c>
      <c r="AX235" s="1">
        <v>4250.46</v>
      </c>
      <c r="AY235">
        <v>0.3624</v>
      </c>
      <c r="AZ235" s="1">
        <v>1524.07</v>
      </c>
      <c r="BA235">
        <v>0.12989999999999999</v>
      </c>
      <c r="BB235">
        <v>753.12</v>
      </c>
      <c r="BC235">
        <v>6.4199999999999993E-2</v>
      </c>
      <c r="BD235" s="1">
        <v>11729.22</v>
      </c>
      <c r="BE235" s="1">
        <v>4663.38</v>
      </c>
      <c r="BF235">
        <v>1.3324</v>
      </c>
      <c r="BG235">
        <v>0.54869999999999997</v>
      </c>
      <c r="BH235">
        <v>0.224</v>
      </c>
      <c r="BI235">
        <v>0.18129999999999999</v>
      </c>
      <c r="BJ235">
        <v>3.0300000000000001E-2</v>
      </c>
      <c r="BK235">
        <v>1.5699999999999999E-2</v>
      </c>
    </row>
    <row r="236" spans="1:63" x14ac:dyDescent="0.3">
      <c r="A236" t="s">
        <v>235</v>
      </c>
      <c r="B236">
        <v>48751</v>
      </c>
      <c r="C236">
        <v>24.05</v>
      </c>
      <c r="D236">
        <v>257.39999999999998</v>
      </c>
      <c r="E236" s="1">
        <v>6189.92</v>
      </c>
      <c r="F236" s="1">
        <v>5734.71</v>
      </c>
      <c r="G236">
        <v>1.9400000000000001E-2</v>
      </c>
      <c r="H236">
        <v>1.1999999999999999E-3</v>
      </c>
      <c r="I236">
        <v>0.22120000000000001</v>
      </c>
      <c r="J236">
        <v>1.2999999999999999E-3</v>
      </c>
      <c r="K236">
        <v>6.3799999999999996E-2</v>
      </c>
      <c r="L236">
        <v>0.62</v>
      </c>
      <c r="M236">
        <v>7.3099999999999998E-2</v>
      </c>
      <c r="N236">
        <v>0.57489999999999997</v>
      </c>
      <c r="O236">
        <v>3.3099999999999997E-2</v>
      </c>
      <c r="P236">
        <v>0.15559999999999999</v>
      </c>
      <c r="Q236" s="1">
        <v>58777.41</v>
      </c>
      <c r="R236">
        <v>0.33289999999999997</v>
      </c>
      <c r="S236">
        <v>0.1754</v>
      </c>
      <c r="T236">
        <v>0.49170000000000003</v>
      </c>
      <c r="U236">
        <v>36.770000000000003</v>
      </c>
      <c r="V236" s="1">
        <v>84369.4</v>
      </c>
      <c r="W236">
        <v>165.36</v>
      </c>
      <c r="X236" s="1">
        <v>118667.11</v>
      </c>
      <c r="Y236">
        <v>0.72089999999999999</v>
      </c>
      <c r="Z236">
        <v>0.24079999999999999</v>
      </c>
      <c r="AA236">
        <v>3.8300000000000001E-2</v>
      </c>
      <c r="AB236">
        <v>0.27910000000000001</v>
      </c>
      <c r="AC236">
        <v>118.67</v>
      </c>
      <c r="AD236" s="1">
        <v>4930.55</v>
      </c>
      <c r="AE236">
        <v>617.36</v>
      </c>
      <c r="AF236" s="1">
        <v>114722.3</v>
      </c>
      <c r="AG236" t="s">
        <v>610</v>
      </c>
      <c r="AH236" s="1">
        <v>31480</v>
      </c>
      <c r="AI236" s="1">
        <v>49575.69</v>
      </c>
      <c r="AJ236">
        <v>63.21</v>
      </c>
      <c r="AK236">
        <v>42.18</v>
      </c>
      <c r="AL236">
        <v>46</v>
      </c>
      <c r="AM236">
        <v>5.18</v>
      </c>
      <c r="AN236">
        <v>981.17</v>
      </c>
      <c r="AO236">
        <v>1.0478000000000001</v>
      </c>
      <c r="AP236" s="1">
        <v>1296.03</v>
      </c>
      <c r="AQ236" s="1">
        <v>1980.93</v>
      </c>
      <c r="AR236" s="1">
        <v>6296.8</v>
      </c>
      <c r="AS236">
        <v>690.91</v>
      </c>
      <c r="AT236">
        <v>330.45</v>
      </c>
      <c r="AU236" s="1">
        <v>10595.12</v>
      </c>
      <c r="AV236" s="1">
        <v>5959.96</v>
      </c>
      <c r="AW236">
        <v>0.47299999999999998</v>
      </c>
      <c r="AX236" s="1">
        <v>4741.04</v>
      </c>
      <c r="AY236">
        <v>0.37630000000000002</v>
      </c>
      <c r="AZ236">
        <v>905.73</v>
      </c>
      <c r="BA236">
        <v>7.1900000000000006E-2</v>
      </c>
      <c r="BB236">
        <v>993.5</v>
      </c>
      <c r="BC236">
        <v>7.8799999999999995E-2</v>
      </c>
      <c r="BD236" s="1">
        <v>12600.22</v>
      </c>
      <c r="BE236" s="1">
        <v>4078.2</v>
      </c>
      <c r="BF236">
        <v>1.2453000000000001</v>
      </c>
      <c r="BG236">
        <v>0.54049999999999998</v>
      </c>
      <c r="BH236">
        <v>0.20369999999999999</v>
      </c>
      <c r="BI236">
        <v>0.20949999999999999</v>
      </c>
      <c r="BJ236">
        <v>3.15E-2</v>
      </c>
      <c r="BK236">
        <v>1.49E-2</v>
      </c>
    </row>
    <row r="237" spans="1:63" x14ac:dyDescent="0.3">
      <c r="A237" t="s">
        <v>236</v>
      </c>
      <c r="B237">
        <v>50021</v>
      </c>
      <c r="C237">
        <v>23.57</v>
      </c>
      <c r="D237">
        <v>150.78</v>
      </c>
      <c r="E237" s="1">
        <v>3554.17</v>
      </c>
      <c r="F237" s="1">
        <v>3489.39</v>
      </c>
      <c r="G237">
        <v>5.1799999999999999E-2</v>
      </c>
      <c r="H237">
        <v>8.0000000000000004E-4</v>
      </c>
      <c r="I237">
        <v>3.0800000000000001E-2</v>
      </c>
      <c r="J237">
        <v>8.0000000000000004E-4</v>
      </c>
      <c r="K237">
        <v>3.3300000000000003E-2</v>
      </c>
      <c r="L237">
        <v>0.84609999999999996</v>
      </c>
      <c r="M237">
        <v>3.6400000000000002E-2</v>
      </c>
      <c r="N237">
        <v>9.3100000000000002E-2</v>
      </c>
      <c r="O237">
        <v>1.6899999999999998E-2</v>
      </c>
      <c r="P237">
        <v>0.1053</v>
      </c>
      <c r="Q237" s="1">
        <v>71090.28</v>
      </c>
      <c r="R237">
        <v>0.17630000000000001</v>
      </c>
      <c r="S237">
        <v>0.189</v>
      </c>
      <c r="T237">
        <v>0.63460000000000005</v>
      </c>
      <c r="U237">
        <v>21.01</v>
      </c>
      <c r="V237" s="1">
        <v>92157.51</v>
      </c>
      <c r="W237">
        <v>167.43</v>
      </c>
      <c r="X237" s="1">
        <v>235188.04</v>
      </c>
      <c r="Y237">
        <v>0.83160000000000001</v>
      </c>
      <c r="Z237">
        <v>0.14080000000000001</v>
      </c>
      <c r="AA237">
        <v>2.76E-2</v>
      </c>
      <c r="AB237">
        <v>0.16839999999999999</v>
      </c>
      <c r="AC237">
        <v>235.19</v>
      </c>
      <c r="AD237" s="1">
        <v>10051.18</v>
      </c>
      <c r="AE237" s="1">
        <v>1141.48</v>
      </c>
      <c r="AF237" s="1">
        <v>260661.4</v>
      </c>
      <c r="AG237" t="s">
        <v>610</v>
      </c>
      <c r="AH237" s="1">
        <v>55859</v>
      </c>
      <c r="AI237" s="1">
        <v>133198.60999999999</v>
      </c>
      <c r="AJ237">
        <v>77.599999999999994</v>
      </c>
      <c r="AK237">
        <v>42.04</v>
      </c>
      <c r="AL237">
        <v>49.48</v>
      </c>
      <c r="AM237">
        <v>5</v>
      </c>
      <c r="AN237" s="1">
        <v>1302.8699999999999</v>
      </c>
      <c r="AO237">
        <v>0.5897</v>
      </c>
      <c r="AP237" s="1">
        <v>1500.83</v>
      </c>
      <c r="AQ237" s="1">
        <v>2053.56</v>
      </c>
      <c r="AR237" s="1">
        <v>7295.77</v>
      </c>
      <c r="AS237">
        <v>795.64</v>
      </c>
      <c r="AT237">
        <v>447.59</v>
      </c>
      <c r="AU237" s="1">
        <v>12093.38</v>
      </c>
      <c r="AV237" s="1">
        <v>2978.67</v>
      </c>
      <c r="AW237">
        <v>0.22500000000000001</v>
      </c>
      <c r="AX237" s="1">
        <v>8929.61</v>
      </c>
      <c r="AY237">
        <v>0.67459999999999998</v>
      </c>
      <c r="AZ237">
        <v>968.76</v>
      </c>
      <c r="BA237">
        <v>7.3200000000000001E-2</v>
      </c>
      <c r="BB237">
        <v>360.8</v>
      </c>
      <c r="BC237">
        <v>2.7300000000000001E-2</v>
      </c>
      <c r="BD237" s="1">
        <v>13237.84</v>
      </c>
      <c r="BE237" s="1">
        <v>1399.69</v>
      </c>
      <c r="BF237">
        <v>0.125</v>
      </c>
      <c r="BG237">
        <v>0.6</v>
      </c>
      <c r="BH237">
        <v>0.21510000000000001</v>
      </c>
      <c r="BI237">
        <v>0.13789999999999999</v>
      </c>
      <c r="BJ237">
        <v>3.1300000000000001E-2</v>
      </c>
      <c r="BK237">
        <v>1.5599999999999999E-2</v>
      </c>
    </row>
    <row r="238" spans="1:63" x14ac:dyDescent="0.3">
      <c r="A238" t="s">
        <v>237</v>
      </c>
      <c r="B238">
        <v>49502</v>
      </c>
      <c r="C238">
        <v>91.62</v>
      </c>
      <c r="D238">
        <v>13.12</v>
      </c>
      <c r="E238" s="1">
        <v>1202.4100000000001</v>
      </c>
      <c r="F238" s="1">
        <v>1156.51</v>
      </c>
      <c r="G238">
        <v>2.3999999999999998E-3</v>
      </c>
      <c r="H238">
        <v>2.0000000000000001E-4</v>
      </c>
      <c r="I238">
        <v>6.8999999999999999E-3</v>
      </c>
      <c r="J238">
        <v>8.0000000000000004E-4</v>
      </c>
      <c r="K238">
        <v>0.01</v>
      </c>
      <c r="L238">
        <v>0.95840000000000003</v>
      </c>
      <c r="M238">
        <v>2.12E-2</v>
      </c>
      <c r="N238">
        <v>0.76870000000000005</v>
      </c>
      <c r="O238">
        <v>1E-4</v>
      </c>
      <c r="P238">
        <v>0.16450000000000001</v>
      </c>
      <c r="Q238" s="1">
        <v>52474.85</v>
      </c>
      <c r="R238">
        <v>0.252</v>
      </c>
      <c r="S238">
        <v>0.20680000000000001</v>
      </c>
      <c r="T238">
        <v>0.54120000000000001</v>
      </c>
      <c r="U238">
        <v>10.27</v>
      </c>
      <c r="V238" s="1">
        <v>69361.320000000007</v>
      </c>
      <c r="W238">
        <v>112.43</v>
      </c>
      <c r="X238" s="1">
        <v>90734.51</v>
      </c>
      <c r="Y238">
        <v>0.86019999999999996</v>
      </c>
      <c r="Z238">
        <v>6.6600000000000006E-2</v>
      </c>
      <c r="AA238">
        <v>7.3200000000000001E-2</v>
      </c>
      <c r="AB238">
        <v>0.13980000000000001</v>
      </c>
      <c r="AC238">
        <v>90.73</v>
      </c>
      <c r="AD238" s="1">
        <v>2099.64</v>
      </c>
      <c r="AE238">
        <v>286.33999999999997</v>
      </c>
      <c r="AF238" s="1">
        <v>79221.31</v>
      </c>
      <c r="AG238" t="s">
        <v>610</v>
      </c>
      <c r="AH238" s="1">
        <v>29777</v>
      </c>
      <c r="AI238" s="1">
        <v>45253.57</v>
      </c>
      <c r="AJ238">
        <v>31.37</v>
      </c>
      <c r="AK238">
        <v>22.89</v>
      </c>
      <c r="AL238">
        <v>25.53</v>
      </c>
      <c r="AM238">
        <v>4.21</v>
      </c>
      <c r="AN238" s="1">
        <v>1238.6199999999999</v>
      </c>
      <c r="AO238">
        <v>0.91120000000000001</v>
      </c>
      <c r="AP238" s="1">
        <v>1438.71</v>
      </c>
      <c r="AQ238" s="1">
        <v>2460.17</v>
      </c>
      <c r="AR238" s="1">
        <v>6683</v>
      </c>
      <c r="AS238">
        <v>539.82000000000005</v>
      </c>
      <c r="AT238">
        <v>345.44</v>
      </c>
      <c r="AU238" s="1">
        <v>11467.14</v>
      </c>
      <c r="AV238" s="1">
        <v>9657.1299999999992</v>
      </c>
      <c r="AW238">
        <v>0.68540000000000001</v>
      </c>
      <c r="AX238" s="1">
        <v>1940.54</v>
      </c>
      <c r="AY238">
        <v>0.13769999999999999</v>
      </c>
      <c r="AZ238" s="1">
        <v>1189.1400000000001</v>
      </c>
      <c r="BA238">
        <v>8.4400000000000003E-2</v>
      </c>
      <c r="BB238" s="1">
        <v>1303.3399999999999</v>
      </c>
      <c r="BC238">
        <v>9.2499999999999999E-2</v>
      </c>
      <c r="BD238" s="1">
        <v>14090.15</v>
      </c>
      <c r="BE238" s="1">
        <v>8606.85</v>
      </c>
      <c r="BF238">
        <v>4.2866</v>
      </c>
      <c r="BG238">
        <v>0.51290000000000002</v>
      </c>
      <c r="BH238">
        <v>0.22009999999999999</v>
      </c>
      <c r="BI238">
        <v>0.20530000000000001</v>
      </c>
      <c r="BJ238">
        <v>4.2799999999999998E-2</v>
      </c>
      <c r="BK238">
        <v>1.89E-2</v>
      </c>
    </row>
    <row r="239" spans="1:63" x14ac:dyDescent="0.3">
      <c r="A239" t="s">
        <v>238</v>
      </c>
      <c r="B239">
        <v>44131</v>
      </c>
      <c r="C239">
        <v>48.29</v>
      </c>
      <c r="D239">
        <v>32.89</v>
      </c>
      <c r="E239" s="1">
        <v>1588.19</v>
      </c>
      <c r="F239" s="1">
        <v>1574.88</v>
      </c>
      <c r="G239">
        <v>9.4000000000000004E-3</v>
      </c>
      <c r="H239">
        <v>5.9999999999999995E-4</v>
      </c>
      <c r="I239">
        <v>8.9999999999999993E-3</v>
      </c>
      <c r="J239">
        <v>1.6000000000000001E-3</v>
      </c>
      <c r="K239">
        <v>2.5899999999999999E-2</v>
      </c>
      <c r="L239">
        <v>0.9264</v>
      </c>
      <c r="M239">
        <v>2.7E-2</v>
      </c>
      <c r="N239">
        <v>0.26929999999999998</v>
      </c>
      <c r="O239">
        <v>6.6E-3</v>
      </c>
      <c r="P239">
        <v>0.113</v>
      </c>
      <c r="Q239" s="1">
        <v>56158.42</v>
      </c>
      <c r="R239">
        <v>0.2467</v>
      </c>
      <c r="S239">
        <v>0.17560000000000001</v>
      </c>
      <c r="T239">
        <v>0.57779999999999998</v>
      </c>
      <c r="U239">
        <v>11.61</v>
      </c>
      <c r="V239" s="1">
        <v>74541.399999999994</v>
      </c>
      <c r="W239">
        <v>132.96</v>
      </c>
      <c r="X239" s="1">
        <v>178034.09</v>
      </c>
      <c r="Y239">
        <v>0.80030000000000001</v>
      </c>
      <c r="Z239">
        <v>0.13919999999999999</v>
      </c>
      <c r="AA239">
        <v>6.0499999999999998E-2</v>
      </c>
      <c r="AB239">
        <v>0.19969999999999999</v>
      </c>
      <c r="AC239">
        <v>178.03</v>
      </c>
      <c r="AD239" s="1">
        <v>5916.55</v>
      </c>
      <c r="AE239">
        <v>677.73</v>
      </c>
      <c r="AF239" s="1">
        <v>170523.45</v>
      </c>
      <c r="AG239" t="s">
        <v>610</v>
      </c>
      <c r="AH239" s="1">
        <v>38479</v>
      </c>
      <c r="AI239" s="1">
        <v>66029.13</v>
      </c>
      <c r="AJ239">
        <v>49.58</v>
      </c>
      <c r="AK239">
        <v>31.22</v>
      </c>
      <c r="AL239">
        <v>34.520000000000003</v>
      </c>
      <c r="AM239">
        <v>4.6100000000000003</v>
      </c>
      <c r="AN239" s="1">
        <v>1699.15</v>
      </c>
      <c r="AO239">
        <v>0.91559999999999997</v>
      </c>
      <c r="AP239" s="1">
        <v>1322.6</v>
      </c>
      <c r="AQ239" s="1">
        <v>1759.14</v>
      </c>
      <c r="AR239" s="1">
        <v>5703.82</v>
      </c>
      <c r="AS239">
        <v>512.58000000000004</v>
      </c>
      <c r="AT239">
        <v>296.27</v>
      </c>
      <c r="AU239" s="1">
        <v>9594.41</v>
      </c>
      <c r="AV239" s="1">
        <v>4260.95</v>
      </c>
      <c r="AW239">
        <v>0.36940000000000001</v>
      </c>
      <c r="AX239" s="1">
        <v>5318.87</v>
      </c>
      <c r="AY239">
        <v>0.46110000000000001</v>
      </c>
      <c r="AZ239" s="1">
        <v>1369.57</v>
      </c>
      <c r="BA239">
        <v>0.1187</v>
      </c>
      <c r="BB239">
        <v>584.65</v>
      </c>
      <c r="BC239">
        <v>5.0700000000000002E-2</v>
      </c>
      <c r="BD239" s="1">
        <v>11534.04</v>
      </c>
      <c r="BE239" s="1">
        <v>3158.45</v>
      </c>
      <c r="BF239">
        <v>0.63700000000000001</v>
      </c>
      <c r="BG239">
        <v>0.54449999999999998</v>
      </c>
      <c r="BH239">
        <v>0.2092</v>
      </c>
      <c r="BI239">
        <v>0.1913</v>
      </c>
      <c r="BJ239">
        <v>3.56E-2</v>
      </c>
      <c r="BK239">
        <v>1.9400000000000001E-2</v>
      </c>
    </row>
    <row r="240" spans="1:63" x14ac:dyDescent="0.3">
      <c r="A240" t="s">
        <v>239</v>
      </c>
      <c r="B240">
        <v>46565</v>
      </c>
      <c r="C240">
        <v>68.19</v>
      </c>
      <c r="D240">
        <v>25.45</v>
      </c>
      <c r="E240" s="1">
        <v>1735.35</v>
      </c>
      <c r="F240" s="1">
        <v>1715.31</v>
      </c>
      <c r="G240">
        <v>2.0899999999999998E-2</v>
      </c>
      <c r="H240">
        <v>1.6999999999999999E-3</v>
      </c>
      <c r="I240">
        <v>2.12E-2</v>
      </c>
      <c r="J240">
        <v>1.1000000000000001E-3</v>
      </c>
      <c r="K240">
        <v>3.3099999999999997E-2</v>
      </c>
      <c r="L240">
        <v>0.8931</v>
      </c>
      <c r="M240">
        <v>2.9000000000000001E-2</v>
      </c>
      <c r="N240">
        <v>0.27150000000000002</v>
      </c>
      <c r="O240">
        <v>1.5800000000000002E-2</v>
      </c>
      <c r="P240">
        <v>0.12429999999999999</v>
      </c>
      <c r="Q240" s="1">
        <v>63172.75</v>
      </c>
      <c r="R240">
        <v>0.22320000000000001</v>
      </c>
      <c r="S240">
        <v>0.18099999999999999</v>
      </c>
      <c r="T240">
        <v>0.5958</v>
      </c>
      <c r="U240">
        <v>13.69</v>
      </c>
      <c r="V240" s="1">
        <v>80784.53</v>
      </c>
      <c r="W240">
        <v>123.68</v>
      </c>
      <c r="X240" s="1">
        <v>281453.87</v>
      </c>
      <c r="Y240">
        <v>0.63049999999999995</v>
      </c>
      <c r="Z240">
        <v>0.23219999999999999</v>
      </c>
      <c r="AA240">
        <v>0.13730000000000001</v>
      </c>
      <c r="AB240">
        <v>0.3695</v>
      </c>
      <c r="AC240">
        <v>281.45</v>
      </c>
      <c r="AD240" s="1">
        <v>8725.92</v>
      </c>
      <c r="AE240">
        <v>733.42</v>
      </c>
      <c r="AF240" s="1">
        <v>286638.40000000002</v>
      </c>
      <c r="AG240" t="s">
        <v>610</v>
      </c>
      <c r="AH240" s="1">
        <v>37992</v>
      </c>
      <c r="AI240" s="1">
        <v>75878.8</v>
      </c>
      <c r="AJ240">
        <v>45.43</v>
      </c>
      <c r="AK240">
        <v>28.12</v>
      </c>
      <c r="AL240">
        <v>32.479999999999997</v>
      </c>
      <c r="AM240">
        <v>4.51</v>
      </c>
      <c r="AN240" s="1">
        <v>1806</v>
      </c>
      <c r="AO240">
        <v>0.92100000000000004</v>
      </c>
      <c r="AP240" s="1">
        <v>1552.9</v>
      </c>
      <c r="AQ240" s="1">
        <v>2242.85</v>
      </c>
      <c r="AR240" s="1">
        <v>7048.22</v>
      </c>
      <c r="AS240">
        <v>716.29</v>
      </c>
      <c r="AT240">
        <v>332.64</v>
      </c>
      <c r="AU240" s="1">
        <v>11892.91</v>
      </c>
      <c r="AV240" s="1">
        <v>3793.93</v>
      </c>
      <c r="AW240">
        <v>0.2717</v>
      </c>
      <c r="AX240" s="1">
        <v>8333.35</v>
      </c>
      <c r="AY240">
        <v>0.59670000000000001</v>
      </c>
      <c r="AZ240" s="1">
        <v>1219.44</v>
      </c>
      <c r="BA240">
        <v>8.7300000000000003E-2</v>
      </c>
      <c r="BB240">
        <v>618.5</v>
      </c>
      <c r="BC240">
        <v>4.4299999999999999E-2</v>
      </c>
      <c r="BD240" s="1">
        <v>13965.22</v>
      </c>
      <c r="BE240" s="1">
        <v>2015.27</v>
      </c>
      <c r="BF240">
        <v>0.30549999999999999</v>
      </c>
      <c r="BG240">
        <v>0.55020000000000002</v>
      </c>
      <c r="BH240">
        <v>0.21759999999999999</v>
      </c>
      <c r="BI240">
        <v>0.17649999999999999</v>
      </c>
      <c r="BJ240">
        <v>3.5200000000000002E-2</v>
      </c>
      <c r="BK240">
        <v>2.0500000000000001E-2</v>
      </c>
    </row>
    <row r="241" spans="1:63" x14ac:dyDescent="0.3">
      <c r="A241" t="s">
        <v>240</v>
      </c>
      <c r="B241">
        <v>47803</v>
      </c>
      <c r="C241">
        <v>69</v>
      </c>
      <c r="D241">
        <v>35.520000000000003</v>
      </c>
      <c r="E241" s="1">
        <v>2451.14</v>
      </c>
      <c r="F241" s="1">
        <v>2295.54</v>
      </c>
      <c r="G241">
        <v>9.7000000000000003E-3</v>
      </c>
      <c r="H241">
        <v>6.9999999999999999E-4</v>
      </c>
      <c r="I241">
        <v>2.63E-2</v>
      </c>
      <c r="J241">
        <v>1E-3</v>
      </c>
      <c r="K241">
        <v>3.0200000000000001E-2</v>
      </c>
      <c r="L241">
        <v>0.88039999999999996</v>
      </c>
      <c r="M241">
        <v>5.1700000000000003E-2</v>
      </c>
      <c r="N241">
        <v>0.4955</v>
      </c>
      <c r="O241">
        <v>9.1999999999999998E-3</v>
      </c>
      <c r="P241">
        <v>0.15210000000000001</v>
      </c>
      <c r="Q241" s="1">
        <v>54384.99</v>
      </c>
      <c r="R241">
        <v>0.23019999999999999</v>
      </c>
      <c r="S241">
        <v>0.16200000000000001</v>
      </c>
      <c r="T241">
        <v>0.60780000000000001</v>
      </c>
      <c r="U241">
        <v>16.28</v>
      </c>
      <c r="V241" s="1">
        <v>76175.509999999995</v>
      </c>
      <c r="W241">
        <v>146.19</v>
      </c>
      <c r="X241" s="1">
        <v>141783.43</v>
      </c>
      <c r="Y241">
        <v>0.71899999999999997</v>
      </c>
      <c r="Z241">
        <v>0.22090000000000001</v>
      </c>
      <c r="AA241">
        <v>0.06</v>
      </c>
      <c r="AB241">
        <v>0.28100000000000003</v>
      </c>
      <c r="AC241">
        <v>141.78</v>
      </c>
      <c r="AD241" s="1">
        <v>4366.05</v>
      </c>
      <c r="AE241">
        <v>506.92</v>
      </c>
      <c r="AF241" s="1">
        <v>131470</v>
      </c>
      <c r="AG241" t="s">
        <v>610</v>
      </c>
      <c r="AH241" s="1">
        <v>30892</v>
      </c>
      <c r="AI241" s="1">
        <v>50833.55</v>
      </c>
      <c r="AJ241">
        <v>46.98</v>
      </c>
      <c r="AK241">
        <v>28.69</v>
      </c>
      <c r="AL241">
        <v>35.1</v>
      </c>
      <c r="AM241">
        <v>4.45</v>
      </c>
      <c r="AN241">
        <v>916.17</v>
      </c>
      <c r="AO241">
        <v>0.91839999999999999</v>
      </c>
      <c r="AP241" s="1">
        <v>1328.59</v>
      </c>
      <c r="AQ241" s="1">
        <v>1791</v>
      </c>
      <c r="AR241" s="1">
        <v>5856.97</v>
      </c>
      <c r="AS241">
        <v>545.66999999999996</v>
      </c>
      <c r="AT241">
        <v>272.67</v>
      </c>
      <c r="AU241" s="1">
        <v>9794.9</v>
      </c>
      <c r="AV241" s="1">
        <v>5428.26</v>
      </c>
      <c r="AW241">
        <v>0.46650000000000003</v>
      </c>
      <c r="AX241" s="1">
        <v>4116.96</v>
      </c>
      <c r="AY241">
        <v>0.3538</v>
      </c>
      <c r="AZ241" s="1">
        <v>1180.07</v>
      </c>
      <c r="BA241">
        <v>0.1014</v>
      </c>
      <c r="BB241">
        <v>911.69</v>
      </c>
      <c r="BC241">
        <v>7.8299999999999995E-2</v>
      </c>
      <c r="BD241" s="1">
        <v>11636.98</v>
      </c>
      <c r="BE241" s="1">
        <v>3970.07</v>
      </c>
      <c r="BF241">
        <v>1.2322</v>
      </c>
      <c r="BG241">
        <v>0.52300000000000002</v>
      </c>
      <c r="BH241">
        <v>0.21479999999999999</v>
      </c>
      <c r="BI241">
        <v>0.2145</v>
      </c>
      <c r="BJ241">
        <v>2.81E-2</v>
      </c>
      <c r="BK241">
        <v>1.9599999999999999E-2</v>
      </c>
    </row>
    <row r="242" spans="1:63" x14ac:dyDescent="0.3">
      <c r="A242" t="s">
        <v>241</v>
      </c>
      <c r="B242">
        <v>45435</v>
      </c>
      <c r="C242">
        <v>21.19</v>
      </c>
      <c r="D242">
        <v>147.34</v>
      </c>
      <c r="E242" s="1">
        <v>3122.25</v>
      </c>
      <c r="F242" s="1">
        <v>3067.68</v>
      </c>
      <c r="G242">
        <v>7.0400000000000004E-2</v>
      </c>
      <c r="H242">
        <v>8.0000000000000004E-4</v>
      </c>
      <c r="I242">
        <v>4.6399999999999997E-2</v>
      </c>
      <c r="J242">
        <v>8.9999999999999998E-4</v>
      </c>
      <c r="K242">
        <v>3.7400000000000003E-2</v>
      </c>
      <c r="L242">
        <v>0.8024</v>
      </c>
      <c r="M242">
        <v>4.1799999999999997E-2</v>
      </c>
      <c r="N242">
        <v>9.4E-2</v>
      </c>
      <c r="O242">
        <v>2.4400000000000002E-2</v>
      </c>
      <c r="P242">
        <v>0.108</v>
      </c>
      <c r="Q242" s="1">
        <v>73645.38</v>
      </c>
      <c r="R242">
        <v>0.17829999999999999</v>
      </c>
      <c r="S242">
        <v>0.17979999999999999</v>
      </c>
      <c r="T242">
        <v>0.64190000000000003</v>
      </c>
      <c r="U242">
        <v>19.329999999999998</v>
      </c>
      <c r="V242" s="1">
        <v>96144.89</v>
      </c>
      <c r="W242">
        <v>160.32</v>
      </c>
      <c r="X242" s="1">
        <v>278579.65999999997</v>
      </c>
      <c r="Y242">
        <v>0.79139999999999999</v>
      </c>
      <c r="Z242">
        <v>0.18759999999999999</v>
      </c>
      <c r="AA242">
        <v>2.1000000000000001E-2</v>
      </c>
      <c r="AB242">
        <v>0.20860000000000001</v>
      </c>
      <c r="AC242">
        <v>278.58</v>
      </c>
      <c r="AD242" s="1">
        <v>11834.27</v>
      </c>
      <c r="AE242" s="1">
        <v>1259.69</v>
      </c>
      <c r="AF242" s="1">
        <v>308675.77</v>
      </c>
      <c r="AG242" t="s">
        <v>610</v>
      </c>
      <c r="AH242" s="1">
        <v>57310</v>
      </c>
      <c r="AI242" s="1">
        <v>146999.31</v>
      </c>
      <c r="AJ242">
        <v>80.42</v>
      </c>
      <c r="AK242">
        <v>41.48</v>
      </c>
      <c r="AL242">
        <v>50.81</v>
      </c>
      <c r="AM242">
        <v>5.15</v>
      </c>
      <c r="AN242" s="1">
        <v>1302.8699999999999</v>
      </c>
      <c r="AO242">
        <v>0.55689999999999995</v>
      </c>
      <c r="AP242" s="1">
        <v>1734.77</v>
      </c>
      <c r="AQ242" s="1">
        <v>2315.0500000000002</v>
      </c>
      <c r="AR242" s="1">
        <v>8111.6</v>
      </c>
      <c r="AS242">
        <v>909.13</v>
      </c>
      <c r="AT242">
        <v>512.75</v>
      </c>
      <c r="AU242" s="1">
        <v>13583.3</v>
      </c>
      <c r="AV242" s="1">
        <v>2943.22</v>
      </c>
      <c r="AW242">
        <v>0.19600000000000001</v>
      </c>
      <c r="AX242" s="1">
        <v>10603.14</v>
      </c>
      <c r="AY242">
        <v>0.70609999999999995</v>
      </c>
      <c r="AZ242" s="1">
        <v>1092.71</v>
      </c>
      <c r="BA242">
        <v>7.2800000000000004E-2</v>
      </c>
      <c r="BB242">
        <v>377.99</v>
      </c>
      <c r="BC242">
        <v>2.52E-2</v>
      </c>
      <c r="BD242" s="1">
        <v>15017.05</v>
      </c>
      <c r="BE242" s="1">
        <v>1068.1400000000001</v>
      </c>
      <c r="BF242">
        <v>8.0799999999999997E-2</v>
      </c>
      <c r="BG242">
        <v>0.6008</v>
      </c>
      <c r="BH242">
        <v>0.21820000000000001</v>
      </c>
      <c r="BI242">
        <v>0.13300000000000001</v>
      </c>
      <c r="BJ242">
        <v>3.04E-2</v>
      </c>
      <c r="BK242">
        <v>1.77E-2</v>
      </c>
    </row>
    <row r="243" spans="1:63" x14ac:dyDescent="0.3">
      <c r="A243" t="s">
        <v>242</v>
      </c>
      <c r="B243">
        <v>48082</v>
      </c>
      <c r="C243">
        <v>88</v>
      </c>
      <c r="D243">
        <v>20.329999999999998</v>
      </c>
      <c r="E243" s="1">
        <v>1789.4</v>
      </c>
      <c r="F243" s="1">
        <v>1694.84</v>
      </c>
      <c r="G243">
        <v>5.1999999999999998E-3</v>
      </c>
      <c r="H243">
        <v>5.9999999999999995E-4</v>
      </c>
      <c r="I243">
        <v>1.3599999999999999E-2</v>
      </c>
      <c r="J243">
        <v>8.0000000000000004E-4</v>
      </c>
      <c r="K243">
        <v>3.1800000000000002E-2</v>
      </c>
      <c r="L243">
        <v>0.91490000000000005</v>
      </c>
      <c r="M243">
        <v>3.32E-2</v>
      </c>
      <c r="N243">
        <v>0.47</v>
      </c>
      <c r="O243">
        <v>3.5999999999999999E-3</v>
      </c>
      <c r="P243">
        <v>0.1487</v>
      </c>
      <c r="Q243" s="1">
        <v>53858.29</v>
      </c>
      <c r="R243">
        <v>0.2389</v>
      </c>
      <c r="S243">
        <v>0.1482</v>
      </c>
      <c r="T243">
        <v>0.61299999999999999</v>
      </c>
      <c r="U243">
        <v>11.89</v>
      </c>
      <c r="V243" s="1">
        <v>74431.009999999995</v>
      </c>
      <c r="W243">
        <v>145.5</v>
      </c>
      <c r="X243" s="1">
        <v>143173.29999999999</v>
      </c>
      <c r="Y243">
        <v>0.76080000000000003</v>
      </c>
      <c r="Z243">
        <v>0.16619999999999999</v>
      </c>
      <c r="AA243">
        <v>7.2999999999999995E-2</v>
      </c>
      <c r="AB243">
        <v>0.2392</v>
      </c>
      <c r="AC243">
        <v>143.16999999999999</v>
      </c>
      <c r="AD243" s="1">
        <v>3877.78</v>
      </c>
      <c r="AE243">
        <v>481.74</v>
      </c>
      <c r="AF243" s="1">
        <v>129520.29</v>
      </c>
      <c r="AG243" t="s">
        <v>610</v>
      </c>
      <c r="AH243" s="1">
        <v>31314</v>
      </c>
      <c r="AI243" s="1">
        <v>49278.02</v>
      </c>
      <c r="AJ243">
        <v>40.74</v>
      </c>
      <c r="AK243">
        <v>25.25</v>
      </c>
      <c r="AL243">
        <v>30.53</v>
      </c>
      <c r="AM243">
        <v>4.26</v>
      </c>
      <c r="AN243" s="1">
        <v>1415.16</v>
      </c>
      <c r="AO243">
        <v>1.0906</v>
      </c>
      <c r="AP243" s="1">
        <v>1327.56</v>
      </c>
      <c r="AQ243" s="1">
        <v>2052.39</v>
      </c>
      <c r="AR243" s="1">
        <v>6004.43</v>
      </c>
      <c r="AS243">
        <v>619.54</v>
      </c>
      <c r="AT243">
        <v>287.01</v>
      </c>
      <c r="AU243" s="1">
        <v>10290.92</v>
      </c>
      <c r="AV243" s="1">
        <v>5996.78</v>
      </c>
      <c r="AW243">
        <v>0.48930000000000001</v>
      </c>
      <c r="AX243" s="1">
        <v>4100.09</v>
      </c>
      <c r="AY243">
        <v>0.33450000000000002</v>
      </c>
      <c r="AZ243" s="1">
        <v>1213.3900000000001</v>
      </c>
      <c r="BA243">
        <v>9.9000000000000005E-2</v>
      </c>
      <c r="BB243">
        <v>946.6</v>
      </c>
      <c r="BC243">
        <v>7.7200000000000005E-2</v>
      </c>
      <c r="BD243" s="1">
        <v>12256.87</v>
      </c>
      <c r="BE243" s="1">
        <v>4598.18</v>
      </c>
      <c r="BF243">
        <v>1.5541</v>
      </c>
      <c r="BG243">
        <v>0.5252</v>
      </c>
      <c r="BH243">
        <v>0.22320000000000001</v>
      </c>
      <c r="BI243">
        <v>0.2021</v>
      </c>
      <c r="BJ243">
        <v>3.09E-2</v>
      </c>
      <c r="BK243">
        <v>1.8499999999999999E-2</v>
      </c>
    </row>
    <row r="244" spans="1:63" x14ac:dyDescent="0.3">
      <c r="A244" t="s">
        <v>243</v>
      </c>
      <c r="B244">
        <v>50286</v>
      </c>
      <c r="C244">
        <v>113.33</v>
      </c>
      <c r="D244">
        <v>13.8</v>
      </c>
      <c r="E244" s="1">
        <v>1564.43</v>
      </c>
      <c r="F244" s="1">
        <v>1525.1</v>
      </c>
      <c r="G244">
        <v>1.6999999999999999E-3</v>
      </c>
      <c r="H244">
        <v>2.0000000000000001E-4</v>
      </c>
      <c r="I244">
        <v>5.4999999999999997E-3</v>
      </c>
      <c r="J244">
        <v>8.9999999999999998E-4</v>
      </c>
      <c r="K244">
        <v>1.0500000000000001E-2</v>
      </c>
      <c r="L244">
        <v>0.96540000000000004</v>
      </c>
      <c r="M244">
        <v>1.5800000000000002E-2</v>
      </c>
      <c r="N244">
        <v>0.44230000000000003</v>
      </c>
      <c r="O244">
        <v>5.0000000000000001E-3</v>
      </c>
      <c r="P244">
        <v>0.1416</v>
      </c>
      <c r="Q244" s="1">
        <v>52721.65</v>
      </c>
      <c r="R244">
        <v>0.22700000000000001</v>
      </c>
      <c r="S244">
        <v>0.19409999999999999</v>
      </c>
      <c r="T244">
        <v>0.57879999999999998</v>
      </c>
      <c r="U244">
        <v>11.39</v>
      </c>
      <c r="V244" s="1">
        <v>71127.570000000007</v>
      </c>
      <c r="W244">
        <v>132.66</v>
      </c>
      <c r="X244" s="1">
        <v>142051.82999999999</v>
      </c>
      <c r="Y244">
        <v>0.80120000000000002</v>
      </c>
      <c r="Z244">
        <v>0.1009</v>
      </c>
      <c r="AA244">
        <v>9.7900000000000001E-2</v>
      </c>
      <c r="AB244">
        <v>0.1988</v>
      </c>
      <c r="AC244">
        <v>142.05000000000001</v>
      </c>
      <c r="AD244" s="1">
        <v>3896.58</v>
      </c>
      <c r="AE244">
        <v>467.15</v>
      </c>
      <c r="AF244" s="1">
        <v>125266.21</v>
      </c>
      <c r="AG244" t="s">
        <v>610</v>
      </c>
      <c r="AH244" s="1">
        <v>32912</v>
      </c>
      <c r="AI244" s="1">
        <v>49452.31</v>
      </c>
      <c r="AJ244">
        <v>39.28</v>
      </c>
      <c r="AK244">
        <v>25.86</v>
      </c>
      <c r="AL244">
        <v>28.12</v>
      </c>
      <c r="AM244">
        <v>4.25</v>
      </c>
      <c r="AN244" s="1">
        <v>1132.7</v>
      </c>
      <c r="AO244">
        <v>0.97370000000000001</v>
      </c>
      <c r="AP244" s="1">
        <v>1334.24</v>
      </c>
      <c r="AQ244" s="1">
        <v>2163.77</v>
      </c>
      <c r="AR244" s="1">
        <v>5826.23</v>
      </c>
      <c r="AS244">
        <v>532.15</v>
      </c>
      <c r="AT244">
        <v>229.15</v>
      </c>
      <c r="AU244" s="1">
        <v>10085.540000000001</v>
      </c>
      <c r="AV244" s="1">
        <v>6345.36</v>
      </c>
      <c r="AW244">
        <v>0.52749999999999997</v>
      </c>
      <c r="AX244" s="1">
        <v>3535.43</v>
      </c>
      <c r="AY244">
        <v>0.29389999999999999</v>
      </c>
      <c r="AZ244" s="1">
        <v>1235.76</v>
      </c>
      <c r="BA244">
        <v>0.1027</v>
      </c>
      <c r="BB244">
        <v>912.54</v>
      </c>
      <c r="BC244">
        <v>7.5899999999999995E-2</v>
      </c>
      <c r="BD244" s="1">
        <v>12029.1</v>
      </c>
      <c r="BE244" s="1">
        <v>5568.61</v>
      </c>
      <c r="BF244">
        <v>1.9205000000000001</v>
      </c>
      <c r="BG244">
        <v>0.51770000000000005</v>
      </c>
      <c r="BH244">
        <v>0.22270000000000001</v>
      </c>
      <c r="BI244">
        <v>0.20480000000000001</v>
      </c>
      <c r="BJ244">
        <v>3.7600000000000001E-2</v>
      </c>
      <c r="BK244">
        <v>1.7299999999999999E-2</v>
      </c>
    </row>
    <row r="245" spans="1:63" x14ac:dyDescent="0.3">
      <c r="A245" t="s">
        <v>244</v>
      </c>
      <c r="B245">
        <v>44149</v>
      </c>
      <c r="C245">
        <v>28.43</v>
      </c>
      <c r="D245">
        <v>79.34</v>
      </c>
      <c r="E245" s="1">
        <v>2255.62</v>
      </c>
      <c r="F245" s="1">
        <v>1989.22</v>
      </c>
      <c r="G245">
        <v>3.8999999999999998E-3</v>
      </c>
      <c r="H245">
        <v>6.9999999999999999E-4</v>
      </c>
      <c r="I245">
        <v>8.1000000000000003E-2</v>
      </c>
      <c r="J245">
        <v>1.5E-3</v>
      </c>
      <c r="K245">
        <v>0.03</v>
      </c>
      <c r="L245">
        <v>0.78879999999999995</v>
      </c>
      <c r="M245">
        <v>9.4200000000000006E-2</v>
      </c>
      <c r="N245">
        <v>0.95099999999999996</v>
      </c>
      <c r="O245">
        <v>5.1000000000000004E-3</v>
      </c>
      <c r="P245">
        <v>0.1691</v>
      </c>
      <c r="Q245" s="1">
        <v>53662.95</v>
      </c>
      <c r="R245">
        <v>0.31180000000000002</v>
      </c>
      <c r="S245">
        <v>0.1676</v>
      </c>
      <c r="T245">
        <v>0.52059999999999995</v>
      </c>
      <c r="U245">
        <v>18.8</v>
      </c>
      <c r="V245" s="1">
        <v>69173.66</v>
      </c>
      <c r="W245">
        <v>116.94</v>
      </c>
      <c r="X245" s="1">
        <v>93597.57</v>
      </c>
      <c r="Y245">
        <v>0.67930000000000001</v>
      </c>
      <c r="Z245">
        <v>0.2457</v>
      </c>
      <c r="AA245">
        <v>7.51E-2</v>
      </c>
      <c r="AB245">
        <v>0.32069999999999999</v>
      </c>
      <c r="AC245">
        <v>93.6</v>
      </c>
      <c r="AD245" s="1">
        <v>3061.55</v>
      </c>
      <c r="AE245">
        <v>412.35</v>
      </c>
      <c r="AF245" s="1">
        <v>84556.3</v>
      </c>
      <c r="AG245" t="s">
        <v>610</v>
      </c>
      <c r="AH245" s="1">
        <v>26702</v>
      </c>
      <c r="AI245" s="1">
        <v>41010.76</v>
      </c>
      <c r="AJ245">
        <v>44.79</v>
      </c>
      <c r="AK245">
        <v>30.23</v>
      </c>
      <c r="AL245">
        <v>34.11</v>
      </c>
      <c r="AM245">
        <v>4.07</v>
      </c>
      <c r="AN245">
        <v>327.64</v>
      </c>
      <c r="AO245">
        <v>0.95409999999999995</v>
      </c>
      <c r="AP245" s="1">
        <v>1519.12</v>
      </c>
      <c r="AQ245" s="1">
        <v>2420.2600000000002</v>
      </c>
      <c r="AR245" s="1">
        <v>6708.89</v>
      </c>
      <c r="AS245">
        <v>607.5</v>
      </c>
      <c r="AT245">
        <v>405.95</v>
      </c>
      <c r="AU245" s="1">
        <v>11661.73</v>
      </c>
      <c r="AV245" s="1">
        <v>8884.89</v>
      </c>
      <c r="AW245">
        <v>0.61460000000000004</v>
      </c>
      <c r="AX245" s="1">
        <v>2978.9</v>
      </c>
      <c r="AY245">
        <v>0.20610000000000001</v>
      </c>
      <c r="AZ245">
        <v>928.49</v>
      </c>
      <c r="BA245">
        <v>6.4199999999999993E-2</v>
      </c>
      <c r="BB245" s="1">
        <v>1664.72</v>
      </c>
      <c r="BC245">
        <v>0.11509999999999999</v>
      </c>
      <c r="BD245" s="1">
        <v>14457</v>
      </c>
      <c r="BE245" s="1">
        <v>6175.96</v>
      </c>
      <c r="BF245">
        <v>2.9845000000000002</v>
      </c>
      <c r="BG245">
        <v>0.49480000000000002</v>
      </c>
      <c r="BH245">
        <v>0.2109</v>
      </c>
      <c r="BI245">
        <v>0.24840000000000001</v>
      </c>
      <c r="BJ245">
        <v>3.0700000000000002E-2</v>
      </c>
      <c r="BK245">
        <v>1.5100000000000001E-2</v>
      </c>
    </row>
    <row r="246" spans="1:63" x14ac:dyDescent="0.3">
      <c r="A246" t="s">
        <v>245</v>
      </c>
      <c r="B246">
        <v>49809</v>
      </c>
      <c r="C246">
        <v>77.709999999999994</v>
      </c>
      <c r="D246">
        <v>8.8800000000000008</v>
      </c>
      <c r="E246">
        <v>690.38</v>
      </c>
      <c r="F246">
        <v>657.72</v>
      </c>
      <c r="G246">
        <v>2.3E-3</v>
      </c>
      <c r="H246">
        <v>5.0000000000000001E-4</v>
      </c>
      <c r="I246">
        <v>4.7000000000000002E-3</v>
      </c>
      <c r="J246">
        <v>8.0000000000000004E-4</v>
      </c>
      <c r="K246">
        <v>1.8200000000000001E-2</v>
      </c>
      <c r="L246">
        <v>0.95660000000000001</v>
      </c>
      <c r="M246">
        <v>1.6799999999999999E-2</v>
      </c>
      <c r="N246">
        <v>0.38119999999999998</v>
      </c>
      <c r="O246">
        <v>1E-3</v>
      </c>
      <c r="P246">
        <v>0.13969999999999999</v>
      </c>
      <c r="Q246" s="1">
        <v>52535.44</v>
      </c>
      <c r="R246">
        <v>0.26900000000000002</v>
      </c>
      <c r="S246">
        <v>0.1749</v>
      </c>
      <c r="T246">
        <v>0.55610000000000004</v>
      </c>
      <c r="U246">
        <v>6.4</v>
      </c>
      <c r="V246" s="1">
        <v>63268.22</v>
      </c>
      <c r="W246">
        <v>103.05</v>
      </c>
      <c r="X246" s="1">
        <v>175176.6</v>
      </c>
      <c r="Y246">
        <v>0.8458</v>
      </c>
      <c r="Z246">
        <v>7.1999999999999995E-2</v>
      </c>
      <c r="AA246">
        <v>8.2100000000000006E-2</v>
      </c>
      <c r="AB246">
        <v>0.1542</v>
      </c>
      <c r="AC246">
        <v>175.18</v>
      </c>
      <c r="AD246" s="1">
        <v>4936.3599999999997</v>
      </c>
      <c r="AE246">
        <v>586.42999999999995</v>
      </c>
      <c r="AF246" s="1">
        <v>148491.75</v>
      </c>
      <c r="AG246" t="s">
        <v>610</v>
      </c>
      <c r="AH246" s="1">
        <v>34069</v>
      </c>
      <c r="AI246" s="1">
        <v>51940.91</v>
      </c>
      <c r="AJ246">
        <v>42.34</v>
      </c>
      <c r="AK246">
        <v>26.57</v>
      </c>
      <c r="AL246">
        <v>31.79</v>
      </c>
      <c r="AM246">
        <v>4.54</v>
      </c>
      <c r="AN246" s="1">
        <v>1536.33</v>
      </c>
      <c r="AO246">
        <v>1.4363999999999999</v>
      </c>
      <c r="AP246" s="1">
        <v>1654</v>
      </c>
      <c r="AQ246" s="1">
        <v>2268.5500000000002</v>
      </c>
      <c r="AR246" s="1">
        <v>6386.32</v>
      </c>
      <c r="AS246">
        <v>561.16</v>
      </c>
      <c r="AT246">
        <v>336.04</v>
      </c>
      <c r="AU246" s="1">
        <v>11206.06</v>
      </c>
      <c r="AV246" s="1">
        <v>6459.88</v>
      </c>
      <c r="AW246">
        <v>0.44900000000000001</v>
      </c>
      <c r="AX246" s="1">
        <v>5462.26</v>
      </c>
      <c r="AY246">
        <v>0.37959999999999999</v>
      </c>
      <c r="AZ246" s="1">
        <v>1672.51</v>
      </c>
      <c r="BA246">
        <v>0.1162</v>
      </c>
      <c r="BB246">
        <v>793.36</v>
      </c>
      <c r="BC246">
        <v>5.5100000000000003E-2</v>
      </c>
      <c r="BD246" s="1">
        <v>14388.02</v>
      </c>
      <c r="BE246" s="1">
        <v>5106.1000000000004</v>
      </c>
      <c r="BF246">
        <v>1.6185</v>
      </c>
      <c r="BG246">
        <v>0.50680000000000003</v>
      </c>
      <c r="BH246">
        <v>0.2082</v>
      </c>
      <c r="BI246">
        <v>0.22170000000000001</v>
      </c>
      <c r="BJ246">
        <v>3.7100000000000001E-2</v>
      </c>
      <c r="BK246">
        <v>2.6200000000000001E-2</v>
      </c>
    </row>
    <row r="247" spans="1:63" x14ac:dyDescent="0.3">
      <c r="A247" t="s">
        <v>246</v>
      </c>
      <c r="B247">
        <v>44156</v>
      </c>
      <c r="C247">
        <v>123.57</v>
      </c>
      <c r="D247">
        <v>16.79</v>
      </c>
      <c r="E247" s="1">
        <v>2074.46</v>
      </c>
      <c r="F247" s="1">
        <v>1963.34</v>
      </c>
      <c r="G247">
        <v>4.0000000000000001E-3</v>
      </c>
      <c r="H247">
        <v>5.0000000000000001E-4</v>
      </c>
      <c r="I247">
        <v>8.6E-3</v>
      </c>
      <c r="J247">
        <v>6.9999999999999999E-4</v>
      </c>
      <c r="K247">
        <v>1.7500000000000002E-2</v>
      </c>
      <c r="L247">
        <v>0.94430000000000003</v>
      </c>
      <c r="M247">
        <v>2.4400000000000002E-2</v>
      </c>
      <c r="N247">
        <v>0.45429999999999998</v>
      </c>
      <c r="O247">
        <v>1.6999999999999999E-3</v>
      </c>
      <c r="P247">
        <v>0.151</v>
      </c>
      <c r="Q247" s="1">
        <v>53446.91</v>
      </c>
      <c r="R247">
        <v>0.25669999999999998</v>
      </c>
      <c r="S247">
        <v>0.15820000000000001</v>
      </c>
      <c r="T247">
        <v>0.58520000000000005</v>
      </c>
      <c r="U247">
        <v>14.42</v>
      </c>
      <c r="V247" s="1">
        <v>74045.52</v>
      </c>
      <c r="W247">
        <v>138.44999999999999</v>
      </c>
      <c r="X247" s="1">
        <v>145212.85999999999</v>
      </c>
      <c r="Y247">
        <v>0.80089999999999995</v>
      </c>
      <c r="Z247">
        <v>0.13339999999999999</v>
      </c>
      <c r="AA247">
        <v>6.5699999999999995E-2</v>
      </c>
      <c r="AB247">
        <v>0.1991</v>
      </c>
      <c r="AC247">
        <v>145.21</v>
      </c>
      <c r="AD247" s="1">
        <v>3824.17</v>
      </c>
      <c r="AE247">
        <v>485.56</v>
      </c>
      <c r="AF247" s="1">
        <v>136860.85999999999</v>
      </c>
      <c r="AG247" t="s">
        <v>610</v>
      </c>
      <c r="AH247" s="1">
        <v>31915</v>
      </c>
      <c r="AI247" s="1">
        <v>50562.63</v>
      </c>
      <c r="AJ247">
        <v>40.08</v>
      </c>
      <c r="AK247">
        <v>24.81</v>
      </c>
      <c r="AL247">
        <v>29.08</v>
      </c>
      <c r="AM247">
        <v>4.1100000000000003</v>
      </c>
      <c r="AN247" s="1">
        <v>1387.66</v>
      </c>
      <c r="AO247">
        <v>1.1171</v>
      </c>
      <c r="AP247" s="1">
        <v>1245.8699999999999</v>
      </c>
      <c r="AQ247" s="1">
        <v>2107.0100000000002</v>
      </c>
      <c r="AR247" s="1">
        <v>5952.74</v>
      </c>
      <c r="AS247">
        <v>584.91</v>
      </c>
      <c r="AT247">
        <v>283.88</v>
      </c>
      <c r="AU247" s="1">
        <v>10174.41</v>
      </c>
      <c r="AV247" s="1">
        <v>5976.56</v>
      </c>
      <c r="AW247">
        <v>0.49590000000000001</v>
      </c>
      <c r="AX247" s="1">
        <v>4068.18</v>
      </c>
      <c r="AY247">
        <v>0.33760000000000001</v>
      </c>
      <c r="AZ247" s="1">
        <v>1086.5899999999999</v>
      </c>
      <c r="BA247">
        <v>9.0200000000000002E-2</v>
      </c>
      <c r="BB247">
        <v>919.68</v>
      </c>
      <c r="BC247">
        <v>7.6300000000000007E-2</v>
      </c>
      <c r="BD247" s="1">
        <v>12051.02</v>
      </c>
      <c r="BE247" s="1">
        <v>4826.5</v>
      </c>
      <c r="BF247">
        <v>1.6099000000000001</v>
      </c>
      <c r="BG247">
        <v>0.52959999999999996</v>
      </c>
      <c r="BH247">
        <v>0.22689999999999999</v>
      </c>
      <c r="BI247">
        <v>0.1893</v>
      </c>
      <c r="BJ247">
        <v>3.4200000000000001E-2</v>
      </c>
      <c r="BK247">
        <v>0.02</v>
      </c>
    </row>
    <row r="248" spans="1:63" x14ac:dyDescent="0.3">
      <c r="A248" t="s">
        <v>247</v>
      </c>
      <c r="B248">
        <v>49858</v>
      </c>
      <c r="C248">
        <v>39.43</v>
      </c>
      <c r="D248">
        <v>109.8</v>
      </c>
      <c r="E248" s="1">
        <v>4329.1899999999996</v>
      </c>
      <c r="F248" s="1">
        <v>4209.87</v>
      </c>
      <c r="G248">
        <v>3.4000000000000002E-2</v>
      </c>
      <c r="H248">
        <v>8.9999999999999998E-4</v>
      </c>
      <c r="I248">
        <v>3.0599999999999999E-2</v>
      </c>
      <c r="J248">
        <v>1.1000000000000001E-3</v>
      </c>
      <c r="K248">
        <v>3.04E-2</v>
      </c>
      <c r="L248">
        <v>0.87009999999999998</v>
      </c>
      <c r="M248">
        <v>3.2899999999999999E-2</v>
      </c>
      <c r="N248">
        <v>0.16719999999999999</v>
      </c>
      <c r="O248">
        <v>1.7100000000000001E-2</v>
      </c>
      <c r="P248">
        <v>0.1147</v>
      </c>
      <c r="Q248" s="1">
        <v>67113.27</v>
      </c>
      <c r="R248">
        <v>0.22470000000000001</v>
      </c>
      <c r="S248">
        <v>0.17299999999999999</v>
      </c>
      <c r="T248">
        <v>0.60229999999999995</v>
      </c>
      <c r="U248">
        <v>25.4</v>
      </c>
      <c r="V248" s="1">
        <v>84024.86</v>
      </c>
      <c r="W248">
        <v>168.02</v>
      </c>
      <c r="X248" s="1">
        <v>217062.69</v>
      </c>
      <c r="Y248">
        <v>0.76390000000000002</v>
      </c>
      <c r="Z248">
        <v>0.19719999999999999</v>
      </c>
      <c r="AA248">
        <v>3.9E-2</v>
      </c>
      <c r="AB248">
        <v>0.2361</v>
      </c>
      <c r="AC248">
        <v>217.06</v>
      </c>
      <c r="AD248" s="1">
        <v>8532.2000000000007</v>
      </c>
      <c r="AE248">
        <v>948.01</v>
      </c>
      <c r="AF248" s="1">
        <v>221845.3</v>
      </c>
      <c r="AG248" t="s">
        <v>610</v>
      </c>
      <c r="AH248" s="1">
        <v>45560</v>
      </c>
      <c r="AI248" s="1">
        <v>85105.98</v>
      </c>
      <c r="AJ248">
        <v>67.959999999999994</v>
      </c>
      <c r="AK248">
        <v>37.75</v>
      </c>
      <c r="AL248">
        <v>41.57</v>
      </c>
      <c r="AM248">
        <v>4.62</v>
      </c>
      <c r="AN248" s="1">
        <v>1511.29</v>
      </c>
      <c r="AO248">
        <v>0.72350000000000003</v>
      </c>
      <c r="AP248" s="1">
        <v>1374.16</v>
      </c>
      <c r="AQ248" s="1">
        <v>1993.83</v>
      </c>
      <c r="AR248" s="1">
        <v>6628.36</v>
      </c>
      <c r="AS248">
        <v>709.37</v>
      </c>
      <c r="AT248">
        <v>389.52</v>
      </c>
      <c r="AU248" s="1">
        <v>11095.25</v>
      </c>
      <c r="AV248" s="1">
        <v>3392.18</v>
      </c>
      <c r="AW248">
        <v>0.27560000000000001</v>
      </c>
      <c r="AX248" s="1">
        <v>7655.62</v>
      </c>
      <c r="AY248">
        <v>0.62209999999999999</v>
      </c>
      <c r="AZ248">
        <v>822.56</v>
      </c>
      <c r="BA248">
        <v>6.6799999999999998E-2</v>
      </c>
      <c r="BB248">
        <v>436.21</v>
      </c>
      <c r="BC248">
        <v>3.5400000000000001E-2</v>
      </c>
      <c r="BD248" s="1">
        <v>12306.57</v>
      </c>
      <c r="BE248" s="1">
        <v>1938.47</v>
      </c>
      <c r="BF248">
        <v>0.2596</v>
      </c>
      <c r="BG248">
        <v>0.58919999999999995</v>
      </c>
      <c r="BH248">
        <v>0.22900000000000001</v>
      </c>
      <c r="BI248">
        <v>0.13439999999999999</v>
      </c>
      <c r="BJ248">
        <v>3.0499999999999999E-2</v>
      </c>
      <c r="BK248">
        <v>1.6799999999999999E-2</v>
      </c>
    </row>
    <row r="249" spans="1:63" x14ac:dyDescent="0.3">
      <c r="A249" t="s">
        <v>248</v>
      </c>
      <c r="B249">
        <v>48322</v>
      </c>
      <c r="C249">
        <v>83.48</v>
      </c>
      <c r="D249">
        <v>11.91</v>
      </c>
      <c r="E249">
        <v>993.81</v>
      </c>
      <c r="F249">
        <v>943.22</v>
      </c>
      <c r="G249">
        <v>3.7000000000000002E-3</v>
      </c>
      <c r="H249">
        <v>8.9999999999999998E-4</v>
      </c>
      <c r="I249">
        <v>8.6E-3</v>
      </c>
      <c r="J249">
        <v>6.9999999999999999E-4</v>
      </c>
      <c r="K249">
        <v>1.52E-2</v>
      </c>
      <c r="L249">
        <v>0.94930000000000003</v>
      </c>
      <c r="M249">
        <v>2.1600000000000001E-2</v>
      </c>
      <c r="N249">
        <v>0.44</v>
      </c>
      <c r="O249">
        <v>3.7000000000000002E-3</v>
      </c>
      <c r="P249">
        <v>0.1452</v>
      </c>
      <c r="Q249" s="1">
        <v>51878.64</v>
      </c>
      <c r="R249">
        <v>0.32090000000000002</v>
      </c>
      <c r="S249">
        <v>0.19359999999999999</v>
      </c>
      <c r="T249">
        <v>0.48559999999999998</v>
      </c>
      <c r="U249">
        <v>8.26</v>
      </c>
      <c r="V249" s="1">
        <v>73241.42</v>
      </c>
      <c r="W249">
        <v>115.94</v>
      </c>
      <c r="X249" s="1">
        <v>228929.29</v>
      </c>
      <c r="Y249">
        <v>0.66610000000000003</v>
      </c>
      <c r="Z249">
        <v>0.1701</v>
      </c>
      <c r="AA249">
        <v>0.1638</v>
      </c>
      <c r="AB249">
        <v>0.33389999999999997</v>
      </c>
      <c r="AC249">
        <v>228.93</v>
      </c>
      <c r="AD249" s="1">
        <v>6489.8</v>
      </c>
      <c r="AE249">
        <v>561.51</v>
      </c>
      <c r="AF249" s="1">
        <v>213380.81</v>
      </c>
      <c r="AG249" t="s">
        <v>610</v>
      </c>
      <c r="AH249" s="1">
        <v>33296</v>
      </c>
      <c r="AI249" s="1">
        <v>53957.17</v>
      </c>
      <c r="AJ249">
        <v>40.58</v>
      </c>
      <c r="AK249">
        <v>26.22</v>
      </c>
      <c r="AL249">
        <v>29.12</v>
      </c>
      <c r="AM249">
        <v>4.1500000000000004</v>
      </c>
      <c r="AN249" s="1">
        <v>1454.63</v>
      </c>
      <c r="AO249">
        <v>1.1898</v>
      </c>
      <c r="AP249" s="1">
        <v>1688.62</v>
      </c>
      <c r="AQ249" s="1">
        <v>2414.13</v>
      </c>
      <c r="AR249" s="1">
        <v>6370.03</v>
      </c>
      <c r="AS249">
        <v>488.82</v>
      </c>
      <c r="AT249">
        <v>366.22</v>
      </c>
      <c r="AU249" s="1">
        <v>11327.83</v>
      </c>
      <c r="AV249" s="1">
        <v>5331.64</v>
      </c>
      <c r="AW249">
        <v>0.38109999999999999</v>
      </c>
      <c r="AX249" s="1">
        <v>6146.26</v>
      </c>
      <c r="AY249">
        <v>0.43930000000000002</v>
      </c>
      <c r="AZ249" s="1">
        <v>1550.53</v>
      </c>
      <c r="BA249">
        <v>0.1108</v>
      </c>
      <c r="BB249">
        <v>961.36</v>
      </c>
      <c r="BC249">
        <v>6.8699999999999997E-2</v>
      </c>
      <c r="BD249" s="1">
        <v>13989.79</v>
      </c>
      <c r="BE249" s="1">
        <v>3627.92</v>
      </c>
      <c r="BF249">
        <v>0.97650000000000003</v>
      </c>
      <c r="BG249">
        <v>0.49259999999999998</v>
      </c>
      <c r="BH249">
        <v>0.2301</v>
      </c>
      <c r="BI249">
        <v>0.21379999999999999</v>
      </c>
      <c r="BJ249">
        <v>3.56E-2</v>
      </c>
      <c r="BK249">
        <v>2.7799999999999998E-2</v>
      </c>
    </row>
    <row r="250" spans="1:63" x14ac:dyDescent="0.3">
      <c r="A250" t="s">
        <v>249</v>
      </c>
      <c r="B250">
        <v>49205</v>
      </c>
      <c r="C250">
        <v>86.9</v>
      </c>
      <c r="D250">
        <v>16</v>
      </c>
      <c r="E250" s="1">
        <v>1390.13</v>
      </c>
      <c r="F250" s="1">
        <v>1390.57</v>
      </c>
      <c r="G250">
        <v>2.7000000000000001E-3</v>
      </c>
      <c r="H250">
        <v>5.9999999999999995E-4</v>
      </c>
      <c r="I250">
        <v>5.3E-3</v>
      </c>
      <c r="J250">
        <v>6.9999999999999999E-4</v>
      </c>
      <c r="K250">
        <v>1.0800000000000001E-2</v>
      </c>
      <c r="L250">
        <v>0.96409999999999996</v>
      </c>
      <c r="M250">
        <v>1.5800000000000002E-2</v>
      </c>
      <c r="N250">
        <v>0.37459999999999999</v>
      </c>
      <c r="O250">
        <v>1.1999999999999999E-3</v>
      </c>
      <c r="P250">
        <v>0.1295</v>
      </c>
      <c r="Q250" s="1">
        <v>52939.43</v>
      </c>
      <c r="R250">
        <v>0.2414</v>
      </c>
      <c r="S250">
        <v>0.18290000000000001</v>
      </c>
      <c r="T250">
        <v>0.5756</v>
      </c>
      <c r="U250">
        <v>11.49</v>
      </c>
      <c r="V250" s="1">
        <v>68165.08</v>
      </c>
      <c r="W250">
        <v>116.18</v>
      </c>
      <c r="X250" s="1">
        <v>138598.94</v>
      </c>
      <c r="Y250">
        <v>0.8639</v>
      </c>
      <c r="Z250">
        <v>7.1900000000000006E-2</v>
      </c>
      <c r="AA250">
        <v>6.4199999999999993E-2</v>
      </c>
      <c r="AB250">
        <v>0.1361</v>
      </c>
      <c r="AC250">
        <v>138.6</v>
      </c>
      <c r="AD250" s="1">
        <v>3887.24</v>
      </c>
      <c r="AE250">
        <v>506.93</v>
      </c>
      <c r="AF250" s="1">
        <v>127460.51</v>
      </c>
      <c r="AG250" t="s">
        <v>610</v>
      </c>
      <c r="AH250" s="1">
        <v>34193</v>
      </c>
      <c r="AI250" s="1">
        <v>52169.279999999999</v>
      </c>
      <c r="AJ250">
        <v>44.8</v>
      </c>
      <c r="AK250">
        <v>26.69</v>
      </c>
      <c r="AL250">
        <v>31.05</v>
      </c>
      <c r="AM250">
        <v>4.55</v>
      </c>
      <c r="AN250" s="1">
        <v>1132.79</v>
      </c>
      <c r="AO250">
        <v>1.1224000000000001</v>
      </c>
      <c r="AP250" s="1">
        <v>1354.21</v>
      </c>
      <c r="AQ250" s="1">
        <v>2099.65</v>
      </c>
      <c r="AR250" s="1">
        <v>5893.73</v>
      </c>
      <c r="AS250">
        <v>532.42999999999995</v>
      </c>
      <c r="AT250">
        <v>276.45</v>
      </c>
      <c r="AU250" s="1">
        <v>10156.469999999999</v>
      </c>
      <c r="AV250" s="1">
        <v>5817.92</v>
      </c>
      <c r="AW250">
        <v>0.49669999999999997</v>
      </c>
      <c r="AX250" s="1">
        <v>3751.31</v>
      </c>
      <c r="AY250">
        <v>0.32029999999999997</v>
      </c>
      <c r="AZ250" s="1">
        <v>1399.79</v>
      </c>
      <c r="BA250">
        <v>0.1195</v>
      </c>
      <c r="BB250">
        <v>743.96</v>
      </c>
      <c r="BC250">
        <v>6.3500000000000001E-2</v>
      </c>
      <c r="BD250" s="1">
        <v>11712.97</v>
      </c>
      <c r="BE250" s="1">
        <v>5303.84</v>
      </c>
      <c r="BF250">
        <v>1.68</v>
      </c>
      <c r="BG250">
        <v>0.52329999999999999</v>
      </c>
      <c r="BH250">
        <v>0.22370000000000001</v>
      </c>
      <c r="BI250">
        <v>0.20019999999999999</v>
      </c>
      <c r="BJ250">
        <v>3.5999999999999997E-2</v>
      </c>
      <c r="BK250">
        <v>1.6799999999999999E-2</v>
      </c>
    </row>
    <row r="251" spans="1:63" x14ac:dyDescent="0.3">
      <c r="A251" t="s">
        <v>250</v>
      </c>
      <c r="B251">
        <v>45872</v>
      </c>
      <c r="C251">
        <v>96.33</v>
      </c>
      <c r="D251">
        <v>17.52</v>
      </c>
      <c r="E251" s="1">
        <v>1687.87</v>
      </c>
      <c r="F251" s="1">
        <v>1583.38</v>
      </c>
      <c r="G251">
        <v>2.8999999999999998E-3</v>
      </c>
      <c r="H251">
        <v>5.9999999999999995E-4</v>
      </c>
      <c r="I251">
        <v>7.0000000000000001E-3</v>
      </c>
      <c r="J251">
        <v>1E-3</v>
      </c>
      <c r="K251">
        <v>2.0199999999999999E-2</v>
      </c>
      <c r="L251">
        <v>0.9446</v>
      </c>
      <c r="M251">
        <v>2.3699999999999999E-2</v>
      </c>
      <c r="N251">
        <v>0.43169999999999997</v>
      </c>
      <c r="O251">
        <v>2.3999999999999998E-3</v>
      </c>
      <c r="P251">
        <v>0.14230000000000001</v>
      </c>
      <c r="Q251" s="1">
        <v>53950.47</v>
      </c>
      <c r="R251">
        <v>0.25140000000000001</v>
      </c>
      <c r="S251">
        <v>0.16300000000000001</v>
      </c>
      <c r="T251">
        <v>0.58560000000000001</v>
      </c>
      <c r="U251">
        <v>10.92</v>
      </c>
      <c r="V251" s="1">
        <v>76414.16</v>
      </c>
      <c r="W251">
        <v>148.66999999999999</v>
      </c>
      <c r="X251" s="1">
        <v>142800.23000000001</v>
      </c>
      <c r="Y251">
        <v>0.82389999999999997</v>
      </c>
      <c r="Z251">
        <v>0.1129</v>
      </c>
      <c r="AA251">
        <v>6.3200000000000006E-2</v>
      </c>
      <c r="AB251">
        <v>0.17610000000000001</v>
      </c>
      <c r="AC251">
        <v>142.80000000000001</v>
      </c>
      <c r="AD251" s="1">
        <v>3863.05</v>
      </c>
      <c r="AE251">
        <v>488.48</v>
      </c>
      <c r="AF251" s="1">
        <v>132769.92000000001</v>
      </c>
      <c r="AG251" t="s">
        <v>610</v>
      </c>
      <c r="AH251" s="1">
        <v>33101</v>
      </c>
      <c r="AI251" s="1">
        <v>50805.7</v>
      </c>
      <c r="AJ251">
        <v>43.22</v>
      </c>
      <c r="AK251">
        <v>25.34</v>
      </c>
      <c r="AL251">
        <v>31.16</v>
      </c>
      <c r="AM251">
        <v>3.99</v>
      </c>
      <c r="AN251" s="1">
        <v>1388.26</v>
      </c>
      <c r="AO251">
        <v>1.1318999999999999</v>
      </c>
      <c r="AP251" s="1">
        <v>1338.55</v>
      </c>
      <c r="AQ251" s="1">
        <v>2063.1</v>
      </c>
      <c r="AR251" s="1">
        <v>5927.19</v>
      </c>
      <c r="AS251">
        <v>561.91</v>
      </c>
      <c r="AT251">
        <v>259.10000000000002</v>
      </c>
      <c r="AU251" s="1">
        <v>10149.84</v>
      </c>
      <c r="AV251" s="1">
        <v>6053.49</v>
      </c>
      <c r="AW251">
        <v>0.49569999999999997</v>
      </c>
      <c r="AX251" s="1">
        <v>4217.8599999999997</v>
      </c>
      <c r="AY251">
        <v>0.34539999999999998</v>
      </c>
      <c r="AZ251" s="1">
        <v>1145.28</v>
      </c>
      <c r="BA251">
        <v>9.3799999999999994E-2</v>
      </c>
      <c r="BB251">
        <v>796.12</v>
      </c>
      <c r="BC251">
        <v>6.5199999999999994E-2</v>
      </c>
      <c r="BD251" s="1">
        <v>12212.75</v>
      </c>
      <c r="BE251" s="1">
        <v>4796.66</v>
      </c>
      <c r="BF251">
        <v>1.6048</v>
      </c>
      <c r="BG251">
        <v>0.51670000000000005</v>
      </c>
      <c r="BH251">
        <v>0.22320000000000001</v>
      </c>
      <c r="BI251">
        <v>0.20419999999999999</v>
      </c>
      <c r="BJ251">
        <v>3.5299999999999998E-2</v>
      </c>
      <c r="BK251">
        <v>2.07E-2</v>
      </c>
    </row>
    <row r="252" spans="1:63" x14ac:dyDescent="0.3">
      <c r="A252" t="s">
        <v>251</v>
      </c>
      <c r="B252">
        <v>48256</v>
      </c>
      <c r="C252">
        <v>88.24</v>
      </c>
      <c r="D252">
        <v>15.05</v>
      </c>
      <c r="E252" s="1">
        <v>1327.63</v>
      </c>
      <c r="F252" s="1">
        <v>1280.96</v>
      </c>
      <c r="G252">
        <v>5.5999999999999999E-3</v>
      </c>
      <c r="H252">
        <v>5.9999999999999995E-4</v>
      </c>
      <c r="I252">
        <v>8.8999999999999999E-3</v>
      </c>
      <c r="J252">
        <v>8.9999999999999998E-4</v>
      </c>
      <c r="K252">
        <v>1.8499999999999999E-2</v>
      </c>
      <c r="L252">
        <v>0.94279999999999997</v>
      </c>
      <c r="M252">
        <v>2.2800000000000001E-2</v>
      </c>
      <c r="N252">
        <v>0.38800000000000001</v>
      </c>
      <c r="O252">
        <v>4.4000000000000003E-3</v>
      </c>
      <c r="P252">
        <v>0.1376</v>
      </c>
      <c r="Q252" s="1">
        <v>54281.66</v>
      </c>
      <c r="R252">
        <v>0.28389999999999999</v>
      </c>
      <c r="S252">
        <v>0.18740000000000001</v>
      </c>
      <c r="T252">
        <v>0.52859999999999996</v>
      </c>
      <c r="U252">
        <v>10.039999999999999</v>
      </c>
      <c r="V252" s="1">
        <v>76191.86</v>
      </c>
      <c r="W252">
        <v>127.66</v>
      </c>
      <c r="X252" s="1">
        <v>197155.14</v>
      </c>
      <c r="Y252">
        <v>0.71870000000000001</v>
      </c>
      <c r="Z252">
        <v>0.18390000000000001</v>
      </c>
      <c r="AA252">
        <v>9.74E-2</v>
      </c>
      <c r="AB252">
        <v>0.28129999999999999</v>
      </c>
      <c r="AC252">
        <v>197.16</v>
      </c>
      <c r="AD252" s="1">
        <v>5554.8</v>
      </c>
      <c r="AE252">
        <v>553.05999999999995</v>
      </c>
      <c r="AF252" s="1">
        <v>178707.61</v>
      </c>
      <c r="AG252" t="s">
        <v>610</v>
      </c>
      <c r="AH252" s="1">
        <v>33434</v>
      </c>
      <c r="AI252" s="1">
        <v>55691.5</v>
      </c>
      <c r="AJ252">
        <v>41.92</v>
      </c>
      <c r="AK252">
        <v>25.34</v>
      </c>
      <c r="AL252">
        <v>28.72</v>
      </c>
      <c r="AM252">
        <v>3.87</v>
      </c>
      <c r="AN252" s="1">
        <v>1417.63</v>
      </c>
      <c r="AO252">
        <v>1.1122000000000001</v>
      </c>
      <c r="AP252" s="1">
        <v>1425.97</v>
      </c>
      <c r="AQ252" s="1">
        <v>2241.7800000000002</v>
      </c>
      <c r="AR252" s="1">
        <v>6134.21</v>
      </c>
      <c r="AS252">
        <v>518.77</v>
      </c>
      <c r="AT252">
        <v>418.4</v>
      </c>
      <c r="AU252" s="1">
        <v>10739.14</v>
      </c>
      <c r="AV252" s="1">
        <v>4969.6000000000004</v>
      </c>
      <c r="AW252">
        <v>0.38790000000000002</v>
      </c>
      <c r="AX252" s="1">
        <v>5533.94</v>
      </c>
      <c r="AY252">
        <v>0.43190000000000001</v>
      </c>
      <c r="AZ252" s="1">
        <v>1420.66</v>
      </c>
      <c r="BA252">
        <v>0.1109</v>
      </c>
      <c r="BB252">
        <v>887.48</v>
      </c>
      <c r="BC252">
        <v>6.93E-2</v>
      </c>
      <c r="BD252" s="1">
        <v>12811.67</v>
      </c>
      <c r="BE252" s="1">
        <v>3673</v>
      </c>
      <c r="BF252">
        <v>0.95079999999999998</v>
      </c>
      <c r="BG252">
        <v>0.51129999999999998</v>
      </c>
      <c r="BH252">
        <v>0.22409999999999999</v>
      </c>
      <c r="BI252">
        <v>0.2109</v>
      </c>
      <c r="BJ252">
        <v>3.2500000000000001E-2</v>
      </c>
      <c r="BK252">
        <v>2.12E-2</v>
      </c>
    </row>
    <row r="253" spans="1:63" x14ac:dyDescent="0.3">
      <c r="A253" t="s">
        <v>252</v>
      </c>
      <c r="B253">
        <v>48686</v>
      </c>
      <c r="C253">
        <v>35.619999999999997</v>
      </c>
      <c r="D253">
        <v>35.24</v>
      </c>
      <c r="E253" s="1">
        <v>1255.28</v>
      </c>
      <c r="F253" s="1">
        <v>1127.99</v>
      </c>
      <c r="G253">
        <v>4.0000000000000001E-3</v>
      </c>
      <c r="H253">
        <v>6.9999999999999999E-4</v>
      </c>
      <c r="I253">
        <v>0.24709999999999999</v>
      </c>
      <c r="J253">
        <v>1.1999999999999999E-3</v>
      </c>
      <c r="K253">
        <v>8.9599999999999999E-2</v>
      </c>
      <c r="L253">
        <v>0.57630000000000003</v>
      </c>
      <c r="M253">
        <v>8.1100000000000005E-2</v>
      </c>
      <c r="N253">
        <v>0.89080000000000004</v>
      </c>
      <c r="O253">
        <v>1.9099999999999999E-2</v>
      </c>
      <c r="P253">
        <v>0.16200000000000001</v>
      </c>
      <c r="Q253" s="1">
        <v>53778.3</v>
      </c>
      <c r="R253">
        <v>0.28589999999999999</v>
      </c>
      <c r="S253">
        <v>0.20319999999999999</v>
      </c>
      <c r="T253">
        <v>0.51090000000000002</v>
      </c>
      <c r="U253">
        <v>11.79</v>
      </c>
      <c r="V253" s="1">
        <v>73149.460000000006</v>
      </c>
      <c r="W253">
        <v>103.57</v>
      </c>
      <c r="X253" s="1">
        <v>105673.06</v>
      </c>
      <c r="Y253">
        <v>0.67420000000000002</v>
      </c>
      <c r="Z253">
        <v>0.2475</v>
      </c>
      <c r="AA253">
        <v>7.8200000000000006E-2</v>
      </c>
      <c r="AB253">
        <v>0.32579999999999998</v>
      </c>
      <c r="AC253">
        <v>105.67</v>
      </c>
      <c r="AD253" s="1">
        <v>3773.48</v>
      </c>
      <c r="AE253">
        <v>460.24</v>
      </c>
      <c r="AF253" s="1">
        <v>98927.99</v>
      </c>
      <c r="AG253" t="s">
        <v>610</v>
      </c>
      <c r="AH253" s="1">
        <v>28507</v>
      </c>
      <c r="AI253" s="1">
        <v>42527.96</v>
      </c>
      <c r="AJ253">
        <v>47.26</v>
      </c>
      <c r="AK253">
        <v>33.700000000000003</v>
      </c>
      <c r="AL253">
        <v>38.130000000000003</v>
      </c>
      <c r="AM253">
        <v>4.74</v>
      </c>
      <c r="AN253">
        <v>543.84</v>
      </c>
      <c r="AO253">
        <v>1.083</v>
      </c>
      <c r="AP253" s="1">
        <v>1822.83</v>
      </c>
      <c r="AQ253" s="1">
        <v>2542.11</v>
      </c>
      <c r="AR253" s="1">
        <v>6772.51</v>
      </c>
      <c r="AS253">
        <v>601</v>
      </c>
      <c r="AT253">
        <v>351.81</v>
      </c>
      <c r="AU253" s="1">
        <v>12090.26</v>
      </c>
      <c r="AV253" s="1">
        <v>8827.4500000000007</v>
      </c>
      <c r="AW253">
        <v>0.57620000000000005</v>
      </c>
      <c r="AX253" s="1">
        <v>3579.67</v>
      </c>
      <c r="AY253">
        <v>0.23369999999999999</v>
      </c>
      <c r="AZ253" s="1">
        <v>1254.3499999999999</v>
      </c>
      <c r="BA253">
        <v>8.1900000000000001E-2</v>
      </c>
      <c r="BB253" s="1">
        <v>1658.83</v>
      </c>
      <c r="BC253">
        <v>0.10829999999999999</v>
      </c>
      <c r="BD253" s="1">
        <v>15320.3</v>
      </c>
      <c r="BE253" s="1">
        <v>6118.54</v>
      </c>
      <c r="BF253">
        <v>2.7732999999999999</v>
      </c>
      <c r="BG253">
        <v>0.47870000000000001</v>
      </c>
      <c r="BH253">
        <v>0.19350000000000001</v>
      </c>
      <c r="BI253">
        <v>0.27260000000000001</v>
      </c>
      <c r="BJ253">
        <v>3.39E-2</v>
      </c>
      <c r="BK253">
        <v>2.1299999999999999E-2</v>
      </c>
    </row>
    <row r="254" spans="1:63" x14ac:dyDescent="0.3">
      <c r="A254" t="s">
        <v>253</v>
      </c>
      <c r="B254">
        <v>49338</v>
      </c>
      <c r="C254">
        <v>59.76</v>
      </c>
      <c r="D254">
        <v>10.66</v>
      </c>
      <c r="E254">
        <v>637.30999999999995</v>
      </c>
      <c r="F254">
        <v>677.95</v>
      </c>
      <c r="G254">
        <v>2.2000000000000001E-3</v>
      </c>
      <c r="H254">
        <v>6.9999999999999999E-4</v>
      </c>
      <c r="I254">
        <v>3.8999999999999998E-3</v>
      </c>
      <c r="J254">
        <v>5.0000000000000001E-4</v>
      </c>
      <c r="K254">
        <v>1.17E-2</v>
      </c>
      <c r="L254">
        <v>0.96740000000000004</v>
      </c>
      <c r="M254">
        <v>1.37E-2</v>
      </c>
      <c r="N254">
        <v>0.25580000000000003</v>
      </c>
      <c r="O254">
        <v>3.0000000000000001E-3</v>
      </c>
      <c r="P254">
        <v>0.1162</v>
      </c>
      <c r="Q254" s="1">
        <v>51663.15</v>
      </c>
      <c r="R254">
        <v>0.26179999999999998</v>
      </c>
      <c r="S254">
        <v>0.17150000000000001</v>
      </c>
      <c r="T254">
        <v>0.56669999999999998</v>
      </c>
      <c r="U254">
        <v>5.93</v>
      </c>
      <c r="V254" s="1">
        <v>68264.259999999995</v>
      </c>
      <c r="W254">
        <v>104.54</v>
      </c>
      <c r="X254" s="1">
        <v>151541.31</v>
      </c>
      <c r="Y254">
        <v>0.91369999999999996</v>
      </c>
      <c r="Z254">
        <v>4.1599999999999998E-2</v>
      </c>
      <c r="AA254">
        <v>4.48E-2</v>
      </c>
      <c r="AB254">
        <v>8.6300000000000002E-2</v>
      </c>
      <c r="AC254">
        <v>151.54</v>
      </c>
      <c r="AD254" s="1">
        <v>3672.86</v>
      </c>
      <c r="AE254">
        <v>505.61</v>
      </c>
      <c r="AF254" s="1">
        <v>123796.18</v>
      </c>
      <c r="AG254" t="s">
        <v>610</v>
      </c>
      <c r="AH254" s="1">
        <v>35758</v>
      </c>
      <c r="AI254" s="1">
        <v>53665.79</v>
      </c>
      <c r="AJ254">
        <v>35.07</v>
      </c>
      <c r="AK254">
        <v>23.49</v>
      </c>
      <c r="AL254">
        <v>26.75</v>
      </c>
      <c r="AM254">
        <v>4.99</v>
      </c>
      <c r="AN254" s="1">
        <v>1506.89</v>
      </c>
      <c r="AO254">
        <v>1.3774999999999999</v>
      </c>
      <c r="AP254" s="1">
        <v>1435.15</v>
      </c>
      <c r="AQ254" s="1">
        <v>2120.9899999999998</v>
      </c>
      <c r="AR254" s="1">
        <v>5864.28</v>
      </c>
      <c r="AS254">
        <v>475.53</v>
      </c>
      <c r="AT254">
        <v>381.92</v>
      </c>
      <c r="AU254" s="1">
        <v>10277.879999999999</v>
      </c>
      <c r="AV254" s="1">
        <v>6614.2</v>
      </c>
      <c r="AW254">
        <v>0.51649999999999996</v>
      </c>
      <c r="AX254" s="1">
        <v>3837.87</v>
      </c>
      <c r="AY254">
        <v>0.29970000000000002</v>
      </c>
      <c r="AZ254" s="1">
        <v>1758.9</v>
      </c>
      <c r="BA254">
        <v>0.13730000000000001</v>
      </c>
      <c r="BB254">
        <v>595.07000000000005</v>
      </c>
      <c r="BC254">
        <v>4.65E-2</v>
      </c>
      <c r="BD254" s="1">
        <v>12806.04</v>
      </c>
      <c r="BE254" s="1">
        <v>6691.76</v>
      </c>
      <c r="BF254">
        <v>2.3395000000000001</v>
      </c>
      <c r="BG254">
        <v>0.52769999999999995</v>
      </c>
      <c r="BH254">
        <v>0.2162</v>
      </c>
      <c r="BI254">
        <v>0.19639999999999999</v>
      </c>
      <c r="BJ254">
        <v>3.7400000000000003E-2</v>
      </c>
      <c r="BK254">
        <v>2.2200000000000001E-2</v>
      </c>
    </row>
    <row r="255" spans="1:63" x14ac:dyDescent="0.3">
      <c r="A255" t="s">
        <v>254</v>
      </c>
      <c r="B255">
        <v>47985</v>
      </c>
      <c r="C255">
        <v>61.38</v>
      </c>
      <c r="D255">
        <v>26.8</v>
      </c>
      <c r="E255" s="1">
        <v>1645.14</v>
      </c>
      <c r="F255" s="1">
        <v>1615.59</v>
      </c>
      <c r="G255">
        <v>8.0000000000000002E-3</v>
      </c>
      <c r="H255">
        <v>5.0000000000000001E-4</v>
      </c>
      <c r="I255">
        <v>8.8000000000000005E-3</v>
      </c>
      <c r="J255">
        <v>1.6999999999999999E-3</v>
      </c>
      <c r="K255">
        <v>2.6100000000000002E-2</v>
      </c>
      <c r="L255">
        <v>0.9304</v>
      </c>
      <c r="M255">
        <v>2.4500000000000001E-2</v>
      </c>
      <c r="N255">
        <v>0.2447</v>
      </c>
      <c r="O255">
        <v>6.7000000000000002E-3</v>
      </c>
      <c r="P255">
        <v>0.10920000000000001</v>
      </c>
      <c r="Q255" s="1">
        <v>57015.08</v>
      </c>
      <c r="R255">
        <v>0.21490000000000001</v>
      </c>
      <c r="S255">
        <v>0.1767</v>
      </c>
      <c r="T255">
        <v>0.60840000000000005</v>
      </c>
      <c r="U255">
        <v>12.4</v>
      </c>
      <c r="V255" s="1">
        <v>75525.100000000006</v>
      </c>
      <c r="W255">
        <v>128.94</v>
      </c>
      <c r="X255" s="1">
        <v>184415.18</v>
      </c>
      <c r="Y255">
        <v>0.80940000000000001</v>
      </c>
      <c r="Z255">
        <v>0.12609999999999999</v>
      </c>
      <c r="AA255">
        <v>6.4500000000000002E-2</v>
      </c>
      <c r="AB255">
        <v>0.19059999999999999</v>
      </c>
      <c r="AC255">
        <v>184.42</v>
      </c>
      <c r="AD255" s="1">
        <v>6031.65</v>
      </c>
      <c r="AE255">
        <v>660.67</v>
      </c>
      <c r="AF255" s="1">
        <v>173865.03</v>
      </c>
      <c r="AG255" t="s">
        <v>610</v>
      </c>
      <c r="AH255" s="1">
        <v>38479</v>
      </c>
      <c r="AI255" s="1">
        <v>65585.41</v>
      </c>
      <c r="AJ255">
        <v>50.51</v>
      </c>
      <c r="AK255">
        <v>30.62</v>
      </c>
      <c r="AL255">
        <v>34.049999999999997</v>
      </c>
      <c r="AM255">
        <v>4.9000000000000004</v>
      </c>
      <c r="AN255" s="1">
        <v>1776.96</v>
      </c>
      <c r="AO255">
        <v>0.9607</v>
      </c>
      <c r="AP255" s="1">
        <v>1383.66</v>
      </c>
      <c r="AQ255" s="1">
        <v>1818</v>
      </c>
      <c r="AR255" s="1">
        <v>5846.33</v>
      </c>
      <c r="AS255">
        <v>499.27</v>
      </c>
      <c r="AT255">
        <v>313.62</v>
      </c>
      <c r="AU255" s="1">
        <v>9860.8700000000008</v>
      </c>
      <c r="AV255" s="1">
        <v>4270.92</v>
      </c>
      <c r="AW255">
        <v>0.36380000000000001</v>
      </c>
      <c r="AX255" s="1">
        <v>5634.54</v>
      </c>
      <c r="AY255">
        <v>0.48</v>
      </c>
      <c r="AZ255" s="1">
        <v>1269.8599999999999</v>
      </c>
      <c r="BA255">
        <v>0.1082</v>
      </c>
      <c r="BB255">
        <v>563.12</v>
      </c>
      <c r="BC255">
        <v>4.8000000000000001E-2</v>
      </c>
      <c r="BD255" s="1">
        <v>11738.45</v>
      </c>
      <c r="BE255" s="1">
        <v>3112.04</v>
      </c>
      <c r="BF255">
        <v>0.65180000000000005</v>
      </c>
      <c r="BG255">
        <v>0.55030000000000001</v>
      </c>
      <c r="BH255">
        <v>0.21049999999999999</v>
      </c>
      <c r="BI255">
        <v>0.1792</v>
      </c>
      <c r="BJ255">
        <v>3.61E-2</v>
      </c>
      <c r="BK255">
        <v>2.3900000000000001E-2</v>
      </c>
    </row>
    <row r="256" spans="1:63" x14ac:dyDescent="0.3">
      <c r="A256" t="s">
        <v>255</v>
      </c>
      <c r="B256">
        <v>48264</v>
      </c>
      <c r="C256">
        <v>62.33</v>
      </c>
      <c r="D256">
        <v>27.98</v>
      </c>
      <c r="E256" s="1">
        <v>1744.33</v>
      </c>
      <c r="F256" s="1">
        <v>1724.61</v>
      </c>
      <c r="G256">
        <v>9.1999999999999998E-3</v>
      </c>
      <c r="H256">
        <v>4.0000000000000002E-4</v>
      </c>
      <c r="I256">
        <v>9.9000000000000008E-3</v>
      </c>
      <c r="J256">
        <v>1.5E-3</v>
      </c>
      <c r="K256">
        <v>2.3800000000000002E-2</v>
      </c>
      <c r="L256">
        <v>0.92720000000000002</v>
      </c>
      <c r="M256">
        <v>2.7900000000000001E-2</v>
      </c>
      <c r="N256">
        <v>0.25879999999999997</v>
      </c>
      <c r="O256">
        <v>6.6E-3</v>
      </c>
      <c r="P256">
        <v>0.1176</v>
      </c>
      <c r="Q256" s="1">
        <v>55744.28</v>
      </c>
      <c r="R256">
        <v>0.2515</v>
      </c>
      <c r="S256">
        <v>0.1817</v>
      </c>
      <c r="T256">
        <v>0.56689999999999996</v>
      </c>
      <c r="U256">
        <v>13.97</v>
      </c>
      <c r="V256" s="1">
        <v>72708.460000000006</v>
      </c>
      <c r="W256">
        <v>121.19</v>
      </c>
      <c r="X256" s="1">
        <v>175967.6</v>
      </c>
      <c r="Y256">
        <v>0.8367</v>
      </c>
      <c r="Z256">
        <v>0.11</v>
      </c>
      <c r="AA256">
        <v>5.33E-2</v>
      </c>
      <c r="AB256">
        <v>0.1633</v>
      </c>
      <c r="AC256">
        <v>175.97</v>
      </c>
      <c r="AD256" s="1">
        <v>5532.22</v>
      </c>
      <c r="AE256">
        <v>672.19</v>
      </c>
      <c r="AF256" s="1">
        <v>167944.89</v>
      </c>
      <c r="AG256" t="s">
        <v>610</v>
      </c>
      <c r="AH256" s="1">
        <v>39094</v>
      </c>
      <c r="AI256" s="1">
        <v>65137.77</v>
      </c>
      <c r="AJ256">
        <v>47.99</v>
      </c>
      <c r="AK256">
        <v>30.35</v>
      </c>
      <c r="AL256">
        <v>33.47</v>
      </c>
      <c r="AM256">
        <v>4.76</v>
      </c>
      <c r="AN256" s="1">
        <v>1773.56</v>
      </c>
      <c r="AO256">
        <v>0.95569999999999999</v>
      </c>
      <c r="AP256" s="1">
        <v>1308.68</v>
      </c>
      <c r="AQ256" s="1">
        <v>1847.73</v>
      </c>
      <c r="AR256" s="1">
        <v>5695.9</v>
      </c>
      <c r="AS256">
        <v>548.46</v>
      </c>
      <c r="AT256">
        <v>314.02</v>
      </c>
      <c r="AU256" s="1">
        <v>9714.7900000000009</v>
      </c>
      <c r="AV256" s="1">
        <v>4328.79</v>
      </c>
      <c r="AW256">
        <v>0.379</v>
      </c>
      <c r="AX256" s="1">
        <v>5302.92</v>
      </c>
      <c r="AY256">
        <v>0.46429999999999999</v>
      </c>
      <c r="AZ256" s="1">
        <v>1258.4000000000001</v>
      </c>
      <c r="BA256">
        <v>0.11020000000000001</v>
      </c>
      <c r="BB256">
        <v>531.29</v>
      </c>
      <c r="BC256">
        <v>4.65E-2</v>
      </c>
      <c r="BD256" s="1">
        <v>11421.4</v>
      </c>
      <c r="BE256" s="1">
        <v>3387.78</v>
      </c>
      <c r="BF256">
        <v>0.72570000000000001</v>
      </c>
      <c r="BG256">
        <v>0.54349999999999998</v>
      </c>
      <c r="BH256">
        <v>0.2099</v>
      </c>
      <c r="BI256">
        <v>0.1925</v>
      </c>
      <c r="BJ256">
        <v>3.4700000000000002E-2</v>
      </c>
      <c r="BK256">
        <v>1.95E-2</v>
      </c>
    </row>
    <row r="257" spans="1:63" x14ac:dyDescent="0.3">
      <c r="A257" t="s">
        <v>256</v>
      </c>
      <c r="B257">
        <v>50179</v>
      </c>
      <c r="C257">
        <v>91.1</v>
      </c>
      <c r="D257">
        <v>9.85</v>
      </c>
      <c r="E257">
        <v>897.56</v>
      </c>
      <c r="F257">
        <v>860.7</v>
      </c>
      <c r="G257">
        <v>2.2000000000000001E-3</v>
      </c>
      <c r="H257">
        <v>1E-4</v>
      </c>
      <c r="I257">
        <v>4.4999999999999997E-3</v>
      </c>
      <c r="J257">
        <v>1.1000000000000001E-3</v>
      </c>
      <c r="K257">
        <v>1.26E-2</v>
      </c>
      <c r="L257">
        <v>0.96199999999999997</v>
      </c>
      <c r="M257">
        <v>1.7500000000000002E-2</v>
      </c>
      <c r="N257">
        <v>0.4143</v>
      </c>
      <c r="O257">
        <v>6.9999999999999999E-4</v>
      </c>
      <c r="P257">
        <v>0.13669999999999999</v>
      </c>
      <c r="Q257" s="1">
        <v>51159.13</v>
      </c>
      <c r="R257">
        <v>0.2545</v>
      </c>
      <c r="S257">
        <v>0.17799999999999999</v>
      </c>
      <c r="T257">
        <v>0.5675</v>
      </c>
      <c r="U257">
        <v>8.39</v>
      </c>
      <c r="V257" s="1">
        <v>59989.82</v>
      </c>
      <c r="W257">
        <v>102.36</v>
      </c>
      <c r="X257" s="1">
        <v>144031.32999999999</v>
      </c>
      <c r="Y257">
        <v>0.86890000000000001</v>
      </c>
      <c r="Z257">
        <v>6.13E-2</v>
      </c>
      <c r="AA257">
        <v>6.9800000000000001E-2</v>
      </c>
      <c r="AB257">
        <v>0.13109999999999999</v>
      </c>
      <c r="AC257">
        <v>144.03</v>
      </c>
      <c r="AD257" s="1">
        <v>3673.86</v>
      </c>
      <c r="AE257">
        <v>466.41</v>
      </c>
      <c r="AF257" s="1">
        <v>125094.88</v>
      </c>
      <c r="AG257" t="s">
        <v>610</v>
      </c>
      <c r="AH257" s="1">
        <v>33114</v>
      </c>
      <c r="AI257" s="1">
        <v>48657</v>
      </c>
      <c r="AJ257">
        <v>37.33</v>
      </c>
      <c r="AK257">
        <v>24.14</v>
      </c>
      <c r="AL257">
        <v>27.77</v>
      </c>
      <c r="AM257">
        <v>4.25</v>
      </c>
      <c r="AN257" s="1">
        <v>1421.96</v>
      </c>
      <c r="AO257">
        <v>1.3688</v>
      </c>
      <c r="AP257" s="1">
        <v>1526.6</v>
      </c>
      <c r="AQ257" s="1">
        <v>2269.0500000000002</v>
      </c>
      <c r="AR257" s="1">
        <v>6070.88</v>
      </c>
      <c r="AS257">
        <v>520.25</v>
      </c>
      <c r="AT257">
        <v>256.83</v>
      </c>
      <c r="AU257" s="1">
        <v>10643.62</v>
      </c>
      <c r="AV257" s="1">
        <v>7019.14</v>
      </c>
      <c r="AW257">
        <v>0.52980000000000005</v>
      </c>
      <c r="AX257" s="1">
        <v>4009.45</v>
      </c>
      <c r="AY257">
        <v>0.30259999999999998</v>
      </c>
      <c r="AZ257" s="1">
        <v>1385.91</v>
      </c>
      <c r="BA257">
        <v>0.1046</v>
      </c>
      <c r="BB257">
        <v>833.4</v>
      </c>
      <c r="BC257">
        <v>6.2899999999999998E-2</v>
      </c>
      <c r="BD257" s="1">
        <v>13247.91</v>
      </c>
      <c r="BE257" s="1">
        <v>6009.33</v>
      </c>
      <c r="BF257">
        <v>2.2517</v>
      </c>
      <c r="BG257">
        <v>0.50460000000000005</v>
      </c>
      <c r="BH257">
        <v>0.22140000000000001</v>
      </c>
      <c r="BI257">
        <v>0.2177</v>
      </c>
      <c r="BJ257">
        <v>3.6400000000000002E-2</v>
      </c>
      <c r="BK257">
        <v>1.9800000000000002E-2</v>
      </c>
    </row>
    <row r="258" spans="1:63" x14ac:dyDescent="0.3">
      <c r="A258" t="s">
        <v>257</v>
      </c>
      <c r="B258">
        <v>49346</v>
      </c>
      <c r="C258">
        <v>47.4</v>
      </c>
      <c r="D258">
        <v>22.84</v>
      </c>
      <c r="E258" s="1">
        <v>1031.03</v>
      </c>
      <c r="F258" s="1">
        <v>1045.5</v>
      </c>
      <c r="G258">
        <v>1.7299999999999999E-2</v>
      </c>
      <c r="H258">
        <v>4.0000000000000002E-4</v>
      </c>
      <c r="I258">
        <v>0.1157</v>
      </c>
      <c r="J258">
        <v>1E-3</v>
      </c>
      <c r="K258">
        <v>9.4299999999999995E-2</v>
      </c>
      <c r="L258">
        <v>0.71899999999999997</v>
      </c>
      <c r="M258">
        <v>5.2299999999999999E-2</v>
      </c>
      <c r="N258">
        <v>0.33200000000000002</v>
      </c>
      <c r="O258">
        <v>2.64E-2</v>
      </c>
      <c r="P258">
        <v>0.1216</v>
      </c>
      <c r="Q258" s="1">
        <v>57107.24</v>
      </c>
      <c r="R258">
        <v>0.26529999999999998</v>
      </c>
      <c r="S258">
        <v>0.1744</v>
      </c>
      <c r="T258">
        <v>0.56040000000000001</v>
      </c>
      <c r="U258">
        <v>9.65</v>
      </c>
      <c r="V258" s="1">
        <v>67841.440000000002</v>
      </c>
      <c r="W258">
        <v>104.6</v>
      </c>
      <c r="X258" s="1">
        <v>158563.48000000001</v>
      </c>
      <c r="Y258">
        <v>0.79290000000000005</v>
      </c>
      <c r="Z258">
        <v>0.16059999999999999</v>
      </c>
      <c r="AA258">
        <v>4.65E-2</v>
      </c>
      <c r="AB258">
        <v>0.20710000000000001</v>
      </c>
      <c r="AC258">
        <v>158.56</v>
      </c>
      <c r="AD258" s="1">
        <v>5474.15</v>
      </c>
      <c r="AE258">
        <v>684.28</v>
      </c>
      <c r="AF258" s="1">
        <v>141381.57</v>
      </c>
      <c r="AG258" t="s">
        <v>610</v>
      </c>
      <c r="AH258" s="1">
        <v>34746</v>
      </c>
      <c r="AI258" s="1">
        <v>61270.43</v>
      </c>
      <c r="AJ258">
        <v>47.58</v>
      </c>
      <c r="AK258">
        <v>30.17</v>
      </c>
      <c r="AL258">
        <v>35.33</v>
      </c>
      <c r="AM258">
        <v>4.66</v>
      </c>
      <c r="AN258" s="1">
        <v>1726.04</v>
      </c>
      <c r="AO258">
        <v>1.2319</v>
      </c>
      <c r="AP258" s="1">
        <v>1481.46</v>
      </c>
      <c r="AQ258" s="1">
        <v>1907.87</v>
      </c>
      <c r="AR258" s="1">
        <v>6477.06</v>
      </c>
      <c r="AS258">
        <v>554.98</v>
      </c>
      <c r="AT258">
        <v>276.92</v>
      </c>
      <c r="AU258" s="1">
        <v>10698.29</v>
      </c>
      <c r="AV258" s="1">
        <v>5019.3900000000003</v>
      </c>
      <c r="AW258">
        <v>0.40550000000000003</v>
      </c>
      <c r="AX258" s="1">
        <v>5258.9</v>
      </c>
      <c r="AY258">
        <v>0.42480000000000001</v>
      </c>
      <c r="AZ258" s="1">
        <v>1520.99</v>
      </c>
      <c r="BA258">
        <v>0.1229</v>
      </c>
      <c r="BB258">
        <v>579.44000000000005</v>
      </c>
      <c r="BC258">
        <v>4.6800000000000001E-2</v>
      </c>
      <c r="BD258" s="1">
        <v>12378.73</v>
      </c>
      <c r="BE258" s="1">
        <v>4053.5</v>
      </c>
      <c r="BF258">
        <v>0.98450000000000004</v>
      </c>
      <c r="BG258">
        <v>0.54490000000000005</v>
      </c>
      <c r="BH258">
        <v>0.21149999999999999</v>
      </c>
      <c r="BI258">
        <v>0.1953</v>
      </c>
      <c r="BJ258">
        <v>3.2099999999999997E-2</v>
      </c>
      <c r="BK258">
        <v>1.6199999999999999E-2</v>
      </c>
    </row>
    <row r="259" spans="1:63" x14ac:dyDescent="0.3">
      <c r="A259" t="s">
        <v>258</v>
      </c>
      <c r="B259">
        <v>47191</v>
      </c>
      <c r="C259">
        <v>32.19</v>
      </c>
      <c r="D259">
        <v>103.65</v>
      </c>
      <c r="E259" s="1">
        <v>3336.56</v>
      </c>
      <c r="F259" s="1">
        <v>3259.14</v>
      </c>
      <c r="G259">
        <v>4.5999999999999999E-2</v>
      </c>
      <c r="H259">
        <v>8.0000000000000004E-4</v>
      </c>
      <c r="I259">
        <v>3.1399999999999997E-2</v>
      </c>
      <c r="J259">
        <v>8.9999999999999998E-4</v>
      </c>
      <c r="K259">
        <v>3.15E-2</v>
      </c>
      <c r="L259">
        <v>0.85340000000000005</v>
      </c>
      <c r="M259">
        <v>3.5999999999999997E-2</v>
      </c>
      <c r="N259">
        <v>0.10580000000000001</v>
      </c>
      <c r="O259">
        <v>1.54E-2</v>
      </c>
      <c r="P259">
        <v>9.9099999999999994E-2</v>
      </c>
      <c r="Q259" s="1">
        <v>68208.45</v>
      </c>
      <c r="R259">
        <v>0.1741</v>
      </c>
      <c r="S259">
        <v>0.19739999999999999</v>
      </c>
      <c r="T259">
        <v>0.62849999999999995</v>
      </c>
      <c r="U259">
        <v>19.239999999999998</v>
      </c>
      <c r="V259" s="1">
        <v>90958.69</v>
      </c>
      <c r="W259">
        <v>171.17</v>
      </c>
      <c r="X259" s="1">
        <v>225992.99</v>
      </c>
      <c r="Y259">
        <v>0.81489999999999996</v>
      </c>
      <c r="Z259">
        <v>0.1459</v>
      </c>
      <c r="AA259">
        <v>3.9199999999999999E-2</v>
      </c>
      <c r="AB259">
        <v>0.18509999999999999</v>
      </c>
      <c r="AC259">
        <v>225.99</v>
      </c>
      <c r="AD259" s="1">
        <v>9341.1299999999992</v>
      </c>
      <c r="AE259" s="1">
        <v>1055.01</v>
      </c>
      <c r="AF259" s="1">
        <v>242245.58</v>
      </c>
      <c r="AG259" t="s">
        <v>610</v>
      </c>
      <c r="AH259" s="1">
        <v>53944</v>
      </c>
      <c r="AI259" s="1">
        <v>116498.62</v>
      </c>
      <c r="AJ259">
        <v>73.069999999999993</v>
      </c>
      <c r="AK259">
        <v>40.549999999999997</v>
      </c>
      <c r="AL259">
        <v>46.81</v>
      </c>
      <c r="AM259">
        <v>4.7</v>
      </c>
      <c r="AN259" s="1">
        <v>1511.29</v>
      </c>
      <c r="AO259">
        <v>0.63080000000000003</v>
      </c>
      <c r="AP259" s="1">
        <v>1451.43</v>
      </c>
      <c r="AQ259" s="1">
        <v>2051.96</v>
      </c>
      <c r="AR259" s="1">
        <v>6877.2</v>
      </c>
      <c r="AS259">
        <v>719.69</v>
      </c>
      <c r="AT259">
        <v>410.44</v>
      </c>
      <c r="AU259" s="1">
        <v>11510.71</v>
      </c>
      <c r="AV259" s="1">
        <v>2943.85</v>
      </c>
      <c r="AW259">
        <v>0.23330000000000001</v>
      </c>
      <c r="AX259" s="1">
        <v>8431.1</v>
      </c>
      <c r="AY259">
        <v>0.66820000000000002</v>
      </c>
      <c r="AZ259">
        <v>881.47</v>
      </c>
      <c r="BA259">
        <v>6.9900000000000004E-2</v>
      </c>
      <c r="BB259">
        <v>360.43</v>
      </c>
      <c r="BC259">
        <v>2.86E-2</v>
      </c>
      <c r="BD259" s="1">
        <v>12616.85</v>
      </c>
      <c r="BE259" s="1">
        <v>1379.88</v>
      </c>
      <c r="BF259">
        <v>0.14299999999999999</v>
      </c>
      <c r="BG259">
        <v>0.59340000000000004</v>
      </c>
      <c r="BH259">
        <v>0.21840000000000001</v>
      </c>
      <c r="BI259">
        <v>0.14299999999999999</v>
      </c>
      <c r="BJ259">
        <v>2.98E-2</v>
      </c>
      <c r="BK259">
        <v>1.55E-2</v>
      </c>
    </row>
    <row r="260" spans="1:63" x14ac:dyDescent="0.3">
      <c r="A260" t="s">
        <v>259</v>
      </c>
      <c r="B260">
        <v>44164</v>
      </c>
      <c r="C260">
        <v>36.43</v>
      </c>
      <c r="D260">
        <v>90.79</v>
      </c>
      <c r="E260" s="1">
        <v>3307.24</v>
      </c>
      <c r="F260" s="1">
        <v>3189.09</v>
      </c>
      <c r="G260">
        <v>2.0799999999999999E-2</v>
      </c>
      <c r="H260">
        <v>8.9999999999999998E-4</v>
      </c>
      <c r="I260">
        <v>6.8900000000000003E-2</v>
      </c>
      <c r="J260">
        <v>1.1999999999999999E-3</v>
      </c>
      <c r="K260">
        <v>5.5500000000000001E-2</v>
      </c>
      <c r="L260">
        <v>0.79559999999999997</v>
      </c>
      <c r="M260">
        <v>5.7099999999999998E-2</v>
      </c>
      <c r="N260">
        <v>0.39369999999999999</v>
      </c>
      <c r="O260">
        <v>1.8100000000000002E-2</v>
      </c>
      <c r="P260">
        <v>0.1348</v>
      </c>
      <c r="Q260" s="1">
        <v>60951.97</v>
      </c>
      <c r="R260">
        <v>0.24740000000000001</v>
      </c>
      <c r="S260">
        <v>0.19359999999999999</v>
      </c>
      <c r="T260">
        <v>0.55900000000000005</v>
      </c>
      <c r="U260">
        <v>21.88</v>
      </c>
      <c r="V260" s="1">
        <v>80930.67</v>
      </c>
      <c r="W260">
        <v>147.32</v>
      </c>
      <c r="X260" s="1">
        <v>171995.67</v>
      </c>
      <c r="Y260">
        <v>0.67310000000000003</v>
      </c>
      <c r="Z260">
        <v>0.2843</v>
      </c>
      <c r="AA260">
        <v>4.2599999999999999E-2</v>
      </c>
      <c r="AB260">
        <v>0.32690000000000002</v>
      </c>
      <c r="AC260">
        <v>172</v>
      </c>
      <c r="AD260" s="1">
        <v>7116.55</v>
      </c>
      <c r="AE260">
        <v>763.12</v>
      </c>
      <c r="AF260" s="1">
        <v>177547.72</v>
      </c>
      <c r="AG260" t="s">
        <v>610</v>
      </c>
      <c r="AH260" s="1">
        <v>36540</v>
      </c>
      <c r="AI260" s="1">
        <v>57473.8</v>
      </c>
      <c r="AJ260">
        <v>64.069999999999993</v>
      </c>
      <c r="AK260">
        <v>39.32</v>
      </c>
      <c r="AL260">
        <v>44.37</v>
      </c>
      <c r="AM260">
        <v>4.83</v>
      </c>
      <c r="AN260" s="1">
        <v>1807.56</v>
      </c>
      <c r="AO260">
        <v>1.0447</v>
      </c>
      <c r="AP260" s="1">
        <v>1378.52</v>
      </c>
      <c r="AQ260" s="1">
        <v>1993.71</v>
      </c>
      <c r="AR260" s="1">
        <v>6680.59</v>
      </c>
      <c r="AS260">
        <v>672.05</v>
      </c>
      <c r="AT260">
        <v>355.56</v>
      </c>
      <c r="AU260" s="1">
        <v>11080.43</v>
      </c>
      <c r="AV260" s="1">
        <v>3993.66</v>
      </c>
      <c r="AW260">
        <v>0.32390000000000002</v>
      </c>
      <c r="AX260" s="1">
        <v>6622.43</v>
      </c>
      <c r="AY260">
        <v>0.53700000000000003</v>
      </c>
      <c r="AZ260">
        <v>974.88</v>
      </c>
      <c r="BA260">
        <v>7.9100000000000004E-2</v>
      </c>
      <c r="BB260">
        <v>740.61</v>
      </c>
      <c r="BC260">
        <v>6.0100000000000001E-2</v>
      </c>
      <c r="BD260" s="1">
        <v>12331.58</v>
      </c>
      <c r="BE260" s="1">
        <v>2373.86</v>
      </c>
      <c r="BF260">
        <v>0.52759999999999996</v>
      </c>
      <c r="BG260">
        <v>0.5655</v>
      </c>
      <c r="BH260">
        <v>0.2215</v>
      </c>
      <c r="BI260">
        <v>0.16600000000000001</v>
      </c>
      <c r="BJ260">
        <v>3.0200000000000001E-2</v>
      </c>
      <c r="BK260">
        <v>1.6899999999999998E-2</v>
      </c>
    </row>
    <row r="261" spans="1:63" x14ac:dyDescent="0.3">
      <c r="A261" t="s">
        <v>260</v>
      </c>
      <c r="B261">
        <v>44172</v>
      </c>
      <c r="C261">
        <v>117.71</v>
      </c>
      <c r="D261">
        <v>15.52</v>
      </c>
      <c r="E261" s="1">
        <v>1827.31</v>
      </c>
      <c r="F261" s="1">
        <v>1717.83</v>
      </c>
      <c r="G261">
        <v>3.5000000000000001E-3</v>
      </c>
      <c r="H261">
        <v>5.9999999999999995E-4</v>
      </c>
      <c r="I261">
        <v>1.2500000000000001E-2</v>
      </c>
      <c r="J261">
        <v>1.1000000000000001E-3</v>
      </c>
      <c r="K261">
        <v>2.3599999999999999E-2</v>
      </c>
      <c r="L261">
        <v>0.92149999999999999</v>
      </c>
      <c r="M261">
        <v>3.7100000000000001E-2</v>
      </c>
      <c r="N261">
        <v>0.53869999999999996</v>
      </c>
      <c r="O261">
        <v>1.6000000000000001E-3</v>
      </c>
      <c r="P261">
        <v>0.157</v>
      </c>
      <c r="Q261" s="1">
        <v>52532.08</v>
      </c>
      <c r="R261">
        <v>0.23860000000000001</v>
      </c>
      <c r="S261">
        <v>0.1673</v>
      </c>
      <c r="T261">
        <v>0.59409999999999996</v>
      </c>
      <c r="U261">
        <v>12.73</v>
      </c>
      <c r="V261" s="1">
        <v>71348.83</v>
      </c>
      <c r="W261">
        <v>138.22</v>
      </c>
      <c r="X261" s="1">
        <v>128629.65</v>
      </c>
      <c r="Y261">
        <v>0.78090000000000004</v>
      </c>
      <c r="Z261">
        <v>0.14829999999999999</v>
      </c>
      <c r="AA261">
        <v>7.0699999999999999E-2</v>
      </c>
      <c r="AB261">
        <v>0.21909999999999999</v>
      </c>
      <c r="AC261">
        <v>128.63</v>
      </c>
      <c r="AD261" s="1">
        <v>3386.31</v>
      </c>
      <c r="AE261">
        <v>438.7</v>
      </c>
      <c r="AF261" s="1">
        <v>118070.06</v>
      </c>
      <c r="AG261" t="s">
        <v>610</v>
      </c>
      <c r="AH261" s="1">
        <v>30071</v>
      </c>
      <c r="AI261" s="1">
        <v>45274.76</v>
      </c>
      <c r="AJ261">
        <v>39.18</v>
      </c>
      <c r="AK261">
        <v>24.62</v>
      </c>
      <c r="AL261">
        <v>29.91</v>
      </c>
      <c r="AM261">
        <v>4.0199999999999996</v>
      </c>
      <c r="AN261" s="1">
        <v>1270.5899999999999</v>
      </c>
      <c r="AO261">
        <v>1.1632</v>
      </c>
      <c r="AP261" s="1">
        <v>1346.51</v>
      </c>
      <c r="AQ261" s="1">
        <v>2145.96</v>
      </c>
      <c r="AR261" s="1">
        <v>6170.34</v>
      </c>
      <c r="AS261">
        <v>593.73</v>
      </c>
      <c r="AT261">
        <v>300.19</v>
      </c>
      <c r="AU261" s="1">
        <v>10556.72</v>
      </c>
      <c r="AV261" s="1">
        <v>6928.68</v>
      </c>
      <c r="AW261">
        <v>0.55679999999999996</v>
      </c>
      <c r="AX261" s="1">
        <v>3466.44</v>
      </c>
      <c r="AY261">
        <v>0.27860000000000001</v>
      </c>
      <c r="AZ261" s="1">
        <v>1030.6500000000001</v>
      </c>
      <c r="BA261">
        <v>8.2799999999999999E-2</v>
      </c>
      <c r="BB261" s="1">
        <v>1017.13</v>
      </c>
      <c r="BC261">
        <v>8.1699999999999995E-2</v>
      </c>
      <c r="BD261" s="1">
        <v>12442.91</v>
      </c>
      <c r="BE261" s="1">
        <v>5611.15</v>
      </c>
      <c r="BF261">
        <v>2.3212000000000002</v>
      </c>
      <c r="BG261">
        <v>0.51929999999999998</v>
      </c>
      <c r="BH261">
        <v>0.23250000000000001</v>
      </c>
      <c r="BI261">
        <v>0.19470000000000001</v>
      </c>
      <c r="BJ261">
        <v>3.5499999999999997E-2</v>
      </c>
      <c r="BK261">
        <v>1.7999999999999999E-2</v>
      </c>
    </row>
    <row r="262" spans="1:63" x14ac:dyDescent="0.3">
      <c r="A262" t="s">
        <v>261</v>
      </c>
      <c r="B262">
        <v>44180</v>
      </c>
      <c r="C262">
        <v>30.24</v>
      </c>
      <c r="D262">
        <v>235.61</v>
      </c>
      <c r="E262" s="1">
        <v>7124.32</v>
      </c>
      <c r="F262" s="1">
        <v>6774.25</v>
      </c>
      <c r="G262">
        <v>2.35E-2</v>
      </c>
      <c r="H262">
        <v>8.0000000000000004E-4</v>
      </c>
      <c r="I262">
        <v>7.0599999999999996E-2</v>
      </c>
      <c r="J262">
        <v>1.1999999999999999E-3</v>
      </c>
      <c r="K262">
        <v>4.7600000000000003E-2</v>
      </c>
      <c r="L262">
        <v>0.80449999999999999</v>
      </c>
      <c r="M262">
        <v>5.1900000000000002E-2</v>
      </c>
      <c r="N262">
        <v>0.37809999999999999</v>
      </c>
      <c r="O262">
        <v>2.35E-2</v>
      </c>
      <c r="P262">
        <v>0.14180000000000001</v>
      </c>
      <c r="Q262" s="1">
        <v>63889.18</v>
      </c>
      <c r="R262">
        <v>0.23230000000000001</v>
      </c>
      <c r="S262">
        <v>0.18160000000000001</v>
      </c>
      <c r="T262">
        <v>0.58609999999999995</v>
      </c>
      <c r="U262">
        <v>39.36</v>
      </c>
      <c r="V262" s="1">
        <v>90127.63</v>
      </c>
      <c r="W262">
        <v>178</v>
      </c>
      <c r="X262" s="1">
        <v>165575.46</v>
      </c>
      <c r="Y262">
        <v>0.73319999999999996</v>
      </c>
      <c r="Z262">
        <v>0.23</v>
      </c>
      <c r="AA262">
        <v>3.6799999999999999E-2</v>
      </c>
      <c r="AB262">
        <v>0.26679999999999998</v>
      </c>
      <c r="AC262">
        <v>165.58</v>
      </c>
      <c r="AD262" s="1">
        <v>7175.67</v>
      </c>
      <c r="AE262">
        <v>825.28</v>
      </c>
      <c r="AF262" s="1">
        <v>169444.35</v>
      </c>
      <c r="AG262" t="s">
        <v>610</v>
      </c>
      <c r="AH262" s="1">
        <v>36324</v>
      </c>
      <c r="AI262" s="1">
        <v>59103.15</v>
      </c>
      <c r="AJ262">
        <v>69.16</v>
      </c>
      <c r="AK262">
        <v>40.549999999999997</v>
      </c>
      <c r="AL262">
        <v>45.87</v>
      </c>
      <c r="AM262">
        <v>4.6900000000000004</v>
      </c>
      <c r="AN262" s="1">
        <v>1499.78</v>
      </c>
      <c r="AO262">
        <v>0.95420000000000005</v>
      </c>
      <c r="AP262" s="1">
        <v>1427.86</v>
      </c>
      <c r="AQ262" s="1">
        <v>2007.1</v>
      </c>
      <c r="AR262" s="1">
        <v>6671.92</v>
      </c>
      <c r="AS262">
        <v>736.51</v>
      </c>
      <c r="AT262">
        <v>343.99</v>
      </c>
      <c r="AU262" s="1">
        <v>11187.39</v>
      </c>
      <c r="AV262" s="1">
        <v>4385.62</v>
      </c>
      <c r="AW262">
        <v>0.3473</v>
      </c>
      <c r="AX262" s="1">
        <v>6695.93</v>
      </c>
      <c r="AY262">
        <v>0.5302</v>
      </c>
      <c r="AZ262">
        <v>847.15</v>
      </c>
      <c r="BA262">
        <v>6.7100000000000007E-2</v>
      </c>
      <c r="BB262">
        <v>700.71</v>
      </c>
      <c r="BC262">
        <v>5.5500000000000001E-2</v>
      </c>
      <c r="BD262" s="1">
        <v>12629.41</v>
      </c>
      <c r="BE262" s="1">
        <v>2649.13</v>
      </c>
      <c r="BF262">
        <v>0.5363</v>
      </c>
      <c r="BG262">
        <v>0.57199999999999995</v>
      </c>
      <c r="BH262">
        <v>0.22259999999999999</v>
      </c>
      <c r="BI262">
        <v>0.16089999999999999</v>
      </c>
      <c r="BJ262">
        <v>3.0200000000000001E-2</v>
      </c>
      <c r="BK262">
        <v>1.43E-2</v>
      </c>
    </row>
    <row r="263" spans="1:63" x14ac:dyDescent="0.3">
      <c r="A263" t="s">
        <v>262</v>
      </c>
      <c r="B263">
        <v>48165</v>
      </c>
      <c r="C263">
        <v>65.62</v>
      </c>
      <c r="D263">
        <v>22.94</v>
      </c>
      <c r="E263" s="1">
        <v>1505.6</v>
      </c>
      <c r="F263" s="1">
        <v>1476.38</v>
      </c>
      <c r="G263">
        <v>4.4999999999999997E-3</v>
      </c>
      <c r="H263">
        <v>4.0000000000000002E-4</v>
      </c>
      <c r="I263">
        <v>6.4000000000000003E-3</v>
      </c>
      <c r="J263">
        <v>1.1000000000000001E-3</v>
      </c>
      <c r="K263">
        <v>1.61E-2</v>
      </c>
      <c r="L263">
        <v>0.94930000000000003</v>
      </c>
      <c r="M263">
        <v>2.2100000000000002E-2</v>
      </c>
      <c r="N263">
        <v>0.30690000000000001</v>
      </c>
      <c r="O263">
        <v>1.9E-3</v>
      </c>
      <c r="P263">
        <v>0.1216</v>
      </c>
      <c r="Q263" s="1">
        <v>54138.16</v>
      </c>
      <c r="R263">
        <v>0.27629999999999999</v>
      </c>
      <c r="S263">
        <v>0.18029999999999999</v>
      </c>
      <c r="T263">
        <v>0.54330000000000001</v>
      </c>
      <c r="U263">
        <v>12.68</v>
      </c>
      <c r="V263" s="1">
        <v>69516.11</v>
      </c>
      <c r="W263">
        <v>114.49</v>
      </c>
      <c r="X263" s="1">
        <v>150577.94</v>
      </c>
      <c r="Y263">
        <v>0.85060000000000002</v>
      </c>
      <c r="Z263">
        <v>8.2400000000000001E-2</v>
      </c>
      <c r="AA263">
        <v>6.7000000000000004E-2</v>
      </c>
      <c r="AB263">
        <v>0.14940000000000001</v>
      </c>
      <c r="AC263">
        <v>150.58000000000001</v>
      </c>
      <c r="AD263" s="1">
        <v>4709.99</v>
      </c>
      <c r="AE263">
        <v>582.4</v>
      </c>
      <c r="AF263" s="1">
        <v>144498.32999999999</v>
      </c>
      <c r="AG263" t="s">
        <v>610</v>
      </c>
      <c r="AH263" s="1">
        <v>36737</v>
      </c>
      <c r="AI263" s="1">
        <v>56869.19</v>
      </c>
      <c r="AJ263">
        <v>48.73</v>
      </c>
      <c r="AK263">
        <v>29.89</v>
      </c>
      <c r="AL263">
        <v>33.47</v>
      </c>
      <c r="AM263">
        <v>4.9400000000000004</v>
      </c>
      <c r="AN263" s="1">
        <v>1481.3</v>
      </c>
      <c r="AO263">
        <v>1.054</v>
      </c>
      <c r="AP263" s="1">
        <v>1314.05</v>
      </c>
      <c r="AQ263" s="1">
        <v>1972.58</v>
      </c>
      <c r="AR263" s="1">
        <v>5770.08</v>
      </c>
      <c r="AS263">
        <v>499.01</v>
      </c>
      <c r="AT263">
        <v>311.38</v>
      </c>
      <c r="AU263" s="1">
        <v>9867.1</v>
      </c>
      <c r="AV263" s="1">
        <v>5351.82</v>
      </c>
      <c r="AW263">
        <v>0.45300000000000001</v>
      </c>
      <c r="AX263" s="1">
        <v>4590.9799999999996</v>
      </c>
      <c r="AY263">
        <v>0.3886</v>
      </c>
      <c r="AZ263" s="1">
        <v>1239.8399999999999</v>
      </c>
      <c r="BA263">
        <v>0.10489999999999999</v>
      </c>
      <c r="BB263">
        <v>631.9</v>
      </c>
      <c r="BC263">
        <v>5.3499999999999999E-2</v>
      </c>
      <c r="BD263" s="1">
        <v>11814.54</v>
      </c>
      <c r="BE263" s="1">
        <v>4573.21</v>
      </c>
      <c r="BF263">
        <v>1.1999</v>
      </c>
      <c r="BG263">
        <v>0.54330000000000001</v>
      </c>
      <c r="BH263">
        <v>0.2243</v>
      </c>
      <c r="BI263">
        <v>0.1797</v>
      </c>
      <c r="BJ263">
        <v>3.6999999999999998E-2</v>
      </c>
      <c r="BK263">
        <v>1.5599999999999999E-2</v>
      </c>
    </row>
    <row r="264" spans="1:63" x14ac:dyDescent="0.3">
      <c r="A264" t="s">
        <v>263</v>
      </c>
      <c r="B264">
        <v>50435</v>
      </c>
      <c r="C264">
        <v>32.950000000000003</v>
      </c>
      <c r="D264">
        <v>116.94</v>
      </c>
      <c r="E264" s="1">
        <v>3853.29</v>
      </c>
      <c r="F264" s="1">
        <v>3743.38</v>
      </c>
      <c r="G264">
        <v>3.4500000000000003E-2</v>
      </c>
      <c r="H264">
        <v>1E-3</v>
      </c>
      <c r="I264">
        <v>3.6999999999999998E-2</v>
      </c>
      <c r="J264">
        <v>1.1000000000000001E-3</v>
      </c>
      <c r="K264">
        <v>3.3000000000000002E-2</v>
      </c>
      <c r="L264">
        <v>0.86009999999999998</v>
      </c>
      <c r="M264">
        <v>3.3399999999999999E-2</v>
      </c>
      <c r="N264">
        <v>0.14990000000000001</v>
      </c>
      <c r="O264">
        <v>1.7399999999999999E-2</v>
      </c>
      <c r="P264">
        <v>0.1061</v>
      </c>
      <c r="Q264" s="1">
        <v>66358.86</v>
      </c>
      <c r="R264">
        <v>0.19919999999999999</v>
      </c>
      <c r="S264">
        <v>0.18379999999999999</v>
      </c>
      <c r="T264">
        <v>0.61699999999999999</v>
      </c>
      <c r="U264">
        <v>22.97</v>
      </c>
      <c r="V264" s="1">
        <v>86478.59</v>
      </c>
      <c r="W264">
        <v>165.67</v>
      </c>
      <c r="X264" s="1">
        <v>222242.66</v>
      </c>
      <c r="Y264">
        <v>0.78790000000000004</v>
      </c>
      <c r="Z264">
        <v>0.17860000000000001</v>
      </c>
      <c r="AA264">
        <v>3.3500000000000002E-2</v>
      </c>
      <c r="AB264">
        <v>0.21210000000000001</v>
      </c>
      <c r="AC264">
        <v>222.24</v>
      </c>
      <c r="AD264" s="1">
        <v>8456.74</v>
      </c>
      <c r="AE264">
        <v>969.09</v>
      </c>
      <c r="AF264" s="1">
        <v>227534</v>
      </c>
      <c r="AG264" t="s">
        <v>610</v>
      </c>
      <c r="AH264" s="1">
        <v>48575</v>
      </c>
      <c r="AI264" s="1">
        <v>89725.25</v>
      </c>
      <c r="AJ264">
        <v>65.91</v>
      </c>
      <c r="AK264">
        <v>37.53</v>
      </c>
      <c r="AL264">
        <v>41.04</v>
      </c>
      <c r="AM264">
        <v>4.57</v>
      </c>
      <c r="AN264" s="1">
        <v>1511.29</v>
      </c>
      <c r="AO264">
        <v>0.69610000000000005</v>
      </c>
      <c r="AP264" s="1">
        <v>1347.29</v>
      </c>
      <c r="AQ264" s="1">
        <v>1976.14</v>
      </c>
      <c r="AR264" s="1">
        <v>6615.6</v>
      </c>
      <c r="AS264">
        <v>679.9</v>
      </c>
      <c r="AT264">
        <v>352.86</v>
      </c>
      <c r="AU264" s="1">
        <v>10971.79</v>
      </c>
      <c r="AV264" s="1">
        <v>3093.11</v>
      </c>
      <c r="AW264">
        <v>0.2596</v>
      </c>
      <c r="AX264" s="1">
        <v>7645.55</v>
      </c>
      <c r="AY264">
        <v>0.64159999999999995</v>
      </c>
      <c r="AZ264">
        <v>765.45</v>
      </c>
      <c r="BA264">
        <v>6.4199999999999993E-2</v>
      </c>
      <c r="BB264">
        <v>412.31</v>
      </c>
      <c r="BC264">
        <v>3.4599999999999999E-2</v>
      </c>
      <c r="BD264" s="1">
        <v>11916.42</v>
      </c>
      <c r="BE264" s="1">
        <v>1574.25</v>
      </c>
      <c r="BF264">
        <v>0.19700000000000001</v>
      </c>
      <c r="BG264">
        <v>0.58720000000000006</v>
      </c>
      <c r="BH264">
        <v>0.2278</v>
      </c>
      <c r="BI264">
        <v>0.13950000000000001</v>
      </c>
      <c r="BJ264">
        <v>2.9399999999999999E-2</v>
      </c>
      <c r="BK264">
        <v>1.6E-2</v>
      </c>
    </row>
    <row r="265" spans="1:63" x14ac:dyDescent="0.3">
      <c r="A265" t="s">
        <v>264</v>
      </c>
      <c r="B265">
        <v>47878</v>
      </c>
      <c r="C265">
        <v>55.1</v>
      </c>
      <c r="D265">
        <v>33.25</v>
      </c>
      <c r="E265" s="1">
        <v>1831.75</v>
      </c>
      <c r="F265" s="1">
        <v>1778.32</v>
      </c>
      <c r="G265">
        <v>1.55E-2</v>
      </c>
      <c r="H265">
        <v>5.9999999999999995E-4</v>
      </c>
      <c r="I265">
        <v>8.8000000000000005E-3</v>
      </c>
      <c r="J265">
        <v>1.1999999999999999E-3</v>
      </c>
      <c r="K265">
        <v>2.1399999999999999E-2</v>
      </c>
      <c r="L265">
        <v>0.92210000000000003</v>
      </c>
      <c r="M265">
        <v>3.04E-2</v>
      </c>
      <c r="N265">
        <v>0.1389</v>
      </c>
      <c r="O265">
        <v>7.7000000000000002E-3</v>
      </c>
      <c r="P265">
        <v>0.1004</v>
      </c>
      <c r="Q265" s="1">
        <v>62704.1</v>
      </c>
      <c r="R265">
        <v>0.19839999999999999</v>
      </c>
      <c r="S265">
        <v>0.1973</v>
      </c>
      <c r="T265">
        <v>0.60429999999999995</v>
      </c>
      <c r="U265">
        <v>11.77</v>
      </c>
      <c r="V265" s="1">
        <v>84215.15</v>
      </c>
      <c r="W265">
        <v>153.15</v>
      </c>
      <c r="X265" s="1">
        <v>212902.91</v>
      </c>
      <c r="Y265">
        <v>0.86070000000000002</v>
      </c>
      <c r="Z265">
        <v>9.98E-2</v>
      </c>
      <c r="AA265">
        <v>3.95E-2</v>
      </c>
      <c r="AB265">
        <v>0.13930000000000001</v>
      </c>
      <c r="AC265">
        <v>212.9</v>
      </c>
      <c r="AD265" s="1">
        <v>7885.03</v>
      </c>
      <c r="AE265">
        <v>929.35</v>
      </c>
      <c r="AF265" s="1">
        <v>207175.43</v>
      </c>
      <c r="AG265" t="s">
        <v>610</v>
      </c>
      <c r="AH265" s="1">
        <v>45249</v>
      </c>
      <c r="AI265" s="1">
        <v>92653.83</v>
      </c>
      <c r="AJ265">
        <v>59.68</v>
      </c>
      <c r="AK265">
        <v>34.39</v>
      </c>
      <c r="AL265">
        <v>39.17</v>
      </c>
      <c r="AM265">
        <v>4.5999999999999996</v>
      </c>
      <c r="AN265" s="1">
        <v>1779.53</v>
      </c>
      <c r="AO265">
        <v>0.8468</v>
      </c>
      <c r="AP265" s="1">
        <v>1450.11</v>
      </c>
      <c r="AQ265" s="1">
        <v>1991.47</v>
      </c>
      <c r="AR265" s="1">
        <v>6458.13</v>
      </c>
      <c r="AS265">
        <v>615.98</v>
      </c>
      <c r="AT265">
        <v>341.71</v>
      </c>
      <c r="AU265" s="1">
        <v>10857.4</v>
      </c>
      <c r="AV265" s="1">
        <v>3544.18</v>
      </c>
      <c r="AW265">
        <v>0.28810000000000002</v>
      </c>
      <c r="AX265" s="1">
        <v>7421.86</v>
      </c>
      <c r="AY265">
        <v>0.60329999999999995</v>
      </c>
      <c r="AZ265">
        <v>935.9</v>
      </c>
      <c r="BA265">
        <v>7.6100000000000001E-2</v>
      </c>
      <c r="BB265">
        <v>400.19</v>
      </c>
      <c r="BC265">
        <v>3.2500000000000001E-2</v>
      </c>
      <c r="BD265" s="1">
        <v>12302.13</v>
      </c>
      <c r="BE265" s="1">
        <v>2115.14</v>
      </c>
      <c r="BF265">
        <v>0.29170000000000001</v>
      </c>
      <c r="BG265">
        <v>0.55869999999999997</v>
      </c>
      <c r="BH265">
        <v>0.21249999999999999</v>
      </c>
      <c r="BI265">
        <v>0.17449999999999999</v>
      </c>
      <c r="BJ265">
        <v>3.3700000000000001E-2</v>
      </c>
      <c r="BK265">
        <v>2.06E-2</v>
      </c>
    </row>
    <row r="266" spans="1:63" x14ac:dyDescent="0.3">
      <c r="A266" t="s">
        <v>265</v>
      </c>
      <c r="B266">
        <v>50245</v>
      </c>
      <c r="C266">
        <v>71.900000000000006</v>
      </c>
      <c r="D266">
        <v>20.03</v>
      </c>
      <c r="E266" s="1">
        <v>1439.95</v>
      </c>
      <c r="F266" s="1">
        <v>1365.97</v>
      </c>
      <c r="G266">
        <v>3.2000000000000002E-3</v>
      </c>
      <c r="H266">
        <v>5.0000000000000001E-4</v>
      </c>
      <c r="I266">
        <v>2.1899999999999999E-2</v>
      </c>
      <c r="J266">
        <v>1.4E-3</v>
      </c>
      <c r="K266">
        <v>2.3E-2</v>
      </c>
      <c r="L266">
        <v>0.9052</v>
      </c>
      <c r="M266">
        <v>4.48E-2</v>
      </c>
      <c r="N266">
        <v>0.56320000000000003</v>
      </c>
      <c r="O266">
        <v>1.5E-3</v>
      </c>
      <c r="P266">
        <v>0.16309999999999999</v>
      </c>
      <c r="Q266" s="1">
        <v>53078.400000000001</v>
      </c>
      <c r="R266">
        <v>0.29099999999999998</v>
      </c>
      <c r="S266">
        <v>0.17499999999999999</v>
      </c>
      <c r="T266">
        <v>0.53410000000000002</v>
      </c>
      <c r="U266">
        <v>10.45</v>
      </c>
      <c r="V266" s="1">
        <v>72338.58</v>
      </c>
      <c r="W266">
        <v>133.24</v>
      </c>
      <c r="X266" s="1">
        <v>111663.4</v>
      </c>
      <c r="Y266">
        <v>0.73750000000000004</v>
      </c>
      <c r="Z266">
        <v>0.13769999999999999</v>
      </c>
      <c r="AA266">
        <v>0.12479999999999999</v>
      </c>
      <c r="AB266">
        <v>0.26250000000000001</v>
      </c>
      <c r="AC266">
        <v>111.66</v>
      </c>
      <c r="AD266" s="1">
        <v>3056.63</v>
      </c>
      <c r="AE266">
        <v>409.31</v>
      </c>
      <c r="AF266" s="1">
        <v>93770.77</v>
      </c>
      <c r="AG266" t="s">
        <v>610</v>
      </c>
      <c r="AH266" s="1">
        <v>28727</v>
      </c>
      <c r="AI266" s="1">
        <v>43222.1</v>
      </c>
      <c r="AJ266">
        <v>41.38</v>
      </c>
      <c r="AK266">
        <v>25.52</v>
      </c>
      <c r="AL266">
        <v>31.64</v>
      </c>
      <c r="AM266">
        <v>4.1900000000000004</v>
      </c>
      <c r="AN266" s="1">
        <v>1142.69</v>
      </c>
      <c r="AO266">
        <v>0.95209999999999995</v>
      </c>
      <c r="AP266" s="1">
        <v>1457.78</v>
      </c>
      <c r="AQ266" s="1">
        <v>2180.5</v>
      </c>
      <c r="AR266" s="1">
        <v>6220.2</v>
      </c>
      <c r="AS266">
        <v>572.53</v>
      </c>
      <c r="AT266">
        <v>275.11</v>
      </c>
      <c r="AU266" s="1">
        <v>10706.12</v>
      </c>
      <c r="AV266" s="1">
        <v>7745.41</v>
      </c>
      <c r="AW266">
        <v>0.59079999999999999</v>
      </c>
      <c r="AX266" s="1">
        <v>3005.98</v>
      </c>
      <c r="AY266">
        <v>0.2293</v>
      </c>
      <c r="AZ266" s="1">
        <v>1253.99</v>
      </c>
      <c r="BA266">
        <v>9.5600000000000004E-2</v>
      </c>
      <c r="BB266" s="1">
        <v>1105.26</v>
      </c>
      <c r="BC266">
        <v>8.43E-2</v>
      </c>
      <c r="BD266" s="1">
        <v>13110.64</v>
      </c>
      <c r="BE266" s="1">
        <v>6427.42</v>
      </c>
      <c r="BF266">
        <v>2.7665000000000002</v>
      </c>
      <c r="BG266">
        <v>0.5071</v>
      </c>
      <c r="BH266">
        <v>0.22509999999999999</v>
      </c>
      <c r="BI266">
        <v>0.2079</v>
      </c>
      <c r="BJ266">
        <v>3.9100000000000003E-2</v>
      </c>
      <c r="BK266">
        <v>2.0799999999999999E-2</v>
      </c>
    </row>
    <row r="267" spans="1:63" x14ac:dyDescent="0.3">
      <c r="A267" t="s">
        <v>266</v>
      </c>
      <c r="B267">
        <v>49866</v>
      </c>
      <c r="C267">
        <v>66.14</v>
      </c>
      <c r="D267">
        <v>50.76</v>
      </c>
      <c r="E267" s="1">
        <v>3357.29</v>
      </c>
      <c r="F267" s="1">
        <v>3236.81</v>
      </c>
      <c r="G267">
        <v>1.1299999999999999E-2</v>
      </c>
      <c r="H267">
        <v>4.0000000000000002E-4</v>
      </c>
      <c r="I267">
        <v>1.46E-2</v>
      </c>
      <c r="J267">
        <v>1.4E-3</v>
      </c>
      <c r="K267">
        <v>2.6800000000000001E-2</v>
      </c>
      <c r="L267">
        <v>0.91769999999999996</v>
      </c>
      <c r="M267">
        <v>2.7799999999999998E-2</v>
      </c>
      <c r="N267">
        <v>0.22189999999999999</v>
      </c>
      <c r="O267">
        <v>7.4999999999999997E-3</v>
      </c>
      <c r="P267">
        <v>0.1193</v>
      </c>
      <c r="Q267" s="1">
        <v>59202.01</v>
      </c>
      <c r="R267">
        <v>0.25590000000000002</v>
      </c>
      <c r="S267">
        <v>0.1996</v>
      </c>
      <c r="T267">
        <v>0.54459999999999997</v>
      </c>
      <c r="U267">
        <v>19.600000000000001</v>
      </c>
      <c r="V267" s="1">
        <v>82487.240000000005</v>
      </c>
      <c r="W267">
        <v>167.66</v>
      </c>
      <c r="X267" s="1">
        <v>164029.53</v>
      </c>
      <c r="Y267">
        <v>0.83440000000000003</v>
      </c>
      <c r="Z267">
        <v>0.1258</v>
      </c>
      <c r="AA267">
        <v>3.9899999999999998E-2</v>
      </c>
      <c r="AB267">
        <v>0.1656</v>
      </c>
      <c r="AC267">
        <v>164.03</v>
      </c>
      <c r="AD267" s="1">
        <v>5633.79</v>
      </c>
      <c r="AE267">
        <v>721.84</v>
      </c>
      <c r="AF267" s="1">
        <v>163644.76999999999</v>
      </c>
      <c r="AG267" t="s">
        <v>610</v>
      </c>
      <c r="AH267" s="1">
        <v>41130</v>
      </c>
      <c r="AI267" s="1">
        <v>69183.490000000005</v>
      </c>
      <c r="AJ267">
        <v>53.63</v>
      </c>
      <c r="AK267">
        <v>32.71</v>
      </c>
      <c r="AL267">
        <v>35.74</v>
      </c>
      <c r="AM267">
        <v>4.3499999999999996</v>
      </c>
      <c r="AN267" s="1">
        <v>1506.87</v>
      </c>
      <c r="AO267">
        <v>0.88729999999999998</v>
      </c>
      <c r="AP267" s="1">
        <v>1166.81</v>
      </c>
      <c r="AQ267" s="1">
        <v>1866.57</v>
      </c>
      <c r="AR267" s="1">
        <v>5875.51</v>
      </c>
      <c r="AS267">
        <v>571.85</v>
      </c>
      <c r="AT267">
        <v>280.99</v>
      </c>
      <c r="AU267" s="1">
        <v>9761.73</v>
      </c>
      <c r="AV267" s="1">
        <v>4482.5200000000004</v>
      </c>
      <c r="AW267">
        <v>0.40439999999999998</v>
      </c>
      <c r="AX267" s="1">
        <v>5362.99</v>
      </c>
      <c r="AY267">
        <v>0.48380000000000001</v>
      </c>
      <c r="AZ267">
        <v>774.17</v>
      </c>
      <c r="BA267">
        <v>6.9800000000000001E-2</v>
      </c>
      <c r="BB267">
        <v>465.67</v>
      </c>
      <c r="BC267">
        <v>4.2000000000000003E-2</v>
      </c>
      <c r="BD267" s="1">
        <v>11085.34</v>
      </c>
      <c r="BE267" s="1">
        <v>3264.86</v>
      </c>
      <c r="BF267">
        <v>0.65859999999999996</v>
      </c>
      <c r="BG267">
        <v>0.57899999999999996</v>
      </c>
      <c r="BH267">
        <v>0.22270000000000001</v>
      </c>
      <c r="BI267">
        <v>0.1497</v>
      </c>
      <c r="BJ267">
        <v>3.2800000000000003E-2</v>
      </c>
      <c r="BK267">
        <v>1.5900000000000001E-2</v>
      </c>
    </row>
    <row r="268" spans="1:63" x14ac:dyDescent="0.3">
      <c r="A268" t="s">
        <v>267</v>
      </c>
      <c r="B268">
        <v>50690</v>
      </c>
      <c r="C268">
        <v>62</v>
      </c>
      <c r="D268">
        <v>32.03</v>
      </c>
      <c r="E268" s="1">
        <v>1985.86</v>
      </c>
      <c r="F268" s="1">
        <v>1976.63</v>
      </c>
      <c r="G268">
        <v>8.0000000000000002E-3</v>
      </c>
      <c r="H268">
        <v>8.0000000000000004E-4</v>
      </c>
      <c r="I268">
        <v>1.95E-2</v>
      </c>
      <c r="J268">
        <v>1.5E-3</v>
      </c>
      <c r="K268">
        <v>5.7500000000000002E-2</v>
      </c>
      <c r="L268">
        <v>0.87219999999999998</v>
      </c>
      <c r="M268">
        <v>4.0599999999999997E-2</v>
      </c>
      <c r="N268">
        <v>0.40510000000000002</v>
      </c>
      <c r="O268">
        <v>1.3599999999999999E-2</v>
      </c>
      <c r="P268">
        <v>0.1366</v>
      </c>
      <c r="Q268" s="1">
        <v>55747.97</v>
      </c>
      <c r="R268">
        <v>0.253</v>
      </c>
      <c r="S268">
        <v>0.18049999999999999</v>
      </c>
      <c r="T268">
        <v>0.5665</v>
      </c>
      <c r="U268">
        <v>13.44</v>
      </c>
      <c r="V268" s="1">
        <v>75505.09</v>
      </c>
      <c r="W268">
        <v>143.07</v>
      </c>
      <c r="X268" s="1">
        <v>161031.71</v>
      </c>
      <c r="Y268">
        <v>0.73119999999999996</v>
      </c>
      <c r="Z268">
        <v>0.21920000000000001</v>
      </c>
      <c r="AA268">
        <v>4.9599999999999998E-2</v>
      </c>
      <c r="AB268">
        <v>0.26879999999999998</v>
      </c>
      <c r="AC268">
        <v>161.03</v>
      </c>
      <c r="AD268" s="1">
        <v>5341.24</v>
      </c>
      <c r="AE268">
        <v>567.41</v>
      </c>
      <c r="AF268" s="1">
        <v>156466.23000000001</v>
      </c>
      <c r="AG268" t="s">
        <v>610</v>
      </c>
      <c r="AH268" s="1">
        <v>33434</v>
      </c>
      <c r="AI268" s="1">
        <v>53672.45</v>
      </c>
      <c r="AJ268">
        <v>51.91</v>
      </c>
      <c r="AK268">
        <v>31.15</v>
      </c>
      <c r="AL268">
        <v>37.49</v>
      </c>
      <c r="AM268">
        <v>4.21</v>
      </c>
      <c r="AN268" s="1">
        <v>1334.85</v>
      </c>
      <c r="AO268">
        <v>1.0427999999999999</v>
      </c>
      <c r="AP268" s="1">
        <v>1310.29</v>
      </c>
      <c r="AQ268" s="1">
        <v>1827.94</v>
      </c>
      <c r="AR268" s="1">
        <v>5971.3</v>
      </c>
      <c r="AS268">
        <v>581.66</v>
      </c>
      <c r="AT268">
        <v>298.89999999999998</v>
      </c>
      <c r="AU268" s="1">
        <v>9990.08</v>
      </c>
      <c r="AV268" s="1">
        <v>4700.62</v>
      </c>
      <c r="AW268">
        <v>0.40649999999999997</v>
      </c>
      <c r="AX268" s="1">
        <v>4820.84</v>
      </c>
      <c r="AY268">
        <v>0.41689999999999999</v>
      </c>
      <c r="AZ268" s="1">
        <v>1272.29</v>
      </c>
      <c r="BA268">
        <v>0.11</v>
      </c>
      <c r="BB268">
        <v>769.61</v>
      </c>
      <c r="BC268">
        <v>6.6600000000000006E-2</v>
      </c>
      <c r="BD268" s="1">
        <v>11563.36</v>
      </c>
      <c r="BE268" s="1">
        <v>3582.62</v>
      </c>
      <c r="BF268">
        <v>1.0207999999999999</v>
      </c>
      <c r="BG268">
        <v>0.5464</v>
      </c>
      <c r="BH268">
        <v>0.2198</v>
      </c>
      <c r="BI268">
        <v>0.1837</v>
      </c>
      <c r="BJ268">
        <v>3.1899999999999998E-2</v>
      </c>
      <c r="BK268">
        <v>1.8100000000000002E-2</v>
      </c>
    </row>
    <row r="269" spans="1:63" x14ac:dyDescent="0.3">
      <c r="A269" t="s">
        <v>268</v>
      </c>
      <c r="B269">
        <v>50187</v>
      </c>
      <c r="C269">
        <v>59.14</v>
      </c>
      <c r="D269">
        <v>27.49</v>
      </c>
      <c r="E269" s="1">
        <v>1626.11</v>
      </c>
      <c r="F269" s="1">
        <v>1605.38</v>
      </c>
      <c r="G269">
        <v>8.9999999999999993E-3</v>
      </c>
      <c r="H269">
        <v>5.9999999999999995E-4</v>
      </c>
      <c r="I269">
        <v>8.8999999999999999E-3</v>
      </c>
      <c r="J269">
        <v>1.4E-3</v>
      </c>
      <c r="K269">
        <v>2.35E-2</v>
      </c>
      <c r="L269">
        <v>0.9304</v>
      </c>
      <c r="M269">
        <v>2.6100000000000002E-2</v>
      </c>
      <c r="N269">
        <v>0.28749999999999998</v>
      </c>
      <c r="O269">
        <v>5.3E-3</v>
      </c>
      <c r="P269">
        <v>0.1138</v>
      </c>
      <c r="Q269" s="1">
        <v>56357.78</v>
      </c>
      <c r="R269">
        <v>0.25480000000000003</v>
      </c>
      <c r="S269">
        <v>0.17580000000000001</v>
      </c>
      <c r="T269">
        <v>0.56940000000000002</v>
      </c>
      <c r="U269">
        <v>12.19</v>
      </c>
      <c r="V269" s="1">
        <v>74108.639999999999</v>
      </c>
      <c r="W269">
        <v>129.47999999999999</v>
      </c>
      <c r="X269" s="1">
        <v>173475.32</v>
      </c>
      <c r="Y269">
        <v>0.78820000000000001</v>
      </c>
      <c r="Z269">
        <v>0.14580000000000001</v>
      </c>
      <c r="AA269">
        <v>6.6000000000000003E-2</v>
      </c>
      <c r="AB269">
        <v>0.21179999999999999</v>
      </c>
      <c r="AC269">
        <v>173.48</v>
      </c>
      <c r="AD269" s="1">
        <v>5532.99</v>
      </c>
      <c r="AE269">
        <v>623.16</v>
      </c>
      <c r="AF269" s="1">
        <v>162050.26</v>
      </c>
      <c r="AG269" t="s">
        <v>610</v>
      </c>
      <c r="AH269" s="1">
        <v>36881</v>
      </c>
      <c r="AI269" s="1">
        <v>61349.03</v>
      </c>
      <c r="AJ269">
        <v>48.61</v>
      </c>
      <c r="AK269">
        <v>29.57</v>
      </c>
      <c r="AL269">
        <v>32.72</v>
      </c>
      <c r="AM269">
        <v>4.55</v>
      </c>
      <c r="AN269" s="1">
        <v>1716.56</v>
      </c>
      <c r="AO269">
        <v>0.9526</v>
      </c>
      <c r="AP269" s="1">
        <v>1295.8499999999999</v>
      </c>
      <c r="AQ269" s="1">
        <v>1780.55</v>
      </c>
      <c r="AR269" s="1">
        <v>5797.47</v>
      </c>
      <c r="AS269">
        <v>453.3</v>
      </c>
      <c r="AT269">
        <v>296.24</v>
      </c>
      <c r="AU269" s="1">
        <v>9623.4</v>
      </c>
      <c r="AV269" s="1">
        <v>4493.6099999999997</v>
      </c>
      <c r="AW269">
        <v>0.38790000000000002</v>
      </c>
      <c r="AX269" s="1">
        <v>5160.2</v>
      </c>
      <c r="AY269">
        <v>0.44550000000000001</v>
      </c>
      <c r="AZ269" s="1">
        <v>1325.11</v>
      </c>
      <c r="BA269">
        <v>0.1144</v>
      </c>
      <c r="BB269">
        <v>604.36</v>
      </c>
      <c r="BC269">
        <v>5.2200000000000003E-2</v>
      </c>
      <c r="BD269" s="1">
        <v>11583.28</v>
      </c>
      <c r="BE269" s="1">
        <v>3434.94</v>
      </c>
      <c r="BF269">
        <v>0.77800000000000002</v>
      </c>
      <c r="BG269">
        <v>0.54</v>
      </c>
      <c r="BH269">
        <v>0.21540000000000001</v>
      </c>
      <c r="BI269">
        <v>0.18990000000000001</v>
      </c>
      <c r="BJ269">
        <v>3.5200000000000002E-2</v>
      </c>
      <c r="BK269">
        <v>1.9599999999999999E-2</v>
      </c>
    </row>
    <row r="270" spans="1:63" x14ac:dyDescent="0.3">
      <c r="A270" t="s">
        <v>269</v>
      </c>
      <c r="B270">
        <v>44198</v>
      </c>
      <c r="C270">
        <v>27.76</v>
      </c>
      <c r="D270">
        <v>287.07</v>
      </c>
      <c r="E270" s="1">
        <v>7969.47</v>
      </c>
      <c r="F270" s="1">
        <v>7561.88</v>
      </c>
      <c r="G270">
        <v>3.0800000000000001E-2</v>
      </c>
      <c r="H270">
        <v>8.0000000000000004E-4</v>
      </c>
      <c r="I270">
        <v>0.13980000000000001</v>
      </c>
      <c r="J270">
        <v>1.1999999999999999E-3</v>
      </c>
      <c r="K270">
        <v>5.3499999999999999E-2</v>
      </c>
      <c r="L270">
        <v>0.71260000000000001</v>
      </c>
      <c r="M270">
        <v>6.13E-2</v>
      </c>
      <c r="N270">
        <v>0.41010000000000002</v>
      </c>
      <c r="O270">
        <v>3.8100000000000002E-2</v>
      </c>
      <c r="P270">
        <v>0.14480000000000001</v>
      </c>
      <c r="Q270" s="1">
        <v>65569.06</v>
      </c>
      <c r="R270">
        <v>0.26429999999999998</v>
      </c>
      <c r="S270">
        <v>0.18390000000000001</v>
      </c>
      <c r="T270">
        <v>0.55179999999999996</v>
      </c>
      <c r="U270">
        <v>45.09</v>
      </c>
      <c r="V270" s="1">
        <v>92078.82</v>
      </c>
      <c r="W270">
        <v>174.57</v>
      </c>
      <c r="X270" s="1">
        <v>163081.37</v>
      </c>
      <c r="Y270">
        <v>0.76060000000000005</v>
      </c>
      <c r="Z270">
        <v>0.20549999999999999</v>
      </c>
      <c r="AA270">
        <v>3.3799999999999997E-2</v>
      </c>
      <c r="AB270">
        <v>0.2394</v>
      </c>
      <c r="AC270">
        <v>163.08000000000001</v>
      </c>
      <c r="AD270" s="1">
        <v>7573.51</v>
      </c>
      <c r="AE270">
        <v>897.94</v>
      </c>
      <c r="AF270" s="1">
        <v>168201.73</v>
      </c>
      <c r="AG270" t="s">
        <v>610</v>
      </c>
      <c r="AH270" s="1">
        <v>36705</v>
      </c>
      <c r="AI270" s="1">
        <v>63435.97</v>
      </c>
      <c r="AJ270">
        <v>72.989999999999995</v>
      </c>
      <c r="AK270">
        <v>43.36</v>
      </c>
      <c r="AL270">
        <v>50.12</v>
      </c>
      <c r="AM270">
        <v>4.7300000000000004</v>
      </c>
      <c r="AN270" s="1">
        <v>1584.74</v>
      </c>
      <c r="AO270">
        <v>0.89939999999999998</v>
      </c>
      <c r="AP270" s="1">
        <v>1452.69</v>
      </c>
      <c r="AQ270" s="1">
        <v>1970.42</v>
      </c>
      <c r="AR270" s="1">
        <v>6968.43</v>
      </c>
      <c r="AS270">
        <v>761.23</v>
      </c>
      <c r="AT270">
        <v>391.95</v>
      </c>
      <c r="AU270" s="1">
        <v>11544.73</v>
      </c>
      <c r="AV270" s="1">
        <v>4343.21</v>
      </c>
      <c r="AW270">
        <v>0.33360000000000001</v>
      </c>
      <c r="AX270" s="1">
        <v>7065.28</v>
      </c>
      <c r="AY270">
        <v>0.54269999999999996</v>
      </c>
      <c r="AZ270">
        <v>936.09</v>
      </c>
      <c r="BA270">
        <v>7.1900000000000006E-2</v>
      </c>
      <c r="BB270">
        <v>673.29</v>
      </c>
      <c r="BC270">
        <v>5.1700000000000003E-2</v>
      </c>
      <c r="BD270" s="1">
        <v>13017.86</v>
      </c>
      <c r="BE270" s="1">
        <v>2533.7800000000002</v>
      </c>
      <c r="BF270">
        <v>0.46820000000000001</v>
      </c>
      <c r="BG270">
        <v>0.57699999999999996</v>
      </c>
      <c r="BH270">
        <v>0.2177</v>
      </c>
      <c r="BI270">
        <v>0.15620000000000001</v>
      </c>
      <c r="BJ270">
        <v>2.9600000000000001E-2</v>
      </c>
      <c r="BK270">
        <v>1.95E-2</v>
      </c>
    </row>
    <row r="271" spans="1:63" x14ac:dyDescent="0.3">
      <c r="A271" t="s">
        <v>270</v>
      </c>
      <c r="B271">
        <v>47993</v>
      </c>
      <c r="C271">
        <v>89.48</v>
      </c>
      <c r="D271">
        <v>24.27</v>
      </c>
      <c r="E271" s="1">
        <v>2171.35</v>
      </c>
      <c r="F271" s="1">
        <v>2084.6</v>
      </c>
      <c r="G271">
        <v>8.0000000000000002E-3</v>
      </c>
      <c r="H271">
        <v>5.9999999999999995E-4</v>
      </c>
      <c r="I271">
        <v>1.6400000000000001E-2</v>
      </c>
      <c r="J271">
        <v>1.1000000000000001E-3</v>
      </c>
      <c r="K271">
        <v>1.9699999999999999E-2</v>
      </c>
      <c r="L271">
        <v>0.92320000000000002</v>
      </c>
      <c r="M271">
        <v>3.1E-2</v>
      </c>
      <c r="N271">
        <v>0.44190000000000002</v>
      </c>
      <c r="O271">
        <v>4.1000000000000003E-3</v>
      </c>
      <c r="P271">
        <v>0.13800000000000001</v>
      </c>
      <c r="Q271" s="1">
        <v>56192.77</v>
      </c>
      <c r="R271">
        <v>0.25969999999999999</v>
      </c>
      <c r="S271">
        <v>0.17299999999999999</v>
      </c>
      <c r="T271">
        <v>0.56720000000000004</v>
      </c>
      <c r="U271">
        <v>14.57</v>
      </c>
      <c r="V271" s="1">
        <v>75453.460000000006</v>
      </c>
      <c r="W271">
        <v>143.05000000000001</v>
      </c>
      <c r="X271" s="1">
        <v>177711.71</v>
      </c>
      <c r="Y271">
        <v>0.66420000000000001</v>
      </c>
      <c r="Z271">
        <v>0.21290000000000001</v>
      </c>
      <c r="AA271">
        <v>0.1229</v>
      </c>
      <c r="AB271">
        <v>0.33579999999999999</v>
      </c>
      <c r="AC271">
        <v>177.71</v>
      </c>
      <c r="AD271" s="1">
        <v>5364.59</v>
      </c>
      <c r="AE271">
        <v>506.31</v>
      </c>
      <c r="AF271" s="1">
        <v>172545.03</v>
      </c>
      <c r="AG271" t="s">
        <v>610</v>
      </c>
      <c r="AH271" s="1">
        <v>35193</v>
      </c>
      <c r="AI271" s="1">
        <v>55956.98</v>
      </c>
      <c r="AJ271">
        <v>43.57</v>
      </c>
      <c r="AK271">
        <v>27.82</v>
      </c>
      <c r="AL271">
        <v>31.52</v>
      </c>
      <c r="AM271">
        <v>4.28</v>
      </c>
      <c r="AN271" s="1">
        <v>1314.53</v>
      </c>
      <c r="AO271">
        <v>0.90410000000000001</v>
      </c>
      <c r="AP271" s="1">
        <v>1312.59</v>
      </c>
      <c r="AQ271" s="1">
        <v>2020.38</v>
      </c>
      <c r="AR271" s="1">
        <v>6126.26</v>
      </c>
      <c r="AS271">
        <v>555.47</v>
      </c>
      <c r="AT271">
        <v>353.66</v>
      </c>
      <c r="AU271" s="1">
        <v>10368.370000000001</v>
      </c>
      <c r="AV271" s="1">
        <v>4844.91</v>
      </c>
      <c r="AW271">
        <v>0.40079999999999999</v>
      </c>
      <c r="AX271" s="1">
        <v>5034.7700000000004</v>
      </c>
      <c r="AY271">
        <v>0.41649999999999998</v>
      </c>
      <c r="AZ271" s="1">
        <v>1356.9</v>
      </c>
      <c r="BA271">
        <v>0.11219999999999999</v>
      </c>
      <c r="BB271">
        <v>852.62</v>
      </c>
      <c r="BC271">
        <v>7.0499999999999993E-2</v>
      </c>
      <c r="BD271" s="1">
        <v>12089.2</v>
      </c>
      <c r="BE271" s="1">
        <v>3596.21</v>
      </c>
      <c r="BF271">
        <v>0.96150000000000002</v>
      </c>
      <c r="BG271">
        <v>0.52700000000000002</v>
      </c>
      <c r="BH271">
        <v>0.2122</v>
      </c>
      <c r="BI271">
        <v>0.20979999999999999</v>
      </c>
      <c r="BJ271">
        <v>3.1E-2</v>
      </c>
      <c r="BK271">
        <v>2.01E-2</v>
      </c>
    </row>
    <row r="272" spans="1:63" x14ac:dyDescent="0.3">
      <c r="A272" t="s">
        <v>271</v>
      </c>
      <c r="B272">
        <v>46110</v>
      </c>
      <c r="C272">
        <v>37.71</v>
      </c>
      <c r="D272">
        <v>262.56</v>
      </c>
      <c r="E272" s="1">
        <v>9902.11</v>
      </c>
      <c r="F272" s="1">
        <v>9666.8799999999992</v>
      </c>
      <c r="G272">
        <v>7.2499999999999995E-2</v>
      </c>
      <c r="H272">
        <v>8.0000000000000004E-4</v>
      </c>
      <c r="I272">
        <v>8.6999999999999994E-2</v>
      </c>
      <c r="J272">
        <v>1.1999999999999999E-3</v>
      </c>
      <c r="K272">
        <v>5.11E-2</v>
      </c>
      <c r="L272">
        <v>0.73629999999999995</v>
      </c>
      <c r="M272">
        <v>5.11E-2</v>
      </c>
      <c r="N272">
        <v>0.2387</v>
      </c>
      <c r="O272">
        <v>4.4299999999999999E-2</v>
      </c>
      <c r="P272">
        <v>0.1231</v>
      </c>
      <c r="Q272" s="1">
        <v>69428.03</v>
      </c>
      <c r="R272">
        <v>0.2387</v>
      </c>
      <c r="S272">
        <v>0.1782</v>
      </c>
      <c r="T272">
        <v>0.58309999999999995</v>
      </c>
      <c r="U272">
        <v>55.22</v>
      </c>
      <c r="V272" s="1">
        <v>91475.82</v>
      </c>
      <c r="W272">
        <v>176.93</v>
      </c>
      <c r="X272" s="1">
        <v>175956.7</v>
      </c>
      <c r="Y272">
        <v>0.77300000000000002</v>
      </c>
      <c r="Z272">
        <v>0.19620000000000001</v>
      </c>
      <c r="AA272">
        <v>3.0800000000000001E-2</v>
      </c>
      <c r="AB272">
        <v>0.22700000000000001</v>
      </c>
      <c r="AC272">
        <v>175.96</v>
      </c>
      <c r="AD272" s="1">
        <v>8165.75</v>
      </c>
      <c r="AE272">
        <v>899.36</v>
      </c>
      <c r="AF272" s="1">
        <v>188807.04000000001</v>
      </c>
      <c r="AG272" t="s">
        <v>610</v>
      </c>
      <c r="AH272" s="1">
        <v>47438</v>
      </c>
      <c r="AI272" s="1">
        <v>85610.14</v>
      </c>
      <c r="AJ272">
        <v>73.34</v>
      </c>
      <c r="AK272">
        <v>43</v>
      </c>
      <c r="AL272">
        <v>48.82</v>
      </c>
      <c r="AM272">
        <v>4.7699999999999996</v>
      </c>
      <c r="AN272" s="1">
        <v>1584.74</v>
      </c>
      <c r="AO272">
        <v>0.72819999999999996</v>
      </c>
      <c r="AP272" s="1">
        <v>1349.92</v>
      </c>
      <c r="AQ272" s="1">
        <v>1958.76</v>
      </c>
      <c r="AR272" s="1">
        <v>6950.77</v>
      </c>
      <c r="AS272">
        <v>724.28</v>
      </c>
      <c r="AT272">
        <v>384.84</v>
      </c>
      <c r="AU272" s="1">
        <v>11368.56</v>
      </c>
      <c r="AV272" s="1">
        <v>3543.76</v>
      </c>
      <c r="AW272">
        <v>0.28460000000000002</v>
      </c>
      <c r="AX272" s="1">
        <v>7328.04</v>
      </c>
      <c r="AY272">
        <v>0.58850000000000002</v>
      </c>
      <c r="AZ272" s="1">
        <v>1103.3499999999999</v>
      </c>
      <c r="BA272">
        <v>8.8599999999999998E-2</v>
      </c>
      <c r="BB272">
        <v>476.01</v>
      </c>
      <c r="BC272">
        <v>3.8199999999999998E-2</v>
      </c>
      <c r="BD272" s="1">
        <v>12451.16</v>
      </c>
      <c r="BE272" s="1">
        <v>2193.44</v>
      </c>
      <c r="BF272">
        <v>0.32769999999999999</v>
      </c>
      <c r="BG272">
        <v>0.60029999999999994</v>
      </c>
      <c r="BH272">
        <v>0.22500000000000001</v>
      </c>
      <c r="BI272">
        <v>0.1221</v>
      </c>
      <c r="BJ272">
        <v>2.9899999999999999E-2</v>
      </c>
      <c r="BK272">
        <v>2.2700000000000001E-2</v>
      </c>
    </row>
    <row r="273" spans="1:63" x14ac:dyDescent="0.3">
      <c r="A273" t="s">
        <v>272</v>
      </c>
      <c r="B273">
        <v>49569</v>
      </c>
      <c r="C273">
        <v>88.33</v>
      </c>
      <c r="D273">
        <v>11.09</v>
      </c>
      <c r="E273">
        <v>979.67</v>
      </c>
      <c r="F273">
        <v>946.77</v>
      </c>
      <c r="G273">
        <v>3.8E-3</v>
      </c>
      <c r="H273">
        <v>4.0000000000000002E-4</v>
      </c>
      <c r="I273">
        <v>4.4000000000000003E-3</v>
      </c>
      <c r="J273">
        <v>1.5E-3</v>
      </c>
      <c r="K273">
        <v>3.0599999999999999E-2</v>
      </c>
      <c r="L273">
        <v>0.93920000000000003</v>
      </c>
      <c r="M273">
        <v>2.0199999999999999E-2</v>
      </c>
      <c r="N273">
        <v>0.39810000000000001</v>
      </c>
      <c r="O273">
        <v>2.0999999999999999E-3</v>
      </c>
      <c r="P273">
        <v>0.14419999999999999</v>
      </c>
      <c r="Q273" s="1">
        <v>53951.98</v>
      </c>
      <c r="R273">
        <v>0.23680000000000001</v>
      </c>
      <c r="S273">
        <v>0.18859999999999999</v>
      </c>
      <c r="T273">
        <v>0.5746</v>
      </c>
      <c r="U273">
        <v>10.14</v>
      </c>
      <c r="V273" s="1">
        <v>65643.350000000006</v>
      </c>
      <c r="W273">
        <v>92.93</v>
      </c>
      <c r="X273" s="1">
        <v>148865.32</v>
      </c>
      <c r="Y273">
        <v>0.8589</v>
      </c>
      <c r="Z273">
        <v>8.09E-2</v>
      </c>
      <c r="AA273">
        <v>6.0299999999999999E-2</v>
      </c>
      <c r="AB273">
        <v>0.1411</v>
      </c>
      <c r="AC273">
        <v>148.87</v>
      </c>
      <c r="AD273" s="1">
        <v>3895.29</v>
      </c>
      <c r="AE273">
        <v>481.65</v>
      </c>
      <c r="AF273" s="1">
        <v>129715.08</v>
      </c>
      <c r="AG273" t="s">
        <v>610</v>
      </c>
      <c r="AH273" s="1">
        <v>33390</v>
      </c>
      <c r="AI273" s="1">
        <v>49026.55</v>
      </c>
      <c r="AJ273">
        <v>43.39</v>
      </c>
      <c r="AK273">
        <v>24.24</v>
      </c>
      <c r="AL273">
        <v>30.68</v>
      </c>
      <c r="AM273">
        <v>4.3600000000000003</v>
      </c>
      <c r="AN273" s="1">
        <v>1448.07</v>
      </c>
      <c r="AO273">
        <v>1.4658</v>
      </c>
      <c r="AP273" s="1">
        <v>1584.34</v>
      </c>
      <c r="AQ273" s="1">
        <v>2117.52</v>
      </c>
      <c r="AR273" s="1">
        <v>6184.73</v>
      </c>
      <c r="AS273">
        <v>550.9</v>
      </c>
      <c r="AT273">
        <v>279.16000000000003</v>
      </c>
      <c r="AU273" s="1">
        <v>10716.65</v>
      </c>
      <c r="AV273" s="1">
        <v>6658.79</v>
      </c>
      <c r="AW273">
        <v>0.5</v>
      </c>
      <c r="AX273" s="1">
        <v>4324.59</v>
      </c>
      <c r="AY273">
        <v>0.32469999999999999</v>
      </c>
      <c r="AZ273" s="1">
        <v>1571.16</v>
      </c>
      <c r="BA273">
        <v>0.11799999999999999</v>
      </c>
      <c r="BB273">
        <v>763.87</v>
      </c>
      <c r="BC273">
        <v>5.74E-2</v>
      </c>
      <c r="BD273" s="1">
        <v>13318.41</v>
      </c>
      <c r="BE273" s="1">
        <v>5656.83</v>
      </c>
      <c r="BF273">
        <v>2.1362999999999999</v>
      </c>
      <c r="BG273">
        <v>0.51970000000000005</v>
      </c>
      <c r="BH273">
        <v>0.21</v>
      </c>
      <c r="BI273">
        <v>0.2132</v>
      </c>
      <c r="BJ273">
        <v>4.0599999999999997E-2</v>
      </c>
      <c r="BK273">
        <v>1.6500000000000001E-2</v>
      </c>
    </row>
    <row r="274" spans="1:63" x14ac:dyDescent="0.3">
      <c r="A274" t="s">
        <v>273</v>
      </c>
      <c r="B274">
        <v>44206</v>
      </c>
      <c r="C274">
        <v>32.049999999999997</v>
      </c>
      <c r="D274">
        <v>171.27</v>
      </c>
      <c r="E274" s="1">
        <v>5488.89</v>
      </c>
      <c r="F274" s="1">
        <v>5284.07</v>
      </c>
      <c r="G274">
        <v>1.72E-2</v>
      </c>
      <c r="H274">
        <v>6.9999999999999999E-4</v>
      </c>
      <c r="I274">
        <v>5.6099999999999997E-2</v>
      </c>
      <c r="J274">
        <v>1.5E-3</v>
      </c>
      <c r="K274">
        <v>4.36E-2</v>
      </c>
      <c r="L274">
        <v>0.82750000000000001</v>
      </c>
      <c r="M274">
        <v>5.3400000000000003E-2</v>
      </c>
      <c r="N274">
        <v>0.44950000000000001</v>
      </c>
      <c r="O274">
        <v>1.5100000000000001E-2</v>
      </c>
      <c r="P274">
        <v>0.14799999999999999</v>
      </c>
      <c r="Q274" s="1">
        <v>61676.66</v>
      </c>
      <c r="R274">
        <v>0.26150000000000001</v>
      </c>
      <c r="S274">
        <v>0.17649999999999999</v>
      </c>
      <c r="T274">
        <v>0.56200000000000006</v>
      </c>
      <c r="U274">
        <v>31.23</v>
      </c>
      <c r="V274" s="1">
        <v>88498.87</v>
      </c>
      <c r="W274">
        <v>173.36</v>
      </c>
      <c r="X274" s="1">
        <v>156432.51999999999</v>
      </c>
      <c r="Y274">
        <v>0.6956</v>
      </c>
      <c r="Z274">
        <v>0.25840000000000002</v>
      </c>
      <c r="AA274">
        <v>4.5999999999999999E-2</v>
      </c>
      <c r="AB274">
        <v>0.3044</v>
      </c>
      <c r="AC274">
        <v>156.43</v>
      </c>
      <c r="AD274" s="1">
        <v>6473.12</v>
      </c>
      <c r="AE274">
        <v>728.39</v>
      </c>
      <c r="AF274" s="1">
        <v>153932.01999999999</v>
      </c>
      <c r="AG274" t="s">
        <v>610</v>
      </c>
      <c r="AH274" s="1">
        <v>33871</v>
      </c>
      <c r="AI274" s="1">
        <v>53792.160000000003</v>
      </c>
      <c r="AJ274">
        <v>63.13</v>
      </c>
      <c r="AK274">
        <v>37.979999999999997</v>
      </c>
      <c r="AL274">
        <v>43.34</v>
      </c>
      <c r="AM274">
        <v>4.6399999999999997</v>
      </c>
      <c r="AN274" s="1">
        <v>1293.3699999999999</v>
      </c>
      <c r="AO274">
        <v>1.0133000000000001</v>
      </c>
      <c r="AP274" s="1">
        <v>1358.79</v>
      </c>
      <c r="AQ274" s="1">
        <v>1967.17</v>
      </c>
      <c r="AR274" s="1">
        <v>6519.71</v>
      </c>
      <c r="AS274">
        <v>728.91</v>
      </c>
      <c r="AT274">
        <v>361.41</v>
      </c>
      <c r="AU274" s="1">
        <v>10935.98</v>
      </c>
      <c r="AV274" s="1">
        <v>4689.71</v>
      </c>
      <c r="AW274">
        <v>0.37580000000000002</v>
      </c>
      <c r="AX274" s="1">
        <v>6162.19</v>
      </c>
      <c r="AY274">
        <v>0.49370000000000003</v>
      </c>
      <c r="AZ274">
        <v>861.07</v>
      </c>
      <c r="BA274">
        <v>6.9000000000000006E-2</v>
      </c>
      <c r="BB274">
        <v>767.57</v>
      </c>
      <c r="BC274">
        <v>6.1499999999999999E-2</v>
      </c>
      <c r="BD274" s="1">
        <v>12480.54</v>
      </c>
      <c r="BE274" s="1">
        <v>2939.18</v>
      </c>
      <c r="BF274">
        <v>0.7137</v>
      </c>
      <c r="BG274">
        <v>0.56279999999999997</v>
      </c>
      <c r="BH274">
        <v>0.2213</v>
      </c>
      <c r="BI274">
        <v>0.17230000000000001</v>
      </c>
      <c r="BJ274">
        <v>3.0099999999999998E-2</v>
      </c>
      <c r="BK274">
        <v>1.35E-2</v>
      </c>
    </row>
    <row r="275" spans="1:63" x14ac:dyDescent="0.3">
      <c r="A275" t="s">
        <v>274</v>
      </c>
      <c r="B275">
        <v>44214</v>
      </c>
      <c r="C275">
        <v>53.76</v>
      </c>
      <c r="D275">
        <v>75.08</v>
      </c>
      <c r="E275" s="1">
        <v>4036.45</v>
      </c>
      <c r="F275" s="1">
        <v>3869.85</v>
      </c>
      <c r="G275">
        <v>1.5599999999999999E-2</v>
      </c>
      <c r="H275">
        <v>8.0000000000000004E-4</v>
      </c>
      <c r="I275">
        <v>2.4899999999999999E-2</v>
      </c>
      <c r="J275">
        <v>1.2999999999999999E-3</v>
      </c>
      <c r="K275">
        <v>3.6799999999999999E-2</v>
      </c>
      <c r="L275">
        <v>0.8821</v>
      </c>
      <c r="M275">
        <v>3.8399999999999997E-2</v>
      </c>
      <c r="N275">
        <v>0.25700000000000001</v>
      </c>
      <c r="O275">
        <v>1.0800000000000001E-2</v>
      </c>
      <c r="P275">
        <v>0.1208</v>
      </c>
      <c r="Q275" s="1">
        <v>60961.36</v>
      </c>
      <c r="R275">
        <v>0.25219999999999998</v>
      </c>
      <c r="S275">
        <v>0.18990000000000001</v>
      </c>
      <c r="T275">
        <v>0.55789999999999995</v>
      </c>
      <c r="U275">
        <v>22.19</v>
      </c>
      <c r="V275" s="1">
        <v>86845.61</v>
      </c>
      <c r="W275">
        <v>178.13</v>
      </c>
      <c r="X275" s="1">
        <v>159045.18</v>
      </c>
      <c r="Y275">
        <v>0.78769999999999996</v>
      </c>
      <c r="Z275">
        <v>0.1641</v>
      </c>
      <c r="AA275">
        <v>4.82E-2</v>
      </c>
      <c r="AB275">
        <v>0.21229999999999999</v>
      </c>
      <c r="AC275">
        <v>159.05000000000001</v>
      </c>
      <c r="AD275" s="1">
        <v>5725.68</v>
      </c>
      <c r="AE275">
        <v>713.43</v>
      </c>
      <c r="AF275" s="1">
        <v>156592.45000000001</v>
      </c>
      <c r="AG275" t="s">
        <v>610</v>
      </c>
      <c r="AH275" s="1">
        <v>39902</v>
      </c>
      <c r="AI275" s="1">
        <v>63858.65</v>
      </c>
      <c r="AJ275">
        <v>55.87</v>
      </c>
      <c r="AK275">
        <v>34.549999999999997</v>
      </c>
      <c r="AL275">
        <v>38.08</v>
      </c>
      <c r="AM275">
        <v>4.3600000000000003</v>
      </c>
      <c r="AN275" s="1">
        <v>1594.38</v>
      </c>
      <c r="AO275">
        <v>0.87519999999999998</v>
      </c>
      <c r="AP275" s="1">
        <v>1231.7</v>
      </c>
      <c r="AQ275" s="1">
        <v>1849.26</v>
      </c>
      <c r="AR275" s="1">
        <v>5976.55</v>
      </c>
      <c r="AS275">
        <v>586.22</v>
      </c>
      <c r="AT275">
        <v>302.8</v>
      </c>
      <c r="AU275" s="1">
        <v>9946.52</v>
      </c>
      <c r="AV275" s="1">
        <v>4497.82</v>
      </c>
      <c r="AW275">
        <v>0.40300000000000002</v>
      </c>
      <c r="AX275" s="1">
        <v>5369.69</v>
      </c>
      <c r="AY275">
        <v>0.48120000000000002</v>
      </c>
      <c r="AZ275">
        <v>759.93</v>
      </c>
      <c r="BA275">
        <v>6.8099999999999994E-2</v>
      </c>
      <c r="BB275">
        <v>532.52</v>
      </c>
      <c r="BC275">
        <v>4.7699999999999999E-2</v>
      </c>
      <c r="BD275" s="1">
        <v>11159.95</v>
      </c>
      <c r="BE275" s="1">
        <v>3166.18</v>
      </c>
      <c r="BF275">
        <v>0.67210000000000003</v>
      </c>
      <c r="BG275">
        <v>0.57920000000000005</v>
      </c>
      <c r="BH275">
        <v>0.22159999999999999</v>
      </c>
      <c r="BI275">
        <v>0.15279999999999999</v>
      </c>
      <c r="BJ275">
        <v>3.0700000000000002E-2</v>
      </c>
      <c r="BK275">
        <v>1.5599999999999999E-2</v>
      </c>
    </row>
    <row r="276" spans="1:63" x14ac:dyDescent="0.3">
      <c r="A276" t="s">
        <v>275</v>
      </c>
      <c r="B276">
        <v>45443</v>
      </c>
      <c r="C276">
        <v>75</v>
      </c>
      <c r="D276">
        <v>11.58</v>
      </c>
      <c r="E276">
        <v>868.76</v>
      </c>
      <c r="F276">
        <v>820.08</v>
      </c>
      <c r="G276">
        <v>3.0999999999999999E-3</v>
      </c>
      <c r="H276">
        <v>2.0000000000000001E-4</v>
      </c>
      <c r="I276">
        <v>4.8999999999999998E-3</v>
      </c>
      <c r="J276">
        <v>1.1000000000000001E-3</v>
      </c>
      <c r="K276">
        <v>1.4200000000000001E-2</v>
      </c>
      <c r="L276">
        <v>0.9577</v>
      </c>
      <c r="M276">
        <v>1.89E-2</v>
      </c>
      <c r="N276">
        <v>0.44369999999999998</v>
      </c>
      <c r="O276">
        <v>8.0000000000000004E-4</v>
      </c>
      <c r="P276">
        <v>0.13739999999999999</v>
      </c>
      <c r="Q276" s="1">
        <v>50054.92</v>
      </c>
      <c r="R276">
        <v>0.25659999999999999</v>
      </c>
      <c r="S276">
        <v>0.1812</v>
      </c>
      <c r="T276">
        <v>0.56220000000000003</v>
      </c>
      <c r="U276">
        <v>8.3000000000000007</v>
      </c>
      <c r="V276" s="1">
        <v>61880.02</v>
      </c>
      <c r="W276">
        <v>100.37</v>
      </c>
      <c r="X276" s="1">
        <v>137466.63</v>
      </c>
      <c r="Y276">
        <v>0.84209999999999996</v>
      </c>
      <c r="Z276">
        <v>8.5099999999999995E-2</v>
      </c>
      <c r="AA276">
        <v>7.2800000000000004E-2</v>
      </c>
      <c r="AB276">
        <v>0.15790000000000001</v>
      </c>
      <c r="AC276">
        <v>137.47</v>
      </c>
      <c r="AD276" s="1">
        <v>3655.35</v>
      </c>
      <c r="AE276">
        <v>461.76</v>
      </c>
      <c r="AF276" s="1">
        <v>123380.6</v>
      </c>
      <c r="AG276" t="s">
        <v>610</v>
      </c>
      <c r="AH276" s="1">
        <v>32302</v>
      </c>
      <c r="AI276" s="1">
        <v>48149.65</v>
      </c>
      <c r="AJ276">
        <v>37.64</v>
      </c>
      <c r="AK276">
        <v>25.21</v>
      </c>
      <c r="AL276">
        <v>28.46</v>
      </c>
      <c r="AM276">
        <v>4</v>
      </c>
      <c r="AN276" s="1">
        <v>1417.57</v>
      </c>
      <c r="AO276">
        <v>1.3026</v>
      </c>
      <c r="AP276" s="1">
        <v>1538.2</v>
      </c>
      <c r="AQ276" s="1">
        <v>2186.65</v>
      </c>
      <c r="AR276" s="1">
        <v>6071.73</v>
      </c>
      <c r="AS276">
        <v>529.12</v>
      </c>
      <c r="AT276">
        <v>294.82</v>
      </c>
      <c r="AU276" s="1">
        <v>10620.52</v>
      </c>
      <c r="AV276" s="1">
        <v>7229.65</v>
      </c>
      <c r="AW276">
        <v>0.53620000000000001</v>
      </c>
      <c r="AX276" s="1">
        <v>4095.64</v>
      </c>
      <c r="AY276">
        <v>0.30380000000000001</v>
      </c>
      <c r="AZ276" s="1">
        <v>1305.3499999999999</v>
      </c>
      <c r="BA276">
        <v>9.6799999999999997E-2</v>
      </c>
      <c r="BB276">
        <v>851.38</v>
      </c>
      <c r="BC276">
        <v>6.3100000000000003E-2</v>
      </c>
      <c r="BD276" s="1">
        <v>13482.03</v>
      </c>
      <c r="BE276" s="1">
        <v>5943.49</v>
      </c>
      <c r="BF276">
        <v>2.2271999999999998</v>
      </c>
      <c r="BG276">
        <v>0.50460000000000005</v>
      </c>
      <c r="BH276">
        <v>0.21460000000000001</v>
      </c>
      <c r="BI276">
        <v>0.2253</v>
      </c>
      <c r="BJ276">
        <v>3.5700000000000003E-2</v>
      </c>
      <c r="BK276">
        <v>1.9699999999999999E-2</v>
      </c>
    </row>
    <row r="277" spans="1:63" x14ac:dyDescent="0.3">
      <c r="A277" t="s">
        <v>276</v>
      </c>
      <c r="B277">
        <v>49353</v>
      </c>
      <c r="C277">
        <v>45.67</v>
      </c>
      <c r="D277">
        <v>22.46</v>
      </c>
      <c r="E277" s="1">
        <v>1025.71</v>
      </c>
      <c r="F277">
        <v>980.15</v>
      </c>
      <c r="G277">
        <v>7.1999999999999998E-3</v>
      </c>
      <c r="H277">
        <v>4.0000000000000002E-4</v>
      </c>
      <c r="I277">
        <v>6.7799999999999999E-2</v>
      </c>
      <c r="J277">
        <v>1.6999999999999999E-3</v>
      </c>
      <c r="K277">
        <v>0.1103</v>
      </c>
      <c r="L277">
        <v>0.75329999999999997</v>
      </c>
      <c r="M277">
        <v>5.9299999999999999E-2</v>
      </c>
      <c r="N277">
        <v>0.5212</v>
      </c>
      <c r="O277">
        <v>2.3699999999999999E-2</v>
      </c>
      <c r="P277">
        <v>0.13600000000000001</v>
      </c>
      <c r="Q277" s="1">
        <v>56420.99</v>
      </c>
      <c r="R277">
        <v>0.32279999999999998</v>
      </c>
      <c r="S277">
        <v>0.18190000000000001</v>
      </c>
      <c r="T277">
        <v>0.49519999999999997</v>
      </c>
      <c r="U277">
        <v>9.1300000000000008</v>
      </c>
      <c r="V277" s="1">
        <v>68359.86</v>
      </c>
      <c r="W277">
        <v>108.59</v>
      </c>
      <c r="X277" s="1">
        <v>148093.18</v>
      </c>
      <c r="Y277">
        <v>0.70289999999999997</v>
      </c>
      <c r="Z277">
        <v>0.19980000000000001</v>
      </c>
      <c r="AA277">
        <v>9.7299999999999998E-2</v>
      </c>
      <c r="AB277">
        <v>0.29709999999999998</v>
      </c>
      <c r="AC277">
        <v>148.09</v>
      </c>
      <c r="AD277" s="1">
        <v>4627.9399999999996</v>
      </c>
      <c r="AE277">
        <v>526.98</v>
      </c>
      <c r="AF277" s="1">
        <v>125791.39</v>
      </c>
      <c r="AG277" t="s">
        <v>610</v>
      </c>
      <c r="AH277" s="1">
        <v>32177</v>
      </c>
      <c r="AI277" s="1">
        <v>50246.94</v>
      </c>
      <c r="AJ277">
        <v>46.17</v>
      </c>
      <c r="AK277">
        <v>27.98</v>
      </c>
      <c r="AL277">
        <v>34.770000000000003</v>
      </c>
      <c r="AM277">
        <v>4.5599999999999996</v>
      </c>
      <c r="AN277" s="1">
        <v>1504.09</v>
      </c>
      <c r="AO277">
        <v>1.1513</v>
      </c>
      <c r="AP277" s="1">
        <v>1553.63</v>
      </c>
      <c r="AQ277" s="1">
        <v>2164.66</v>
      </c>
      <c r="AR277" s="1">
        <v>6367.09</v>
      </c>
      <c r="AS277">
        <v>558.04</v>
      </c>
      <c r="AT277">
        <v>339.7</v>
      </c>
      <c r="AU277" s="1">
        <v>10983.12</v>
      </c>
      <c r="AV277" s="1">
        <v>6292.52</v>
      </c>
      <c r="AW277">
        <v>0.47039999999999998</v>
      </c>
      <c r="AX277" s="1">
        <v>4532.97</v>
      </c>
      <c r="AY277">
        <v>0.33889999999999998</v>
      </c>
      <c r="AZ277" s="1">
        <v>1586.86</v>
      </c>
      <c r="BA277">
        <v>0.1186</v>
      </c>
      <c r="BB277">
        <v>964.67</v>
      </c>
      <c r="BC277">
        <v>7.2099999999999997E-2</v>
      </c>
      <c r="BD277" s="1">
        <v>13377.02</v>
      </c>
      <c r="BE277" s="1">
        <v>4887.18</v>
      </c>
      <c r="BF277">
        <v>1.5748</v>
      </c>
      <c r="BG277">
        <v>0.51280000000000003</v>
      </c>
      <c r="BH277">
        <v>0.2074</v>
      </c>
      <c r="BI277">
        <v>0.22389999999999999</v>
      </c>
      <c r="BJ277">
        <v>3.4599999999999999E-2</v>
      </c>
      <c r="BK277">
        <v>2.1399999999999999E-2</v>
      </c>
    </row>
    <row r="278" spans="1:63" x14ac:dyDescent="0.3">
      <c r="A278" t="s">
        <v>277</v>
      </c>
      <c r="B278">
        <v>49437</v>
      </c>
      <c r="C278">
        <v>60.9</v>
      </c>
      <c r="D278">
        <v>38</v>
      </c>
      <c r="E278" s="1">
        <v>2314.59</v>
      </c>
      <c r="F278" s="1">
        <v>2286.83</v>
      </c>
      <c r="G278">
        <v>7.7999999999999996E-3</v>
      </c>
      <c r="H278">
        <v>5.0000000000000001E-4</v>
      </c>
      <c r="I278">
        <v>1.7500000000000002E-2</v>
      </c>
      <c r="J278">
        <v>1.1999999999999999E-3</v>
      </c>
      <c r="K278">
        <v>3.5299999999999998E-2</v>
      </c>
      <c r="L278">
        <v>0.90490000000000004</v>
      </c>
      <c r="M278">
        <v>3.2800000000000003E-2</v>
      </c>
      <c r="N278">
        <v>0.29849999999999999</v>
      </c>
      <c r="O278">
        <v>9.4999999999999998E-3</v>
      </c>
      <c r="P278">
        <v>0.1221</v>
      </c>
      <c r="Q278" s="1">
        <v>57427.38</v>
      </c>
      <c r="R278">
        <v>0.25180000000000002</v>
      </c>
      <c r="S278">
        <v>0.17399999999999999</v>
      </c>
      <c r="T278">
        <v>0.57410000000000005</v>
      </c>
      <c r="U278">
        <v>16.29</v>
      </c>
      <c r="V278" s="1">
        <v>77460.59</v>
      </c>
      <c r="W278">
        <v>138.4</v>
      </c>
      <c r="X278" s="1">
        <v>149466.74</v>
      </c>
      <c r="Y278">
        <v>0.82569999999999999</v>
      </c>
      <c r="Z278">
        <v>0.13059999999999999</v>
      </c>
      <c r="AA278">
        <v>4.36E-2</v>
      </c>
      <c r="AB278">
        <v>0.17430000000000001</v>
      </c>
      <c r="AC278">
        <v>149.47</v>
      </c>
      <c r="AD278" s="1">
        <v>4752.6000000000004</v>
      </c>
      <c r="AE278">
        <v>618.79</v>
      </c>
      <c r="AF278" s="1">
        <v>144808.64000000001</v>
      </c>
      <c r="AG278" t="s">
        <v>610</v>
      </c>
      <c r="AH278" s="1">
        <v>37684</v>
      </c>
      <c r="AI278" s="1">
        <v>60761.98</v>
      </c>
      <c r="AJ278">
        <v>47.91</v>
      </c>
      <c r="AK278">
        <v>30.28</v>
      </c>
      <c r="AL278">
        <v>34.409999999999997</v>
      </c>
      <c r="AM278">
        <v>4.5599999999999996</v>
      </c>
      <c r="AN278" s="1">
        <v>1354.08</v>
      </c>
      <c r="AO278">
        <v>0.92090000000000005</v>
      </c>
      <c r="AP278" s="1">
        <v>1212.1400000000001</v>
      </c>
      <c r="AQ278" s="1">
        <v>1790.98</v>
      </c>
      <c r="AR278" s="1">
        <v>5721.76</v>
      </c>
      <c r="AS278">
        <v>484.42</v>
      </c>
      <c r="AT278">
        <v>300.33999999999997</v>
      </c>
      <c r="AU278" s="1">
        <v>9509.6299999999992</v>
      </c>
      <c r="AV278" s="1">
        <v>4796.13</v>
      </c>
      <c r="AW278">
        <v>0.43280000000000002</v>
      </c>
      <c r="AX278" s="1">
        <v>4579.1499999999996</v>
      </c>
      <c r="AY278">
        <v>0.41320000000000001</v>
      </c>
      <c r="AZ278" s="1">
        <v>1142.32</v>
      </c>
      <c r="BA278">
        <v>0.1031</v>
      </c>
      <c r="BB278">
        <v>564.92999999999995</v>
      </c>
      <c r="BC278">
        <v>5.0999999999999997E-2</v>
      </c>
      <c r="BD278" s="1">
        <v>11082.53</v>
      </c>
      <c r="BE278" s="1">
        <v>3863.21</v>
      </c>
      <c r="BF278">
        <v>0.94740000000000002</v>
      </c>
      <c r="BG278">
        <v>0.56020000000000003</v>
      </c>
      <c r="BH278">
        <v>0.21729999999999999</v>
      </c>
      <c r="BI278">
        <v>0.17510000000000001</v>
      </c>
      <c r="BJ278">
        <v>3.1699999999999999E-2</v>
      </c>
      <c r="BK278">
        <v>1.5699999999999999E-2</v>
      </c>
    </row>
    <row r="279" spans="1:63" x14ac:dyDescent="0.3">
      <c r="A279" t="s">
        <v>278</v>
      </c>
      <c r="B279">
        <v>47449</v>
      </c>
      <c r="C279">
        <v>64.52</v>
      </c>
      <c r="D279">
        <v>23.77</v>
      </c>
      <c r="E279" s="1">
        <v>1533.53</v>
      </c>
      <c r="F279" s="1">
        <v>1506.98</v>
      </c>
      <c r="G279">
        <v>7.3000000000000001E-3</v>
      </c>
      <c r="H279">
        <v>5.0000000000000001E-4</v>
      </c>
      <c r="I279">
        <v>6.8999999999999999E-3</v>
      </c>
      <c r="J279">
        <v>1.5E-3</v>
      </c>
      <c r="K279">
        <v>3.5200000000000002E-2</v>
      </c>
      <c r="L279">
        <v>0.91959999999999997</v>
      </c>
      <c r="M279">
        <v>2.9100000000000001E-2</v>
      </c>
      <c r="N279">
        <v>0.26579999999999998</v>
      </c>
      <c r="O279">
        <v>4.7000000000000002E-3</v>
      </c>
      <c r="P279">
        <v>0.1133</v>
      </c>
      <c r="Q279" s="1">
        <v>56072.27</v>
      </c>
      <c r="R279">
        <v>0.23760000000000001</v>
      </c>
      <c r="S279">
        <v>0.16689999999999999</v>
      </c>
      <c r="T279">
        <v>0.59550000000000003</v>
      </c>
      <c r="U279">
        <v>12.45</v>
      </c>
      <c r="V279" s="1">
        <v>71365.75</v>
      </c>
      <c r="W279">
        <v>119.1</v>
      </c>
      <c r="X279" s="1">
        <v>173814.73</v>
      </c>
      <c r="Y279">
        <v>0.82879999999999998</v>
      </c>
      <c r="Z279">
        <v>0.11840000000000001</v>
      </c>
      <c r="AA279">
        <v>5.2900000000000003E-2</v>
      </c>
      <c r="AB279">
        <v>0.17119999999999999</v>
      </c>
      <c r="AC279">
        <v>173.81</v>
      </c>
      <c r="AD279" s="1">
        <v>5642.95</v>
      </c>
      <c r="AE279">
        <v>662.16</v>
      </c>
      <c r="AF279" s="1">
        <v>166606.41</v>
      </c>
      <c r="AG279" t="s">
        <v>610</v>
      </c>
      <c r="AH279" s="1">
        <v>38302</v>
      </c>
      <c r="AI279" s="1">
        <v>62729.52</v>
      </c>
      <c r="AJ279">
        <v>48.15</v>
      </c>
      <c r="AK279">
        <v>31.09</v>
      </c>
      <c r="AL279">
        <v>34.22</v>
      </c>
      <c r="AM279">
        <v>4.5999999999999996</v>
      </c>
      <c r="AN279" s="1">
        <v>1457.31</v>
      </c>
      <c r="AO279">
        <v>0.96789999999999998</v>
      </c>
      <c r="AP279" s="1">
        <v>1303.3</v>
      </c>
      <c r="AQ279" s="1">
        <v>1821.93</v>
      </c>
      <c r="AR279" s="1">
        <v>5779.65</v>
      </c>
      <c r="AS279">
        <v>516.20000000000005</v>
      </c>
      <c r="AT279">
        <v>320.69</v>
      </c>
      <c r="AU279" s="1">
        <v>9741.77</v>
      </c>
      <c r="AV279" s="1">
        <v>4640.9799999999996</v>
      </c>
      <c r="AW279">
        <v>0.39860000000000001</v>
      </c>
      <c r="AX279" s="1">
        <v>5140.26</v>
      </c>
      <c r="AY279">
        <v>0.4415</v>
      </c>
      <c r="AZ279" s="1">
        <v>1286.1300000000001</v>
      </c>
      <c r="BA279">
        <v>0.1105</v>
      </c>
      <c r="BB279">
        <v>576.53</v>
      </c>
      <c r="BC279">
        <v>4.9500000000000002E-2</v>
      </c>
      <c r="BD279" s="1">
        <v>11643.9</v>
      </c>
      <c r="BE279" s="1">
        <v>3561.28</v>
      </c>
      <c r="BF279">
        <v>0.79420000000000002</v>
      </c>
      <c r="BG279">
        <v>0.54810000000000003</v>
      </c>
      <c r="BH279">
        <v>0.21560000000000001</v>
      </c>
      <c r="BI279">
        <v>0.1865</v>
      </c>
      <c r="BJ279">
        <v>3.4599999999999999E-2</v>
      </c>
      <c r="BK279">
        <v>1.5299999999999999E-2</v>
      </c>
    </row>
    <row r="280" spans="1:63" x14ac:dyDescent="0.3">
      <c r="A280" t="s">
        <v>279</v>
      </c>
      <c r="B280">
        <v>47589</v>
      </c>
      <c r="C280">
        <v>89.24</v>
      </c>
      <c r="D280">
        <v>12.35</v>
      </c>
      <c r="E280" s="1">
        <v>1102.06</v>
      </c>
      <c r="F280" s="1">
        <v>1075.98</v>
      </c>
      <c r="G280">
        <v>3.2000000000000002E-3</v>
      </c>
      <c r="H280">
        <v>4.0000000000000002E-4</v>
      </c>
      <c r="I280">
        <v>5.4999999999999997E-3</v>
      </c>
      <c r="J280">
        <v>1.1999999999999999E-3</v>
      </c>
      <c r="K280">
        <v>3.39E-2</v>
      </c>
      <c r="L280">
        <v>0.93389999999999995</v>
      </c>
      <c r="M280">
        <v>2.1899999999999999E-2</v>
      </c>
      <c r="N280">
        <v>0.34189999999999998</v>
      </c>
      <c r="O280">
        <v>2.3999999999999998E-3</v>
      </c>
      <c r="P280">
        <v>0.1333</v>
      </c>
      <c r="Q280" s="1">
        <v>53136</v>
      </c>
      <c r="R280">
        <v>0.2621</v>
      </c>
      <c r="S280">
        <v>0.18129999999999999</v>
      </c>
      <c r="T280">
        <v>0.55659999999999998</v>
      </c>
      <c r="U280">
        <v>10.36</v>
      </c>
      <c r="V280" s="1">
        <v>64951.89</v>
      </c>
      <c r="W280">
        <v>102.62</v>
      </c>
      <c r="X280" s="1">
        <v>154872.5</v>
      </c>
      <c r="Y280">
        <v>0.88380000000000003</v>
      </c>
      <c r="Z280">
        <v>6.6500000000000004E-2</v>
      </c>
      <c r="AA280">
        <v>4.9700000000000001E-2</v>
      </c>
      <c r="AB280">
        <v>0.1162</v>
      </c>
      <c r="AC280">
        <v>154.87</v>
      </c>
      <c r="AD280" s="1">
        <v>4028.82</v>
      </c>
      <c r="AE280">
        <v>509.55</v>
      </c>
      <c r="AF280" s="1">
        <v>138311.35</v>
      </c>
      <c r="AG280" t="s">
        <v>610</v>
      </c>
      <c r="AH280" s="1">
        <v>34415</v>
      </c>
      <c r="AI280" s="1">
        <v>52756.62</v>
      </c>
      <c r="AJ280">
        <v>42.65</v>
      </c>
      <c r="AK280">
        <v>24.46</v>
      </c>
      <c r="AL280">
        <v>29.46</v>
      </c>
      <c r="AM280">
        <v>4.4000000000000004</v>
      </c>
      <c r="AN280" s="1">
        <v>1639.24</v>
      </c>
      <c r="AO280">
        <v>1.3756999999999999</v>
      </c>
      <c r="AP280" s="1">
        <v>1485.53</v>
      </c>
      <c r="AQ280" s="1">
        <v>2051.7199999999998</v>
      </c>
      <c r="AR280" s="1">
        <v>6154.29</v>
      </c>
      <c r="AS280">
        <v>498.51</v>
      </c>
      <c r="AT280">
        <v>258.82</v>
      </c>
      <c r="AU280" s="1">
        <v>10448.879999999999</v>
      </c>
      <c r="AV280" s="1">
        <v>6021.95</v>
      </c>
      <c r="AW280">
        <v>0.4743</v>
      </c>
      <c r="AX280" s="1">
        <v>4485.49</v>
      </c>
      <c r="AY280">
        <v>0.3533</v>
      </c>
      <c r="AZ280" s="1">
        <v>1517.98</v>
      </c>
      <c r="BA280">
        <v>0.1196</v>
      </c>
      <c r="BB280">
        <v>671.61</v>
      </c>
      <c r="BC280">
        <v>5.2900000000000003E-2</v>
      </c>
      <c r="BD280" s="1">
        <v>12697.03</v>
      </c>
      <c r="BE280" s="1">
        <v>5052.3900000000003</v>
      </c>
      <c r="BF280">
        <v>1.6819</v>
      </c>
      <c r="BG280">
        <v>0.52739999999999998</v>
      </c>
      <c r="BH280">
        <v>0.21740000000000001</v>
      </c>
      <c r="BI280">
        <v>0.2026</v>
      </c>
      <c r="BJ280">
        <v>3.6999999999999998E-2</v>
      </c>
      <c r="BK280">
        <v>1.5599999999999999E-2</v>
      </c>
    </row>
    <row r="281" spans="1:63" x14ac:dyDescent="0.3">
      <c r="A281" t="s">
        <v>280</v>
      </c>
      <c r="B281">
        <v>50195</v>
      </c>
      <c r="C281">
        <v>33.43</v>
      </c>
      <c r="D281">
        <v>53.18</v>
      </c>
      <c r="E281" s="1">
        <v>1777.89</v>
      </c>
      <c r="F281" s="1">
        <v>1594.96</v>
      </c>
      <c r="G281">
        <v>1.14E-2</v>
      </c>
      <c r="H281">
        <v>8.9999999999999998E-4</v>
      </c>
      <c r="I281">
        <v>0.1961</v>
      </c>
      <c r="J281">
        <v>1.2999999999999999E-3</v>
      </c>
      <c r="K281">
        <v>0.1105</v>
      </c>
      <c r="L281">
        <v>0.60189999999999999</v>
      </c>
      <c r="M281">
        <v>7.7899999999999997E-2</v>
      </c>
      <c r="N281">
        <v>0.60189999999999999</v>
      </c>
      <c r="O281">
        <v>2.5499999999999998E-2</v>
      </c>
      <c r="P281">
        <v>0.1542</v>
      </c>
      <c r="Q281" s="1">
        <v>59031.7</v>
      </c>
      <c r="R281">
        <v>0.2505</v>
      </c>
      <c r="S281">
        <v>0.19159999999999999</v>
      </c>
      <c r="T281">
        <v>0.55789999999999995</v>
      </c>
      <c r="U281">
        <v>14.16</v>
      </c>
      <c r="V281" s="1">
        <v>77549.8</v>
      </c>
      <c r="W281">
        <v>121.85</v>
      </c>
      <c r="X281" s="1">
        <v>159536.47</v>
      </c>
      <c r="Y281">
        <v>0.6542</v>
      </c>
      <c r="Z281">
        <v>0.28749999999999998</v>
      </c>
      <c r="AA281">
        <v>5.8299999999999998E-2</v>
      </c>
      <c r="AB281">
        <v>0.3458</v>
      </c>
      <c r="AC281">
        <v>159.54</v>
      </c>
      <c r="AD281" s="1">
        <v>6087.4</v>
      </c>
      <c r="AE281">
        <v>610.29</v>
      </c>
      <c r="AF281" s="1">
        <v>154408.20000000001</v>
      </c>
      <c r="AG281" t="s">
        <v>610</v>
      </c>
      <c r="AH281" s="1">
        <v>31602</v>
      </c>
      <c r="AI281" s="1">
        <v>49126</v>
      </c>
      <c r="AJ281">
        <v>58.16</v>
      </c>
      <c r="AK281">
        <v>37.200000000000003</v>
      </c>
      <c r="AL281">
        <v>43.29</v>
      </c>
      <c r="AM281">
        <v>4.7300000000000004</v>
      </c>
      <c r="AN281" s="1">
        <v>1808</v>
      </c>
      <c r="AO281">
        <v>1.1244000000000001</v>
      </c>
      <c r="AP281" s="1">
        <v>1788.47</v>
      </c>
      <c r="AQ281" s="1">
        <v>2188.67</v>
      </c>
      <c r="AR281" s="1">
        <v>6824.89</v>
      </c>
      <c r="AS281">
        <v>731.46</v>
      </c>
      <c r="AT281">
        <v>422.88</v>
      </c>
      <c r="AU281" s="1">
        <v>11956.37</v>
      </c>
      <c r="AV281" s="1">
        <v>5791.16</v>
      </c>
      <c r="AW281">
        <v>0.40670000000000001</v>
      </c>
      <c r="AX281" s="1">
        <v>6320.97</v>
      </c>
      <c r="AY281">
        <v>0.44390000000000002</v>
      </c>
      <c r="AZ281" s="1">
        <v>1059.82</v>
      </c>
      <c r="BA281">
        <v>7.4399999999999994E-2</v>
      </c>
      <c r="BB281" s="1">
        <v>1068.0999999999999</v>
      </c>
      <c r="BC281">
        <v>7.4999999999999997E-2</v>
      </c>
      <c r="BD281" s="1">
        <v>14240.04</v>
      </c>
      <c r="BE281" s="1">
        <v>3211.39</v>
      </c>
      <c r="BF281">
        <v>0.94940000000000002</v>
      </c>
      <c r="BG281">
        <v>0.5232</v>
      </c>
      <c r="BH281">
        <v>0.19839999999999999</v>
      </c>
      <c r="BI281">
        <v>0.23180000000000001</v>
      </c>
      <c r="BJ281">
        <v>2.87E-2</v>
      </c>
      <c r="BK281">
        <v>1.7899999999999999E-2</v>
      </c>
    </row>
    <row r="282" spans="1:63" x14ac:dyDescent="0.3">
      <c r="A282" t="s">
        <v>281</v>
      </c>
      <c r="B282">
        <v>46888</v>
      </c>
      <c r="C282">
        <v>80.33</v>
      </c>
      <c r="D282">
        <v>18.22</v>
      </c>
      <c r="E282" s="1">
        <v>1463.42</v>
      </c>
      <c r="F282" s="1">
        <v>1431.15</v>
      </c>
      <c r="G282">
        <v>3.2000000000000002E-3</v>
      </c>
      <c r="H282">
        <v>5.0000000000000001E-4</v>
      </c>
      <c r="I282">
        <v>5.8999999999999999E-3</v>
      </c>
      <c r="J282">
        <v>1.5E-3</v>
      </c>
      <c r="K282">
        <v>1.49E-2</v>
      </c>
      <c r="L282">
        <v>0.95269999999999999</v>
      </c>
      <c r="M282">
        <v>2.1299999999999999E-2</v>
      </c>
      <c r="N282">
        <v>0.32190000000000002</v>
      </c>
      <c r="O282">
        <v>1.6000000000000001E-3</v>
      </c>
      <c r="P282">
        <v>0.1229</v>
      </c>
      <c r="Q282" s="1">
        <v>53947.5</v>
      </c>
      <c r="R282">
        <v>0.3201</v>
      </c>
      <c r="S282">
        <v>0.18129999999999999</v>
      </c>
      <c r="T282">
        <v>0.49869999999999998</v>
      </c>
      <c r="U282">
        <v>11.7</v>
      </c>
      <c r="V282" s="1">
        <v>72054.710000000006</v>
      </c>
      <c r="W282">
        <v>120.64</v>
      </c>
      <c r="X282" s="1">
        <v>154030.57999999999</v>
      </c>
      <c r="Y282">
        <v>0.87129999999999996</v>
      </c>
      <c r="Z282">
        <v>6.0299999999999999E-2</v>
      </c>
      <c r="AA282">
        <v>6.8400000000000002E-2</v>
      </c>
      <c r="AB282">
        <v>0.12870000000000001</v>
      </c>
      <c r="AC282">
        <v>154.03</v>
      </c>
      <c r="AD282" s="1">
        <v>4464.1899999999996</v>
      </c>
      <c r="AE282">
        <v>559.89</v>
      </c>
      <c r="AF282" s="1">
        <v>147615.4</v>
      </c>
      <c r="AG282" t="s">
        <v>610</v>
      </c>
      <c r="AH282" s="1">
        <v>35571</v>
      </c>
      <c r="AI282" s="1">
        <v>56445.03</v>
      </c>
      <c r="AJ282">
        <v>46.08</v>
      </c>
      <c r="AK282">
        <v>27.74</v>
      </c>
      <c r="AL282">
        <v>30.78</v>
      </c>
      <c r="AM282">
        <v>4.6100000000000003</v>
      </c>
      <c r="AN282" s="1">
        <v>1454.25</v>
      </c>
      <c r="AO282">
        <v>1.0955999999999999</v>
      </c>
      <c r="AP282" s="1">
        <v>1377.83</v>
      </c>
      <c r="AQ282" s="1">
        <v>2021.16</v>
      </c>
      <c r="AR282" s="1">
        <v>5775.58</v>
      </c>
      <c r="AS282">
        <v>550.55999999999995</v>
      </c>
      <c r="AT282">
        <v>304.17</v>
      </c>
      <c r="AU282" s="1">
        <v>10029.299999999999</v>
      </c>
      <c r="AV282" s="1">
        <v>5598.36</v>
      </c>
      <c r="AW282">
        <v>0.47149999999999997</v>
      </c>
      <c r="AX282" s="1">
        <v>4421.76</v>
      </c>
      <c r="AY282">
        <v>0.37240000000000001</v>
      </c>
      <c r="AZ282" s="1">
        <v>1203.27</v>
      </c>
      <c r="BA282">
        <v>0.1013</v>
      </c>
      <c r="BB282">
        <v>649.33000000000004</v>
      </c>
      <c r="BC282">
        <v>5.4699999999999999E-2</v>
      </c>
      <c r="BD282" s="1">
        <v>11872.71</v>
      </c>
      <c r="BE282" s="1">
        <v>4818.88</v>
      </c>
      <c r="BF282">
        <v>1.3177000000000001</v>
      </c>
      <c r="BG282">
        <v>0.53659999999999997</v>
      </c>
      <c r="BH282">
        <v>0.21809999999999999</v>
      </c>
      <c r="BI282">
        <v>0.19370000000000001</v>
      </c>
      <c r="BJ282">
        <v>3.6200000000000003E-2</v>
      </c>
      <c r="BK282">
        <v>1.54E-2</v>
      </c>
    </row>
    <row r="283" spans="1:63" x14ac:dyDescent="0.3">
      <c r="A283" t="s">
        <v>282</v>
      </c>
      <c r="B283">
        <v>48009</v>
      </c>
      <c r="C283">
        <v>39</v>
      </c>
      <c r="D283">
        <v>98.13</v>
      </c>
      <c r="E283" s="1">
        <v>3827</v>
      </c>
      <c r="F283" s="1">
        <v>3627.18</v>
      </c>
      <c r="G283">
        <v>2.3699999999999999E-2</v>
      </c>
      <c r="H283">
        <v>8.0000000000000004E-4</v>
      </c>
      <c r="I283">
        <v>0.1043</v>
      </c>
      <c r="J283">
        <v>1.1000000000000001E-3</v>
      </c>
      <c r="K283">
        <v>4.8800000000000003E-2</v>
      </c>
      <c r="L283">
        <v>0.76270000000000004</v>
      </c>
      <c r="M283">
        <v>5.8599999999999999E-2</v>
      </c>
      <c r="N283">
        <v>0.31359999999999999</v>
      </c>
      <c r="O283">
        <v>2.1999999999999999E-2</v>
      </c>
      <c r="P283">
        <v>0.1268</v>
      </c>
      <c r="Q283" s="1">
        <v>61633.65</v>
      </c>
      <c r="R283">
        <v>0.23269999999999999</v>
      </c>
      <c r="S283">
        <v>0.21629999999999999</v>
      </c>
      <c r="T283">
        <v>0.55100000000000005</v>
      </c>
      <c r="U283">
        <v>24.07</v>
      </c>
      <c r="V283" s="1">
        <v>83789.78</v>
      </c>
      <c r="W283">
        <v>155.30000000000001</v>
      </c>
      <c r="X283" s="1">
        <v>163021.26999999999</v>
      </c>
      <c r="Y283">
        <v>0.73880000000000001</v>
      </c>
      <c r="Z283">
        <v>0.22109999999999999</v>
      </c>
      <c r="AA283">
        <v>4.0099999999999997E-2</v>
      </c>
      <c r="AB283">
        <v>0.26119999999999999</v>
      </c>
      <c r="AC283">
        <v>163.02000000000001</v>
      </c>
      <c r="AD283" s="1">
        <v>6502.18</v>
      </c>
      <c r="AE283">
        <v>757.33</v>
      </c>
      <c r="AF283" s="1">
        <v>169440.45</v>
      </c>
      <c r="AG283" t="s">
        <v>610</v>
      </c>
      <c r="AH283" s="1">
        <v>38198</v>
      </c>
      <c r="AI283" s="1">
        <v>63736.13</v>
      </c>
      <c r="AJ283">
        <v>62.2</v>
      </c>
      <c r="AK283">
        <v>39.24</v>
      </c>
      <c r="AL283">
        <v>42.04</v>
      </c>
      <c r="AM283">
        <v>4.99</v>
      </c>
      <c r="AN283" s="1">
        <v>1528.67</v>
      </c>
      <c r="AO283">
        <v>0.91910000000000003</v>
      </c>
      <c r="AP283" s="1">
        <v>1300.69</v>
      </c>
      <c r="AQ283" s="1">
        <v>2033.42</v>
      </c>
      <c r="AR283" s="1">
        <v>6387.24</v>
      </c>
      <c r="AS283">
        <v>648.42999999999995</v>
      </c>
      <c r="AT283">
        <v>282.89</v>
      </c>
      <c r="AU283" s="1">
        <v>10652.66</v>
      </c>
      <c r="AV283" s="1">
        <v>4173.25</v>
      </c>
      <c r="AW283">
        <v>0.35360000000000003</v>
      </c>
      <c r="AX283" s="1">
        <v>6186.63</v>
      </c>
      <c r="AY283">
        <v>0.5242</v>
      </c>
      <c r="AZ283">
        <v>832.96</v>
      </c>
      <c r="BA283">
        <v>7.0599999999999996E-2</v>
      </c>
      <c r="BB283">
        <v>609.79</v>
      </c>
      <c r="BC283">
        <v>5.1700000000000003E-2</v>
      </c>
      <c r="BD283" s="1">
        <v>11802.63</v>
      </c>
      <c r="BE283" s="1">
        <v>2524.16</v>
      </c>
      <c r="BF283">
        <v>0.51970000000000005</v>
      </c>
      <c r="BG283">
        <v>0.56569999999999998</v>
      </c>
      <c r="BH283">
        <v>0.21540000000000001</v>
      </c>
      <c r="BI283">
        <v>0.17</v>
      </c>
      <c r="BJ283">
        <v>3.0099999999999998E-2</v>
      </c>
      <c r="BK283">
        <v>1.8800000000000001E-2</v>
      </c>
    </row>
    <row r="284" spans="1:63" x14ac:dyDescent="0.3">
      <c r="A284" t="s">
        <v>283</v>
      </c>
      <c r="B284">
        <v>48017</v>
      </c>
      <c r="C284">
        <v>91.71</v>
      </c>
      <c r="D284">
        <v>19.239999999999998</v>
      </c>
      <c r="E284" s="1">
        <v>1764.44</v>
      </c>
      <c r="F284" s="1">
        <v>1737.49</v>
      </c>
      <c r="G284">
        <v>3.0999999999999999E-3</v>
      </c>
      <c r="H284">
        <v>4.0000000000000002E-4</v>
      </c>
      <c r="I284">
        <v>5.4999999999999997E-3</v>
      </c>
      <c r="J284">
        <v>8.9999999999999998E-4</v>
      </c>
      <c r="K284">
        <v>1.1900000000000001E-2</v>
      </c>
      <c r="L284">
        <v>0.96089999999999998</v>
      </c>
      <c r="M284">
        <v>1.7399999999999999E-2</v>
      </c>
      <c r="N284">
        <v>0.35589999999999999</v>
      </c>
      <c r="O284">
        <v>1.6000000000000001E-3</v>
      </c>
      <c r="P284">
        <v>0.13159999999999999</v>
      </c>
      <c r="Q284" s="1">
        <v>53819.11</v>
      </c>
      <c r="R284">
        <v>0.23960000000000001</v>
      </c>
      <c r="S284">
        <v>0.1734</v>
      </c>
      <c r="T284">
        <v>0.58709999999999996</v>
      </c>
      <c r="U284">
        <v>13.48</v>
      </c>
      <c r="V284" s="1">
        <v>71813.63</v>
      </c>
      <c r="W284">
        <v>126.47</v>
      </c>
      <c r="X284" s="1">
        <v>138569.22</v>
      </c>
      <c r="Y284">
        <v>0.85219999999999996</v>
      </c>
      <c r="Z284">
        <v>8.5000000000000006E-2</v>
      </c>
      <c r="AA284">
        <v>6.2799999999999995E-2</v>
      </c>
      <c r="AB284">
        <v>0.14779999999999999</v>
      </c>
      <c r="AC284">
        <v>138.57</v>
      </c>
      <c r="AD284" s="1">
        <v>3859.05</v>
      </c>
      <c r="AE284">
        <v>500.92</v>
      </c>
      <c r="AF284" s="1">
        <v>131010.47</v>
      </c>
      <c r="AG284" t="s">
        <v>610</v>
      </c>
      <c r="AH284" s="1">
        <v>34557</v>
      </c>
      <c r="AI284" s="1">
        <v>53211.35</v>
      </c>
      <c r="AJ284">
        <v>45.9</v>
      </c>
      <c r="AK284">
        <v>26.97</v>
      </c>
      <c r="AL284">
        <v>30.54</v>
      </c>
      <c r="AM284">
        <v>4.55</v>
      </c>
      <c r="AN284" s="1">
        <v>1137</v>
      </c>
      <c r="AO284">
        <v>1.0576000000000001</v>
      </c>
      <c r="AP284" s="1">
        <v>1294.6500000000001</v>
      </c>
      <c r="AQ284" s="1">
        <v>2069.4499999999998</v>
      </c>
      <c r="AR284" s="1">
        <v>5706.57</v>
      </c>
      <c r="AS284">
        <v>509.3</v>
      </c>
      <c r="AT284">
        <v>290.39</v>
      </c>
      <c r="AU284" s="1">
        <v>9870.3700000000008</v>
      </c>
      <c r="AV284" s="1">
        <v>5774.17</v>
      </c>
      <c r="AW284">
        <v>0.50360000000000005</v>
      </c>
      <c r="AX284" s="1">
        <v>3831.02</v>
      </c>
      <c r="AY284">
        <v>0.3342</v>
      </c>
      <c r="AZ284" s="1">
        <v>1143.72</v>
      </c>
      <c r="BA284">
        <v>9.98E-2</v>
      </c>
      <c r="BB284">
        <v>715.77</v>
      </c>
      <c r="BC284">
        <v>6.2399999999999997E-2</v>
      </c>
      <c r="BD284" s="1">
        <v>11464.67</v>
      </c>
      <c r="BE284" s="1">
        <v>5074.08</v>
      </c>
      <c r="BF284">
        <v>1.5512999999999999</v>
      </c>
      <c r="BG284">
        <v>0.54220000000000002</v>
      </c>
      <c r="BH284">
        <v>0.22539999999999999</v>
      </c>
      <c r="BI284">
        <v>0.1774</v>
      </c>
      <c r="BJ284">
        <v>3.8100000000000002E-2</v>
      </c>
      <c r="BK284">
        <v>1.6899999999999998E-2</v>
      </c>
    </row>
    <row r="285" spans="1:63" x14ac:dyDescent="0.3">
      <c r="A285" t="s">
        <v>284</v>
      </c>
      <c r="B285">
        <v>44222</v>
      </c>
      <c r="C285">
        <v>16.38</v>
      </c>
      <c r="D285">
        <v>250.33</v>
      </c>
      <c r="E285" s="1">
        <v>4100.6099999999997</v>
      </c>
      <c r="F285" s="1">
        <v>3358.29</v>
      </c>
      <c r="G285">
        <v>2.8999999999999998E-3</v>
      </c>
      <c r="H285">
        <v>5.0000000000000001E-4</v>
      </c>
      <c r="I285">
        <v>0.34</v>
      </c>
      <c r="J285">
        <v>1.2999999999999999E-3</v>
      </c>
      <c r="K285">
        <v>8.3000000000000004E-2</v>
      </c>
      <c r="L285">
        <v>0.46610000000000001</v>
      </c>
      <c r="M285">
        <v>0.1062</v>
      </c>
      <c r="N285">
        <v>0.96020000000000005</v>
      </c>
      <c r="O285">
        <v>2.5899999999999999E-2</v>
      </c>
      <c r="P285">
        <v>0.1832</v>
      </c>
      <c r="Q285" s="1">
        <v>56082.01</v>
      </c>
      <c r="R285">
        <v>0.29339999999999999</v>
      </c>
      <c r="S285">
        <v>0.17760000000000001</v>
      </c>
      <c r="T285">
        <v>0.52900000000000003</v>
      </c>
      <c r="U285">
        <v>31</v>
      </c>
      <c r="V285" s="1">
        <v>77928.990000000005</v>
      </c>
      <c r="W285">
        <v>130.41</v>
      </c>
      <c r="X285" s="1">
        <v>75754.22</v>
      </c>
      <c r="Y285">
        <v>0.65190000000000003</v>
      </c>
      <c r="Z285">
        <v>0.27489999999999998</v>
      </c>
      <c r="AA285">
        <v>7.3200000000000001E-2</v>
      </c>
      <c r="AB285">
        <v>0.34810000000000002</v>
      </c>
      <c r="AC285">
        <v>75.75</v>
      </c>
      <c r="AD285" s="1">
        <v>3356.26</v>
      </c>
      <c r="AE285">
        <v>455.11</v>
      </c>
      <c r="AF285" s="1">
        <v>70103.97</v>
      </c>
      <c r="AG285" t="s">
        <v>610</v>
      </c>
      <c r="AH285" s="1">
        <v>24708</v>
      </c>
      <c r="AI285" s="1">
        <v>37375.699999999997</v>
      </c>
      <c r="AJ285">
        <v>59.19</v>
      </c>
      <c r="AK285">
        <v>42.11</v>
      </c>
      <c r="AL285">
        <v>47.2</v>
      </c>
      <c r="AM285">
        <v>4.6900000000000004</v>
      </c>
      <c r="AN285">
        <v>3</v>
      </c>
      <c r="AO285">
        <v>1.2235</v>
      </c>
      <c r="AP285" s="1">
        <v>1798.23</v>
      </c>
      <c r="AQ285" s="1">
        <v>2615.79</v>
      </c>
      <c r="AR285" s="1">
        <v>6944.11</v>
      </c>
      <c r="AS285">
        <v>764.01</v>
      </c>
      <c r="AT285">
        <v>556.72</v>
      </c>
      <c r="AU285" s="1">
        <v>12678.87</v>
      </c>
      <c r="AV285" s="1">
        <v>10204.459999999999</v>
      </c>
      <c r="AW285">
        <v>0.622</v>
      </c>
      <c r="AX285" s="1">
        <v>3497.6</v>
      </c>
      <c r="AY285">
        <v>0.2132</v>
      </c>
      <c r="AZ285">
        <v>841.21</v>
      </c>
      <c r="BA285">
        <v>5.1299999999999998E-2</v>
      </c>
      <c r="BB285" s="1">
        <v>1862.84</v>
      </c>
      <c r="BC285">
        <v>0.1135</v>
      </c>
      <c r="BD285" s="1">
        <v>16406.11</v>
      </c>
      <c r="BE285" s="1">
        <v>6057.39</v>
      </c>
      <c r="BF285">
        <v>3.6459999999999999</v>
      </c>
      <c r="BG285">
        <v>0.4662</v>
      </c>
      <c r="BH285">
        <v>0.188</v>
      </c>
      <c r="BI285">
        <v>0.30790000000000001</v>
      </c>
      <c r="BJ285">
        <v>2.6499999999999999E-2</v>
      </c>
      <c r="BK285">
        <v>1.15E-2</v>
      </c>
    </row>
    <row r="286" spans="1:63" x14ac:dyDescent="0.3">
      <c r="A286" t="s">
        <v>285</v>
      </c>
      <c r="B286">
        <v>50369</v>
      </c>
      <c r="C286">
        <v>107.33</v>
      </c>
      <c r="D286">
        <v>8.76</v>
      </c>
      <c r="E286">
        <v>940.01</v>
      </c>
      <c r="F286">
        <v>921.42</v>
      </c>
      <c r="G286">
        <v>2E-3</v>
      </c>
      <c r="H286">
        <v>1E-4</v>
      </c>
      <c r="I286">
        <v>4.7000000000000002E-3</v>
      </c>
      <c r="J286">
        <v>1.1000000000000001E-3</v>
      </c>
      <c r="K286">
        <v>1.83E-2</v>
      </c>
      <c r="L286">
        <v>0.95350000000000001</v>
      </c>
      <c r="M286">
        <v>2.0299999999999999E-2</v>
      </c>
      <c r="N286">
        <v>0.37069999999999997</v>
      </c>
      <c r="O286">
        <v>1.1999999999999999E-3</v>
      </c>
      <c r="P286">
        <v>0.14319999999999999</v>
      </c>
      <c r="Q286" s="1">
        <v>53107.88</v>
      </c>
      <c r="R286">
        <v>0.24310000000000001</v>
      </c>
      <c r="S286">
        <v>0.16159999999999999</v>
      </c>
      <c r="T286">
        <v>0.59530000000000005</v>
      </c>
      <c r="U286">
        <v>8.67</v>
      </c>
      <c r="V286" s="1">
        <v>67118.100000000006</v>
      </c>
      <c r="W286">
        <v>104.69</v>
      </c>
      <c r="X286" s="1">
        <v>151315.63</v>
      </c>
      <c r="Y286">
        <v>0.90629999999999999</v>
      </c>
      <c r="Z286">
        <v>4.7899999999999998E-2</v>
      </c>
      <c r="AA286">
        <v>4.5900000000000003E-2</v>
      </c>
      <c r="AB286">
        <v>9.3700000000000006E-2</v>
      </c>
      <c r="AC286">
        <v>151.32</v>
      </c>
      <c r="AD286" s="1">
        <v>3649.38</v>
      </c>
      <c r="AE286">
        <v>470.21</v>
      </c>
      <c r="AF286" s="1">
        <v>127252.3</v>
      </c>
      <c r="AG286" t="s">
        <v>610</v>
      </c>
      <c r="AH286" s="1">
        <v>33256</v>
      </c>
      <c r="AI286" s="1">
        <v>50157.87</v>
      </c>
      <c r="AJ286">
        <v>35.69</v>
      </c>
      <c r="AK286">
        <v>23.39</v>
      </c>
      <c r="AL286">
        <v>27.4</v>
      </c>
      <c r="AM286">
        <v>4.7</v>
      </c>
      <c r="AN286" s="1">
        <v>1372.77</v>
      </c>
      <c r="AO286">
        <v>1.4286000000000001</v>
      </c>
      <c r="AP286" s="1">
        <v>1544.14</v>
      </c>
      <c r="AQ286" s="1">
        <v>2289.5100000000002</v>
      </c>
      <c r="AR286" s="1">
        <v>6255.21</v>
      </c>
      <c r="AS286">
        <v>439.4</v>
      </c>
      <c r="AT286">
        <v>305.51</v>
      </c>
      <c r="AU286" s="1">
        <v>10833.77</v>
      </c>
      <c r="AV286" s="1">
        <v>6939.45</v>
      </c>
      <c r="AW286">
        <v>0.52449999999999997</v>
      </c>
      <c r="AX286" s="1">
        <v>4034.86</v>
      </c>
      <c r="AY286">
        <v>0.30499999999999999</v>
      </c>
      <c r="AZ286" s="1">
        <v>1476.55</v>
      </c>
      <c r="BA286">
        <v>0.1116</v>
      </c>
      <c r="BB286">
        <v>779.5</v>
      </c>
      <c r="BC286">
        <v>5.8900000000000001E-2</v>
      </c>
      <c r="BD286" s="1">
        <v>13230.36</v>
      </c>
      <c r="BE286" s="1">
        <v>5987.59</v>
      </c>
      <c r="BF286">
        <v>2.2713999999999999</v>
      </c>
      <c r="BG286">
        <v>0.50490000000000002</v>
      </c>
      <c r="BH286">
        <v>0.21329999999999999</v>
      </c>
      <c r="BI286">
        <v>0.21609999999999999</v>
      </c>
      <c r="BJ286">
        <v>3.85E-2</v>
      </c>
      <c r="BK286">
        <v>2.7300000000000001E-2</v>
      </c>
    </row>
    <row r="287" spans="1:63" x14ac:dyDescent="0.3">
      <c r="A287" t="s">
        <v>286</v>
      </c>
      <c r="B287">
        <v>45450</v>
      </c>
      <c r="C287">
        <v>75.760000000000005</v>
      </c>
      <c r="D287">
        <v>13.88</v>
      </c>
      <c r="E287" s="1">
        <v>1051.8</v>
      </c>
      <c r="F287" s="1">
        <v>1011.13</v>
      </c>
      <c r="G287">
        <v>2.2000000000000001E-3</v>
      </c>
      <c r="H287">
        <v>2.9999999999999997E-4</v>
      </c>
      <c r="I287">
        <v>6.1000000000000004E-3</v>
      </c>
      <c r="J287">
        <v>1E-3</v>
      </c>
      <c r="K287">
        <v>1.17E-2</v>
      </c>
      <c r="L287">
        <v>0.95960000000000001</v>
      </c>
      <c r="M287">
        <v>1.9099999999999999E-2</v>
      </c>
      <c r="N287">
        <v>0.50780000000000003</v>
      </c>
      <c r="O287">
        <v>6.4000000000000003E-3</v>
      </c>
      <c r="P287">
        <v>0.1424</v>
      </c>
      <c r="Q287" s="1">
        <v>50843.5</v>
      </c>
      <c r="R287">
        <v>0.28560000000000002</v>
      </c>
      <c r="S287">
        <v>0.18640000000000001</v>
      </c>
      <c r="T287">
        <v>0.52800000000000002</v>
      </c>
      <c r="U287">
        <v>8.85</v>
      </c>
      <c r="V287" s="1">
        <v>67755.28</v>
      </c>
      <c r="W287">
        <v>114.99</v>
      </c>
      <c r="X287" s="1">
        <v>133323.16</v>
      </c>
      <c r="Y287">
        <v>0.76439999999999997</v>
      </c>
      <c r="Z287">
        <v>0.111</v>
      </c>
      <c r="AA287">
        <v>0.1246</v>
      </c>
      <c r="AB287">
        <v>0.2356</v>
      </c>
      <c r="AC287">
        <v>133.32</v>
      </c>
      <c r="AD287" s="1">
        <v>3605.49</v>
      </c>
      <c r="AE287">
        <v>419.34</v>
      </c>
      <c r="AF287" s="1">
        <v>114382.33</v>
      </c>
      <c r="AG287" t="s">
        <v>610</v>
      </c>
      <c r="AH287" s="1">
        <v>31419</v>
      </c>
      <c r="AI287" s="1">
        <v>46542.2</v>
      </c>
      <c r="AJ287">
        <v>35.97</v>
      </c>
      <c r="AK287">
        <v>25.02</v>
      </c>
      <c r="AL287">
        <v>27.69</v>
      </c>
      <c r="AM287">
        <v>3.77</v>
      </c>
      <c r="AN287" s="1">
        <v>1225.57</v>
      </c>
      <c r="AO287">
        <v>1.0739000000000001</v>
      </c>
      <c r="AP287" s="1">
        <v>1434.4</v>
      </c>
      <c r="AQ287" s="1">
        <v>2285.29</v>
      </c>
      <c r="AR287" s="1">
        <v>6021.84</v>
      </c>
      <c r="AS287">
        <v>583.98</v>
      </c>
      <c r="AT287">
        <v>253.83</v>
      </c>
      <c r="AU287" s="1">
        <v>10579.33</v>
      </c>
      <c r="AV287" s="1">
        <v>7337.78</v>
      </c>
      <c r="AW287">
        <v>0.56140000000000001</v>
      </c>
      <c r="AX287" s="1">
        <v>3499.84</v>
      </c>
      <c r="AY287">
        <v>0.26769999999999999</v>
      </c>
      <c r="AZ287" s="1">
        <v>1249.3599999999999</v>
      </c>
      <c r="BA287">
        <v>9.5600000000000004E-2</v>
      </c>
      <c r="BB287">
        <v>984.57</v>
      </c>
      <c r="BC287">
        <v>7.5300000000000006E-2</v>
      </c>
      <c r="BD287" s="1">
        <v>13071.55</v>
      </c>
      <c r="BE287" s="1">
        <v>6300.09</v>
      </c>
      <c r="BF287">
        <v>2.5226000000000002</v>
      </c>
      <c r="BG287">
        <v>0.49790000000000001</v>
      </c>
      <c r="BH287">
        <v>0.22639999999999999</v>
      </c>
      <c r="BI287">
        <v>0.21879999999999999</v>
      </c>
      <c r="BJ287">
        <v>3.7600000000000001E-2</v>
      </c>
      <c r="BK287">
        <v>1.9300000000000001E-2</v>
      </c>
    </row>
    <row r="288" spans="1:63" x14ac:dyDescent="0.3">
      <c r="A288" t="s">
        <v>287</v>
      </c>
      <c r="B288">
        <v>50443</v>
      </c>
      <c r="C288">
        <v>54.14</v>
      </c>
      <c r="D288">
        <v>70.349999999999994</v>
      </c>
      <c r="E288" s="1">
        <v>3809.19</v>
      </c>
      <c r="F288" s="1">
        <v>3638.32</v>
      </c>
      <c r="G288">
        <v>1.7999999999999999E-2</v>
      </c>
      <c r="H288">
        <v>6.9999999999999999E-4</v>
      </c>
      <c r="I288">
        <v>1.7299999999999999E-2</v>
      </c>
      <c r="J288">
        <v>1.2999999999999999E-3</v>
      </c>
      <c r="K288">
        <v>3.2199999999999999E-2</v>
      </c>
      <c r="L288">
        <v>0.8972</v>
      </c>
      <c r="M288">
        <v>3.3300000000000003E-2</v>
      </c>
      <c r="N288">
        <v>0.1777</v>
      </c>
      <c r="O288">
        <v>1.01E-2</v>
      </c>
      <c r="P288">
        <v>0.1119</v>
      </c>
      <c r="Q288" s="1">
        <v>61890.62</v>
      </c>
      <c r="R288">
        <v>0.24660000000000001</v>
      </c>
      <c r="S288">
        <v>0.18060000000000001</v>
      </c>
      <c r="T288">
        <v>0.57269999999999999</v>
      </c>
      <c r="U288">
        <v>21.18</v>
      </c>
      <c r="V288" s="1">
        <v>86993.79</v>
      </c>
      <c r="W288">
        <v>176.58</v>
      </c>
      <c r="X288" s="1">
        <v>187206.18</v>
      </c>
      <c r="Y288">
        <v>0.85240000000000005</v>
      </c>
      <c r="Z288">
        <v>0.1157</v>
      </c>
      <c r="AA288">
        <v>3.1899999999999998E-2</v>
      </c>
      <c r="AB288">
        <v>0.14760000000000001</v>
      </c>
      <c r="AC288">
        <v>187.21</v>
      </c>
      <c r="AD288" s="1">
        <v>6839.08</v>
      </c>
      <c r="AE288">
        <v>859.18</v>
      </c>
      <c r="AF288" s="1">
        <v>194332.81</v>
      </c>
      <c r="AG288" t="s">
        <v>610</v>
      </c>
      <c r="AH288" s="1">
        <v>44690</v>
      </c>
      <c r="AI288" s="1">
        <v>79810.53</v>
      </c>
      <c r="AJ288">
        <v>60.87</v>
      </c>
      <c r="AK288">
        <v>35.46</v>
      </c>
      <c r="AL288">
        <v>37.840000000000003</v>
      </c>
      <c r="AM288">
        <v>4.5</v>
      </c>
      <c r="AN288" s="1">
        <v>1401.19</v>
      </c>
      <c r="AO288">
        <v>0.77210000000000001</v>
      </c>
      <c r="AP288" s="1">
        <v>1246.93</v>
      </c>
      <c r="AQ288" s="1">
        <v>1908.89</v>
      </c>
      <c r="AR288" s="1">
        <v>6094.29</v>
      </c>
      <c r="AS288">
        <v>605.46</v>
      </c>
      <c r="AT288">
        <v>296.76</v>
      </c>
      <c r="AU288" s="1">
        <v>10152.31</v>
      </c>
      <c r="AV288" s="1">
        <v>3884.19</v>
      </c>
      <c r="AW288">
        <v>0.34279999999999999</v>
      </c>
      <c r="AX288" s="1">
        <v>6323.32</v>
      </c>
      <c r="AY288">
        <v>0.55800000000000005</v>
      </c>
      <c r="AZ288">
        <v>709.41</v>
      </c>
      <c r="BA288">
        <v>6.2600000000000003E-2</v>
      </c>
      <c r="BB288">
        <v>415.34</v>
      </c>
      <c r="BC288">
        <v>3.6700000000000003E-2</v>
      </c>
      <c r="BD288" s="1">
        <v>11332.26</v>
      </c>
      <c r="BE288" s="1">
        <v>2516.09</v>
      </c>
      <c r="BF288">
        <v>0.38569999999999999</v>
      </c>
      <c r="BG288">
        <v>0.5837</v>
      </c>
      <c r="BH288">
        <v>0.2205</v>
      </c>
      <c r="BI288">
        <v>0.15029999999999999</v>
      </c>
      <c r="BJ288">
        <v>3.1600000000000003E-2</v>
      </c>
      <c r="BK288">
        <v>1.4E-2</v>
      </c>
    </row>
    <row r="289" spans="1:63" x14ac:dyDescent="0.3">
      <c r="A289" t="s">
        <v>288</v>
      </c>
      <c r="B289">
        <v>44230</v>
      </c>
      <c r="C289">
        <v>15.38</v>
      </c>
      <c r="D289">
        <v>122.8</v>
      </c>
      <c r="E289" s="1">
        <v>1888.82</v>
      </c>
      <c r="F289" s="1">
        <v>1583.73</v>
      </c>
      <c r="G289">
        <v>6.3E-3</v>
      </c>
      <c r="H289">
        <v>5.9999999999999995E-4</v>
      </c>
      <c r="I289">
        <v>0.17849999999999999</v>
      </c>
      <c r="J289">
        <v>1.1000000000000001E-3</v>
      </c>
      <c r="K289">
        <v>4.9299999999999997E-2</v>
      </c>
      <c r="L289">
        <v>0.64949999999999997</v>
      </c>
      <c r="M289">
        <v>0.1147</v>
      </c>
      <c r="N289">
        <v>0.88719999999999999</v>
      </c>
      <c r="O289">
        <v>8.2000000000000007E-3</v>
      </c>
      <c r="P289">
        <v>0.1784</v>
      </c>
      <c r="Q289" s="1">
        <v>55915.5</v>
      </c>
      <c r="R289">
        <v>0.27029999999999998</v>
      </c>
      <c r="S289">
        <v>0.185</v>
      </c>
      <c r="T289">
        <v>0.54479999999999995</v>
      </c>
      <c r="U289">
        <v>16.22</v>
      </c>
      <c r="V289" s="1">
        <v>68863.03</v>
      </c>
      <c r="W289">
        <v>113.53</v>
      </c>
      <c r="X289" s="1">
        <v>116665.87</v>
      </c>
      <c r="Y289">
        <v>0.61819999999999997</v>
      </c>
      <c r="Z289">
        <v>0.29780000000000001</v>
      </c>
      <c r="AA289">
        <v>8.4000000000000005E-2</v>
      </c>
      <c r="AB289">
        <v>0.38179999999999997</v>
      </c>
      <c r="AC289">
        <v>116.67</v>
      </c>
      <c r="AD289" s="1">
        <v>4588.37</v>
      </c>
      <c r="AE289">
        <v>499.41</v>
      </c>
      <c r="AF289" s="1">
        <v>115198.19</v>
      </c>
      <c r="AG289" t="s">
        <v>610</v>
      </c>
      <c r="AH289" s="1">
        <v>27770</v>
      </c>
      <c r="AI289" s="1">
        <v>42160.56</v>
      </c>
      <c r="AJ289">
        <v>54.88</v>
      </c>
      <c r="AK289">
        <v>36.68</v>
      </c>
      <c r="AL289">
        <v>42.06</v>
      </c>
      <c r="AM289">
        <v>4.7</v>
      </c>
      <c r="AN289">
        <v>287.55</v>
      </c>
      <c r="AO289">
        <v>1.0688</v>
      </c>
      <c r="AP289" s="1">
        <v>1820.54</v>
      </c>
      <c r="AQ289" s="1">
        <v>2334.87</v>
      </c>
      <c r="AR289" s="1">
        <v>7139.69</v>
      </c>
      <c r="AS289">
        <v>717.16</v>
      </c>
      <c r="AT289">
        <v>399.92</v>
      </c>
      <c r="AU289" s="1">
        <v>12412.17</v>
      </c>
      <c r="AV289" s="1">
        <v>8390.14</v>
      </c>
      <c r="AW289">
        <v>0.52969999999999995</v>
      </c>
      <c r="AX289" s="1">
        <v>4720.3900000000003</v>
      </c>
      <c r="AY289">
        <v>0.29799999999999999</v>
      </c>
      <c r="AZ289" s="1">
        <v>1068.71</v>
      </c>
      <c r="BA289">
        <v>6.7500000000000004E-2</v>
      </c>
      <c r="BB289" s="1">
        <v>1659.48</v>
      </c>
      <c r="BC289">
        <v>0.1048</v>
      </c>
      <c r="BD289" s="1">
        <v>15838.72</v>
      </c>
      <c r="BE289" s="1">
        <v>4683.8100000000004</v>
      </c>
      <c r="BF289">
        <v>1.9755</v>
      </c>
      <c r="BG289">
        <v>0.47339999999999999</v>
      </c>
      <c r="BH289">
        <v>0.20030000000000001</v>
      </c>
      <c r="BI289">
        <v>0.28210000000000002</v>
      </c>
      <c r="BJ289">
        <v>2.64E-2</v>
      </c>
      <c r="BK289">
        <v>1.78E-2</v>
      </c>
    </row>
    <row r="290" spans="1:63" x14ac:dyDescent="0.3">
      <c r="A290" t="s">
        <v>289</v>
      </c>
      <c r="B290">
        <v>49080</v>
      </c>
      <c r="C290">
        <v>102.1</v>
      </c>
      <c r="D290">
        <v>16.62</v>
      </c>
      <c r="E290" s="1">
        <v>1696.72</v>
      </c>
      <c r="F290" s="1">
        <v>1637.33</v>
      </c>
      <c r="G290">
        <v>3.2000000000000002E-3</v>
      </c>
      <c r="H290">
        <v>2.9999999999999997E-4</v>
      </c>
      <c r="I290">
        <v>6.1999999999999998E-3</v>
      </c>
      <c r="J290">
        <v>8.9999999999999998E-4</v>
      </c>
      <c r="K290">
        <v>1.2200000000000001E-2</v>
      </c>
      <c r="L290">
        <v>0.95930000000000004</v>
      </c>
      <c r="M290">
        <v>1.7999999999999999E-2</v>
      </c>
      <c r="N290">
        <v>0.37340000000000001</v>
      </c>
      <c r="O290">
        <v>1.4E-3</v>
      </c>
      <c r="P290">
        <v>0.13500000000000001</v>
      </c>
      <c r="Q290" s="1">
        <v>53743.7</v>
      </c>
      <c r="R290">
        <v>0.24510000000000001</v>
      </c>
      <c r="S290">
        <v>0.1789</v>
      </c>
      <c r="T290">
        <v>0.57599999999999996</v>
      </c>
      <c r="U290">
        <v>12.46</v>
      </c>
      <c r="V290" s="1">
        <v>73245.429999999993</v>
      </c>
      <c r="W290">
        <v>131.24</v>
      </c>
      <c r="X290" s="1">
        <v>149556.92000000001</v>
      </c>
      <c r="Y290">
        <v>0.82279999999999998</v>
      </c>
      <c r="Z290">
        <v>9.5500000000000002E-2</v>
      </c>
      <c r="AA290">
        <v>8.1699999999999995E-2</v>
      </c>
      <c r="AB290">
        <v>0.1772</v>
      </c>
      <c r="AC290">
        <v>149.56</v>
      </c>
      <c r="AD290" s="1">
        <v>4149.54</v>
      </c>
      <c r="AE290">
        <v>501.73</v>
      </c>
      <c r="AF290" s="1">
        <v>138143.21</v>
      </c>
      <c r="AG290" t="s">
        <v>610</v>
      </c>
      <c r="AH290" s="1">
        <v>34434</v>
      </c>
      <c r="AI290" s="1">
        <v>53853.81</v>
      </c>
      <c r="AJ290">
        <v>44.61</v>
      </c>
      <c r="AK290">
        <v>25.81</v>
      </c>
      <c r="AL290">
        <v>29.62</v>
      </c>
      <c r="AM290">
        <v>4.4400000000000004</v>
      </c>
      <c r="AN290" s="1">
        <v>1515.39</v>
      </c>
      <c r="AO290">
        <v>1.0456000000000001</v>
      </c>
      <c r="AP290" s="1">
        <v>1301.21</v>
      </c>
      <c r="AQ290" s="1">
        <v>2158.5100000000002</v>
      </c>
      <c r="AR290" s="1">
        <v>5828.84</v>
      </c>
      <c r="AS290">
        <v>512.82000000000005</v>
      </c>
      <c r="AT290">
        <v>282.2</v>
      </c>
      <c r="AU290" s="1">
        <v>10083.59</v>
      </c>
      <c r="AV290" s="1">
        <v>5695.69</v>
      </c>
      <c r="AW290">
        <v>0.47339999999999999</v>
      </c>
      <c r="AX290" s="1">
        <v>4396.76</v>
      </c>
      <c r="AY290">
        <v>0.3654</v>
      </c>
      <c r="AZ290" s="1">
        <v>1183.07</v>
      </c>
      <c r="BA290">
        <v>9.8299999999999998E-2</v>
      </c>
      <c r="BB290">
        <v>756.44</v>
      </c>
      <c r="BC290">
        <v>6.2899999999999998E-2</v>
      </c>
      <c r="BD290" s="1">
        <v>12031.97</v>
      </c>
      <c r="BE290" s="1">
        <v>4842.83</v>
      </c>
      <c r="BF290">
        <v>1.4111</v>
      </c>
      <c r="BG290">
        <v>0.53159999999999996</v>
      </c>
      <c r="BH290">
        <v>0.22620000000000001</v>
      </c>
      <c r="BI290">
        <v>0.18540000000000001</v>
      </c>
      <c r="BJ290">
        <v>3.8699999999999998E-2</v>
      </c>
      <c r="BK290">
        <v>1.8100000000000002E-2</v>
      </c>
    </row>
    <row r="291" spans="1:63" x14ac:dyDescent="0.3">
      <c r="A291" t="s">
        <v>290</v>
      </c>
      <c r="B291">
        <v>44248</v>
      </c>
      <c r="C291">
        <v>123</v>
      </c>
      <c r="D291">
        <v>23.34</v>
      </c>
      <c r="E291" s="1">
        <v>2870.75</v>
      </c>
      <c r="F291" s="1">
        <v>2738.55</v>
      </c>
      <c r="G291">
        <v>5.3E-3</v>
      </c>
      <c r="H291">
        <v>1.6000000000000001E-3</v>
      </c>
      <c r="I291">
        <v>8.8999999999999999E-3</v>
      </c>
      <c r="J291">
        <v>8.9999999999999998E-4</v>
      </c>
      <c r="K291">
        <v>2.3400000000000001E-2</v>
      </c>
      <c r="L291">
        <v>0.92989999999999995</v>
      </c>
      <c r="M291">
        <v>0.03</v>
      </c>
      <c r="N291">
        <v>0.47099999999999997</v>
      </c>
      <c r="O291">
        <v>5.1999999999999998E-3</v>
      </c>
      <c r="P291">
        <v>0.1545</v>
      </c>
      <c r="Q291" s="1">
        <v>55928.9</v>
      </c>
      <c r="R291">
        <v>0.26279999999999998</v>
      </c>
      <c r="S291">
        <v>0.15840000000000001</v>
      </c>
      <c r="T291">
        <v>0.57879999999999998</v>
      </c>
      <c r="U291">
        <v>18.47</v>
      </c>
      <c r="V291" s="1">
        <v>77037.94</v>
      </c>
      <c r="W291">
        <v>150.54</v>
      </c>
      <c r="X291" s="1">
        <v>128433.32</v>
      </c>
      <c r="Y291">
        <v>0.76270000000000004</v>
      </c>
      <c r="Z291">
        <v>0.15409999999999999</v>
      </c>
      <c r="AA291">
        <v>8.3199999999999996E-2</v>
      </c>
      <c r="AB291">
        <v>0.23730000000000001</v>
      </c>
      <c r="AC291">
        <v>128.43</v>
      </c>
      <c r="AD291" s="1">
        <v>3623.39</v>
      </c>
      <c r="AE291">
        <v>445.78</v>
      </c>
      <c r="AF291" s="1">
        <v>118323.61</v>
      </c>
      <c r="AG291" t="s">
        <v>610</v>
      </c>
      <c r="AH291" s="1">
        <v>31915</v>
      </c>
      <c r="AI291" s="1">
        <v>49365.29</v>
      </c>
      <c r="AJ291">
        <v>40.659999999999997</v>
      </c>
      <c r="AK291">
        <v>26.16</v>
      </c>
      <c r="AL291">
        <v>30.87</v>
      </c>
      <c r="AM291">
        <v>3.76</v>
      </c>
      <c r="AN291" s="1">
        <v>1088.81</v>
      </c>
      <c r="AO291">
        <v>1.0065</v>
      </c>
      <c r="AP291" s="1">
        <v>1281.19</v>
      </c>
      <c r="AQ291" s="1">
        <v>1899.2</v>
      </c>
      <c r="AR291" s="1">
        <v>6042.93</v>
      </c>
      <c r="AS291">
        <v>589.36</v>
      </c>
      <c r="AT291">
        <v>261.85000000000002</v>
      </c>
      <c r="AU291" s="1">
        <v>10074.530000000001</v>
      </c>
      <c r="AV291" s="1">
        <v>6143.75</v>
      </c>
      <c r="AW291">
        <v>0.52769999999999995</v>
      </c>
      <c r="AX291" s="1">
        <v>3652.96</v>
      </c>
      <c r="AY291">
        <v>0.31380000000000002</v>
      </c>
      <c r="AZ291">
        <v>951.92</v>
      </c>
      <c r="BA291">
        <v>8.1799999999999998E-2</v>
      </c>
      <c r="BB291">
        <v>894.23</v>
      </c>
      <c r="BC291">
        <v>7.6799999999999993E-2</v>
      </c>
      <c r="BD291" s="1">
        <v>11642.86</v>
      </c>
      <c r="BE291" s="1">
        <v>4952.17</v>
      </c>
      <c r="BF291">
        <v>1.7632000000000001</v>
      </c>
      <c r="BG291">
        <v>0.53879999999999995</v>
      </c>
      <c r="BH291">
        <v>0.2177</v>
      </c>
      <c r="BI291">
        <v>0.18779999999999999</v>
      </c>
      <c r="BJ291">
        <v>3.1800000000000002E-2</v>
      </c>
      <c r="BK291">
        <v>2.3900000000000001E-2</v>
      </c>
    </row>
    <row r="292" spans="1:63" x14ac:dyDescent="0.3">
      <c r="A292" t="s">
        <v>291</v>
      </c>
      <c r="B292">
        <v>44255</v>
      </c>
      <c r="C292">
        <v>71.86</v>
      </c>
      <c r="D292">
        <v>28.41</v>
      </c>
      <c r="E292" s="1">
        <v>2041.58</v>
      </c>
      <c r="F292" s="1">
        <v>2057.5</v>
      </c>
      <c r="G292">
        <v>8.6E-3</v>
      </c>
      <c r="H292">
        <v>6.9999999999999999E-4</v>
      </c>
      <c r="I292">
        <v>1.9900000000000001E-2</v>
      </c>
      <c r="J292">
        <v>1.1000000000000001E-3</v>
      </c>
      <c r="K292">
        <v>5.16E-2</v>
      </c>
      <c r="L292">
        <v>0.88129999999999997</v>
      </c>
      <c r="M292">
        <v>3.6900000000000002E-2</v>
      </c>
      <c r="N292">
        <v>0.41160000000000002</v>
      </c>
      <c r="O292">
        <v>1.4500000000000001E-2</v>
      </c>
      <c r="P292">
        <v>0.1419</v>
      </c>
      <c r="Q292" s="1">
        <v>55015.22</v>
      </c>
      <c r="R292">
        <v>0.2167</v>
      </c>
      <c r="S292">
        <v>0.16600000000000001</v>
      </c>
      <c r="T292">
        <v>0.61729999999999996</v>
      </c>
      <c r="U292">
        <v>13.75</v>
      </c>
      <c r="V292" s="1">
        <v>76492.34</v>
      </c>
      <c r="W292">
        <v>144.07</v>
      </c>
      <c r="X292" s="1">
        <v>148784.22</v>
      </c>
      <c r="Y292">
        <v>0.74680000000000002</v>
      </c>
      <c r="Z292">
        <v>0.19750000000000001</v>
      </c>
      <c r="AA292">
        <v>5.57E-2</v>
      </c>
      <c r="AB292">
        <v>0.25319999999999998</v>
      </c>
      <c r="AC292">
        <v>148.78</v>
      </c>
      <c r="AD292" s="1">
        <v>4790.8999999999996</v>
      </c>
      <c r="AE292">
        <v>536.4</v>
      </c>
      <c r="AF292" s="1">
        <v>138164.97</v>
      </c>
      <c r="AG292" t="s">
        <v>610</v>
      </c>
      <c r="AH292" s="1">
        <v>33222</v>
      </c>
      <c r="AI292" s="1">
        <v>52564.5</v>
      </c>
      <c r="AJ292">
        <v>50.17</v>
      </c>
      <c r="AK292">
        <v>29.31</v>
      </c>
      <c r="AL292">
        <v>36.68</v>
      </c>
      <c r="AM292">
        <v>4.25</v>
      </c>
      <c r="AN292" s="1">
        <v>1421.05</v>
      </c>
      <c r="AO292">
        <v>0.98229999999999995</v>
      </c>
      <c r="AP292" s="1">
        <v>1245.43</v>
      </c>
      <c r="AQ292" s="1">
        <v>1777.43</v>
      </c>
      <c r="AR292" s="1">
        <v>5788.89</v>
      </c>
      <c r="AS292">
        <v>548.37</v>
      </c>
      <c r="AT292">
        <v>294.97000000000003</v>
      </c>
      <c r="AU292" s="1">
        <v>9655.09</v>
      </c>
      <c r="AV292" s="1">
        <v>4900.74</v>
      </c>
      <c r="AW292">
        <v>0.43290000000000001</v>
      </c>
      <c r="AX292" s="1">
        <v>4267.25</v>
      </c>
      <c r="AY292">
        <v>0.377</v>
      </c>
      <c r="AZ292" s="1">
        <v>1356.01</v>
      </c>
      <c r="BA292">
        <v>0.1198</v>
      </c>
      <c r="BB292">
        <v>795.46</v>
      </c>
      <c r="BC292">
        <v>7.0300000000000001E-2</v>
      </c>
      <c r="BD292" s="1">
        <v>11319.47</v>
      </c>
      <c r="BE292" s="1">
        <v>3961.84</v>
      </c>
      <c r="BF292">
        <v>1.1718999999999999</v>
      </c>
      <c r="BG292">
        <v>0.54430000000000001</v>
      </c>
      <c r="BH292">
        <v>0.22109999999999999</v>
      </c>
      <c r="BI292">
        <v>0.18640000000000001</v>
      </c>
      <c r="BJ292">
        <v>3.1E-2</v>
      </c>
      <c r="BK292">
        <v>1.7100000000000001E-2</v>
      </c>
    </row>
    <row r="293" spans="1:63" x14ac:dyDescent="0.3">
      <c r="A293" t="s">
        <v>292</v>
      </c>
      <c r="B293">
        <v>44263</v>
      </c>
      <c r="C293">
        <v>15.67</v>
      </c>
      <c r="D293">
        <v>388.09</v>
      </c>
      <c r="E293" s="1">
        <v>6080.15</v>
      </c>
      <c r="F293" s="1">
        <v>4844.17</v>
      </c>
      <c r="G293">
        <v>4.1999999999999997E-3</v>
      </c>
      <c r="H293">
        <v>8.9999999999999998E-4</v>
      </c>
      <c r="I293">
        <v>0.3619</v>
      </c>
      <c r="J293">
        <v>1.4E-3</v>
      </c>
      <c r="K293">
        <v>0.1041</v>
      </c>
      <c r="L293">
        <v>0.43140000000000001</v>
      </c>
      <c r="M293">
        <v>9.6000000000000002E-2</v>
      </c>
      <c r="N293">
        <v>0.88759999999999994</v>
      </c>
      <c r="O293">
        <v>3.4099999999999998E-2</v>
      </c>
      <c r="P293">
        <v>0.1789</v>
      </c>
      <c r="Q293" s="1">
        <v>57770.81</v>
      </c>
      <c r="R293">
        <v>0.3145</v>
      </c>
      <c r="S293">
        <v>0.16259999999999999</v>
      </c>
      <c r="T293">
        <v>0.52290000000000003</v>
      </c>
      <c r="U293">
        <v>44.1</v>
      </c>
      <c r="V293" s="1">
        <v>79295.899999999994</v>
      </c>
      <c r="W293">
        <v>136.4</v>
      </c>
      <c r="X293" s="1">
        <v>73527.75</v>
      </c>
      <c r="Y293">
        <v>0.65629999999999999</v>
      </c>
      <c r="Z293">
        <v>0.2792</v>
      </c>
      <c r="AA293">
        <v>6.4399999999999999E-2</v>
      </c>
      <c r="AB293">
        <v>0.34370000000000001</v>
      </c>
      <c r="AC293">
        <v>73.53</v>
      </c>
      <c r="AD293" s="1">
        <v>3443.77</v>
      </c>
      <c r="AE293">
        <v>444.57</v>
      </c>
      <c r="AF293" s="1">
        <v>69268.710000000006</v>
      </c>
      <c r="AG293" t="s">
        <v>610</v>
      </c>
      <c r="AH293" s="1">
        <v>25994</v>
      </c>
      <c r="AI293" s="1">
        <v>37597.07</v>
      </c>
      <c r="AJ293">
        <v>64.069999999999993</v>
      </c>
      <c r="AK293">
        <v>44.67</v>
      </c>
      <c r="AL293">
        <v>51.71</v>
      </c>
      <c r="AM293">
        <v>4.3099999999999996</v>
      </c>
      <c r="AN293">
        <v>3</v>
      </c>
      <c r="AO293">
        <v>1.2701</v>
      </c>
      <c r="AP293" s="1">
        <v>1820.41</v>
      </c>
      <c r="AQ293" s="1">
        <v>2470.9</v>
      </c>
      <c r="AR293" s="1">
        <v>6924.81</v>
      </c>
      <c r="AS293">
        <v>821.65</v>
      </c>
      <c r="AT293">
        <v>563.59</v>
      </c>
      <c r="AU293" s="1">
        <v>12601.36</v>
      </c>
      <c r="AV293" s="1">
        <v>10036.450000000001</v>
      </c>
      <c r="AW293">
        <v>0.61439999999999995</v>
      </c>
      <c r="AX293" s="1">
        <v>3799.86</v>
      </c>
      <c r="AY293">
        <v>0.2326</v>
      </c>
      <c r="AZ293">
        <v>769.99</v>
      </c>
      <c r="BA293">
        <v>4.7100000000000003E-2</v>
      </c>
      <c r="BB293" s="1">
        <v>1728.2</v>
      </c>
      <c r="BC293">
        <v>0.10580000000000001</v>
      </c>
      <c r="BD293" s="1">
        <v>16334.49</v>
      </c>
      <c r="BE293" s="1">
        <v>5817.94</v>
      </c>
      <c r="BF293">
        <v>3.5417000000000001</v>
      </c>
      <c r="BG293">
        <v>0.47899999999999998</v>
      </c>
      <c r="BH293">
        <v>0.18779999999999999</v>
      </c>
      <c r="BI293">
        <v>0.29549999999999998</v>
      </c>
      <c r="BJ293">
        <v>2.7300000000000001E-2</v>
      </c>
      <c r="BK293">
        <v>1.04E-2</v>
      </c>
    </row>
    <row r="294" spans="1:63" x14ac:dyDescent="0.3">
      <c r="A294" t="s">
        <v>293</v>
      </c>
      <c r="B294">
        <v>50203</v>
      </c>
      <c r="C294">
        <v>59.81</v>
      </c>
      <c r="D294">
        <v>14.38</v>
      </c>
      <c r="E294">
        <v>860.35</v>
      </c>
      <c r="F294">
        <v>833.37</v>
      </c>
      <c r="G294">
        <v>5.4999999999999997E-3</v>
      </c>
      <c r="H294">
        <v>1.1000000000000001E-3</v>
      </c>
      <c r="I294">
        <v>1.3599999999999999E-2</v>
      </c>
      <c r="J294">
        <v>5.9999999999999995E-4</v>
      </c>
      <c r="K294">
        <v>3.0599999999999999E-2</v>
      </c>
      <c r="L294">
        <v>0.92379999999999995</v>
      </c>
      <c r="M294">
        <v>2.4799999999999999E-2</v>
      </c>
      <c r="N294">
        <v>0.4118</v>
      </c>
      <c r="O294">
        <v>4.3E-3</v>
      </c>
      <c r="P294">
        <v>0.14610000000000001</v>
      </c>
      <c r="Q294" s="1">
        <v>54036.37</v>
      </c>
      <c r="R294">
        <v>0.31719999999999998</v>
      </c>
      <c r="S294">
        <v>0.185</v>
      </c>
      <c r="T294">
        <v>0.49780000000000002</v>
      </c>
      <c r="U294">
        <v>7.88</v>
      </c>
      <c r="V294" s="1">
        <v>74661.41</v>
      </c>
      <c r="W294">
        <v>105.1</v>
      </c>
      <c r="X294" s="1">
        <v>226161.22</v>
      </c>
      <c r="Y294">
        <v>0.71879999999999999</v>
      </c>
      <c r="Z294">
        <v>0.18410000000000001</v>
      </c>
      <c r="AA294">
        <v>9.7000000000000003E-2</v>
      </c>
      <c r="AB294">
        <v>0.28120000000000001</v>
      </c>
      <c r="AC294">
        <v>226.16</v>
      </c>
      <c r="AD294" s="1">
        <v>6615.35</v>
      </c>
      <c r="AE294">
        <v>636.79</v>
      </c>
      <c r="AF294" s="1">
        <v>218880.18</v>
      </c>
      <c r="AG294" t="s">
        <v>610</v>
      </c>
      <c r="AH294" s="1">
        <v>33557</v>
      </c>
      <c r="AI294" s="1">
        <v>55186.17</v>
      </c>
      <c r="AJ294">
        <v>44.19</v>
      </c>
      <c r="AK294">
        <v>28.39</v>
      </c>
      <c r="AL294">
        <v>31.88</v>
      </c>
      <c r="AM294">
        <v>4.3099999999999996</v>
      </c>
      <c r="AN294" s="1">
        <v>1494.04</v>
      </c>
      <c r="AO294">
        <v>1.3471</v>
      </c>
      <c r="AP294" s="1">
        <v>1749.07</v>
      </c>
      <c r="AQ294" s="1">
        <v>2370.0700000000002</v>
      </c>
      <c r="AR294" s="1">
        <v>6616.59</v>
      </c>
      <c r="AS294">
        <v>554.37</v>
      </c>
      <c r="AT294">
        <v>405.1</v>
      </c>
      <c r="AU294" s="1">
        <v>11695.21</v>
      </c>
      <c r="AV294" s="1">
        <v>5077.43</v>
      </c>
      <c r="AW294">
        <v>0.35470000000000002</v>
      </c>
      <c r="AX294" s="1">
        <v>6598.27</v>
      </c>
      <c r="AY294">
        <v>0.46089999999999998</v>
      </c>
      <c r="AZ294" s="1">
        <v>1757.76</v>
      </c>
      <c r="BA294">
        <v>0.12280000000000001</v>
      </c>
      <c r="BB294">
        <v>882.67</v>
      </c>
      <c r="BC294">
        <v>6.1699999999999998E-2</v>
      </c>
      <c r="BD294" s="1">
        <v>14316.14</v>
      </c>
      <c r="BE294" s="1">
        <v>3499.74</v>
      </c>
      <c r="BF294">
        <v>0.88639999999999997</v>
      </c>
      <c r="BG294">
        <v>0.504</v>
      </c>
      <c r="BH294">
        <v>0.22189999999999999</v>
      </c>
      <c r="BI294">
        <v>0.21190000000000001</v>
      </c>
      <c r="BJ294">
        <v>3.4599999999999999E-2</v>
      </c>
      <c r="BK294">
        <v>2.75E-2</v>
      </c>
    </row>
    <row r="295" spans="1:63" x14ac:dyDescent="0.3">
      <c r="A295" t="s">
        <v>294</v>
      </c>
      <c r="B295">
        <v>45468</v>
      </c>
      <c r="C295">
        <v>86</v>
      </c>
      <c r="D295">
        <v>15.02</v>
      </c>
      <c r="E295" s="1">
        <v>1291.54</v>
      </c>
      <c r="F295" s="1">
        <v>1209.9100000000001</v>
      </c>
      <c r="G295">
        <v>3.0999999999999999E-3</v>
      </c>
      <c r="H295">
        <v>5.9999999999999995E-4</v>
      </c>
      <c r="I295">
        <v>8.2000000000000007E-3</v>
      </c>
      <c r="J295">
        <v>6.9999999999999999E-4</v>
      </c>
      <c r="K295">
        <v>3.0800000000000001E-2</v>
      </c>
      <c r="L295">
        <v>0.93159999999999998</v>
      </c>
      <c r="M295">
        <v>2.5100000000000001E-2</v>
      </c>
      <c r="N295">
        <v>0.4098</v>
      </c>
      <c r="O295">
        <v>9.4999999999999998E-3</v>
      </c>
      <c r="P295">
        <v>0.14449999999999999</v>
      </c>
      <c r="Q295" s="1">
        <v>54616.03</v>
      </c>
      <c r="R295">
        <v>0.26240000000000002</v>
      </c>
      <c r="S295">
        <v>0.1686</v>
      </c>
      <c r="T295">
        <v>0.56899999999999995</v>
      </c>
      <c r="U295">
        <v>9.61</v>
      </c>
      <c r="V295" s="1">
        <v>72992.89</v>
      </c>
      <c r="W295">
        <v>130</v>
      </c>
      <c r="X295" s="1">
        <v>175325.56</v>
      </c>
      <c r="Y295">
        <v>0.78459999999999996</v>
      </c>
      <c r="Z295">
        <v>0.1434</v>
      </c>
      <c r="AA295">
        <v>7.1900000000000006E-2</v>
      </c>
      <c r="AB295">
        <v>0.21540000000000001</v>
      </c>
      <c r="AC295">
        <v>175.33</v>
      </c>
      <c r="AD295" s="1">
        <v>4819.54</v>
      </c>
      <c r="AE295">
        <v>540.03</v>
      </c>
      <c r="AF295" s="1">
        <v>159834.22</v>
      </c>
      <c r="AG295" t="s">
        <v>610</v>
      </c>
      <c r="AH295" s="1">
        <v>32814</v>
      </c>
      <c r="AI295" s="1">
        <v>51547.58</v>
      </c>
      <c r="AJ295">
        <v>40.85</v>
      </c>
      <c r="AK295">
        <v>25.72</v>
      </c>
      <c r="AL295">
        <v>29.08</v>
      </c>
      <c r="AM295">
        <v>4.22</v>
      </c>
      <c r="AN295" s="1">
        <v>1415.78</v>
      </c>
      <c r="AO295">
        <v>1.2716000000000001</v>
      </c>
      <c r="AP295" s="1">
        <v>1470.48</v>
      </c>
      <c r="AQ295" s="1">
        <v>2106.9</v>
      </c>
      <c r="AR295" s="1">
        <v>6242.09</v>
      </c>
      <c r="AS295">
        <v>580.67999999999995</v>
      </c>
      <c r="AT295">
        <v>363.67</v>
      </c>
      <c r="AU295" s="1">
        <v>10763.82</v>
      </c>
      <c r="AV295" s="1">
        <v>5361.64</v>
      </c>
      <c r="AW295">
        <v>0.42059999999999997</v>
      </c>
      <c r="AX295" s="1">
        <v>5287.75</v>
      </c>
      <c r="AY295">
        <v>0.41489999999999999</v>
      </c>
      <c r="AZ295" s="1">
        <v>1207.79</v>
      </c>
      <c r="BA295">
        <v>9.4799999999999995E-2</v>
      </c>
      <c r="BB295">
        <v>888.98</v>
      </c>
      <c r="BC295">
        <v>6.9699999999999998E-2</v>
      </c>
      <c r="BD295" s="1">
        <v>12746.15</v>
      </c>
      <c r="BE295" s="1">
        <v>3874.92</v>
      </c>
      <c r="BF295">
        <v>1.1429</v>
      </c>
      <c r="BG295">
        <v>0.52110000000000001</v>
      </c>
      <c r="BH295">
        <v>0.22739999999999999</v>
      </c>
      <c r="BI295">
        <v>0.20039999999999999</v>
      </c>
      <c r="BJ295">
        <v>3.1699999999999999E-2</v>
      </c>
      <c r="BK295">
        <v>1.9400000000000001E-2</v>
      </c>
    </row>
    <row r="296" spans="1:63" x14ac:dyDescent="0.3">
      <c r="A296" t="s">
        <v>295</v>
      </c>
      <c r="B296">
        <v>49874</v>
      </c>
      <c r="C296">
        <v>100.29</v>
      </c>
      <c r="D296">
        <v>20.55</v>
      </c>
      <c r="E296" s="1">
        <v>2060.8000000000002</v>
      </c>
      <c r="F296" s="1">
        <v>2040.47</v>
      </c>
      <c r="G296">
        <v>3.5000000000000001E-3</v>
      </c>
      <c r="H296">
        <v>4.0000000000000002E-4</v>
      </c>
      <c r="I296">
        <v>6.4999999999999997E-3</v>
      </c>
      <c r="J296">
        <v>6.9999999999999999E-4</v>
      </c>
      <c r="K296">
        <v>1.15E-2</v>
      </c>
      <c r="L296">
        <v>0.95850000000000002</v>
      </c>
      <c r="M296">
        <v>1.89E-2</v>
      </c>
      <c r="N296">
        <v>0.37269999999999998</v>
      </c>
      <c r="O296">
        <v>1.8E-3</v>
      </c>
      <c r="P296">
        <v>0.1361</v>
      </c>
      <c r="Q296" s="1">
        <v>54874.97</v>
      </c>
      <c r="R296">
        <v>0.23980000000000001</v>
      </c>
      <c r="S296">
        <v>0.17430000000000001</v>
      </c>
      <c r="T296">
        <v>0.58589999999999998</v>
      </c>
      <c r="U296">
        <v>14.95</v>
      </c>
      <c r="V296" s="1">
        <v>75246.02</v>
      </c>
      <c r="W296">
        <v>133.46</v>
      </c>
      <c r="X296" s="1">
        <v>142049.82999999999</v>
      </c>
      <c r="Y296">
        <v>0.83630000000000004</v>
      </c>
      <c r="Z296">
        <v>9.5200000000000007E-2</v>
      </c>
      <c r="AA296">
        <v>6.8500000000000005E-2</v>
      </c>
      <c r="AB296">
        <v>0.16370000000000001</v>
      </c>
      <c r="AC296">
        <v>142.05000000000001</v>
      </c>
      <c r="AD296" s="1">
        <v>3955.2</v>
      </c>
      <c r="AE296">
        <v>504.35</v>
      </c>
      <c r="AF296" s="1">
        <v>132669.95000000001</v>
      </c>
      <c r="AG296" t="s">
        <v>610</v>
      </c>
      <c r="AH296" s="1">
        <v>34740</v>
      </c>
      <c r="AI296" s="1">
        <v>53660.34</v>
      </c>
      <c r="AJ296">
        <v>46.6</v>
      </c>
      <c r="AK296">
        <v>26.67</v>
      </c>
      <c r="AL296">
        <v>30.95</v>
      </c>
      <c r="AM296">
        <v>4.7699999999999996</v>
      </c>
      <c r="AN296" s="1">
        <v>1305.6500000000001</v>
      </c>
      <c r="AO296">
        <v>1.0277000000000001</v>
      </c>
      <c r="AP296" s="1">
        <v>1224.42</v>
      </c>
      <c r="AQ296" s="1">
        <v>2080.35</v>
      </c>
      <c r="AR296" s="1">
        <v>5819.53</v>
      </c>
      <c r="AS296">
        <v>564.9</v>
      </c>
      <c r="AT296">
        <v>292.66000000000003</v>
      </c>
      <c r="AU296" s="1">
        <v>9981.86</v>
      </c>
      <c r="AV296" s="1">
        <v>5625.15</v>
      </c>
      <c r="AW296">
        <v>0.4889</v>
      </c>
      <c r="AX296" s="1">
        <v>3977.57</v>
      </c>
      <c r="AY296">
        <v>0.34570000000000001</v>
      </c>
      <c r="AZ296" s="1">
        <v>1162.28</v>
      </c>
      <c r="BA296">
        <v>0.10100000000000001</v>
      </c>
      <c r="BB296">
        <v>740.09</v>
      </c>
      <c r="BC296">
        <v>6.4299999999999996E-2</v>
      </c>
      <c r="BD296" s="1">
        <v>11505.08</v>
      </c>
      <c r="BE296" s="1">
        <v>4992.8100000000004</v>
      </c>
      <c r="BF296">
        <v>1.4724999999999999</v>
      </c>
      <c r="BG296">
        <v>0.55000000000000004</v>
      </c>
      <c r="BH296">
        <v>0.22950000000000001</v>
      </c>
      <c r="BI296">
        <v>0.16950000000000001</v>
      </c>
      <c r="BJ296">
        <v>3.5900000000000001E-2</v>
      </c>
      <c r="BK296">
        <v>1.5100000000000001E-2</v>
      </c>
    </row>
    <row r="297" spans="1:63" x14ac:dyDescent="0.3">
      <c r="A297" t="s">
        <v>296</v>
      </c>
      <c r="B297">
        <v>44271</v>
      </c>
      <c r="C297">
        <v>39.33</v>
      </c>
      <c r="D297">
        <v>93.75</v>
      </c>
      <c r="E297" s="1">
        <v>3687.58</v>
      </c>
      <c r="F297" s="1">
        <v>3562.42</v>
      </c>
      <c r="G297">
        <v>2.3400000000000001E-2</v>
      </c>
      <c r="H297">
        <v>6.9999999999999999E-4</v>
      </c>
      <c r="I297">
        <v>1.6500000000000001E-2</v>
      </c>
      <c r="J297">
        <v>1.1000000000000001E-3</v>
      </c>
      <c r="K297">
        <v>2.7699999999999999E-2</v>
      </c>
      <c r="L297">
        <v>0.90400000000000003</v>
      </c>
      <c r="M297">
        <v>2.6499999999999999E-2</v>
      </c>
      <c r="N297">
        <v>0.1283</v>
      </c>
      <c r="O297">
        <v>8.3999999999999995E-3</v>
      </c>
      <c r="P297">
        <v>0.1053</v>
      </c>
      <c r="Q297" s="1">
        <v>64709.8</v>
      </c>
      <c r="R297">
        <v>0.21429999999999999</v>
      </c>
      <c r="S297">
        <v>0.18640000000000001</v>
      </c>
      <c r="T297">
        <v>0.59919999999999995</v>
      </c>
      <c r="U297">
        <v>20.51</v>
      </c>
      <c r="V297" s="1">
        <v>89732.4</v>
      </c>
      <c r="W297">
        <v>176.94</v>
      </c>
      <c r="X297" s="1">
        <v>193463.14</v>
      </c>
      <c r="Y297">
        <v>0.86280000000000001</v>
      </c>
      <c r="Z297">
        <v>0.10730000000000001</v>
      </c>
      <c r="AA297">
        <v>2.9899999999999999E-2</v>
      </c>
      <c r="AB297">
        <v>0.13719999999999999</v>
      </c>
      <c r="AC297">
        <v>193.46</v>
      </c>
      <c r="AD297" s="1">
        <v>7768.64</v>
      </c>
      <c r="AE297">
        <v>943.28</v>
      </c>
      <c r="AF297" s="1">
        <v>204218.9</v>
      </c>
      <c r="AG297" t="s">
        <v>610</v>
      </c>
      <c r="AH297" s="1">
        <v>52347</v>
      </c>
      <c r="AI297" s="1">
        <v>93745.77</v>
      </c>
      <c r="AJ297">
        <v>72.88</v>
      </c>
      <c r="AK297">
        <v>40.04</v>
      </c>
      <c r="AL297">
        <v>45.4</v>
      </c>
      <c r="AM297">
        <v>4.6500000000000004</v>
      </c>
      <c r="AN297" s="1">
        <v>1738.89</v>
      </c>
      <c r="AO297">
        <v>0.71189999999999998</v>
      </c>
      <c r="AP297" s="1">
        <v>1311.65</v>
      </c>
      <c r="AQ297" s="1">
        <v>1870.47</v>
      </c>
      <c r="AR297" s="1">
        <v>6452.02</v>
      </c>
      <c r="AS297">
        <v>634.17999999999995</v>
      </c>
      <c r="AT297">
        <v>340.83</v>
      </c>
      <c r="AU297" s="1">
        <v>10609.14</v>
      </c>
      <c r="AV297" s="1">
        <v>3545.6</v>
      </c>
      <c r="AW297">
        <v>0.3034</v>
      </c>
      <c r="AX297" s="1">
        <v>6923.62</v>
      </c>
      <c r="AY297">
        <v>0.59250000000000003</v>
      </c>
      <c r="AZ297">
        <v>851.09</v>
      </c>
      <c r="BA297">
        <v>7.2800000000000004E-2</v>
      </c>
      <c r="BB297">
        <v>365.18</v>
      </c>
      <c r="BC297">
        <v>3.1300000000000001E-2</v>
      </c>
      <c r="BD297" s="1">
        <v>11685.49</v>
      </c>
      <c r="BE297" s="1">
        <v>2194.71</v>
      </c>
      <c r="BF297">
        <v>0.28470000000000001</v>
      </c>
      <c r="BG297">
        <v>0.59689999999999999</v>
      </c>
      <c r="BH297">
        <v>0.21909999999999999</v>
      </c>
      <c r="BI297">
        <v>0.13689999999999999</v>
      </c>
      <c r="BJ297">
        <v>3.27E-2</v>
      </c>
      <c r="BK297">
        <v>1.4500000000000001E-2</v>
      </c>
    </row>
    <row r="298" spans="1:63" x14ac:dyDescent="0.3">
      <c r="A298" t="s">
        <v>297</v>
      </c>
      <c r="B298">
        <v>48330</v>
      </c>
      <c r="C298">
        <v>63.33</v>
      </c>
      <c r="D298">
        <v>12.81</v>
      </c>
      <c r="E298">
        <v>811.3</v>
      </c>
      <c r="F298">
        <v>825.36</v>
      </c>
      <c r="G298">
        <v>4.4999999999999997E-3</v>
      </c>
      <c r="H298">
        <v>5.0000000000000001E-4</v>
      </c>
      <c r="I298">
        <v>8.5000000000000006E-3</v>
      </c>
      <c r="J298">
        <v>1.2999999999999999E-3</v>
      </c>
      <c r="K298">
        <v>6.4100000000000004E-2</v>
      </c>
      <c r="L298">
        <v>0.89959999999999996</v>
      </c>
      <c r="M298">
        <v>2.1399999999999999E-2</v>
      </c>
      <c r="N298">
        <v>0.33289999999999997</v>
      </c>
      <c r="O298">
        <v>3.3E-3</v>
      </c>
      <c r="P298">
        <v>0.13320000000000001</v>
      </c>
      <c r="Q298" s="1">
        <v>53408.23</v>
      </c>
      <c r="R298">
        <v>0.27810000000000001</v>
      </c>
      <c r="S298">
        <v>0.16389999999999999</v>
      </c>
      <c r="T298">
        <v>0.55800000000000005</v>
      </c>
      <c r="U298">
        <v>9.23</v>
      </c>
      <c r="V298" s="1">
        <v>63929.61</v>
      </c>
      <c r="W298">
        <v>84.52</v>
      </c>
      <c r="X298" s="1">
        <v>167417.32</v>
      </c>
      <c r="Y298">
        <v>0.87070000000000003</v>
      </c>
      <c r="Z298">
        <v>7.6200000000000004E-2</v>
      </c>
      <c r="AA298">
        <v>5.3199999999999997E-2</v>
      </c>
      <c r="AB298">
        <v>0.1293</v>
      </c>
      <c r="AC298">
        <v>167.42</v>
      </c>
      <c r="AD298" s="1">
        <v>4632.82</v>
      </c>
      <c r="AE298">
        <v>577.74</v>
      </c>
      <c r="AF298" s="1">
        <v>137830.54999999999</v>
      </c>
      <c r="AG298" t="s">
        <v>610</v>
      </c>
      <c r="AH298" s="1">
        <v>33947</v>
      </c>
      <c r="AI298" s="1">
        <v>53294.52</v>
      </c>
      <c r="AJ298">
        <v>47.92</v>
      </c>
      <c r="AK298">
        <v>25.27</v>
      </c>
      <c r="AL298">
        <v>33.82</v>
      </c>
      <c r="AM298">
        <v>4.45</v>
      </c>
      <c r="AN298" s="1">
        <v>1778.83</v>
      </c>
      <c r="AO298">
        <v>1.3651</v>
      </c>
      <c r="AP298" s="1">
        <v>1611.1</v>
      </c>
      <c r="AQ298" s="1">
        <v>2076.86</v>
      </c>
      <c r="AR298" s="1">
        <v>6354.24</v>
      </c>
      <c r="AS298">
        <v>543.79</v>
      </c>
      <c r="AT298">
        <v>285.32</v>
      </c>
      <c r="AU298" s="1">
        <v>10871.32</v>
      </c>
      <c r="AV298" s="1">
        <v>5868.42</v>
      </c>
      <c r="AW298">
        <v>0.43980000000000002</v>
      </c>
      <c r="AX298" s="1">
        <v>4860.2700000000004</v>
      </c>
      <c r="AY298">
        <v>0.36420000000000002</v>
      </c>
      <c r="AZ298" s="1">
        <v>1943.67</v>
      </c>
      <c r="BA298">
        <v>0.1457</v>
      </c>
      <c r="BB298">
        <v>671.47</v>
      </c>
      <c r="BC298">
        <v>5.0299999999999997E-2</v>
      </c>
      <c r="BD298" s="1">
        <v>13343.83</v>
      </c>
      <c r="BE298" s="1">
        <v>5246.93</v>
      </c>
      <c r="BF298">
        <v>1.5788</v>
      </c>
      <c r="BG298">
        <v>0.52680000000000005</v>
      </c>
      <c r="BH298">
        <v>0.21379999999999999</v>
      </c>
      <c r="BI298">
        <v>0.2046</v>
      </c>
      <c r="BJ298">
        <v>3.5499999999999997E-2</v>
      </c>
      <c r="BK298">
        <v>1.9199999999999998E-2</v>
      </c>
    </row>
    <row r="299" spans="1:63" x14ac:dyDescent="0.3">
      <c r="A299" t="s">
        <v>298</v>
      </c>
      <c r="B299">
        <v>49445</v>
      </c>
      <c r="C299">
        <v>68</v>
      </c>
      <c r="D299">
        <v>11.64</v>
      </c>
      <c r="E299">
        <v>791.8</v>
      </c>
      <c r="F299">
        <v>748.51</v>
      </c>
      <c r="G299">
        <v>3.5999999999999999E-3</v>
      </c>
      <c r="H299">
        <v>8.0000000000000004E-4</v>
      </c>
      <c r="I299">
        <v>6.0000000000000001E-3</v>
      </c>
      <c r="J299">
        <v>2.9999999999999997E-4</v>
      </c>
      <c r="K299">
        <v>1.9599999999999999E-2</v>
      </c>
      <c r="L299">
        <v>0.94869999999999999</v>
      </c>
      <c r="M299">
        <v>2.1100000000000001E-2</v>
      </c>
      <c r="N299">
        <v>0.37030000000000002</v>
      </c>
      <c r="O299">
        <v>2.3999999999999998E-3</v>
      </c>
      <c r="P299">
        <v>0.14080000000000001</v>
      </c>
      <c r="Q299" s="1">
        <v>54426.73</v>
      </c>
      <c r="R299">
        <v>0.33389999999999997</v>
      </c>
      <c r="S299">
        <v>0.1807</v>
      </c>
      <c r="T299">
        <v>0.4854</v>
      </c>
      <c r="U299">
        <v>6.56</v>
      </c>
      <c r="V299" s="1">
        <v>74069.539999999994</v>
      </c>
      <c r="W299">
        <v>116.62</v>
      </c>
      <c r="X299" s="1">
        <v>201765.78</v>
      </c>
      <c r="Y299">
        <v>0.76429999999999998</v>
      </c>
      <c r="Z299">
        <v>0.13700000000000001</v>
      </c>
      <c r="AA299">
        <v>9.8699999999999996E-2</v>
      </c>
      <c r="AB299">
        <v>0.23569999999999999</v>
      </c>
      <c r="AC299">
        <v>201.77</v>
      </c>
      <c r="AD299" s="1">
        <v>5461.18</v>
      </c>
      <c r="AE299">
        <v>577.33000000000004</v>
      </c>
      <c r="AF299" s="1">
        <v>173979.07</v>
      </c>
      <c r="AG299" t="s">
        <v>610</v>
      </c>
      <c r="AH299" s="1">
        <v>34248</v>
      </c>
      <c r="AI299" s="1">
        <v>56277.78</v>
      </c>
      <c r="AJ299">
        <v>41.03</v>
      </c>
      <c r="AK299">
        <v>25.92</v>
      </c>
      <c r="AL299">
        <v>28.88</v>
      </c>
      <c r="AM299">
        <v>4.4000000000000004</v>
      </c>
      <c r="AN299" s="1">
        <v>1763.34</v>
      </c>
      <c r="AO299">
        <v>1.3481000000000001</v>
      </c>
      <c r="AP299" s="1">
        <v>1683.26</v>
      </c>
      <c r="AQ299" s="1">
        <v>2337.5</v>
      </c>
      <c r="AR299" s="1">
        <v>6481.09</v>
      </c>
      <c r="AS299">
        <v>540.25</v>
      </c>
      <c r="AT299">
        <v>343.79</v>
      </c>
      <c r="AU299" s="1">
        <v>11385.88</v>
      </c>
      <c r="AV299" s="1">
        <v>5530.45</v>
      </c>
      <c r="AW299">
        <v>0.3896</v>
      </c>
      <c r="AX299" s="1">
        <v>6126</v>
      </c>
      <c r="AY299">
        <v>0.43149999999999999</v>
      </c>
      <c r="AZ299" s="1">
        <v>1726.32</v>
      </c>
      <c r="BA299">
        <v>0.1216</v>
      </c>
      <c r="BB299">
        <v>812.83</v>
      </c>
      <c r="BC299">
        <v>5.7299999999999997E-2</v>
      </c>
      <c r="BD299" s="1">
        <v>14195.6</v>
      </c>
      <c r="BE299" s="1">
        <v>4085.87</v>
      </c>
      <c r="BF299">
        <v>1.085</v>
      </c>
      <c r="BG299">
        <v>0.50349999999999995</v>
      </c>
      <c r="BH299">
        <v>0.21279999999999999</v>
      </c>
      <c r="BI299">
        <v>0.22070000000000001</v>
      </c>
      <c r="BJ299">
        <v>3.5499999999999997E-2</v>
      </c>
      <c r="BK299">
        <v>2.7400000000000001E-2</v>
      </c>
    </row>
    <row r="300" spans="1:63" x14ac:dyDescent="0.3">
      <c r="A300" t="s">
        <v>299</v>
      </c>
      <c r="B300">
        <v>47639</v>
      </c>
      <c r="C300">
        <v>89.9</v>
      </c>
      <c r="D300">
        <v>12.51</v>
      </c>
      <c r="E300" s="1">
        <v>1124.45</v>
      </c>
      <c r="F300" s="1">
        <v>1118.44</v>
      </c>
      <c r="G300">
        <v>1.6999999999999999E-3</v>
      </c>
      <c r="H300">
        <v>2.9999999999999997E-4</v>
      </c>
      <c r="I300">
        <v>5.4000000000000003E-3</v>
      </c>
      <c r="J300">
        <v>8.9999999999999998E-4</v>
      </c>
      <c r="K300">
        <v>1.34E-2</v>
      </c>
      <c r="L300">
        <v>0.96120000000000005</v>
      </c>
      <c r="M300">
        <v>1.7100000000000001E-2</v>
      </c>
      <c r="N300">
        <v>0.42759999999999998</v>
      </c>
      <c r="O300">
        <v>1.9E-3</v>
      </c>
      <c r="P300">
        <v>0.14280000000000001</v>
      </c>
      <c r="Q300" s="1">
        <v>52944.24</v>
      </c>
      <c r="R300">
        <v>0.2535</v>
      </c>
      <c r="S300">
        <v>0.182</v>
      </c>
      <c r="T300">
        <v>0.56440000000000001</v>
      </c>
      <c r="U300">
        <v>9.6300000000000008</v>
      </c>
      <c r="V300" s="1">
        <v>68163.23</v>
      </c>
      <c r="W300">
        <v>112.52</v>
      </c>
      <c r="X300" s="1">
        <v>119959.76</v>
      </c>
      <c r="Y300">
        <v>0.91520000000000001</v>
      </c>
      <c r="Z300">
        <v>4.2599999999999999E-2</v>
      </c>
      <c r="AA300">
        <v>4.2200000000000001E-2</v>
      </c>
      <c r="AB300">
        <v>8.48E-2</v>
      </c>
      <c r="AC300">
        <v>119.96</v>
      </c>
      <c r="AD300" s="1">
        <v>2987.72</v>
      </c>
      <c r="AE300">
        <v>405.08</v>
      </c>
      <c r="AF300" s="1">
        <v>107871.23</v>
      </c>
      <c r="AG300" t="s">
        <v>610</v>
      </c>
      <c r="AH300" s="1">
        <v>32863</v>
      </c>
      <c r="AI300" s="1">
        <v>49755.97</v>
      </c>
      <c r="AJ300">
        <v>35.020000000000003</v>
      </c>
      <c r="AK300">
        <v>24.31</v>
      </c>
      <c r="AL300">
        <v>26.85</v>
      </c>
      <c r="AM300">
        <v>4.55</v>
      </c>
      <c r="AN300" s="1">
        <v>1173.3900000000001</v>
      </c>
      <c r="AO300">
        <v>1.2050000000000001</v>
      </c>
      <c r="AP300" s="1">
        <v>1335</v>
      </c>
      <c r="AQ300" s="1">
        <v>2145.4699999999998</v>
      </c>
      <c r="AR300" s="1">
        <v>6174.3</v>
      </c>
      <c r="AS300">
        <v>484.96</v>
      </c>
      <c r="AT300">
        <v>309.41000000000003</v>
      </c>
      <c r="AU300" s="1">
        <v>10449.14</v>
      </c>
      <c r="AV300" s="1">
        <v>7406.55</v>
      </c>
      <c r="AW300">
        <v>0.58760000000000001</v>
      </c>
      <c r="AX300" s="1">
        <v>3053.99</v>
      </c>
      <c r="AY300">
        <v>0.24229999999999999</v>
      </c>
      <c r="AZ300" s="1">
        <v>1363.97</v>
      </c>
      <c r="BA300">
        <v>0.1082</v>
      </c>
      <c r="BB300">
        <v>780.5</v>
      </c>
      <c r="BC300">
        <v>6.1899999999999997E-2</v>
      </c>
      <c r="BD300" s="1">
        <v>12605.01</v>
      </c>
      <c r="BE300" s="1">
        <v>6803.96</v>
      </c>
      <c r="BF300">
        <v>2.7639</v>
      </c>
      <c r="BG300">
        <v>0.50639999999999996</v>
      </c>
      <c r="BH300">
        <v>0.21510000000000001</v>
      </c>
      <c r="BI300">
        <v>0.21479999999999999</v>
      </c>
      <c r="BJ300">
        <v>3.8199999999999998E-2</v>
      </c>
      <c r="BK300">
        <v>2.5499999999999998E-2</v>
      </c>
    </row>
    <row r="301" spans="1:63" x14ac:dyDescent="0.3">
      <c r="A301" t="s">
        <v>300</v>
      </c>
      <c r="B301">
        <v>48702</v>
      </c>
      <c r="C301">
        <v>30.29</v>
      </c>
      <c r="D301">
        <v>106.8</v>
      </c>
      <c r="E301" s="1">
        <v>3234.55</v>
      </c>
      <c r="F301" s="1">
        <v>3043.05</v>
      </c>
      <c r="G301">
        <v>7.9000000000000008E-3</v>
      </c>
      <c r="H301">
        <v>8.0000000000000004E-4</v>
      </c>
      <c r="I301">
        <v>0.109</v>
      </c>
      <c r="J301">
        <v>1.4E-3</v>
      </c>
      <c r="K301">
        <v>5.3499999999999999E-2</v>
      </c>
      <c r="L301">
        <v>0.75880000000000003</v>
      </c>
      <c r="M301">
        <v>6.8599999999999994E-2</v>
      </c>
      <c r="N301">
        <v>0.62829999999999997</v>
      </c>
      <c r="O301">
        <v>1.7000000000000001E-2</v>
      </c>
      <c r="P301">
        <v>0.1517</v>
      </c>
      <c r="Q301" s="1">
        <v>56723.41</v>
      </c>
      <c r="R301">
        <v>0.29930000000000001</v>
      </c>
      <c r="S301">
        <v>0.1827</v>
      </c>
      <c r="T301">
        <v>0.51800000000000002</v>
      </c>
      <c r="U301">
        <v>22.87</v>
      </c>
      <c r="V301" s="1">
        <v>75336.479999999996</v>
      </c>
      <c r="W301">
        <v>138.03</v>
      </c>
      <c r="X301" s="1">
        <v>98923.66</v>
      </c>
      <c r="Y301">
        <v>0.74219999999999997</v>
      </c>
      <c r="Z301">
        <v>0.2165</v>
      </c>
      <c r="AA301">
        <v>4.1399999999999999E-2</v>
      </c>
      <c r="AB301">
        <v>0.25779999999999997</v>
      </c>
      <c r="AC301">
        <v>98.92</v>
      </c>
      <c r="AD301" s="1">
        <v>3611.45</v>
      </c>
      <c r="AE301">
        <v>493.89</v>
      </c>
      <c r="AF301" s="1">
        <v>91847.1</v>
      </c>
      <c r="AG301" t="s">
        <v>610</v>
      </c>
      <c r="AH301" s="1">
        <v>29289</v>
      </c>
      <c r="AI301" s="1">
        <v>44387.23</v>
      </c>
      <c r="AJ301">
        <v>51.39</v>
      </c>
      <c r="AK301">
        <v>34.71</v>
      </c>
      <c r="AL301">
        <v>38.950000000000003</v>
      </c>
      <c r="AM301">
        <v>4.38</v>
      </c>
      <c r="AN301">
        <v>973.63</v>
      </c>
      <c r="AO301">
        <v>1.0286999999999999</v>
      </c>
      <c r="AP301" s="1">
        <v>1353.36</v>
      </c>
      <c r="AQ301" s="1">
        <v>1912.89</v>
      </c>
      <c r="AR301" s="1">
        <v>6322.3</v>
      </c>
      <c r="AS301">
        <v>639.41</v>
      </c>
      <c r="AT301">
        <v>287.97000000000003</v>
      </c>
      <c r="AU301" s="1">
        <v>10515.93</v>
      </c>
      <c r="AV301" s="1">
        <v>6923.42</v>
      </c>
      <c r="AW301">
        <v>0.55730000000000002</v>
      </c>
      <c r="AX301" s="1">
        <v>3524.39</v>
      </c>
      <c r="AY301">
        <v>0.28370000000000001</v>
      </c>
      <c r="AZ301">
        <v>901.95</v>
      </c>
      <c r="BA301">
        <v>7.2599999999999998E-2</v>
      </c>
      <c r="BB301" s="1">
        <v>1072.6400000000001</v>
      </c>
      <c r="BC301">
        <v>8.6300000000000002E-2</v>
      </c>
      <c r="BD301" s="1">
        <v>12422.4</v>
      </c>
      <c r="BE301" s="1">
        <v>5330.96</v>
      </c>
      <c r="BF301">
        <v>2.1339999999999999</v>
      </c>
      <c r="BG301">
        <v>0.53369999999999995</v>
      </c>
      <c r="BH301">
        <v>0.2167</v>
      </c>
      <c r="BI301">
        <v>0.20699999999999999</v>
      </c>
      <c r="BJ301">
        <v>3.09E-2</v>
      </c>
      <c r="BK301">
        <v>1.17E-2</v>
      </c>
    </row>
    <row r="302" spans="1:63" x14ac:dyDescent="0.3">
      <c r="A302" t="s">
        <v>301</v>
      </c>
      <c r="B302">
        <v>44289</v>
      </c>
      <c r="C302">
        <v>27.95</v>
      </c>
      <c r="D302">
        <v>99.99</v>
      </c>
      <c r="E302" s="1">
        <v>2794.96</v>
      </c>
      <c r="F302" s="1">
        <v>2716.25</v>
      </c>
      <c r="G302">
        <v>2.3199999999999998E-2</v>
      </c>
      <c r="H302">
        <v>6.9999999999999999E-4</v>
      </c>
      <c r="I302">
        <v>1.61E-2</v>
      </c>
      <c r="J302">
        <v>6.9999999999999999E-4</v>
      </c>
      <c r="K302">
        <v>2.58E-2</v>
      </c>
      <c r="L302">
        <v>0.90149999999999997</v>
      </c>
      <c r="M302">
        <v>3.1899999999999998E-2</v>
      </c>
      <c r="N302">
        <v>9.9400000000000002E-2</v>
      </c>
      <c r="O302">
        <v>8.5000000000000006E-3</v>
      </c>
      <c r="P302">
        <v>9.8400000000000001E-2</v>
      </c>
      <c r="Q302" s="1">
        <v>67988.399999999994</v>
      </c>
      <c r="R302">
        <v>0.16919999999999999</v>
      </c>
      <c r="S302">
        <v>0.18609999999999999</v>
      </c>
      <c r="T302">
        <v>0.64470000000000005</v>
      </c>
      <c r="U302">
        <v>16.149999999999999</v>
      </c>
      <c r="V302" s="1">
        <v>90632.83</v>
      </c>
      <c r="W302">
        <v>171.09</v>
      </c>
      <c r="X302" s="1">
        <v>227896.13</v>
      </c>
      <c r="Y302">
        <v>0.8579</v>
      </c>
      <c r="Z302">
        <v>0.1106</v>
      </c>
      <c r="AA302">
        <v>3.15E-2</v>
      </c>
      <c r="AB302">
        <v>0.1421</v>
      </c>
      <c r="AC302">
        <v>227.9</v>
      </c>
      <c r="AD302" s="1">
        <v>9401.1299999999992</v>
      </c>
      <c r="AE302" s="1">
        <v>1101.7</v>
      </c>
      <c r="AF302" s="1">
        <v>245121.98</v>
      </c>
      <c r="AG302" t="s">
        <v>610</v>
      </c>
      <c r="AH302" s="1">
        <v>53848</v>
      </c>
      <c r="AI302" s="1">
        <v>113949.16</v>
      </c>
      <c r="AJ302">
        <v>78.31</v>
      </c>
      <c r="AK302">
        <v>41.05</v>
      </c>
      <c r="AL302">
        <v>47.97</v>
      </c>
      <c r="AM302">
        <v>4.72</v>
      </c>
      <c r="AN302">
        <v>0</v>
      </c>
      <c r="AO302">
        <v>0.64500000000000002</v>
      </c>
      <c r="AP302" s="1">
        <v>1441.48</v>
      </c>
      <c r="AQ302" s="1">
        <v>1979.28</v>
      </c>
      <c r="AR302" s="1">
        <v>6778.32</v>
      </c>
      <c r="AS302">
        <v>704.29</v>
      </c>
      <c r="AT302">
        <v>408.12</v>
      </c>
      <c r="AU302" s="1">
        <v>11311.5</v>
      </c>
      <c r="AV302" s="1">
        <v>3043.96</v>
      </c>
      <c r="AW302">
        <v>0.24529999999999999</v>
      </c>
      <c r="AX302" s="1">
        <v>8218.9</v>
      </c>
      <c r="AY302">
        <v>0.66249999999999998</v>
      </c>
      <c r="AZ302">
        <v>781.27</v>
      </c>
      <c r="BA302">
        <v>6.3E-2</v>
      </c>
      <c r="BB302">
        <v>362.56</v>
      </c>
      <c r="BC302">
        <v>2.92E-2</v>
      </c>
      <c r="BD302" s="1">
        <v>12406.7</v>
      </c>
      <c r="BE302" s="1">
        <v>1544.37</v>
      </c>
      <c r="BF302">
        <v>0.15989999999999999</v>
      </c>
      <c r="BG302">
        <v>0.59019999999999995</v>
      </c>
      <c r="BH302">
        <v>0.2145</v>
      </c>
      <c r="BI302">
        <v>0.1477</v>
      </c>
      <c r="BJ302">
        <v>3.1300000000000001E-2</v>
      </c>
      <c r="BK302">
        <v>1.6299999999999999E-2</v>
      </c>
    </row>
    <row r="303" spans="1:63" x14ac:dyDescent="0.3">
      <c r="A303" t="s">
        <v>302</v>
      </c>
      <c r="B303">
        <v>46128</v>
      </c>
      <c r="C303">
        <v>79.67</v>
      </c>
      <c r="D303">
        <v>17.97</v>
      </c>
      <c r="E303" s="1">
        <v>1431.25</v>
      </c>
      <c r="F303" s="1">
        <v>1422.84</v>
      </c>
      <c r="G303">
        <v>2.5000000000000001E-3</v>
      </c>
      <c r="H303">
        <v>6.9999999999999999E-4</v>
      </c>
      <c r="I303">
        <v>5.7000000000000002E-3</v>
      </c>
      <c r="J303">
        <v>1.1000000000000001E-3</v>
      </c>
      <c r="K303">
        <v>1.32E-2</v>
      </c>
      <c r="L303">
        <v>0.95899999999999996</v>
      </c>
      <c r="M303">
        <v>1.78E-2</v>
      </c>
      <c r="N303">
        <v>0.39369999999999999</v>
      </c>
      <c r="O303">
        <v>8.0000000000000004E-4</v>
      </c>
      <c r="P303">
        <v>0.1348</v>
      </c>
      <c r="Q303" s="1">
        <v>53399.54</v>
      </c>
      <c r="R303">
        <v>0.25180000000000002</v>
      </c>
      <c r="S303">
        <v>0.17050000000000001</v>
      </c>
      <c r="T303">
        <v>0.57769999999999999</v>
      </c>
      <c r="U303">
        <v>11.61</v>
      </c>
      <c r="V303" s="1">
        <v>71640.73</v>
      </c>
      <c r="W303">
        <v>118.84</v>
      </c>
      <c r="X303" s="1">
        <v>124963.1</v>
      </c>
      <c r="Y303">
        <v>0.89219999999999999</v>
      </c>
      <c r="Z303">
        <v>6.08E-2</v>
      </c>
      <c r="AA303">
        <v>4.7E-2</v>
      </c>
      <c r="AB303">
        <v>0.10780000000000001</v>
      </c>
      <c r="AC303">
        <v>124.96</v>
      </c>
      <c r="AD303" s="1">
        <v>3308.44</v>
      </c>
      <c r="AE303">
        <v>447.02</v>
      </c>
      <c r="AF303" s="1">
        <v>115342.36</v>
      </c>
      <c r="AG303" t="s">
        <v>610</v>
      </c>
      <c r="AH303" s="1">
        <v>34389</v>
      </c>
      <c r="AI303" s="1">
        <v>51903.14</v>
      </c>
      <c r="AJ303">
        <v>37.71</v>
      </c>
      <c r="AK303">
        <v>25.71</v>
      </c>
      <c r="AL303">
        <v>28.43</v>
      </c>
      <c r="AM303">
        <v>4.4400000000000004</v>
      </c>
      <c r="AN303" s="1">
        <v>1045.8900000000001</v>
      </c>
      <c r="AO303">
        <v>1.0544</v>
      </c>
      <c r="AP303" s="1">
        <v>1324.97</v>
      </c>
      <c r="AQ303" s="1">
        <v>2161.83</v>
      </c>
      <c r="AR303" s="1">
        <v>5814.7</v>
      </c>
      <c r="AS303">
        <v>537.17999999999995</v>
      </c>
      <c r="AT303">
        <v>305.92</v>
      </c>
      <c r="AU303" s="1">
        <v>10144.6</v>
      </c>
      <c r="AV303" s="1">
        <v>6397.15</v>
      </c>
      <c r="AW303">
        <v>0.55330000000000001</v>
      </c>
      <c r="AX303" s="1">
        <v>3182.58</v>
      </c>
      <c r="AY303">
        <v>0.27529999999999999</v>
      </c>
      <c r="AZ303" s="1">
        <v>1212.98</v>
      </c>
      <c r="BA303">
        <v>0.10489999999999999</v>
      </c>
      <c r="BB303">
        <v>768.48</v>
      </c>
      <c r="BC303">
        <v>6.6500000000000004E-2</v>
      </c>
      <c r="BD303" s="1">
        <v>11561.19</v>
      </c>
      <c r="BE303" s="1">
        <v>5854.65</v>
      </c>
      <c r="BF303">
        <v>2.0545</v>
      </c>
      <c r="BG303">
        <v>0.52329999999999999</v>
      </c>
      <c r="BH303">
        <v>0.2152</v>
      </c>
      <c r="BI303">
        <v>0.2094</v>
      </c>
      <c r="BJ303">
        <v>3.56E-2</v>
      </c>
      <c r="BK303">
        <v>1.6500000000000001E-2</v>
      </c>
    </row>
    <row r="304" spans="1:63" x14ac:dyDescent="0.3">
      <c r="A304" t="s">
        <v>303</v>
      </c>
      <c r="B304">
        <v>47886</v>
      </c>
      <c r="C304">
        <v>68.709999999999994</v>
      </c>
      <c r="D304">
        <v>37.770000000000003</v>
      </c>
      <c r="E304" s="1">
        <v>2595.29</v>
      </c>
      <c r="F304" s="1">
        <v>2595.12</v>
      </c>
      <c r="G304">
        <v>7.1999999999999998E-3</v>
      </c>
      <c r="H304">
        <v>1.6999999999999999E-3</v>
      </c>
      <c r="I304">
        <v>1.6199999999999999E-2</v>
      </c>
      <c r="J304">
        <v>1.2999999999999999E-3</v>
      </c>
      <c r="K304">
        <v>4.8099999999999997E-2</v>
      </c>
      <c r="L304">
        <v>0.88800000000000001</v>
      </c>
      <c r="M304">
        <v>3.7499999999999999E-2</v>
      </c>
      <c r="N304">
        <v>0.41970000000000002</v>
      </c>
      <c r="O304">
        <v>1.6899999999999998E-2</v>
      </c>
      <c r="P304">
        <v>0.1389</v>
      </c>
      <c r="Q304" s="1">
        <v>56602.78</v>
      </c>
      <c r="R304">
        <v>0.24779999999999999</v>
      </c>
      <c r="S304">
        <v>0.17130000000000001</v>
      </c>
      <c r="T304">
        <v>0.58089999999999997</v>
      </c>
      <c r="U304">
        <v>16.989999999999998</v>
      </c>
      <c r="V304" s="1">
        <v>77225.600000000006</v>
      </c>
      <c r="W304">
        <v>148.86000000000001</v>
      </c>
      <c r="X304" s="1">
        <v>132230.14000000001</v>
      </c>
      <c r="Y304">
        <v>0.8095</v>
      </c>
      <c r="Z304">
        <v>0.14249999999999999</v>
      </c>
      <c r="AA304">
        <v>4.8000000000000001E-2</v>
      </c>
      <c r="AB304">
        <v>0.1905</v>
      </c>
      <c r="AC304">
        <v>132.22999999999999</v>
      </c>
      <c r="AD304" s="1">
        <v>4244.7700000000004</v>
      </c>
      <c r="AE304">
        <v>544.91</v>
      </c>
      <c r="AF304" s="1">
        <v>121816.66</v>
      </c>
      <c r="AG304" t="s">
        <v>610</v>
      </c>
      <c r="AH304" s="1">
        <v>34177</v>
      </c>
      <c r="AI304" s="1">
        <v>53494.58</v>
      </c>
      <c r="AJ304">
        <v>48.5</v>
      </c>
      <c r="AK304">
        <v>30.11</v>
      </c>
      <c r="AL304">
        <v>36.89</v>
      </c>
      <c r="AM304">
        <v>4.12</v>
      </c>
      <c r="AN304" s="1">
        <v>1085.5899999999999</v>
      </c>
      <c r="AO304">
        <v>0.98329999999999995</v>
      </c>
      <c r="AP304" s="1">
        <v>1232.2</v>
      </c>
      <c r="AQ304" s="1">
        <v>1807.71</v>
      </c>
      <c r="AR304" s="1">
        <v>5873.48</v>
      </c>
      <c r="AS304">
        <v>557.08000000000004</v>
      </c>
      <c r="AT304">
        <v>254.68</v>
      </c>
      <c r="AU304" s="1">
        <v>9725.15</v>
      </c>
      <c r="AV304" s="1">
        <v>5359.4</v>
      </c>
      <c r="AW304">
        <v>0.4728</v>
      </c>
      <c r="AX304" s="1">
        <v>3979.08</v>
      </c>
      <c r="AY304">
        <v>0.35099999999999998</v>
      </c>
      <c r="AZ304" s="1">
        <v>1249.58</v>
      </c>
      <c r="BA304">
        <v>0.11020000000000001</v>
      </c>
      <c r="BB304">
        <v>748.47</v>
      </c>
      <c r="BC304">
        <v>6.6000000000000003E-2</v>
      </c>
      <c r="BD304" s="1">
        <v>11336.52</v>
      </c>
      <c r="BE304" s="1">
        <v>4565.62</v>
      </c>
      <c r="BF304">
        <v>1.3454999999999999</v>
      </c>
      <c r="BG304">
        <v>0.54449999999999998</v>
      </c>
      <c r="BH304">
        <v>0.21779999999999999</v>
      </c>
      <c r="BI304">
        <v>0.18779999999999999</v>
      </c>
      <c r="BJ304">
        <v>3.1399999999999997E-2</v>
      </c>
      <c r="BK304">
        <v>1.8499999999999999E-2</v>
      </c>
    </row>
    <row r="305" spans="1:63" x14ac:dyDescent="0.3">
      <c r="A305" t="s">
        <v>304</v>
      </c>
      <c r="B305">
        <v>49452</v>
      </c>
      <c r="C305">
        <v>61.1</v>
      </c>
      <c r="D305">
        <v>44.1</v>
      </c>
      <c r="E305" s="1">
        <v>2694.46</v>
      </c>
      <c r="F305" s="1">
        <v>2549.9699999999998</v>
      </c>
      <c r="G305">
        <v>6.7999999999999996E-3</v>
      </c>
      <c r="H305">
        <v>1.8E-3</v>
      </c>
      <c r="I305">
        <v>2.8500000000000001E-2</v>
      </c>
      <c r="J305">
        <v>1.1000000000000001E-3</v>
      </c>
      <c r="K305">
        <v>4.5699999999999998E-2</v>
      </c>
      <c r="L305">
        <v>0.8599</v>
      </c>
      <c r="M305">
        <v>5.62E-2</v>
      </c>
      <c r="N305">
        <v>0.55479999999999996</v>
      </c>
      <c r="O305">
        <v>1.29E-2</v>
      </c>
      <c r="P305">
        <v>0.15440000000000001</v>
      </c>
      <c r="Q305" s="1">
        <v>54461.33</v>
      </c>
      <c r="R305">
        <v>0.24709999999999999</v>
      </c>
      <c r="S305">
        <v>0.18529999999999999</v>
      </c>
      <c r="T305">
        <v>0.56769999999999998</v>
      </c>
      <c r="U305">
        <v>20.170000000000002</v>
      </c>
      <c r="V305" s="1">
        <v>73772.320000000007</v>
      </c>
      <c r="W305">
        <v>129.91</v>
      </c>
      <c r="X305" s="1">
        <v>116256.94</v>
      </c>
      <c r="Y305">
        <v>0.74180000000000001</v>
      </c>
      <c r="Z305">
        <v>0.2104</v>
      </c>
      <c r="AA305">
        <v>4.7800000000000002E-2</v>
      </c>
      <c r="AB305">
        <v>0.25819999999999999</v>
      </c>
      <c r="AC305">
        <v>116.26</v>
      </c>
      <c r="AD305" s="1">
        <v>3647.26</v>
      </c>
      <c r="AE305">
        <v>449.39</v>
      </c>
      <c r="AF305" s="1">
        <v>107232.29</v>
      </c>
      <c r="AG305" t="s">
        <v>610</v>
      </c>
      <c r="AH305" s="1">
        <v>29740</v>
      </c>
      <c r="AI305" s="1">
        <v>46766.01</v>
      </c>
      <c r="AJ305">
        <v>46.98</v>
      </c>
      <c r="AK305">
        <v>28.83</v>
      </c>
      <c r="AL305">
        <v>34.549999999999997</v>
      </c>
      <c r="AM305">
        <v>3.97</v>
      </c>
      <c r="AN305" s="1">
        <v>1001.66</v>
      </c>
      <c r="AO305">
        <v>1.0247999999999999</v>
      </c>
      <c r="AP305" s="1">
        <v>1359.93</v>
      </c>
      <c r="AQ305" s="1">
        <v>1811.36</v>
      </c>
      <c r="AR305" s="1">
        <v>6182</v>
      </c>
      <c r="AS305">
        <v>587.49</v>
      </c>
      <c r="AT305">
        <v>250.97</v>
      </c>
      <c r="AU305" s="1">
        <v>10191.75</v>
      </c>
      <c r="AV305" s="1">
        <v>6417.11</v>
      </c>
      <c r="AW305">
        <v>0.5343</v>
      </c>
      <c r="AX305" s="1">
        <v>3604.98</v>
      </c>
      <c r="AY305">
        <v>0.30020000000000002</v>
      </c>
      <c r="AZ305" s="1">
        <v>1003.94</v>
      </c>
      <c r="BA305">
        <v>8.3599999999999994E-2</v>
      </c>
      <c r="BB305">
        <v>983.74</v>
      </c>
      <c r="BC305">
        <v>8.1900000000000001E-2</v>
      </c>
      <c r="BD305" s="1">
        <v>12009.77</v>
      </c>
      <c r="BE305" s="1">
        <v>4871.76</v>
      </c>
      <c r="BF305">
        <v>1.8158000000000001</v>
      </c>
      <c r="BG305">
        <v>0.52339999999999998</v>
      </c>
      <c r="BH305">
        <v>0.2208</v>
      </c>
      <c r="BI305">
        <v>0.20780000000000001</v>
      </c>
      <c r="BJ305">
        <v>3.0800000000000001E-2</v>
      </c>
      <c r="BK305">
        <v>1.7100000000000001E-2</v>
      </c>
    </row>
    <row r="306" spans="1:63" x14ac:dyDescent="0.3">
      <c r="A306" t="s">
        <v>305</v>
      </c>
      <c r="B306">
        <v>48272</v>
      </c>
      <c r="C306">
        <v>110.86</v>
      </c>
      <c r="D306">
        <v>11.12</v>
      </c>
      <c r="E306" s="1">
        <v>1232.46</v>
      </c>
      <c r="F306" s="1">
        <v>1162.5999999999999</v>
      </c>
      <c r="G306">
        <v>2.5000000000000001E-3</v>
      </c>
      <c r="H306">
        <v>5.0000000000000001E-4</v>
      </c>
      <c r="I306">
        <v>6.1000000000000004E-3</v>
      </c>
      <c r="J306">
        <v>1.1000000000000001E-3</v>
      </c>
      <c r="K306">
        <v>2.18E-2</v>
      </c>
      <c r="L306">
        <v>0.94389999999999996</v>
      </c>
      <c r="M306">
        <v>2.4199999999999999E-2</v>
      </c>
      <c r="N306">
        <v>0.48559999999999998</v>
      </c>
      <c r="O306">
        <v>1.9E-3</v>
      </c>
      <c r="P306">
        <v>0.1411</v>
      </c>
      <c r="Q306" s="1">
        <v>51644.52</v>
      </c>
      <c r="R306">
        <v>0.26129999999999998</v>
      </c>
      <c r="S306">
        <v>0.1709</v>
      </c>
      <c r="T306">
        <v>0.56769999999999998</v>
      </c>
      <c r="U306">
        <v>9.4</v>
      </c>
      <c r="V306" s="1">
        <v>69586.02</v>
      </c>
      <c r="W306">
        <v>125.4</v>
      </c>
      <c r="X306" s="1">
        <v>145151.28</v>
      </c>
      <c r="Y306">
        <v>0.8407</v>
      </c>
      <c r="Z306">
        <v>9.0999999999999998E-2</v>
      </c>
      <c r="AA306">
        <v>6.8400000000000002E-2</v>
      </c>
      <c r="AB306">
        <v>0.1593</v>
      </c>
      <c r="AC306">
        <v>145.15</v>
      </c>
      <c r="AD306" s="1">
        <v>3785.62</v>
      </c>
      <c r="AE306">
        <v>471.89</v>
      </c>
      <c r="AF306" s="1">
        <v>131007.06</v>
      </c>
      <c r="AG306" t="s">
        <v>610</v>
      </c>
      <c r="AH306" s="1">
        <v>31419</v>
      </c>
      <c r="AI306" s="1">
        <v>48324.61</v>
      </c>
      <c r="AJ306">
        <v>41.1</v>
      </c>
      <c r="AK306">
        <v>24.47</v>
      </c>
      <c r="AL306">
        <v>30.44</v>
      </c>
      <c r="AM306">
        <v>4.3</v>
      </c>
      <c r="AN306" s="1">
        <v>1132.49</v>
      </c>
      <c r="AO306">
        <v>1.2092000000000001</v>
      </c>
      <c r="AP306" s="1">
        <v>1536.85</v>
      </c>
      <c r="AQ306" s="1">
        <v>2237.84</v>
      </c>
      <c r="AR306" s="1">
        <v>5785.44</v>
      </c>
      <c r="AS306">
        <v>505.55</v>
      </c>
      <c r="AT306">
        <v>238.76</v>
      </c>
      <c r="AU306" s="1">
        <v>10304.450000000001</v>
      </c>
      <c r="AV306" s="1">
        <v>6655.06</v>
      </c>
      <c r="AW306">
        <v>0.5292</v>
      </c>
      <c r="AX306" s="1">
        <v>3730.05</v>
      </c>
      <c r="AY306">
        <v>0.29659999999999997</v>
      </c>
      <c r="AZ306" s="1">
        <v>1323.92</v>
      </c>
      <c r="BA306">
        <v>0.1053</v>
      </c>
      <c r="BB306">
        <v>867.21</v>
      </c>
      <c r="BC306">
        <v>6.9000000000000006E-2</v>
      </c>
      <c r="BD306" s="1">
        <v>12576.24</v>
      </c>
      <c r="BE306" s="1">
        <v>5488.61</v>
      </c>
      <c r="BF306">
        <v>2.0865</v>
      </c>
      <c r="BG306">
        <v>0.49840000000000001</v>
      </c>
      <c r="BH306">
        <v>0.2261</v>
      </c>
      <c r="BI306">
        <v>0.21779999999999999</v>
      </c>
      <c r="BJ306">
        <v>3.7199999999999997E-2</v>
      </c>
      <c r="BK306">
        <v>2.06E-2</v>
      </c>
    </row>
    <row r="307" spans="1:63" x14ac:dyDescent="0.3">
      <c r="A307" t="s">
        <v>306</v>
      </c>
      <c r="B307">
        <v>442</v>
      </c>
      <c r="C307">
        <v>251.31</v>
      </c>
      <c r="D307">
        <v>6.48</v>
      </c>
      <c r="E307" s="1">
        <v>1628.06</v>
      </c>
      <c r="F307" s="1">
        <v>1502.55</v>
      </c>
      <c r="G307">
        <v>1.6000000000000001E-3</v>
      </c>
      <c r="H307">
        <v>2.9999999999999997E-4</v>
      </c>
      <c r="I307">
        <v>9.7000000000000003E-3</v>
      </c>
      <c r="J307">
        <v>1E-3</v>
      </c>
      <c r="K307">
        <v>8.0000000000000002E-3</v>
      </c>
      <c r="L307">
        <v>0.96079999999999999</v>
      </c>
      <c r="M307">
        <v>1.8700000000000001E-2</v>
      </c>
      <c r="N307">
        <v>0.65680000000000005</v>
      </c>
      <c r="O307">
        <v>4.0000000000000002E-4</v>
      </c>
      <c r="P307">
        <v>0.16819999999999999</v>
      </c>
      <c r="Q307" s="1">
        <v>48652.58</v>
      </c>
      <c r="R307">
        <v>0.25790000000000002</v>
      </c>
      <c r="S307">
        <v>0.17050000000000001</v>
      </c>
      <c r="T307">
        <v>0.5716</v>
      </c>
      <c r="U307">
        <v>13.19</v>
      </c>
      <c r="V307" s="1">
        <v>70293.149999999994</v>
      </c>
      <c r="W307">
        <v>118.95</v>
      </c>
      <c r="X307" s="1">
        <v>241697.31</v>
      </c>
      <c r="Y307">
        <v>0.40870000000000001</v>
      </c>
      <c r="Z307">
        <v>0.17660000000000001</v>
      </c>
      <c r="AA307">
        <v>0.41470000000000001</v>
      </c>
      <c r="AB307">
        <v>0.59130000000000005</v>
      </c>
      <c r="AC307">
        <v>241.7</v>
      </c>
      <c r="AD307" s="1">
        <v>6546.18</v>
      </c>
      <c r="AE307">
        <v>328.66</v>
      </c>
      <c r="AF307" s="1">
        <v>190348.95</v>
      </c>
      <c r="AG307" t="s">
        <v>610</v>
      </c>
      <c r="AH307" s="1">
        <v>30870</v>
      </c>
      <c r="AI307" s="1">
        <v>50086.95</v>
      </c>
      <c r="AJ307">
        <v>31.46</v>
      </c>
      <c r="AK307">
        <v>22.72</v>
      </c>
      <c r="AL307">
        <v>27.35</v>
      </c>
      <c r="AM307">
        <v>3.96</v>
      </c>
      <c r="AN307">
        <v>0</v>
      </c>
      <c r="AO307">
        <v>0.77049999999999996</v>
      </c>
      <c r="AP307" s="1">
        <v>1819.02</v>
      </c>
      <c r="AQ307" s="1">
        <v>2765.11</v>
      </c>
      <c r="AR307" s="1">
        <v>6618.09</v>
      </c>
      <c r="AS307">
        <v>483.64</v>
      </c>
      <c r="AT307">
        <v>351.63</v>
      </c>
      <c r="AU307" s="1">
        <v>12037.49</v>
      </c>
      <c r="AV307" s="1">
        <v>6891.51</v>
      </c>
      <c r="AW307">
        <v>0.45590000000000003</v>
      </c>
      <c r="AX307" s="1">
        <v>5731.01</v>
      </c>
      <c r="AY307">
        <v>0.37909999999999999</v>
      </c>
      <c r="AZ307" s="1">
        <v>1230.92</v>
      </c>
      <c r="BA307">
        <v>8.14E-2</v>
      </c>
      <c r="BB307" s="1">
        <v>1264.48</v>
      </c>
      <c r="BC307">
        <v>8.3599999999999994E-2</v>
      </c>
      <c r="BD307" s="1">
        <v>15117.92</v>
      </c>
      <c r="BE307" s="1">
        <v>4879.7</v>
      </c>
      <c r="BF307">
        <v>1.7347999999999999</v>
      </c>
      <c r="BG307">
        <v>0.48520000000000002</v>
      </c>
      <c r="BH307">
        <v>0.25430000000000003</v>
      </c>
      <c r="BI307">
        <v>0.19769999999999999</v>
      </c>
      <c r="BJ307">
        <v>3.73E-2</v>
      </c>
      <c r="BK307">
        <v>2.5600000000000001E-2</v>
      </c>
    </row>
    <row r="308" spans="1:63" x14ac:dyDescent="0.3">
      <c r="A308" t="s">
        <v>307</v>
      </c>
      <c r="B308">
        <v>50005</v>
      </c>
      <c r="C308">
        <v>53.9</v>
      </c>
      <c r="D308">
        <v>26.31</v>
      </c>
      <c r="E308" s="1">
        <v>1418.32</v>
      </c>
      <c r="F308" s="1">
        <v>1395.52</v>
      </c>
      <c r="G308">
        <v>4.7000000000000002E-3</v>
      </c>
      <c r="H308">
        <v>2.9999999999999997E-4</v>
      </c>
      <c r="I308">
        <v>6.4999999999999997E-3</v>
      </c>
      <c r="J308">
        <v>1.2999999999999999E-3</v>
      </c>
      <c r="K308">
        <v>1.7399999999999999E-2</v>
      </c>
      <c r="L308">
        <v>0.94740000000000002</v>
      </c>
      <c r="M308">
        <v>2.2200000000000001E-2</v>
      </c>
      <c r="N308">
        <v>0.30209999999999998</v>
      </c>
      <c r="O308">
        <v>2.7000000000000001E-3</v>
      </c>
      <c r="P308">
        <v>0.12239999999999999</v>
      </c>
      <c r="Q308" s="1">
        <v>54427.07</v>
      </c>
      <c r="R308">
        <v>0.27929999999999999</v>
      </c>
      <c r="S308">
        <v>0.1933</v>
      </c>
      <c r="T308">
        <v>0.52739999999999998</v>
      </c>
      <c r="U308">
        <v>11.94</v>
      </c>
      <c r="V308" s="1">
        <v>69975.039999999994</v>
      </c>
      <c r="W308">
        <v>114.73</v>
      </c>
      <c r="X308" s="1">
        <v>155933.23000000001</v>
      </c>
      <c r="Y308">
        <v>0.85229999999999995</v>
      </c>
      <c r="Z308">
        <v>7.9799999999999996E-2</v>
      </c>
      <c r="AA308">
        <v>6.7900000000000002E-2</v>
      </c>
      <c r="AB308">
        <v>0.1477</v>
      </c>
      <c r="AC308">
        <v>155.93</v>
      </c>
      <c r="AD308" s="1">
        <v>5109.83</v>
      </c>
      <c r="AE308">
        <v>629.69000000000005</v>
      </c>
      <c r="AF308" s="1">
        <v>150450.96</v>
      </c>
      <c r="AG308" t="s">
        <v>610</v>
      </c>
      <c r="AH308" s="1">
        <v>36936</v>
      </c>
      <c r="AI308" s="1">
        <v>58203.95</v>
      </c>
      <c r="AJ308">
        <v>50.09</v>
      </c>
      <c r="AK308">
        <v>31.27</v>
      </c>
      <c r="AL308">
        <v>34.79</v>
      </c>
      <c r="AM308">
        <v>5.0599999999999996</v>
      </c>
      <c r="AN308" s="1">
        <v>1472</v>
      </c>
      <c r="AO308">
        <v>1.0429999999999999</v>
      </c>
      <c r="AP308" s="1">
        <v>1361.04</v>
      </c>
      <c r="AQ308" s="1">
        <v>1987.21</v>
      </c>
      <c r="AR308" s="1">
        <v>5803.19</v>
      </c>
      <c r="AS308">
        <v>567.79</v>
      </c>
      <c r="AT308">
        <v>309.07</v>
      </c>
      <c r="AU308" s="1">
        <v>10028.299999999999</v>
      </c>
      <c r="AV308" s="1">
        <v>5191.1099999999997</v>
      </c>
      <c r="AW308">
        <v>0.43419999999999997</v>
      </c>
      <c r="AX308" s="1">
        <v>4898.6499999999996</v>
      </c>
      <c r="AY308">
        <v>0.4098</v>
      </c>
      <c r="AZ308" s="1">
        <v>1243.08</v>
      </c>
      <c r="BA308">
        <v>0.104</v>
      </c>
      <c r="BB308">
        <v>622.14</v>
      </c>
      <c r="BC308">
        <v>5.1999999999999998E-2</v>
      </c>
      <c r="BD308" s="1">
        <v>11954.99</v>
      </c>
      <c r="BE308" s="1">
        <v>4401.8100000000004</v>
      </c>
      <c r="BF308">
        <v>1.0923</v>
      </c>
      <c r="BG308">
        <v>0.54269999999999996</v>
      </c>
      <c r="BH308">
        <v>0.2172</v>
      </c>
      <c r="BI308">
        <v>0.19040000000000001</v>
      </c>
      <c r="BJ308">
        <v>3.4200000000000001E-2</v>
      </c>
      <c r="BK308">
        <v>1.54E-2</v>
      </c>
    </row>
    <row r="309" spans="1:63" x14ac:dyDescent="0.3">
      <c r="A309" t="s">
        <v>308</v>
      </c>
      <c r="B309">
        <v>44297</v>
      </c>
      <c r="C309">
        <v>23.05</v>
      </c>
      <c r="D309">
        <v>161.25</v>
      </c>
      <c r="E309" s="1">
        <v>3716.46</v>
      </c>
      <c r="F309" s="1">
        <v>3138.01</v>
      </c>
      <c r="G309">
        <v>3.5999999999999999E-3</v>
      </c>
      <c r="H309">
        <v>5.0000000000000001E-4</v>
      </c>
      <c r="I309">
        <v>0.27260000000000001</v>
      </c>
      <c r="J309">
        <v>1.1999999999999999E-3</v>
      </c>
      <c r="K309">
        <v>5.8999999999999997E-2</v>
      </c>
      <c r="L309">
        <v>0.5504</v>
      </c>
      <c r="M309">
        <v>0.11269999999999999</v>
      </c>
      <c r="N309">
        <v>0.91559999999999997</v>
      </c>
      <c r="O309">
        <v>1.0500000000000001E-2</v>
      </c>
      <c r="P309">
        <v>0.17699999999999999</v>
      </c>
      <c r="Q309" s="1">
        <v>56077.03</v>
      </c>
      <c r="R309">
        <v>0.2853</v>
      </c>
      <c r="S309">
        <v>0.1817</v>
      </c>
      <c r="T309">
        <v>0.53300000000000003</v>
      </c>
      <c r="U309">
        <v>28.61</v>
      </c>
      <c r="V309" s="1">
        <v>73619.83</v>
      </c>
      <c r="W309">
        <v>127.82</v>
      </c>
      <c r="X309" s="1">
        <v>84601.59</v>
      </c>
      <c r="Y309">
        <v>0.66300000000000003</v>
      </c>
      <c r="Z309">
        <v>0.2671</v>
      </c>
      <c r="AA309">
        <v>6.9900000000000004E-2</v>
      </c>
      <c r="AB309">
        <v>0.33700000000000002</v>
      </c>
      <c r="AC309">
        <v>84.6</v>
      </c>
      <c r="AD309" s="1">
        <v>3287.61</v>
      </c>
      <c r="AE309">
        <v>440.57</v>
      </c>
      <c r="AF309" s="1">
        <v>79123.98</v>
      </c>
      <c r="AG309" t="s">
        <v>610</v>
      </c>
      <c r="AH309" s="1">
        <v>25939</v>
      </c>
      <c r="AI309" s="1">
        <v>39263.300000000003</v>
      </c>
      <c r="AJ309">
        <v>54.25</v>
      </c>
      <c r="AK309">
        <v>37.869999999999997</v>
      </c>
      <c r="AL309">
        <v>41.28</v>
      </c>
      <c r="AM309">
        <v>4.37</v>
      </c>
      <c r="AN309">
        <v>910.98</v>
      </c>
      <c r="AO309">
        <v>1.1065</v>
      </c>
      <c r="AP309" s="1">
        <v>1624.54</v>
      </c>
      <c r="AQ309" s="1">
        <v>2412.8000000000002</v>
      </c>
      <c r="AR309" s="1">
        <v>6759</v>
      </c>
      <c r="AS309">
        <v>715.27</v>
      </c>
      <c r="AT309">
        <v>466.9</v>
      </c>
      <c r="AU309" s="1">
        <v>11978.5</v>
      </c>
      <c r="AV309" s="1">
        <v>9148.94</v>
      </c>
      <c r="AW309">
        <v>0.60760000000000003</v>
      </c>
      <c r="AX309" s="1">
        <v>3437.02</v>
      </c>
      <c r="AY309">
        <v>0.2283</v>
      </c>
      <c r="AZ309">
        <v>800.38</v>
      </c>
      <c r="BA309">
        <v>5.3199999999999997E-2</v>
      </c>
      <c r="BB309" s="1">
        <v>1671.38</v>
      </c>
      <c r="BC309">
        <v>0.111</v>
      </c>
      <c r="BD309" s="1">
        <v>15057.72</v>
      </c>
      <c r="BE309" s="1">
        <v>5681.6</v>
      </c>
      <c r="BF309">
        <v>3.0613999999999999</v>
      </c>
      <c r="BG309">
        <v>0.4879</v>
      </c>
      <c r="BH309">
        <v>0.1978</v>
      </c>
      <c r="BI309">
        <v>0.27300000000000002</v>
      </c>
      <c r="BJ309">
        <v>2.8799999999999999E-2</v>
      </c>
      <c r="BK309">
        <v>1.24E-2</v>
      </c>
    </row>
    <row r="310" spans="1:63" x14ac:dyDescent="0.3">
      <c r="A310" t="s">
        <v>309</v>
      </c>
      <c r="B310">
        <v>44305</v>
      </c>
      <c r="C310">
        <v>14</v>
      </c>
      <c r="D310">
        <v>374.65</v>
      </c>
      <c r="E310" s="1">
        <v>5245.05</v>
      </c>
      <c r="F310" s="1">
        <v>4168.16</v>
      </c>
      <c r="G310">
        <v>1.23E-2</v>
      </c>
      <c r="H310">
        <v>6.9999999999999999E-4</v>
      </c>
      <c r="I310">
        <v>0.4466</v>
      </c>
      <c r="J310">
        <v>1.2999999999999999E-3</v>
      </c>
      <c r="K310">
        <v>0.1089</v>
      </c>
      <c r="L310">
        <v>0.33879999999999999</v>
      </c>
      <c r="M310">
        <v>9.1399999999999995E-2</v>
      </c>
      <c r="N310">
        <v>0.80110000000000003</v>
      </c>
      <c r="O310">
        <v>4.58E-2</v>
      </c>
      <c r="P310">
        <v>0.17530000000000001</v>
      </c>
      <c r="Q310" s="1">
        <v>59451.42</v>
      </c>
      <c r="R310">
        <v>0.32019999999999998</v>
      </c>
      <c r="S310">
        <v>0.1716</v>
      </c>
      <c r="T310">
        <v>0.50829999999999997</v>
      </c>
      <c r="U310">
        <v>36.49</v>
      </c>
      <c r="V310" s="1">
        <v>81354.399999999994</v>
      </c>
      <c r="W310">
        <v>141.88999999999999</v>
      </c>
      <c r="X310" s="1">
        <v>79047.850000000006</v>
      </c>
      <c r="Y310">
        <v>0.67989999999999995</v>
      </c>
      <c r="Z310">
        <v>0.2671</v>
      </c>
      <c r="AA310">
        <v>5.2999999999999999E-2</v>
      </c>
      <c r="AB310">
        <v>0.3201</v>
      </c>
      <c r="AC310">
        <v>79.05</v>
      </c>
      <c r="AD310" s="1">
        <v>3951.68</v>
      </c>
      <c r="AE310">
        <v>504.5</v>
      </c>
      <c r="AF310" s="1">
        <v>76197.649999999994</v>
      </c>
      <c r="AG310" t="s">
        <v>610</v>
      </c>
      <c r="AH310" s="1">
        <v>27736</v>
      </c>
      <c r="AI310" s="1">
        <v>39780.32</v>
      </c>
      <c r="AJ310">
        <v>69.61</v>
      </c>
      <c r="AK310">
        <v>47.3</v>
      </c>
      <c r="AL310">
        <v>54.53</v>
      </c>
      <c r="AM310">
        <v>4.78</v>
      </c>
      <c r="AN310">
        <v>784.05</v>
      </c>
      <c r="AO310">
        <v>1.2948</v>
      </c>
      <c r="AP310" s="1">
        <v>1776.26</v>
      </c>
      <c r="AQ310" s="1">
        <v>2438.91</v>
      </c>
      <c r="AR310" s="1">
        <v>6955.39</v>
      </c>
      <c r="AS310">
        <v>814.27</v>
      </c>
      <c r="AT310">
        <v>555.29999999999995</v>
      </c>
      <c r="AU310" s="1">
        <v>12540.14</v>
      </c>
      <c r="AV310" s="1">
        <v>9400.65</v>
      </c>
      <c r="AW310">
        <v>0.57489999999999997</v>
      </c>
      <c r="AX310" s="1">
        <v>4391.37</v>
      </c>
      <c r="AY310">
        <v>0.26850000000000002</v>
      </c>
      <c r="AZ310">
        <v>948.48</v>
      </c>
      <c r="BA310">
        <v>5.8000000000000003E-2</v>
      </c>
      <c r="BB310" s="1">
        <v>1612.26</v>
      </c>
      <c r="BC310">
        <v>9.8599999999999993E-2</v>
      </c>
      <c r="BD310" s="1">
        <v>16352.76</v>
      </c>
      <c r="BE310" s="1">
        <v>5290.87</v>
      </c>
      <c r="BF310">
        <v>2.8109999999999999</v>
      </c>
      <c r="BG310">
        <v>0.4728</v>
      </c>
      <c r="BH310">
        <v>0.18759999999999999</v>
      </c>
      <c r="BI310">
        <v>0.29870000000000002</v>
      </c>
      <c r="BJ310">
        <v>2.75E-2</v>
      </c>
      <c r="BK310">
        <v>1.34E-2</v>
      </c>
    </row>
    <row r="311" spans="1:63" x14ac:dyDescent="0.3">
      <c r="A311" t="s">
        <v>310</v>
      </c>
      <c r="B311">
        <v>45831</v>
      </c>
      <c r="C311">
        <v>95.19</v>
      </c>
      <c r="D311">
        <v>10.63</v>
      </c>
      <c r="E311" s="1">
        <v>1011.94</v>
      </c>
      <c r="F311">
        <v>975.63</v>
      </c>
      <c r="G311">
        <v>2.7000000000000001E-3</v>
      </c>
      <c r="H311">
        <v>5.0000000000000001E-4</v>
      </c>
      <c r="I311">
        <v>3.8E-3</v>
      </c>
      <c r="J311">
        <v>5.0000000000000001E-4</v>
      </c>
      <c r="K311">
        <v>1.0999999999999999E-2</v>
      </c>
      <c r="L311">
        <v>0.96519999999999995</v>
      </c>
      <c r="M311">
        <v>1.6400000000000001E-2</v>
      </c>
      <c r="N311">
        <v>0.42809999999999998</v>
      </c>
      <c r="O311">
        <v>2E-3</v>
      </c>
      <c r="P311">
        <v>0.13550000000000001</v>
      </c>
      <c r="Q311" s="1">
        <v>53059.37</v>
      </c>
      <c r="R311">
        <v>0.24399999999999999</v>
      </c>
      <c r="S311">
        <v>0.17050000000000001</v>
      </c>
      <c r="T311">
        <v>0.58550000000000002</v>
      </c>
      <c r="U311">
        <v>8.82</v>
      </c>
      <c r="V311" s="1">
        <v>66830.64</v>
      </c>
      <c r="W311">
        <v>110.21</v>
      </c>
      <c r="X311" s="1">
        <v>139700.9</v>
      </c>
      <c r="Y311">
        <v>0.88870000000000005</v>
      </c>
      <c r="Z311">
        <v>5.2400000000000002E-2</v>
      </c>
      <c r="AA311">
        <v>5.8999999999999997E-2</v>
      </c>
      <c r="AB311">
        <v>0.1113</v>
      </c>
      <c r="AC311">
        <v>139.69999999999999</v>
      </c>
      <c r="AD311" s="1">
        <v>3729.32</v>
      </c>
      <c r="AE311">
        <v>487.01</v>
      </c>
      <c r="AF311" s="1">
        <v>124072.28</v>
      </c>
      <c r="AG311" t="s">
        <v>610</v>
      </c>
      <c r="AH311" s="1">
        <v>33114</v>
      </c>
      <c r="AI311" s="1">
        <v>49057.01</v>
      </c>
      <c r="AJ311">
        <v>40.43</v>
      </c>
      <c r="AK311">
        <v>25.46</v>
      </c>
      <c r="AL311">
        <v>28.6</v>
      </c>
      <c r="AM311">
        <v>4.57</v>
      </c>
      <c r="AN311" s="1">
        <v>1343.81</v>
      </c>
      <c r="AO311">
        <v>1.2310000000000001</v>
      </c>
      <c r="AP311" s="1">
        <v>1465.29</v>
      </c>
      <c r="AQ311" s="1">
        <v>2239.69</v>
      </c>
      <c r="AR311" s="1">
        <v>6247.3</v>
      </c>
      <c r="AS311">
        <v>511.1</v>
      </c>
      <c r="AT311">
        <v>243.44</v>
      </c>
      <c r="AU311" s="1">
        <v>10706.82</v>
      </c>
      <c r="AV311" s="1">
        <v>6808.32</v>
      </c>
      <c r="AW311">
        <v>0.53590000000000004</v>
      </c>
      <c r="AX311" s="1">
        <v>3729.83</v>
      </c>
      <c r="AY311">
        <v>0.29360000000000003</v>
      </c>
      <c r="AZ311" s="1">
        <v>1314.1</v>
      </c>
      <c r="BA311">
        <v>0.10340000000000001</v>
      </c>
      <c r="BB311">
        <v>852.26</v>
      </c>
      <c r="BC311">
        <v>6.7100000000000007E-2</v>
      </c>
      <c r="BD311" s="1">
        <v>12704.52</v>
      </c>
      <c r="BE311" s="1">
        <v>5824.5</v>
      </c>
      <c r="BF311">
        <v>2.1150000000000002</v>
      </c>
      <c r="BG311">
        <v>0.504</v>
      </c>
      <c r="BH311">
        <v>0.22600000000000001</v>
      </c>
      <c r="BI311">
        <v>0.21460000000000001</v>
      </c>
      <c r="BJ311">
        <v>3.6600000000000001E-2</v>
      </c>
      <c r="BK311">
        <v>1.8800000000000001E-2</v>
      </c>
    </row>
    <row r="312" spans="1:63" x14ac:dyDescent="0.3">
      <c r="A312" t="s">
        <v>311</v>
      </c>
      <c r="B312">
        <v>50211</v>
      </c>
      <c r="C312">
        <v>83.29</v>
      </c>
      <c r="D312">
        <v>10.69</v>
      </c>
      <c r="E312">
        <v>890.16</v>
      </c>
      <c r="F312">
        <v>886.25</v>
      </c>
      <c r="G312">
        <v>1.9E-3</v>
      </c>
      <c r="H312">
        <v>2.0000000000000001E-4</v>
      </c>
      <c r="I312">
        <v>4.4999999999999997E-3</v>
      </c>
      <c r="J312">
        <v>1E-3</v>
      </c>
      <c r="K312">
        <v>1.46E-2</v>
      </c>
      <c r="L312">
        <v>0.95860000000000001</v>
      </c>
      <c r="M312">
        <v>1.9300000000000001E-2</v>
      </c>
      <c r="N312">
        <v>0.41239999999999999</v>
      </c>
      <c r="O312">
        <v>3.2000000000000002E-3</v>
      </c>
      <c r="P312">
        <v>0.13850000000000001</v>
      </c>
      <c r="Q312" s="1">
        <v>52195.54</v>
      </c>
      <c r="R312">
        <v>0.26419999999999999</v>
      </c>
      <c r="S312">
        <v>0.1885</v>
      </c>
      <c r="T312">
        <v>0.54720000000000002</v>
      </c>
      <c r="U312">
        <v>8.59</v>
      </c>
      <c r="V312" s="1">
        <v>60225.52</v>
      </c>
      <c r="W312">
        <v>99.88</v>
      </c>
      <c r="X312" s="1">
        <v>136351.26999999999</v>
      </c>
      <c r="Y312">
        <v>0.91520000000000001</v>
      </c>
      <c r="Z312">
        <v>4.4999999999999998E-2</v>
      </c>
      <c r="AA312">
        <v>3.9800000000000002E-2</v>
      </c>
      <c r="AB312">
        <v>8.48E-2</v>
      </c>
      <c r="AC312">
        <v>136.35</v>
      </c>
      <c r="AD312" s="1">
        <v>3247.76</v>
      </c>
      <c r="AE312">
        <v>440.75</v>
      </c>
      <c r="AF312" s="1">
        <v>116755.97</v>
      </c>
      <c r="AG312" t="s">
        <v>610</v>
      </c>
      <c r="AH312" s="1">
        <v>33699</v>
      </c>
      <c r="AI312" s="1">
        <v>49801.52</v>
      </c>
      <c r="AJ312">
        <v>34.5</v>
      </c>
      <c r="AK312">
        <v>23.56</v>
      </c>
      <c r="AL312">
        <v>26.25</v>
      </c>
      <c r="AM312">
        <v>4.7699999999999996</v>
      </c>
      <c r="AN312" s="1">
        <v>1349.72</v>
      </c>
      <c r="AO312">
        <v>1.272</v>
      </c>
      <c r="AP312" s="1">
        <v>1456.63</v>
      </c>
      <c r="AQ312" s="1">
        <v>2181.4499999999998</v>
      </c>
      <c r="AR312" s="1">
        <v>5988.73</v>
      </c>
      <c r="AS312">
        <v>441.36</v>
      </c>
      <c r="AT312">
        <v>322.32</v>
      </c>
      <c r="AU312" s="1">
        <v>10390.5</v>
      </c>
      <c r="AV312" s="1">
        <v>7176.65</v>
      </c>
      <c r="AW312">
        <v>0.55510000000000004</v>
      </c>
      <c r="AX312" s="1">
        <v>3375.97</v>
      </c>
      <c r="AY312">
        <v>0.2611</v>
      </c>
      <c r="AZ312" s="1">
        <v>1575.15</v>
      </c>
      <c r="BA312">
        <v>0.12180000000000001</v>
      </c>
      <c r="BB312">
        <v>800.18</v>
      </c>
      <c r="BC312">
        <v>6.1899999999999997E-2</v>
      </c>
      <c r="BD312" s="1">
        <v>12927.94</v>
      </c>
      <c r="BE312" s="1">
        <v>6548.11</v>
      </c>
      <c r="BF312">
        <v>2.5358999999999998</v>
      </c>
      <c r="BG312">
        <v>0.50119999999999998</v>
      </c>
      <c r="BH312">
        <v>0.21249999999999999</v>
      </c>
      <c r="BI312">
        <v>0.2213</v>
      </c>
      <c r="BJ312">
        <v>3.6999999999999998E-2</v>
      </c>
      <c r="BK312">
        <v>2.8000000000000001E-2</v>
      </c>
    </row>
    <row r="313" spans="1:63" x14ac:dyDescent="0.3">
      <c r="A313" t="s">
        <v>312</v>
      </c>
      <c r="B313">
        <v>46805</v>
      </c>
      <c r="C313">
        <v>82.52</v>
      </c>
      <c r="D313">
        <v>14.93</v>
      </c>
      <c r="E313" s="1">
        <v>1232.18</v>
      </c>
      <c r="F313" s="1">
        <v>1175.6199999999999</v>
      </c>
      <c r="G313">
        <v>4.1000000000000003E-3</v>
      </c>
      <c r="H313">
        <v>5.0000000000000001E-4</v>
      </c>
      <c r="I313">
        <v>6.1000000000000004E-3</v>
      </c>
      <c r="J313">
        <v>8.9999999999999998E-4</v>
      </c>
      <c r="K313">
        <v>4.2799999999999998E-2</v>
      </c>
      <c r="L313">
        <v>0.92300000000000004</v>
      </c>
      <c r="M313">
        <v>2.2700000000000001E-2</v>
      </c>
      <c r="N313">
        <v>0.36709999999999998</v>
      </c>
      <c r="O313">
        <v>3.5999999999999999E-3</v>
      </c>
      <c r="P313">
        <v>0.1426</v>
      </c>
      <c r="Q313" s="1">
        <v>53924.39</v>
      </c>
      <c r="R313">
        <v>0.2349</v>
      </c>
      <c r="S313">
        <v>0.15720000000000001</v>
      </c>
      <c r="T313">
        <v>0.6079</v>
      </c>
      <c r="U313">
        <v>11.63</v>
      </c>
      <c r="V313" s="1">
        <v>67387.539999999994</v>
      </c>
      <c r="W313">
        <v>101.75</v>
      </c>
      <c r="X313" s="1">
        <v>149212.73000000001</v>
      </c>
      <c r="Y313">
        <v>0.84919999999999995</v>
      </c>
      <c r="Z313">
        <v>9.8799999999999999E-2</v>
      </c>
      <c r="AA313">
        <v>5.1999999999999998E-2</v>
      </c>
      <c r="AB313">
        <v>0.15079999999999999</v>
      </c>
      <c r="AC313">
        <v>149.21</v>
      </c>
      <c r="AD313" s="1">
        <v>4092.57</v>
      </c>
      <c r="AE313">
        <v>519.28</v>
      </c>
      <c r="AF313" s="1">
        <v>139034.35</v>
      </c>
      <c r="AG313" t="s">
        <v>610</v>
      </c>
      <c r="AH313" s="1">
        <v>33901</v>
      </c>
      <c r="AI313" s="1">
        <v>51932.38</v>
      </c>
      <c r="AJ313">
        <v>44.34</v>
      </c>
      <c r="AK313">
        <v>25.95</v>
      </c>
      <c r="AL313">
        <v>32.18</v>
      </c>
      <c r="AM313">
        <v>4.26</v>
      </c>
      <c r="AN313" s="1">
        <v>1510.45</v>
      </c>
      <c r="AO313">
        <v>1.2969999999999999</v>
      </c>
      <c r="AP313" s="1">
        <v>1484.65</v>
      </c>
      <c r="AQ313" s="1">
        <v>1985.88</v>
      </c>
      <c r="AR313" s="1">
        <v>6089.55</v>
      </c>
      <c r="AS313">
        <v>570.27</v>
      </c>
      <c r="AT313">
        <v>307.48</v>
      </c>
      <c r="AU313" s="1">
        <v>10437.83</v>
      </c>
      <c r="AV313" s="1">
        <v>5873.11</v>
      </c>
      <c r="AW313">
        <v>0.46579999999999999</v>
      </c>
      <c r="AX313" s="1">
        <v>4657.03</v>
      </c>
      <c r="AY313">
        <v>0.36930000000000002</v>
      </c>
      <c r="AZ313" s="1">
        <v>1386.51</v>
      </c>
      <c r="BA313">
        <v>0.11</v>
      </c>
      <c r="BB313">
        <v>692.95</v>
      </c>
      <c r="BC313">
        <v>5.5E-2</v>
      </c>
      <c r="BD313" s="1">
        <v>12609.6</v>
      </c>
      <c r="BE313" s="1">
        <v>4699.59</v>
      </c>
      <c r="BF313">
        <v>1.5095000000000001</v>
      </c>
      <c r="BG313">
        <v>0.52580000000000005</v>
      </c>
      <c r="BH313">
        <v>0.21640000000000001</v>
      </c>
      <c r="BI313">
        <v>0.20749999999999999</v>
      </c>
      <c r="BJ313">
        <v>3.44E-2</v>
      </c>
      <c r="BK313">
        <v>1.6E-2</v>
      </c>
    </row>
    <row r="314" spans="1:63" x14ac:dyDescent="0.3">
      <c r="A314" t="s">
        <v>313</v>
      </c>
      <c r="B314">
        <v>44313</v>
      </c>
      <c r="C314">
        <v>28.86</v>
      </c>
      <c r="D314">
        <v>97.1</v>
      </c>
      <c r="E314" s="1">
        <v>2802.1</v>
      </c>
      <c r="F314" s="1">
        <v>2727.83</v>
      </c>
      <c r="G314">
        <v>2.81E-2</v>
      </c>
      <c r="H314">
        <v>8.9999999999999998E-4</v>
      </c>
      <c r="I314">
        <v>1.8100000000000002E-2</v>
      </c>
      <c r="J314">
        <v>8.9999999999999998E-4</v>
      </c>
      <c r="K314">
        <v>3.1899999999999998E-2</v>
      </c>
      <c r="L314">
        <v>0.88629999999999998</v>
      </c>
      <c r="M314">
        <v>3.3799999999999997E-2</v>
      </c>
      <c r="N314">
        <v>0.1095</v>
      </c>
      <c r="O314">
        <v>1.2200000000000001E-2</v>
      </c>
      <c r="P314">
        <v>9.9500000000000005E-2</v>
      </c>
      <c r="Q314" s="1">
        <v>68108.63</v>
      </c>
      <c r="R314">
        <v>0.18010000000000001</v>
      </c>
      <c r="S314">
        <v>0.192</v>
      </c>
      <c r="T314">
        <v>0.62790000000000001</v>
      </c>
      <c r="U314">
        <v>17.22</v>
      </c>
      <c r="V314" s="1">
        <v>89589.25</v>
      </c>
      <c r="W314">
        <v>160.6</v>
      </c>
      <c r="X314" s="1">
        <v>230942.32</v>
      </c>
      <c r="Y314">
        <v>0.83579999999999999</v>
      </c>
      <c r="Z314">
        <v>0.13750000000000001</v>
      </c>
      <c r="AA314">
        <v>2.6700000000000002E-2</v>
      </c>
      <c r="AB314">
        <v>0.16420000000000001</v>
      </c>
      <c r="AC314">
        <v>230.94</v>
      </c>
      <c r="AD314" s="1">
        <v>9482.89</v>
      </c>
      <c r="AE314" s="1">
        <v>1086.6500000000001</v>
      </c>
      <c r="AF314" s="1">
        <v>247051.38</v>
      </c>
      <c r="AG314" t="s">
        <v>610</v>
      </c>
      <c r="AH314" s="1">
        <v>52944</v>
      </c>
      <c r="AI314" s="1">
        <v>110233.47</v>
      </c>
      <c r="AJ314">
        <v>76.599999999999994</v>
      </c>
      <c r="AK314">
        <v>40.659999999999997</v>
      </c>
      <c r="AL314">
        <v>47.28</v>
      </c>
      <c r="AM314">
        <v>4.6900000000000004</v>
      </c>
      <c r="AN314" s="1">
        <v>1302.8699999999999</v>
      </c>
      <c r="AO314">
        <v>0.65210000000000001</v>
      </c>
      <c r="AP314" s="1">
        <v>1452.1</v>
      </c>
      <c r="AQ314" s="1">
        <v>2013.86</v>
      </c>
      <c r="AR314" s="1">
        <v>6948.07</v>
      </c>
      <c r="AS314">
        <v>718.25</v>
      </c>
      <c r="AT314">
        <v>412.08</v>
      </c>
      <c r="AU314" s="1">
        <v>11544.36</v>
      </c>
      <c r="AV314" s="1">
        <v>2951.67</v>
      </c>
      <c r="AW314">
        <v>0.23519999999999999</v>
      </c>
      <c r="AX314" s="1">
        <v>8388.1299999999992</v>
      </c>
      <c r="AY314">
        <v>0.66830000000000001</v>
      </c>
      <c r="AZ314">
        <v>834.83</v>
      </c>
      <c r="BA314">
        <v>6.6500000000000004E-2</v>
      </c>
      <c r="BB314">
        <v>377.38</v>
      </c>
      <c r="BC314">
        <v>3.0099999999999998E-2</v>
      </c>
      <c r="BD314" s="1">
        <v>12552.01</v>
      </c>
      <c r="BE314" s="1">
        <v>1395.18</v>
      </c>
      <c r="BF314">
        <v>0.14580000000000001</v>
      </c>
      <c r="BG314">
        <v>0.5887</v>
      </c>
      <c r="BH314">
        <v>0.21759999999999999</v>
      </c>
      <c r="BI314">
        <v>0.14910000000000001</v>
      </c>
      <c r="BJ314">
        <v>2.86E-2</v>
      </c>
      <c r="BK314">
        <v>1.6E-2</v>
      </c>
    </row>
    <row r="315" spans="1:63" x14ac:dyDescent="0.3">
      <c r="A315" t="s">
        <v>314</v>
      </c>
      <c r="B315">
        <v>44321</v>
      </c>
      <c r="C315">
        <v>77.430000000000007</v>
      </c>
      <c r="D315">
        <v>33.880000000000003</v>
      </c>
      <c r="E315" s="1">
        <v>2623.46</v>
      </c>
      <c r="F315" s="1">
        <v>2471.87</v>
      </c>
      <c r="G315">
        <v>9.4000000000000004E-3</v>
      </c>
      <c r="H315">
        <v>8.0000000000000004E-4</v>
      </c>
      <c r="I315">
        <v>1.83E-2</v>
      </c>
      <c r="J315">
        <v>1.1999999999999999E-3</v>
      </c>
      <c r="K315">
        <v>2.5399999999999999E-2</v>
      </c>
      <c r="L315">
        <v>0.90859999999999996</v>
      </c>
      <c r="M315">
        <v>3.6400000000000002E-2</v>
      </c>
      <c r="N315">
        <v>0.43919999999999998</v>
      </c>
      <c r="O315">
        <v>7.7000000000000002E-3</v>
      </c>
      <c r="P315">
        <v>0.1366</v>
      </c>
      <c r="Q315" s="1">
        <v>56556.6</v>
      </c>
      <c r="R315">
        <v>0.25569999999999998</v>
      </c>
      <c r="S315">
        <v>0.1709</v>
      </c>
      <c r="T315">
        <v>0.57340000000000002</v>
      </c>
      <c r="U315">
        <v>16.739999999999998</v>
      </c>
      <c r="V315" s="1">
        <v>76243.81</v>
      </c>
      <c r="W315">
        <v>151.49</v>
      </c>
      <c r="X315" s="1">
        <v>162742.6</v>
      </c>
      <c r="Y315">
        <v>0.69320000000000004</v>
      </c>
      <c r="Z315">
        <v>0.2288</v>
      </c>
      <c r="AA315">
        <v>7.8E-2</v>
      </c>
      <c r="AB315">
        <v>0.30680000000000002</v>
      </c>
      <c r="AC315">
        <v>162.74</v>
      </c>
      <c r="AD315" s="1">
        <v>5342.5</v>
      </c>
      <c r="AE315">
        <v>566.46</v>
      </c>
      <c r="AF315" s="1">
        <v>160175.41</v>
      </c>
      <c r="AG315" t="s">
        <v>610</v>
      </c>
      <c r="AH315" s="1">
        <v>33274</v>
      </c>
      <c r="AI315" s="1">
        <v>54304.21</v>
      </c>
      <c r="AJ315">
        <v>49.92</v>
      </c>
      <c r="AK315">
        <v>30.21</v>
      </c>
      <c r="AL315">
        <v>34.729999999999997</v>
      </c>
      <c r="AM315">
        <v>4.29</v>
      </c>
      <c r="AN315" s="1">
        <v>1051.5</v>
      </c>
      <c r="AO315">
        <v>0.9284</v>
      </c>
      <c r="AP315" s="1">
        <v>1322.09</v>
      </c>
      <c r="AQ315" s="1">
        <v>1912.03</v>
      </c>
      <c r="AR315" s="1">
        <v>6105.42</v>
      </c>
      <c r="AS315">
        <v>568.58000000000004</v>
      </c>
      <c r="AT315">
        <v>301.08</v>
      </c>
      <c r="AU315" s="1">
        <v>10209.209999999999</v>
      </c>
      <c r="AV315" s="1">
        <v>4983.57</v>
      </c>
      <c r="AW315">
        <v>0.4168</v>
      </c>
      <c r="AX315" s="1">
        <v>5072.03</v>
      </c>
      <c r="AY315">
        <v>0.42420000000000002</v>
      </c>
      <c r="AZ315" s="1">
        <v>1064.08</v>
      </c>
      <c r="BA315">
        <v>8.8999999999999996E-2</v>
      </c>
      <c r="BB315">
        <v>836.65</v>
      </c>
      <c r="BC315">
        <v>7.0000000000000007E-2</v>
      </c>
      <c r="BD315" s="1">
        <v>11956.32</v>
      </c>
      <c r="BE315" s="1">
        <v>3428.34</v>
      </c>
      <c r="BF315">
        <v>0.93679999999999997</v>
      </c>
      <c r="BG315">
        <v>0.52880000000000005</v>
      </c>
      <c r="BH315">
        <v>0.21970000000000001</v>
      </c>
      <c r="BI315">
        <v>0.20150000000000001</v>
      </c>
      <c r="BJ315">
        <v>2.8400000000000002E-2</v>
      </c>
      <c r="BK315">
        <v>2.1700000000000001E-2</v>
      </c>
    </row>
    <row r="316" spans="1:63" x14ac:dyDescent="0.3">
      <c r="A316" t="s">
        <v>315</v>
      </c>
      <c r="B316">
        <v>44339</v>
      </c>
      <c r="C316">
        <v>17.329999999999998</v>
      </c>
      <c r="D316">
        <v>233.8</v>
      </c>
      <c r="E316" s="1">
        <v>4052.47</v>
      </c>
      <c r="F316" s="1">
        <v>3486.64</v>
      </c>
      <c r="G316">
        <v>4.4000000000000003E-3</v>
      </c>
      <c r="H316">
        <v>5.9999999999999995E-4</v>
      </c>
      <c r="I316">
        <v>0.18160000000000001</v>
      </c>
      <c r="J316">
        <v>1.4E-3</v>
      </c>
      <c r="K316">
        <v>7.0499999999999993E-2</v>
      </c>
      <c r="L316">
        <v>0.62150000000000005</v>
      </c>
      <c r="M316">
        <v>0.11990000000000001</v>
      </c>
      <c r="N316">
        <v>0.94740000000000002</v>
      </c>
      <c r="O316">
        <v>2.6100000000000002E-2</v>
      </c>
      <c r="P316">
        <v>0.17549999999999999</v>
      </c>
      <c r="Q316" s="1">
        <v>55503.98</v>
      </c>
      <c r="R316">
        <v>0.29060000000000002</v>
      </c>
      <c r="S316">
        <v>0.1681</v>
      </c>
      <c r="T316">
        <v>0.5413</v>
      </c>
      <c r="U316">
        <v>29.04</v>
      </c>
      <c r="V316" s="1">
        <v>74694.600000000006</v>
      </c>
      <c r="W316">
        <v>136.97</v>
      </c>
      <c r="X316" s="1">
        <v>84186.31</v>
      </c>
      <c r="Y316">
        <v>0.66169999999999995</v>
      </c>
      <c r="Z316">
        <v>0.27139999999999997</v>
      </c>
      <c r="AA316">
        <v>6.7000000000000004E-2</v>
      </c>
      <c r="AB316">
        <v>0.33829999999999999</v>
      </c>
      <c r="AC316">
        <v>84.19</v>
      </c>
      <c r="AD316" s="1">
        <v>3249.51</v>
      </c>
      <c r="AE316">
        <v>418.11</v>
      </c>
      <c r="AF316" s="1">
        <v>78953.820000000007</v>
      </c>
      <c r="AG316" t="s">
        <v>610</v>
      </c>
      <c r="AH316" s="1">
        <v>25994</v>
      </c>
      <c r="AI316" s="1">
        <v>39643.17</v>
      </c>
      <c r="AJ316">
        <v>53.17</v>
      </c>
      <c r="AK316">
        <v>35.43</v>
      </c>
      <c r="AL316">
        <v>39.840000000000003</v>
      </c>
      <c r="AM316">
        <v>4.45</v>
      </c>
      <c r="AN316">
        <v>439.45</v>
      </c>
      <c r="AO316">
        <v>1.0536000000000001</v>
      </c>
      <c r="AP316" s="1">
        <v>1572.57</v>
      </c>
      <c r="AQ316" s="1">
        <v>2382.16</v>
      </c>
      <c r="AR316" s="1">
        <v>6601.4</v>
      </c>
      <c r="AS316">
        <v>726.68</v>
      </c>
      <c r="AT316">
        <v>476</v>
      </c>
      <c r="AU316" s="1">
        <v>11758.82</v>
      </c>
      <c r="AV316" s="1">
        <v>9148.19</v>
      </c>
      <c r="AW316">
        <v>0.61360000000000003</v>
      </c>
      <c r="AX316" s="1">
        <v>3315.94</v>
      </c>
      <c r="AY316">
        <v>0.22239999999999999</v>
      </c>
      <c r="AZ316">
        <v>770.21</v>
      </c>
      <c r="BA316">
        <v>5.1700000000000003E-2</v>
      </c>
      <c r="BB316" s="1">
        <v>1674.58</v>
      </c>
      <c r="BC316">
        <v>0.1123</v>
      </c>
      <c r="BD316" s="1">
        <v>14908.92</v>
      </c>
      <c r="BE316" s="1">
        <v>5966.76</v>
      </c>
      <c r="BF316">
        <v>3.1945000000000001</v>
      </c>
      <c r="BG316">
        <v>0.48559999999999998</v>
      </c>
      <c r="BH316">
        <v>0.19789999999999999</v>
      </c>
      <c r="BI316">
        <v>0.2757</v>
      </c>
      <c r="BJ316">
        <v>3.0300000000000001E-2</v>
      </c>
      <c r="BK316">
        <v>1.04E-2</v>
      </c>
    </row>
    <row r="317" spans="1:63" x14ac:dyDescent="0.3">
      <c r="A317" t="s">
        <v>316</v>
      </c>
      <c r="B317">
        <v>48553</v>
      </c>
      <c r="C317">
        <v>67.38</v>
      </c>
      <c r="D317">
        <v>12.19</v>
      </c>
      <c r="E317">
        <v>821.16</v>
      </c>
      <c r="F317">
        <v>894.41</v>
      </c>
      <c r="G317">
        <v>2.3E-3</v>
      </c>
      <c r="H317">
        <v>1.9E-3</v>
      </c>
      <c r="I317">
        <v>3.8E-3</v>
      </c>
      <c r="J317">
        <v>2.9999999999999997E-4</v>
      </c>
      <c r="K317">
        <v>1.0699999999999999E-2</v>
      </c>
      <c r="L317">
        <v>0.97219999999999995</v>
      </c>
      <c r="M317">
        <v>8.8999999999999999E-3</v>
      </c>
      <c r="N317">
        <v>0.22869999999999999</v>
      </c>
      <c r="O317">
        <v>2.2000000000000001E-3</v>
      </c>
      <c r="P317">
        <v>0.1077</v>
      </c>
      <c r="Q317" s="1">
        <v>54477.43</v>
      </c>
      <c r="R317">
        <v>0.2258</v>
      </c>
      <c r="S317">
        <v>0.1681</v>
      </c>
      <c r="T317">
        <v>0.60609999999999997</v>
      </c>
      <c r="U317">
        <v>7.31</v>
      </c>
      <c r="V317" s="1">
        <v>65733.78</v>
      </c>
      <c r="W317">
        <v>109.82</v>
      </c>
      <c r="X317" s="1">
        <v>148837.07</v>
      </c>
      <c r="Y317">
        <v>0.90590000000000004</v>
      </c>
      <c r="Z317">
        <v>5.2200000000000003E-2</v>
      </c>
      <c r="AA317">
        <v>4.2000000000000003E-2</v>
      </c>
      <c r="AB317">
        <v>9.4100000000000003E-2</v>
      </c>
      <c r="AC317">
        <v>148.84</v>
      </c>
      <c r="AD317" s="1">
        <v>3519.72</v>
      </c>
      <c r="AE317">
        <v>465.71</v>
      </c>
      <c r="AF317" s="1">
        <v>120824.95</v>
      </c>
      <c r="AG317" t="s">
        <v>610</v>
      </c>
      <c r="AH317" s="1">
        <v>36573</v>
      </c>
      <c r="AI317" s="1">
        <v>59836.42</v>
      </c>
      <c r="AJ317">
        <v>35.270000000000003</v>
      </c>
      <c r="AK317">
        <v>22.75</v>
      </c>
      <c r="AL317">
        <v>27.45</v>
      </c>
      <c r="AM317">
        <v>5.05</v>
      </c>
      <c r="AN317" s="1">
        <v>1529.88</v>
      </c>
      <c r="AO317">
        <v>1.3129</v>
      </c>
      <c r="AP317" s="1">
        <v>1275.8</v>
      </c>
      <c r="AQ317" s="1">
        <v>1914.31</v>
      </c>
      <c r="AR317" s="1">
        <v>6075.37</v>
      </c>
      <c r="AS317">
        <v>457.62</v>
      </c>
      <c r="AT317">
        <v>356.72</v>
      </c>
      <c r="AU317" s="1">
        <v>10079.83</v>
      </c>
      <c r="AV317" s="1">
        <v>5997.54</v>
      </c>
      <c r="AW317">
        <v>0.49349999999999999</v>
      </c>
      <c r="AX317" s="1">
        <v>3910.17</v>
      </c>
      <c r="AY317">
        <v>0.32179999999999997</v>
      </c>
      <c r="AZ317" s="1">
        <v>1748.36</v>
      </c>
      <c r="BA317">
        <v>0.1439</v>
      </c>
      <c r="BB317">
        <v>496.61</v>
      </c>
      <c r="BC317">
        <v>4.0899999999999999E-2</v>
      </c>
      <c r="BD317" s="1">
        <v>12152.69</v>
      </c>
      <c r="BE317" s="1">
        <v>6247.64</v>
      </c>
      <c r="BF317">
        <v>2.0162</v>
      </c>
      <c r="BG317">
        <v>0.53959999999999997</v>
      </c>
      <c r="BH317">
        <v>0.22170000000000001</v>
      </c>
      <c r="BI317">
        <v>0.16950000000000001</v>
      </c>
      <c r="BJ317">
        <v>3.6999999999999998E-2</v>
      </c>
      <c r="BK317">
        <v>3.2300000000000002E-2</v>
      </c>
    </row>
    <row r="318" spans="1:63" x14ac:dyDescent="0.3">
      <c r="A318" t="s">
        <v>317</v>
      </c>
      <c r="B318">
        <v>49882</v>
      </c>
      <c r="C318">
        <v>91.81</v>
      </c>
      <c r="D318">
        <v>23.78</v>
      </c>
      <c r="E318" s="1">
        <v>2183.3000000000002</v>
      </c>
      <c r="F318" s="1">
        <v>2129.16</v>
      </c>
      <c r="G318">
        <v>7.9000000000000008E-3</v>
      </c>
      <c r="H318">
        <v>8.0000000000000004E-4</v>
      </c>
      <c r="I318">
        <v>1.5699999999999999E-2</v>
      </c>
      <c r="J318">
        <v>8.9999999999999998E-4</v>
      </c>
      <c r="K318">
        <v>3.5700000000000003E-2</v>
      </c>
      <c r="L318">
        <v>0.90359999999999996</v>
      </c>
      <c r="M318">
        <v>3.5400000000000001E-2</v>
      </c>
      <c r="N318">
        <v>0.42370000000000002</v>
      </c>
      <c r="O318">
        <v>0.01</v>
      </c>
      <c r="P318">
        <v>0.14149999999999999</v>
      </c>
      <c r="Q318" s="1">
        <v>54590.9</v>
      </c>
      <c r="R318">
        <v>0.2311</v>
      </c>
      <c r="S318">
        <v>0.15809999999999999</v>
      </c>
      <c r="T318">
        <v>0.61070000000000002</v>
      </c>
      <c r="U318">
        <v>13.87</v>
      </c>
      <c r="V318" s="1">
        <v>76830.91</v>
      </c>
      <c r="W318">
        <v>153.08000000000001</v>
      </c>
      <c r="X318" s="1">
        <v>147144.35999999999</v>
      </c>
      <c r="Y318">
        <v>0.75309999999999999</v>
      </c>
      <c r="Z318">
        <v>0.18709999999999999</v>
      </c>
      <c r="AA318">
        <v>5.9799999999999999E-2</v>
      </c>
      <c r="AB318">
        <v>0.24690000000000001</v>
      </c>
      <c r="AC318">
        <v>147.13999999999999</v>
      </c>
      <c r="AD318" s="1">
        <v>4320.83</v>
      </c>
      <c r="AE318">
        <v>524.89</v>
      </c>
      <c r="AF318" s="1">
        <v>134658.92000000001</v>
      </c>
      <c r="AG318" t="s">
        <v>610</v>
      </c>
      <c r="AH318" s="1">
        <v>32814</v>
      </c>
      <c r="AI318" s="1">
        <v>50792.1</v>
      </c>
      <c r="AJ318">
        <v>45.65</v>
      </c>
      <c r="AK318">
        <v>26.97</v>
      </c>
      <c r="AL318">
        <v>32.92</v>
      </c>
      <c r="AM318">
        <v>4.16</v>
      </c>
      <c r="AN318" s="1">
        <v>1312.63</v>
      </c>
      <c r="AO318">
        <v>1.0469999999999999</v>
      </c>
      <c r="AP318" s="1">
        <v>1280.33</v>
      </c>
      <c r="AQ318" s="1">
        <v>1776.03</v>
      </c>
      <c r="AR318" s="1">
        <v>5824.86</v>
      </c>
      <c r="AS318">
        <v>539.16</v>
      </c>
      <c r="AT318">
        <v>254.22</v>
      </c>
      <c r="AU318" s="1">
        <v>9674.6</v>
      </c>
      <c r="AV318" s="1">
        <v>5314.55</v>
      </c>
      <c r="AW318">
        <v>0.46400000000000002</v>
      </c>
      <c r="AX318" s="1">
        <v>4148.3599999999997</v>
      </c>
      <c r="AY318">
        <v>0.36220000000000002</v>
      </c>
      <c r="AZ318" s="1">
        <v>1179.56</v>
      </c>
      <c r="BA318">
        <v>0.10299999999999999</v>
      </c>
      <c r="BB318">
        <v>811.25</v>
      </c>
      <c r="BC318">
        <v>7.0800000000000002E-2</v>
      </c>
      <c r="BD318" s="1">
        <v>11453.72</v>
      </c>
      <c r="BE318" s="1">
        <v>4162.12</v>
      </c>
      <c r="BF318">
        <v>1.3231999999999999</v>
      </c>
      <c r="BG318">
        <v>0.53649999999999998</v>
      </c>
      <c r="BH318">
        <v>0.22170000000000001</v>
      </c>
      <c r="BI318">
        <v>0.188</v>
      </c>
      <c r="BJ318">
        <v>2.9899999999999999E-2</v>
      </c>
      <c r="BK318">
        <v>2.3900000000000001E-2</v>
      </c>
    </row>
    <row r="319" spans="1:63" x14ac:dyDescent="0.3">
      <c r="A319" t="s">
        <v>318</v>
      </c>
      <c r="B319">
        <v>44347</v>
      </c>
      <c r="C319">
        <v>73.48</v>
      </c>
      <c r="D319">
        <v>24.76</v>
      </c>
      <c r="E319" s="1">
        <v>1819.47</v>
      </c>
      <c r="F319" s="1">
        <v>1732.29</v>
      </c>
      <c r="G319">
        <v>4.8999999999999998E-3</v>
      </c>
      <c r="H319">
        <v>2.0999999999999999E-3</v>
      </c>
      <c r="I319">
        <v>2.52E-2</v>
      </c>
      <c r="J319">
        <v>1.5E-3</v>
      </c>
      <c r="K319">
        <v>7.9299999999999995E-2</v>
      </c>
      <c r="L319">
        <v>0.83879999999999999</v>
      </c>
      <c r="M319">
        <v>4.8300000000000003E-2</v>
      </c>
      <c r="N319">
        <v>0.50060000000000004</v>
      </c>
      <c r="O319">
        <v>1.4999999999999999E-2</v>
      </c>
      <c r="P319">
        <v>0.15160000000000001</v>
      </c>
      <c r="Q319" s="1">
        <v>55127.4</v>
      </c>
      <c r="R319">
        <v>0.28170000000000001</v>
      </c>
      <c r="S319">
        <v>0.17849999999999999</v>
      </c>
      <c r="T319">
        <v>0.53969999999999996</v>
      </c>
      <c r="U319">
        <v>13.92</v>
      </c>
      <c r="V319" s="1">
        <v>69343.08</v>
      </c>
      <c r="W319">
        <v>127.14</v>
      </c>
      <c r="X319" s="1">
        <v>120182.94</v>
      </c>
      <c r="Y319">
        <v>0.76419999999999999</v>
      </c>
      <c r="Z319">
        <v>0.151</v>
      </c>
      <c r="AA319">
        <v>8.4699999999999998E-2</v>
      </c>
      <c r="AB319">
        <v>0.23580000000000001</v>
      </c>
      <c r="AC319">
        <v>120.18</v>
      </c>
      <c r="AD319" s="1">
        <v>3578.54</v>
      </c>
      <c r="AE319">
        <v>448.83</v>
      </c>
      <c r="AF319" s="1">
        <v>104367.47</v>
      </c>
      <c r="AG319" t="s">
        <v>610</v>
      </c>
      <c r="AH319" s="1">
        <v>29644</v>
      </c>
      <c r="AI319" s="1">
        <v>47537.27</v>
      </c>
      <c r="AJ319">
        <v>45.51</v>
      </c>
      <c r="AK319">
        <v>27.2</v>
      </c>
      <c r="AL319">
        <v>34.049999999999997</v>
      </c>
      <c r="AM319">
        <v>4.3499999999999996</v>
      </c>
      <c r="AN319">
        <v>925.7</v>
      </c>
      <c r="AO319">
        <v>0.96199999999999997</v>
      </c>
      <c r="AP319" s="1">
        <v>1392.29</v>
      </c>
      <c r="AQ319" s="1">
        <v>1935.1</v>
      </c>
      <c r="AR319" s="1">
        <v>6334.02</v>
      </c>
      <c r="AS319">
        <v>601.48</v>
      </c>
      <c r="AT319">
        <v>269.13</v>
      </c>
      <c r="AU319" s="1">
        <v>10532.02</v>
      </c>
      <c r="AV319" s="1">
        <v>6776.7</v>
      </c>
      <c r="AW319">
        <v>0.53710000000000002</v>
      </c>
      <c r="AX319" s="1">
        <v>3531.15</v>
      </c>
      <c r="AY319">
        <v>0.27989999999999998</v>
      </c>
      <c r="AZ319" s="1">
        <v>1287.04</v>
      </c>
      <c r="BA319">
        <v>0.10199999999999999</v>
      </c>
      <c r="BB319" s="1">
        <v>1022.69</v>
      </c>
      <c r="BC319">
        <v>8.1100000000000005E-2</v>
      </c>
      <c r="BD319" s="1">
        <v>12617.58</v>
      </c>
      <c r="BE319" s="1">
        <v>5377.62</v>
      </c>
      <c r="BF319">
        <v>1.9623999999999999</v>
      </c>
      <c r="BG319">
        <v>0.52259999999999995</v>
      </c>
      <c r="BH319">
        <v>0.21629999999999999</v>
      </c>
      <c r="BI319">
        <v>0.21049999999999999</v>
      </c>
      <c r="BJ319">
        <v>3.4599999999999999E-2</v>
      </c>
      <c r="BK319">
        <v>1.6E-2</v>
      </c>
    </row>
    <row r="320" spans="1:63" x14ac:dyDescent="0.3">
      <c r="A320" t="s">
        <v>319</v>
      </c>
      <c r="B320">
        <v>45476</v>
      </c>
      <c r="C320">
        <v>67.38</v>
      </c>
      <c r="D320">
        <v>57.74</v>
      </c>
      <c r="E320" s="1">
        <v>3890.26</v>
      </c>
      <c r="F320" s="1">
        <v>3725.92</v>
      </c>
      <c r="G320">
        <v>1.9699999999999999E-2</v>
      </c>
      <c r="H320">
        <v>5.9999999999999995E-4</v>
      </c>
      <c r="I320">
        <v>1.8200000000000001E-2</v>
      </c>
      <c r="J320">
        <v>1E-3</v>
      </c>
      <c r="K320">
        <v>2.98E-2</v>
      </c>
      <c r="L320">
        <v>0.89610000000000001</v>
      </c>
      <c r="M320">
        <v>3.4599999999999999E-2</v>
      </c>
      <c r="N320">
        <v>0.25030000000000002</v>
      </c>
      <c r="O320">
        <v>1.37E-2</v>
      </c>
      <c r="P320">
        <v>0.12130000000000001</v>
      </c>
      <c r="Q320" s="1">
        <v>61010.239999999998</v>
      </c>
      <c r="R320">
        <v>0.24729999999999999</v>
      </c>
      <c r="S320">
        <v>0.1769</v>
      </c>
      <c r="T320">
        <v>0.57579999999999998</v>
      </c>
      <c r="U320">
        <v>21.47</v>
      </c>
      <c r="V320" s="1">
        <v>85990.33</v>
      </c>
      <c r="W320">
        <v>176.85</v>
      </c>
      <c r="X320" s="1">
        <v>177036.97</v>
      </c>
      <c r="Y320">
        <v>0.75660000000000005</v>
      </c>
      <c r="Z320">
        <v>0.17610000000000001</v>
      </c>
      <c r="AA320">
        <v>6.7299999999999999E-2</v>
      </c>
      <c r="AB320">
        <v>0.24340000000000001</v>
      </c>
      <c r="AC320">
        <v>177.04</v>
      </c>
      <c r="AD320" s="1">
        <v>5875.38</v>
      </c>
      <c r="AE320">
        <v>677.76</v>
      </c>
      <c r="AF320" s="1">
        <v>174428.47</v>
      </c>
      <c r="AG320" t="s">
        <v>610</v>
      </c>
      <c r="AH320" s="1">
        <v>41130</v>
      </c>
      <c r="AI320" s="1">
        <v>68585.990000000005</v>
      </c>
      <c r="AJ320">
        <v>52.82</v>
      </c>
      <c r="AK320">
        <v>31.44</v>
      </c>
      <c r="AL320">
        <v>35.25</v>
      </c>
      <c r="AM320">
        <v>4.0599999999999996</v>
      </c>
      <c r="AN320" s="1">
        <v>1723.03</v>
      </c>
      <c r="AO320">
        <v>0.874</v>
      </c>
      <c r="AP320" s="1">
        <v>1239.79</v>
      </c>
      <c r="AQ320" s="1">
        <v>1820.7</v>
      </c>
      <c r="AR320" s="1">
        <v>5982.44</v>
      </c>
      <c r="AS320">
        <v>619.35</v>
      </c>
      <c r="AT320">
        <v>341.4</v>
      </c>
      <c r="AU320" s="1">
        <v>10003.67</v>
      </c>
      <c r="AV320" s="1">
        <v>4132.03</v>
      </c>
      <c r="AW320">
        <v>0.3649</v>
      </c>
      <c r="AX320" s="1">
        <v>5828.16</v>
      </c>
      <c r="AY320">
        <v>0.51470000000000005</v>
      </c>
      <c r="AZ320">
        <v>809.6</v>
      </c>
      <c r="BA320">
        <v>7.1499999999999994E-2</v>
      </c>
      <c r="BB320">
        <v>553.62</v>
      </c>
      <c r="BC320">
        <v>4.8899999999999999E-2</v>
      </c>
      <c r="BD320" s="1">
        <v>11323.41</v>
      </c>
      <c r="BE320" s="1">
        <v>2855.93</v>
      </c>
      <c r="BF320">
        <v>0.56089999999999995</v>
      </c>
      <c r="BG320">
        <v>0.57440000000000002</v>
      </c>
      <c r="BH320">
        <v>0.22339999999999999</v>
      </c>
      <c r="BI320">
        <v>0.15479999999999999</v>
      </c>
      <c r="BJ320">
        <v>3.09E-2</v>
      </c>
      <c r="BK320">
        <v>1.66E-2</v>
      </c>
    </row>
    <row r="321" spans="1:63" x14ac:dyDescent="0.3">
      <c r="A321" t="s">
        <v>320</v>
      </c>
      <c r="B321">
        <v>50450</v>
      </c>
      <c r="C321">
        <v>34.619999999999997</v>
      </c>
      <c r="D321">
        <v>251.63</v>
      </c>
      <c r="E321" s="1">
        <v>8711.0400000000009</v>
      </c>
      <c r="F321" s="1">
        <v>8542.49</v>
      </c>
      <c r="G321">
        <v>7.9799999999999996E-2</v>
      </c>
      <c r="H321">
        <v>8.0000000000000004E-4</v>
      </c>
      <c r="I321">
        <v>6.6299999999999998E-2</v>
      </c>
      <c r="J321">
        <v>1.1999999999999999E-3</v>
      </c>
      <c r="K321">
        <v>4.7899999999999998E-2</v>
      </c>
      <c r="L321">
        <v>0.75680000000000003</v>
      </c>
      <c r="M321">
        <v>4.7199999999999999E-2</v>
      </c>
      <c r="N321">
        <v>0.19500000000000001</v>
      </c>
      <c r="O321">
        <v>3.73E-2</v>
      </c>
      <c r="P321">
        <v>0.1178</v>
      </c>
      <c r="Q321" s="1">
        <v>70665.47</v>
      </c>
      <c r="R321">
        <v>0.20960000000000001</v>
      </c>
      <c r="S321">
        <v>0.1862</v>
      </c>
      <c r="T321">
        <v>0.60429999999999995</v>
      </c>
      <c r="U321">
        <v>50.07</v>
      </c>
      <c r="V321" s="1">
        <v>90380.800000000003</v>
      </c>
      <c r="W321">
        <v>171.81</v>
      </c>
      <c r="X321" s="1">
        <v>186522.65</v>
      </c>
      <c r="Y321">
        <v>0.78790000000000004</v>
      </c>
      <c r="Z321">
        <v>0.18290000000000001</v>
      </c>
      <c r="AA321">
        <v>2.93E-2</v>
      </c>
      <c r="AB321">
        <v>0.21210000000000001</v>
      </c>
      <c r="AC321">
        <v>186.52</v>
      </c>
      <c r="AD321" s="1">
        <v>8553.0300000000007</v>
      </c>
      <c r="AE321">
        <v>943.3</v>
      </c>
      <c r="AF321" s="1">
        <v>205338.75</v>
      </c>
      <c r="AG321" t="s">
        <v>610</v>
      </c>
      <c r="AH321" s="1">
        <v>51552</v>
      </c>
      <c r="AI321" s="1">
        <v>95583.58</v>
      </c>
      <c r="AJ321">
        <v>75.19</v>
      </c>
      <c r="AK321">
        <v>42.35</v>
      </c>
      <c r="AL321">
        <v>48.94</v>
      </c>
      <c r="AM321">
        <v>4.8099999999999996</v>
      </c>
      <c r="AN321" s="1">
        <v>1493.34</v>
      </c>
      <c r="AO321">
        <v>0.68200000000000005</v>
      </c>
      <c r="AP321" s="1">
        <v>1351.87</v>
      </c>
      <c r="AQ321" s="1">
        <v>1957.93</v>
      </c>
      <c r="AR321" s="1">
        <v>7110.4</v>
      </c>
      <c r="AS321">
        <v>711.55</v>
      </c>
      <c r="AT321">
        <v>380.1</v>
      </c>
      <c r="AU321" s="1">
        <v>11511.84</v>
      </c>
      <c r="AV321" s="1">
        <v>3331.51</v>
      </c>
      <c r="AW321">
        <v>0.26690000000000003</v>
      </c>
      <c r="AX321" s="1">
        <v>7656.18</v>
      </c>
      <c r="AY321">
        <v>0.61350000000000005</v>
      </c>
      <c r="AZ321" s="1">
        <v>1072.45</v>
      </c>
      <c r="BA321">
        <v>8.5900000000000004E-2</v>
      </c>
      <c r="BB321">
        <v>419.86</v>
      </c>
      <c r="BC321">
        <v>3.3599999999999998E-2</v>
      </c>
      <c r="BD321" s="1">
        <v>12480</v>
      </c>
      <c r="BE321" s="1">
        <v>2034.97</v>
      </c>
      <c r="BF321">
        <v>0.2757</v>
      </c>
      <c r="BG321">
        <v>0.60250000000000004</v>
      </c>
      <c r="BH321">
        <v>0.22409999999999999</v>
      </c>
      <c r="BI321">
        <v>0.1231</v>
      </c>
      <c r="BJ321">
        <v>2.9899999999999999E-2</v>
      </c>
      <c r="BK321">
        <v>2.0500000000000001E-2</v>
      </c>
    </row>
    <row r="322" spans="1:63" x14ac:dyDescent="0.3">
      <c r="A322" t="s">
        <v>321</v>
      </c>
      <c r="B322">
        <v>44354</v>
      </c>
      <c r="C322">
        <v>23.1</v>
      </c>
      <c r="D322">
        <v>163.68</v>
      </c>
      <c r="E322" s="1">
        <v>3780.34</v>
      </c>
      <c r="F322" s="1">
        <v>3206.18</v>
      </c>
      <c r="G322">
        <v>3.3999999999999998E-3</v>
      </c>
      <c r="H322">
        <v>4.0000000000000002E-4</v>
      </c>
      <c r="I322">
        <v>0.20419999999999999</v>
      </c>
      <c r="J322">
        <v>1.4E-3</v>
      </c>
      <c r="K322">
        <v>8.14E-2</v>
      </c>
      <c r="L322">
        <v>0.59260000000000002</v>
      </c>
      <c r="M322">
        <v>0.1166</v>
      </c>
      <c r="N322">
        <v>0.93869999999999998</v>
      </c>
      <c r="O322">
        <v>2.4899999999999999E-2</v>
      </c>
      <c r="P322">
        <v>0.17480000000000001</v>
      </c>
      <c r="Q322" s="1">
        <v>55588.92</v>
      </c>
      <c r="R322">
        <v>0.27300000000000002</v>
      </c>
      <c r="S322">
        <v>0.1799</v>
      </c>
      <c r="T322">
        <v>0.54710000000000003</v>
      </c>
      <c r="U322">
        <v>27.63</v>
      </c>
      <c r="V322" s="1">
        <v>74437.09</v>
      </c>
      <c r="W322">
        <v>134.19</v>
      </c>
      <c r="X322" s="1">
        <v>86619.69</v>
      </c>
      <c r="Y322">
        <v>0.65720000000000001</v>
      </c>
      <c r="Z322">
        <v>0.27050000000000002</v>
      </c>
      <c r="AA322">
        <v>7.2300000000000003E-2</v>
      </c>
      <c r="AB322">
        <v>0.34279999999999999</v>
      </c>
      <c r="AC322">
        <v>86.62</v>
      </c>
      <c r="AD322" s="1">
        <v>3226.5</v>
      </c>
      <c r="AE322">
        <v>419.47</v>
      </c>
      <c r="AF322" s="1">
        <v>79906.149999999994</v>
      </c>
      <c r="AG322" t="s">
        <v>610</v>
      </c>
      <c r="AH322" s="1">
        <v>25939</v>
      </c>
      <c r="AI322" s="1">
        <v>39753.269999999997</v>
      </c>
      <c r="AJ322">
        <v>51.95</v>
      </c>
      <c r="AK322">
        <v>34.869999999999997</v>
      </c>
      <c r="AL322">
        <v>39.130000000000003</v>
      </c>
      <c r="AM322">
        <v>4.38</v>
      </c>
      <c r="AN322">
        <v>910.98</v>
      </c>
      <c r="AO322">
        <v>1.0577000000000001</v>
      </c>
      <c r="AP322" s="1">
        <v>1583.13</v>
      </c>
      <c r="AQ322" s="1">
        <v>2438.6</v>
      </c>
      <c r="AR322" s="1">
        <v>6676.61</v>
      </c>
      <c r="AS322">
        <v>707.88</v>
      </c>
      <c r="AT322">
        <v>462.21</v>
      </c>
      <c r="AU322" s="1">
        <v>11868.44</v>
      </c>
      <c r="AV322" s="1">
        <v>9158.91</v>
      </c>
      <c r="AW322">
        <v>0.6089</v>
      </c>
      <c r="AX322" s="1">
        <v>3395.65</v>
      </c>
      <c r="AY322">
        <v>0.2258</v>
      </c>
      <c r="AZ322">
        <v>801.67</v>
      </c>
      <c r="BA322">
        <v>5.33E-2</v>
      </c>
      <c r="BB322" s="1">
        <v>1685.27</v>
      </c>
      <c r="BC322">
        <v>0.112</v>
      </c>
      <c r="BD322" s="1">
        <v>15041.5</v>
      </c>
      <c r="BE322" s="1">
        <v>5770.8</v>
      </c>
      <c r="BF322">
        <v>3.0537000000000001</v>
      </c>
      <c r="BG322">
        <v>0.48199999999999998</v>
      </c>
      <c r="BH322">
        <v>0.19309999999999999</v>
      </c>
      <c r="BI322">
        <v>0.28370000000000001</v>
      </c>
      <c r="BJ322">
        <v>2.8899999999999999E-2</v>
      </c>
      <c r="BK322">
        <v>1.23E-2</v>
      </c>
    </row>
    <row r="323" spans="1:63" x14ac:dyDescent="0.3">
      <c r="A323" t="s">
        <v>322</v>
      </c>
      <c r="B323">
        <v>50153</v>
      </c>
      <c r="C323">
        <v>89.29</v>
      </c>
      <c r="D323">
        <v>11.04</v>
      </c>
      <c r="E323">
        <v>986.04</v>
      </c>
      <c r="F323">
        <v>919.54</v>
      </c>
      <c r="G323">
        <v>2.5000000000000001E-3</v>
      </c>
      <c r="H323">
        <v>4.0000000000000002E-4</v>
      </c>
      <c r="I323">
        <v>4.4999999999999997E-3</v>
      </c>
      <c r="J323">
        <v>5.0000000000000001E-4</v>
      </c>
      <c r="K323">
        <v>1.15E-2</v>
      </c>
      <c r="L323">
        <v>0.96199999999999997</v>
      </c>
      <c r="M323">
        <v>1.8499999999999999E-2</v>
      </c>
      <c r="N323">
        <v>0.41139999999999999</v>
      </c>
      <c r="O323">
        <v>3.0999999999999999E-3</v>
      </c>
      <c r="P323">
        <v>0.1406</v>
      </c>
      <c r="Q323" s="1">
        <v>53686.11</v>
      </c>
      <c r="R323">
        <v>0.29430000000000001</v>
      </c>
      <c r="S323">
        <v>0.18629999999999999</v>
      </c>
      <c r="T323">
        <v>0.51929999999999998</v>
      </c>
      <c r="U323">
        <v>7.75</v>
      </c>
      <c r="V323" s="1">
        <v>72038.61</v>
      </c>
      <c r="W323">
        <v>121.95</v>
      </c>
      <c r="X323" s="1">
        <v>185889.2</v>
      </c>
      <c r="Y323">
        <v>0.74009999999999998</v>
      </c>
      <c r="Z323">
        <v>0.1447</v>
      </c>
      <c r="AA323">
        <v>0.1152</v>
      </c>
      <c r="AB323">
        <v>0.25990000000000002</v>
      </c>
      <c r="AC323">
        <v>185.89</v>
      </c>
      <c r="AD323" s="1">
        <v>5124.53</v>
      </c>
      <c r="AE323">
        <v>521.04</v>
      </c>
      <c r="AF323" s="1">
        <v>167653.37</v>
      </c>
      <c r="AG323" t="s">
        <v>610</v>
      </c>
      <c r="AH323" s="1">
        <v>33483</v>
      </c>
      <c r="AI323" s="1">
        <v>54042.69</v>
      </c>
      <c r="AJ323">
        <v>40.22</v>
      </c>
      <c r="AK323">
        <v>26.59</v>
      </c>
      <c r="AL323">
        <v>29.48</v>
      </c>
      <c r="AM323">
        <v>4.3099999999999996</v>
      </c>
      <c r="AN323" s="1">
        <v>1425.33</v>
      </c>
      <c r="AO323">
        <v>1.2277</v>
      </c>
      <c r="AP323" s="1">
        <v>1574.22</v>
      </c>
      <c r="AQ323" s="1">
        <v>2361.3200000000002</v>
      </c>
      <c r="AR323" s="1">
        <v>6368.84</v>
      </c>
      <c r="AS323">
        <v>572.98</v>
      </c>
      <c r="AT323">
        <v>315</v>
      </c>
      <c r="AU323" s="1">
        <v>11192.36</v>
      </c>
      <c r="AV323" s="1">
        <v>6012.23</v>
      </c>
      <c r="AW323">
        <v>0.43459999999999999</v>
      </c>
      <c r="AX323" s="1">
        <v>5432.73</v>
      </c>
      <c r="AY323">
        <v>0.39269999999999999</v>
      </c>
      <c r="AZ323" s="1">
        <v>1433.54</v>
      </c>
      <c r="BA323">
        <v>0.1036</v>
      </c>
      <c r="BB323">
        <v>955.62</v>
      </c>
      <c r="BC323">
        <v>6.9099999999999995E-2</v>
      </c>
      <c r="BD323" s="1">
        <v>13834.12</v>
      </c>
      <c r="BE323" s="1">
        <v>4470.79</v>
      </c>
      <c r="BF323">
        <v>1.2591000000000001</v>
      </c>
      <c r="BG323">
        <v>0.49980000000000002</v>
      </c>
      <c r="BH323">
        <v>0.22289999999999999</v>
      </c>
      <c r="BI323">
        <v>0.21829999999999999</v>
      </c>
      <c r="BJ323">
        <v>3.5200000000000002E-2</v>
      </c>
      <c r="BK323">
        <v>2.3800000000000002E-2</v>
      </c>
    </row>
    <row r="324" spans="1:63" x14ac:dyDescent="0.3">
      <c r="A324" t="s">
        <v>323</v>
      </c>
      <c r="B324">
        <v>44362</v>
      </c>
      <c r="C324">
        <v>33.950000000000003</v>
      </c>
      <c r="D324">
        <v>81.7</v>
      </c>
      <c r="E324" s="1">
        <v>2774.02</v>
      </c>
      <c r="F324" s="1">
        <v>2681.58</v>
      </c>
      <c r="G324">
        <v>2.2700000000000001E-2</v>
      </c>
      <c r="H324">
        <v>8.0000000000000004E-4</v>
      </c>
      <c r="I324">
        <v>7.1599999999999997E-2</v>
      </c>
      <c r="J324">
        <v>1.4E-3</v>
      </c>
      <c r="K324">
        <v>5.1299999999999998E-2</v>
      </c>
      <c r="L324">
        <v>0.79079999999999995</v>
      </c>
      <c r="M324">
        <v>6.1400000000000003E-2</v>
      </c>
      <c r="N324">
        <v>0.38919999999999999</v>
      </c>
      <c r="O324">
        <v>1.9199999999999998E-2</v>
      </c>
      <c r="P324">
        <v>0.13719999999999999</v>
      </c>
      <c r="Q324" s="1">
        <v>61986.48</v>
      </c>
      <c r="R324">
        <v>0.2361</v>
      </c>
      <c r="S324">
        <v>0.19500000000000001</v>
      </c>
      <c r="T324">
        <v>0.56889999999999996</v>
      </c>
      <c r="U324">
        <v>18.48</v>
      </c>
      <c r="V324" s="1">
        <v>83020.03</v>
      </c>
      <c r="W324">
        <v>146.24</v>
      </c>
      <c r="X324" s="1">
        <v>187426.34</v>
      </c>
      <c r="Y324">
        <v>0.65449999999999997</v>
      </c>
      <c r="Z324">
        <v>0.3034</v>
      </c>
      <c r="AA324">
        <v>4.2099999999999999E-2</v>
      </c>
      <c r="AB324">
        <v>0.34549999999999997</v>
      </c>
      <c r="AC324">
        <v>187.43</v>
      </c>
      <c r="AD324" s="1">
        <v>7888.97</v>
      </c>
      <c r="AE324">
        <v>812.08</v>
      </c>
      <c r="AF324" s="1">
        <v>189457.02</v>
      </c>
      <c r="AG324" t="s">
        <v>610</v>
      </c>
      <c r="AH324" s="1">
        <v>35898</v>
      </c>
      <c r="AI324" s="1">
        <v>58840.32</v>
      </c>
      <c r="AJ324">
        <v>64.22</v>
      </c>
      <c r="AK324">
        <v>40.35</v>
      </c>
      <c r="AL324">
        <v>43.77</v>
      </c>
      <c r="AM324">
        <v>4.75</v>
      </c>
      <c r="AN324" s="1">
        <v>1343.8</v>
      </c>
      <c r="AO324">
        <v>1.0484</v>
      </c>
      <c r="AP324" s="1">
        <v>1446.97</v>
      </c>
      <c r="AQ324" s="1">
        <v>2055.9899999999998</v>
      </c>
      <c r="AR324" s="1">
        <v>6890.61</v>
      </c>
      <c r="AS324">
        <v>702.96</v>
      </c>
      <c r="AT324">
        <v>352.97</v>
      </c>
      <c r="AU324" s="1">
        <v>11449.5</v>
      </c>
      <c r="AV324" s="1">
        <v>3807.12</v>
      </c>
      <c r="AW324">
        <v>0.29699999999999999</v>
      </c>
      <c r="AX324" s="1">
        <v>7166.94</v>
      </c>
      <c r="AY324">
        <v>0.55920000000000003</v>
      </c>
      <c r="AZ324" s="1">
        <v>1095.77</v>
      </c>
      <c r="BA324">
        <v>8.5500000000000007E-2</v>
      </c>
      <c r="BB324">
        <v>747.47</v>
      </c>
      <c r="BC324">
        <v>5.8299999999999998E-2</v>
      </c>
      <c r="BD324" s="1">
        <v>12817.3</v>
      </c>
      <c r="BE324" s="1">
        <v>2176.96</v>
      </c>
      <c r="BF324">
        <v>0.45119999999999999</v>
      </c>
      <c r="BG324">
        <v>0.56330000000000002</v>
      </c>
      <c r="BH324">
        <v>0.21940000000000001</v>
      </c>
      <c r="BI324">
        <v>0.1709</v>
      </c>
      <c r="BJ324">
        <v>2.98E-2</v>
      </c>
      <c r="BK324">
        <v>1.66E-2</v>
      </c>
    </row>
    <row r="325" spans="1:63" x14ac:dyDescent="0.3">
      <c r="A325" t="s">
        <v>324</v>
      </c>
      <c r="B325">
        <v>44370</v>
      </c>
      <c r="C325">
        <v>26.76</v>
      </c>
      <c r="D325">
        <v>144.4</v>
      </c>
      <c r="E325" s="1">
        <v>3864.34</v>
      </c>
      <c r="F325" s="1">
        <v>3745.07</v>
      </c>
      <c r="G325">
        <v>5.8500000000000003E-2</v>
      </c>
      <c r="H325">
        <v>1.2999999999999999E-3</v>
      </c>
      <c r="I325">
        <v>8.72E-2</v>
      </c>
      <c r="J325">
        <v>8.9999999999999998E-4</v>
      </c>
      <c r="K325">
        <v>4.4400000000000002E-2</v>
      </c>
      <c r="L325">
        <v>0.75760000000000005</v>
      </c>
      <c r="M325">
        <v>5.0099999999999999E-2</v>
      </c>
      <c r="N325">
        <v>0.25109999999999999</v>
      </c>
      <c r="O325">
        <v>3.2000000000000001E-2</v>
      </c>
      <c r="P325">
        <v>0.1217</v>
      </c>
      <c r="Q325" s="1">
        <v>67557.61</v>
      </c>
      <c r="R325">
        <v>0.1956</v>
      </c>
      <c r="S325">
        <v>0.18329999999999999</v>
      </c>
      <c r="T325">
        <v>0.62109999999999999</v>
      </c>
      <c r="U325">
        <v>25.58</v>
      </c>
      <c r="V325" s="1">
        <v>81808.800000000003</v>
      </c>
      <c r="W325">
        <v>148.91999999999999</v>
      </c>
      <c r="X325" s="1">
        <v>229753.47</v>
      </c>
      <c r="Y325">
        <v>0.67869999999999997</v>
      </c>
      <c r="Z325">
        <v>0.2858</v>
      </c>
      <c r="AA325">
        <v>3.5499999999999997E-2</v>
      </c>
      <c r="AB325">
        <v>0.32129999999999997</v>
      </c>
      <c r="AC325">
        <v>229.75</v>
      </c>
      <c r="AD325" s="1">
        <v>9616.08</v>
      </c>
      <c r="AE325">
        <v>954.37</v>
      </c>
      <c r="AF325" s="1">
        <v>228466.75</v>
      </c>
      <c r="AG325" t="s">
        <v>610</v>
      </c>
      <c r="AH325" s="1">
        <v>42371</v>
      </c>
      <c r="AI325" s="1">
        <v>80075.37</v>
      </c>
      <c r="AJ325">
        <v>66.41</v>
      </c>
      <c r="AK325">
        <v>40.39</v>
      </c>
      <c r="AL325">
        <v>43.72</v>
      </c>
      <c r="AM325">
        <v>5.0599999999999996</v>
      </c>
      <c r="AN325" s="1">
        <v>1661.17</v>
      </c>
      <c r="AO325">
        <v>0.79730000000000001</v>
      </c>
      <c r="AP325" s="1">
        <v>1484</v>
      </c>
      <c r="AQ325" s="1">
        <v>2182.73</v>
      </c>
      <c r="AR325" s="1">
        <v>7027.1</v>
      </c>
      <c r="AS325">
        <v>762.17</v>
      </c>
      <c r="AT325">
        <v>387.44</v>
      </c>
      <c r="AU325" s="1">
        <v>11843.45</v>
      </c>
      <c r="AV325" s="1">
        <v>3143.33</v>
      </c>
      <c r="AW325">
        <v>0.23799999999999999</v>
      </c>
      <c r="AX325" s="1">
        <v>8585.99</v>
      </c>
      <c r="AY325">
        <v>0.65</v>
      </c>
      <c r="AZ325">
        <v>938.11</v>
      </c>
      <c r="BA325">
        <v>7.0999999999999994E-2</v>
      </c>
      <c r="BB325">
        <v>541.21</v>
      </c>
      <c r="BC325">
        <v>4.1000000000000002E-2</v>
      </c>
      <c r="BD325" s="1">
        <v>13208.64</v>
      </c>
      <c r="BE325" s="1">
        <v>1365.01</v>
      </c>
      <c r="BF325">
        <v>0.1862</v>
      </c>
      <c r="BG325">
        <v>0.57940000000000003</v>
      </c>
      <c r="BH325">
        <v>0.224</v>
      </c>
      <c r="BI325">
        <v>0.1482</v>
      </c>
      <c r="BJ325">
        <v>3.09E-2</v>
      </c>
      <c r="BK325">
        <v>1.7500000000000002E-2</v>
      </c>
    </row>
    <row r="326" spans="1:63" x14ac:dyDescent="0.3">
      <c r="A326" t="s">
        <v>325</v>
      </c>
      <c r="B326">
        <v>48850</v>
      </c>
      <c r="C326">
        <v>83.14</v>
      </c>
      <c r="D326">
        <v>25.15</v>
      </c>
      <c r="E326" s="1">
        <v>2090.79</v>
      </c>
      <c r="F326" s="1">
        <v>2000.71</v>
      </c>
      <c r="G326">
        <v>4.1000000000000003E-3</v>
      </c>
      <c r="H326">
        <v>2.0999999999999999E-3</v>
      </c>
      <c r="I326">
        <v>1.9199999999999998E-2</v>
      </c>
      <c r="J326">
        <v>1.4E-3</v>
      </c>
      <c r="K326">
        <v>2.2200000000000001E-2</v>
      </c>
      <c r="L326">
        <v>0.9073</v>
      </c>
      <c r="M326">
        <v>4.3799999999999999E-2</v>
      </c>
      <c r="N326">
        <v>0.61719999999999997</v>
      </c>
      <c r="O326">
        <v>3.0999999999999999E-3</v>
      </c>
      <c r="P326">
        <v>0.1593</v>
      </c>
      <c r="Q326" s="1">
        <v>52823.31</v>
      </c>
      <c r="R326">
        <v>0.25919999999999999</v>
      </c>
      <c r="S326">
        <v>0.1678</v>
      </c>
      <c r="T326">
        <v>0.57299999999999995</v>
      </c>
      <c r="U326">
        <v>16.16</v>
      </c>
      <c r="V326" s="1">
        <v>70952.929999999993</v>
      </c>
      <c r="W326">
        <v>125.74</v>
      </c>
      <c r="X326" s="1">
        <v>107531.07</v>
      </c>
      <c r="Y326">
        <v>0.77729999999999999</v>
      </c>
      <c r="Z326">
        <v>0.1578</v>
      </c>
      <c r="AA326">
        <v>6.4899999999999999E-2</v>
      </c>
      <c r="AB326">
        <v>0.22270000000000001</v>
      </c>
      <c r="AC326">
        <v>107.53</v>
      </c>
      <c r="AD326" s="1">
        <v>3081.24</v>
      </c>
      <c r="AE326">
        <v>425.53</v>
      </c>
      <c r="AF326" s="1">
        <v>95264.74</v>
      </c>
      <c r="AG326" t="s">
        <v>610</v>
      </c>
      <c r="AH326" s="1">
        <v>28317</v>
      </c>
      <c r="AI326" s="1">
        <v>43711.31</v>
      </c>
      <c r="AJ326">
        <v>41.34</v>
      </c>
      <c r="AK326">
        <v>26.61</v>
      </c>
      <c r="AL326">
        <v>32.99</v>
      </c>
      <c r="AM326">
        <v>3.99</v>
      </c>
      <c r="AN326" s="1">
        <v>1091.47</v>
      </c>
      <c r="AO326">
        <v>1.0934999999999999</v>
      </c>
      <c r="AP326" s="1">
        <v>1392.82</v>
      </c>
      <c r="AQ326" s="1">
        <v>2131.29</v>
      </c>
      <c r="AR326" s="1">
        <v>6514.44</v>
      </c>
      <c r="AS326">
        <v>574.26</v>
      </c>
      <c r="AT326">
        <v>325.39999999999998</v>
      </c>
      <c r="AU326" s="1">
        <v>10938.22</v>
      </c>
      <c r="AV326" s="1">
        <v>7403.53</v>
      </c>
      <c r="AW326">
        <v>0.58069999999999999</v>
      </c>
      <c r="AX326" s="1">
        <v>3169.08</v>
      </c>
      <c r="AY326">
        <v>0.24859999999999999</v>
      </c>
      <c r="AZ326">
        <v>997.5</v>
      </c>
      <c r="BA326">
        <v>7.8200000000000006E-2</v>
      </c>
      <c r="BB326" s="1">
        <v>1178.8499999999999</v>
      </c>
      <c r="BC326">
        <v>9.2499999999999999E-2</v>
      </c>
      <c r="BD326" s="1">
        <v>12748.96</v>
      </c>
      <c r="BE326" s="1">
        <v>6080.97</v>
      </c>
      <c r="BF326">
        <v>2.6585000000000001</v>
      </c>
      <c r="BG326">
        <v>0.51160000000000005</v>
      </c>
      <c r="BH326">
        <v>0.23519999999999999</v>
      </c>
      <c r="BI326">
        <v>0.2001</v>
      </c>
      <c r="BJ326">
        <v>3.5499999999999997E-2</v>
      </c>
      <c r="BK326">
        <v>1.7600000000000001E-2</v>
      </c>
    </row>
    <row r="327" spans="1:63" x14ac:dyDescent="0.3">
      <c r="A327" t="s">
        <v>326</v>
      </c>
      <c r="B327">
        <v>47456</v>
      </c>
      <c r="C327">
        <v>77.14</v>
      </c>
      <c r="D327">
        <v>9.35</v>
      </c>
      <c r="E327">
        <v>721.41</v>
      </c>
      <c r="F327">
        <v>718.37</v>
      </c>
      <c r="G327">
        <v>4.1999999999999997E-3</v>
      </c>
      <c r="H327">
        <v>2.9999999999999997E-4</v>
      </c>
      <c r="I327">
        <v>5.5999999999999999E-3</v>
      </c>
      <c r="J327">
        <v>1.2999999999999999E-3</v>
      </c>
      <c r="K327">
        <v>6.7799999999999999E-2</v>
      </c>
      <c r="L327">
        <v>0.90059999999999996</v>
      </c>
      <c r="M327">
        <v>2.0299999999999999E-2</v>
      </c>
      <c r="N327">
        <v>0.38529999999999998</v>
      </c>
      <c r="O327">
        <v>4.8999999999999998E-3</v>
      </c>
      <c r="P327">
        <v>0.14330000000000001</v>
      </c>
      <c r="Q327" s="1">
        <v>52758.61</v>
      </c>
      <c r="R327">
        <v>0.28160000000000002</v>
      </c>
      <c r="S327">
        <v>0.1583</v>
      </c>
      <c r="T327">
        <v>0.56020000000000003</v>
      </c>
      <c r="U327">
        <v>9.0399999999999991</v>
      </c>
      <c r="V327" s="1">
        <v>63216.37</v>
      </c>
      <c r="W327">
        <v>76.61</v>
      </c>
      <c r="X327" s="1">
        <v>153142.93</v>
      </c>
      <c r="Y327">
        <v>0.89849999999999997</v>
      </c>
      <c r="Z327">
        <v>4.99E-2</v>
      </c>
      <c r="AA327">
        <v>5.16E-2</v>
      </c>
      <c r="AB327">
        <v>0.10150000000000001</v>
      </c>
      <c r="AC327">
        <v>153.13999999999999</v>
      </c>
      <c r="AD327" s="1">
        <v>3739.33</v>
      </c>
      <c r="AE327">
        <v>455.05</v>
      </c>
      <c r="AF327" s="1">
        <v>124782.66</v>
      </c>
      <c r="AG327" t="s">
        <v>610</v>
      </c>
      <c r="AH327" s="1">
        <v>33724</v>
      </c>
      <c r="AI327" s="1">
        <v>48237.59</v>
      </c>
      <c r="AJ327">
        <v>41.02</v>
      </c>
      <c r="AK327">
        <v>23</v>
      </c>
      <c r="AL327">
        <v>29.9</v>
      </c>
      <c r="AM327">
        <v>4.22</v>
      </c>
      <c r="AN327" s="1">
        <v>1514.81</v>
      </c>
      <c r="AO327">
        <v>1.7648999999999999</v>
      </c>
      <c r="AP327" s="1">
        <v>1616.92</v>
      </c>
      <c r="AQ327" s="1">
        <v>2100.27</v>
      </c>
      <c r="AR327" s="1">
        <v>6797.66</v>
      </c>
      <c r="AS327">
        <v>531.59</v>
      </c>
      <c r="AT327">
        <v>326.17</v>
      </c>
      <c r="AU327" s="1">
        <v>11372.61</v>
      </c>
      <c r="AV327" s="1">
        <v>7210.03</v>
      </c>
      <c r="AW327">
        <v>0.5081</v>
      </c>
      <c r="AX327" s="1">
        <v>4564.03</v>
      </c>
      <c r="AY327">
        <v>0.3216</v>
      </c>
      <c r="AZ327" s="1">
        <v>1619.29</v>
      </c>
      <c r="BA327">
        <v>0.11409999999999999</v>
      </c>
      <c r="BB327">
        <v>798.08</v>
      </c>
      <c r="BC327">
        <v>5.62E-2</v>
      </c>
      <c r="BD327" s="1">
        <v>14191.43</v>
      </c>
      <c r="BE327" s="1">
        <v>6484.85</v>
      </c>
      <c r="BF327">
        <v>2.6021000000000001</v>
      </c>
      <c r="BG327">
        <v>0.53349999999999997</v>
      </c>
      <c r="BH327">
        <v>0.21779999999999999</v>
      </c>
      <c r="BI327">
        <v>0.19570000000000001</v>
      </c>
      <c r="BJ327">
        <v>3.4500000000000003E-2</v>
      </c>
      <c r="BK327">
        <v>1.8499999999999999E-2</v>
      </c>
    </row>
    <row r="328" spans="1:63" x14ac:dyDescent="0.3">
      <c r="A328" t="s">
        <v>327</v>
      </c>
      <c r="B328">
        <v>50229</v>
      </c>
      <c r="C328">
        <v>61.71</v>
      </c>
      <c r="D328">
        <v>15.36</v>
      </c>
      <c r="E328">
        <v>948.22</v>
      </c>
      <c r="F328">
        <v>937.17</v>
      </c>
      <c r="G328">
        <v>2.8999999999999998E-3</v>
      </c>
      <c r="H328">
        <v>5.9999999999999995E-4</v>
      </c>
      <c r="I328">
        <v>6.6E-3</v>
      </c>
      <c r="J328">
        <v>8.9999999999999998E-4</v>
      </c>
      <c r="K328">
        <v>1.8599999999999998E-2</v>
      </c>
      <c r="L328">
        <v>0.94540000000000002</v>
      </c>
      <c r="M328">
        <v>2.5000000000000001E-2</v>
      </c>
      <c r="N328">
        <v>0.37309999999999999</v>
      </c>
      <c r="O328">
        <v>1.1999999999999999E-3</v>
      </c>
      <c r="P328">
        <v>0.1298</v>
      </c>
      <c r="Q328" s="1">
        <v>51159.89</v>
      </c>
      <c r="R328">
        <v>0.30769999999999997</v>
      </c>
      <c r="S328">
        <v>0.16320000000000001</v>
      </c>
      <c r="T328">
        <v>0.52910000000000001</v>
      </c>
      <c r="U328">
        <v>8.42</v>
      </c>
      <c r="V328" s="1">
        <v>67213.350000000006</v>
      </c>
      <c r="W328">
        <v>108.03</v>
      </c>
      <c r="X328" s="1">
        <v>118018.4</v>
      </c>
      <c r="Y328">
        <v>0.9194</v>
      </c>
      <c r="Z328">
        <v>4.19E-2</v>
      </c>
      <c r="AA328">
        <v>3.8600000000000002E-2</v>
      </c>
      <c r="AB328">
        <v>8.0600000000000005E-2</v>
      </c>
      <c r="AC328">
        <v>118.02</v>
      </c>
      <c r="AD328" s="1">
        <v>2990.92</v>
      </c>
      <c r="AE328">
        <v>425.23</v>
      </c>
      <c r="AF328" s="1">
        <v>109904.9</v>
      </c>
      <c r="AG328" t="s">
        <v>610</v>
      </c>
      <c r="AH328" s="1">
        <v>35095</v>
      </c>
      <c r="AI328" s="1">
        <v>50871.519999999997</v>
      </c>
      <c r="AJ328">
        <v>38.01</v>
      </c>
      <c r="AK328">
        <v>24.63</v>
      </c>
      <c r="AL328">
        <v>29.59</v>
      </c>
      <c r="AM328">
        <v>4.4800000000000004</v>
      </c>
      <c r="AN328" s="1">
        <v>1271.6500000000001</v>
      </c>
      <c r="AO328">
        <v>1.1676</v>
      </c>
      <c r="AP328" s="1">
        <v>1405.84</v>
      </c>
      <c r="AQ328" s="1">
        <v>2101.66</v>
      </c>
      <c r="AR328" s="1">
        <v>5723.17</v>
      </c>
      <c r="AS328">
        <v>443.25</v>
      </c>
      <c r="AT328">
        <v>314</v>
      </c>
      <c r="AU328" s="1">
        <v>9987.92</v>
      </c>
      <c r="AV328" s="1">
        <v>7297.29</v>
      </c>
      <c r="AW328">
        <v>0.58389999999999997</v>
      </c>
      <c r="AX328" s="1">
        <v>3152.57</v>
      </c>
      <c r="AY328">
        <v>0.25230000000000002</v>
      </c>
      <c r="AZ328" s="1">
        <v>1327.65</v>
      </c>
      <c r="BA328">
        <v>0.1062</v>
      </c>
      <c r="BB328">
        <v>720.17</v>
      </c>
      <c r="BC328">
        <v>5.7599999999999998E-2</v>
      </c>
      <c r="BD328" s="1">
        <v>12497.69</v>
      </c>
      <c r="BE328" s="1">
        <v>6716.7</v>
      </c>
      <c r="BF328">
        <v>2.5640000000000001</v>
      </c>
      <c r="BG328">
        <v>0.50749999999999995</v>
      </c>
      <c r="BH328">
        <v>0.20730000000000001</v>
      </c>
      <c r="BI328">
        <v>0.22850000000000001</v>
      </c>
      <c r="BJ328">
        <v>3.6999999999999998E-2</v>
      </c>
      <c r="BK328">
        <v>1.9699999999999999E-2</v>
      </c>
    </row>
    <row r="329" spans="1:63" x14ac:dyDescent="0.3">
      <c r="A329" t="s">
        <v>328</v>
      </c>
      <c r="B329">
        <v>45484</v>
      </c>
      <c r="C329">
        <v>88.9</v>
      </c>
      <c r="D329">
        <v>11.06</v>
      </c>
      <c r="E329">
        <v>982.9</v>
      </c>
      <c r="F329">
        <v>952.35</v>
      </c>
      <c r="G329">
        <v>3.5000000000000001E-3</v>
      </c>
      <c r="H329">
        <v>5.0000000000000001E-4</v>
      </c>
      <c r="I329">
        <v>7.6E-3</v>
      </c>
      <c r="J329">
        <v>1.2999999999999999E-3</v>
      </c>
      <c r="K329">
        <v>1.9900000000000001E-2</v>
      </c>
      <c r="L329">
        <v>0.94279999999999997</v>
      </c>
      <c r="M329">
        <v>2.4500000000000001E-2</v>
      </c>
      <c r="N329">
        <v>0.33910000000000001</v>
      </c>
      <c r="O329">
        <v>1.2999999999999999E-3</v>
      </c>
      <c r="P329">
        <v>0.1328</v>
      </c>
      <c r="Q329" s="1">
        <v>52608.05</v>
      </c>
      <c r="R329">
        <v>0.3024</v>
      </c>
      <c r="S329">
        <v>0.17249999999999999</v>
      </c>
      <c r="T329">
        <v>0.52510000000000001</v>
      </c>
      <c r="U329">
        <v>8.42</v>
      </c>
      <c r="V329" s="1">
        <v>66462.490000000005</v>
      </c>
      <c r="W329">
        <v>113.01</v>
      </c>
      <c r="X329" s="1">
        <v>151384.87</v>
      </c>
      <c r="Y329">
        <v>0.91120000000000001</v>
      </c>
      <c r="Z329">
        <v>4.7300000000000002E-2</v>
      </c>
      <c r="AA329">
        <v>4.1599999999999998E-2</v>
      </c>
      <c r="AB329">
        <v>8.8800000000000004E-2</v>
      </c>
      <c r="AC329">
        <v>151.38</v>
      </c>
      <c r="AD329" s="1">
        <v>3704.3</v>
      </c>
      <c r="AE329">
        <v>492.11</v>
      </c>
      <c r="AF329" s="1">
        <v>131358.37</v>
      </c>
      <c r="AG329" t="s">
        <v>610</v>
      </c>
      <c r="AH329" s="1">
        <v>35072</v>
      </c>
      <c r="AI329" s="1">
        <v>52989.75</v>
      </c>
      <c r="AJ329">
        <v>36.15</v>
      </c>
      <c r="AK329">
        <v>23.75</v>
      </c>
      <c r="AL329">
        <v>26.78</v>
      </c>
      <c r="AM329">
        <v>4.62</v>
      </c>
      <c r="AN329" s="1">
        <v>1402.62</v>
      </c>
      <c r="AO329">
        <v>1.3241000000000001</v>
      </c>
      <c r="AP329" s="1">
        <v>1477.2</v>
      </c>
      <c r="AQ329" s="1">
        <v>2119.8000000000002</v>
      </c>
      <c r="AR329" s="1">
        <v>5892.63</v>
      </c>
      <c r="AS329">
        <v>432.36</v>
      </c>
      <c r="AT329">
        <v>296.95999999999998</v>
      </c>
      <c r="AU329" s="1">
        <v>10218.950000000001</v>
      </c>
      <c r="AV329" s="1">
        <v>6557.69</v>
      </c>
      <c r="AW329">
        <v>0.51280000000000003</v>
      </c>
      <c r="AX329" s="1">
        <v>4067.41</v>
      </c>
      <c r="AY329">
        <v>0.31809999999999999</v>
      </c>
      <c r="AZ329" s="1">
        <v>1440.69</v>
      </c>
      <c r="BA329">
        <v>0.11269999999999999</v>
      </c>
      <c r="BB329">
        <v>721.2</v>
      </c>
      <c r="BC329">
        <v>5.6399999999999999E-2</v>
      </c>
      <c r="BD329" s="1">
        <v>12786.98</v>
      </c>
      <c r="BE329" s="1">
        <v>5484.87</v>
      </c>
      <c r="BF329">
        <v>1.8804000000000001</v>
      </c>
      <c r="BG329">
        <v>0.50919999999999999</v>
      </c>
      <c r="BH329">
        <v>0.2104</v>
      </c>
      <c r="BI329">
        <v>0.22120000000000001</v>
      </c>
      <c r="BJ329">
        <v>3.5099999999999999E-2</v>
      </c>
      <c r="BK329">
        <v>2.4199999999999999E-2</v>
      </c>
    </row>
    <row r="330" spans="1:63" x14ac:dyDescent="0.3">
      <c r="A330" t="s">
        <v>329</v>
      </c>
      <c r="B330">
        <v>44388</v>
      </c>
      <c r="C330">
        <v>29.52</v>
      </c>
      <c r="D330">
        <v>203.3</v>
      </c>
      <c r="E330" s="1">
        <v>6002.15</v>
      </c>
      <c r="F330" s="1">
        <v>5821.14</v>
      </c>
      <c r="G330">
        <v>3.1899999999999998E-2</v>
      </c>
      <c r="H330">
        <v>5.9999999999999995E-4</v>
      </c>
      <c r="I330">
        <v>3.3599999999999998E-2</v>
      </c>
      <c r="J330">
        <v>1E-3</v>
      </c>
      <c r="K330">
        <v>2.86E-2</v>
      </c>
      <c r="L330">
        <v>0.86799999999999999</v>
      </c>
      <c r="M330">
        <v>3.6299999999999999E-2</v>
      </c>
      <c r="N330">
        <v>0.2177</v>
      </c>
      <c r="O330">
        <v>1.61E-2</v>
      </c>
      <c r="P330">
        <v>0.1246</v>
      </c>
      <c r="Q330" s="1">
        <v>65427.91</v>
      </c>
      <c r="R330">
        <v>0.2427</v>
      </c>
      <c r="S330">
        <v>0.17380000000000001</v>
      </c>
      <c r="T330">
        <v>0.58360000000000001</v>
      </c>
      <c r="U330">
        <v>31.08</v>
      </c>
      <c r="V330" s="1">
        <v>91757.42</v>
      </c>
      <c r="W330">
        <v>190.11</v>
      </c>
      <c r="X330" s="1">
        <v>186364.9</v>
      </c>
      <c r="Y330">
        <v>0.76349999999999996</v>
      </c>
      <c r="Z330">
        <v>0.20349999999999999</v>
      </c>
      <c r="AA330">
        <v>3.3099999999999997E-2</v>
      </c>
      <c r="AB330">
        <v>0.23649999999999999</v>
      </c>
      <c r="AC330">
        <v>186.36</v>
      </c>
      <c r="AD330" s="1">
        <v>7749.81</v>
      </c>
      <c r="AE330">
        <v>888.71</v>
      </c>
      <c r="AF330" s="1">
        <v>190120.86</v>
      </c>
      <c r="AG330" t="s">
        <v>610</v>
      </c>
      <c r="AH330" s="1">
        <v>42371</v>
      </c>
      <c r="AI330" s="1">
        <v>73242.02</v>
      </c>
      <c r="AJ330">
        <v>67.45</v>
      </c>
      <c r="AK330">
        <v>39.9</v>
      </c>
      <c r="AL330">
        <v>42.71</v>
      </c>
      <c r="AM330">
        <v>4.47</v>
      </c>
      <c r="AN330">
        <v>0</v>
      </c>
      <c r="AO330">
        <v>0.75749999999999995</v>
      </c>
      <c r="AP330" s="1">
        <v>1338.05</v>
      </c>
      <c r="AQ330" s="1">
        <v>1969.26</v>
      </c>
      <c r="AR330" s="1">
        <v>6538.94</v>
      </c>
      <c r="AS330">
        <v>744.09</v>
      </c>
      <c r="AT330">
        <v>325.77</v>
      </c>
      <c r="AU330" s="1">
        <v>10916.12</v>
      </c>
      <c r="AV330" s="1">
        <v>3762.54</v>
      </c>
      <c r="AW330">
        <v>0.31340000000000001</v>
      </c>
      <c r="AX330" s="1">
        <v>6852.39</v>
      </c>
      <c r="AY330">
        <v>0.57069999999999999</v>
      </c>
      <c r="AZ330">
        <v>882.99</v>
      </c>
      <c r="BA330">
        <v>7.3499999999999996E-2</v>
      </c>
      <c r="BB330">
        <v>508.41</v>
      </c>
      <c r="BC330">
        <v>4.2299999999999997E-2</v>
      </c>
      <c r="BD330" s="1">
        <v>12006.33</v>
      </c>
      <c r="BE330" s="1">
        <v>2328.31</v>
      </c>
      <c r="BF330">
        <v>0.3669</v>
      </c>
      <c r="BG330">
        <v>0.58289999999999997</v>
      </c>
      <c r="BH330">
        <v>0.23469999999999999</v>
      </c>
      <c r="BI330">
        <v>0.13539999999999999</v>
      </c>
      <c r="BJ330">
        <v>2.98E-2</v>
      </c>
      <c r="BK330">
        <v>1.72E-2</v>
      </c>
    </row>
    <row r="331" spans="1:63" x14ac:dyDescent="0.3">
      <c r="A331" t="s">
        <v>330</v>
      </c>
      <c r="B331">
        <v>48520</v>
      </c>
      <c r="C331">
        <v>103.86</v>
      </c>
      <c r="D331">
        <v>14.55</v>
      </c>
      <c r="E331" s="1">
        <v>1511.46</v>
      </c>
      <c r="F331" s="1">
        <v>1419.23</v>
      </c>
      <c r="G331">
        <v>3.8E-3</v>
      </c>
      <c r="H331">
        <v>4.0000000000000002E-4</v>
      </c>
      <c r="I331">
        <v>1.67E-2</v>
      </c>
      <c r="J331">
        <v>1.1999999999999999E-3</v>
      </c>
      <c r="K331">
        <v>1.1299999999999999E-2</v>
      </c>
      <c r="L331">
        <v>0.93100000000000005</v>
      </c>
      <c r="M331">
        <v>3.5700000000000003E-2</v>
      </c>
      <c r="N331">
        <v>0.89600000000000002</v>
      </c>
      <c r="O331">
        <v>5.0000000000000001E-4</v>
      </c>
      <c r="P331">
        <v>0.1613</v>
      </c>
      <c r="Q331" s="1">
        <v>52383.360000000001</v>
      </c>
      <c r="R331">
        <v>0.24629999999999999</v>
      </c>
      <c r="S331">
        <v>0.17849999999999999</v>
      </c>
      <c r="T331">
        <v>0.57520000000000004</v>
      </c>
      <c r="U331">
        <v>12.57</v>
      </c>
      <c r="V331" s="1">
        <v>70086.3</v>
      </c>
      <c r="W331">
        <v>116.04</v>
      </c>
      <c r="X331" s="1">
        <v>100047.83</v>
      </c>
      <c r="Y331">
        <v>0.72419999999999995</v>
      </c>
      <c r="Z331">
        <v>0.1434</v>
      </c>
      <c r="AA331">
        <v>0.1323</v>
      </c>
      <c r="AB331">
        <v>0.27579999999999999</v>
      </c>
      <c r="AC331">
        <v>100.05</v>
      </c>
      <c r="AD331" s="1">
        <v>2567.16</v>
      </c>
      <c r="AE331">
        <v>331.73</v>
      </c>
      <c r="AF331" s="1">
        <v>86909.82</v>
      </c>
      <c r="AG331" t="s">
        <v>610</v>
      </c>
      <c r="AH331" s="1">
        <v>29065</v>
      </c>
      <c r="AI331" s="1">
        <v>43035.41</v>
      </c>
      <c r="AJ331">
        <v>34.159999999999997</v>
      </c>
      <c r="AK331">
        <v>24.27</v>
      </c>
      <c r="AL331">
        <v>27.23</v>
      </c>
      <c r="AM331">
        <v>3.78</v>
      </c>
      <c r="AN331">
        <v>654.72</v>
      </c>
      <c r="AO331">
        <v>0.88549999999999995</v>
      </c>
      <c r="AP331" s="1">
        <v>1464.75</v>
      </c>
      <c r="AQ331" s="1">
        <v>2515.9</v>
      </c>
      <c r="AR331" s="1">
        <v>6763.76</v>
      </c>
      <c r="AS331">
        <v>543.29999999999995</v>
      </c>
      <c r="AT331">
        <v>338.46</v>
      </c>
      <c r="AU331" s="1">
        <v>11626.17</v>
      </c>
      <c r="AV331" s="1">
        <v>8994.07</v>
      </c>
      <c r="AW331">
        <v>0.65</v>
      </c>
      <c r="AX331" s="1">
        <v>2317.4499999999998</v>
      </c>
      <c r="AY331">
        <v>0.16750000000000001</v>
      </c>
      <c r="AZ331" s="1">
        <v>1013.25</v>
      </c>
      <c r="BA331">
        <v>7.3200000000000001E-2</v>
      </c>
      <c r="BB331" s="1">
        <v>1512.33</v>
      </c>
      <c r="BC331">
        <v>0.10929999999999999</v>
      </c>
      <c r="BD331" s="1">
        <v>13837.1</v>
      </c>
      <c r="BE331" s="1">
        <v>7538.46</v>
      </c>
      <c r="BF331">
        <v>3.8056000000000001</v>
      </c>
      <c r="BG331">
        <v>0.50749999999999995</v>
      </c>
      <c r="BH331">
        <v>0.2414</v>
      </c>
      <c r="BI331">
        <v>0.1966</v>
      </c>
      <c r="BJ331">
        <v>3.6700000000000003E-2</v>
      </c>
      <c r="BK331">
        <v>1.77E-2</v>
      </c>
    </row>
    <row r="332" spans="1:63" x14ac:dyDescent="0.3">
      <c r="A332" t="s">
        <v>331</v>
      </c>
      <c r="B332">
        <v>45492</v>
      </c>
      <c r="C332">
        <v>30.29</v>
      </c>
      <c r="D332">
        <v>222.06</v>
      </c>
      <c r="E332" s="1">
        <v>6725.27</v>
      </c>
      <c r="F332" s="1">
        <v>6505.81</v>
      </c>
      <c r="G332">
        <v>2.92E-2</v>
      </c>
      <c r="H332">
        <v>6.9999999999999999E-4</v>
      </c>
      <c r="I332">
        <v>5.5899999999999998E-2</v>
      </c>
      <c r="J332">
        <v>1.1000000000000001E-3</v>
      </c>
      <c r="K332">
        <v>3.7900000000000003E-2</v>
      </c>
      <c r="L332">
        <v>0.82969999999999999</v>
      </c>
      <c r="M332">
        <v>4.5499999999999999E-2</v>
      </c>
      <c r="N332">
        <v>0.30740000000000001</v>
      </c>
      <c r="O332">
        <v>2.2800000000000001E-2</v>
      </c>
      <c r="P332">
        <v>0.13639999999999999</v>
      </c>
      <c r="Q332" s="1">
        <v>64196.32</v>
      </c>
      <c r="R332">
        <v>0.24929999999999999</v>
      </c>
      <c r="S332">
        <v>0.1772</v>
      </c>
      <c r="T332">
        <v>0.57350000000000001</v>
      </c>
      <c r="U332">
        <v>36.08</v>
      </c>
      <c r="V332" s="1">
        <v>91674.46</v>
      </c>
      <c r="W332">
        <v>183.56</v>
      </c>
      <c r="X332" s="1">
        <v>175528.48</v>
      </c>
      <c r="Y332">
        <v>0.73640000000000005</v>
      </c>
      <c r="Z332">
        <v>0.2266</v>
      </c>
      <c r="AA332">
        <v>3.6999999999999998E-2</v>
      </c>
      <c r="AB332">
        <v>0.2636</v>
      </c>
      <c r="AC332">
        <v>175.53</v>
      </c>
      <c r="AD332" s="1">
        <v>7384.66</v>
      </c>
      <c r="AE332">
        <v>835.76</v>
      </c>
      <c r="AF332" s="1">
        <v>178928.98</v>
      </c>
      <c r="AG332" t="s">
        <v>610</v>
      </c>
      <c r="AH332" s="1">
        <v>37579</v>
      </c>
      <c r="AI332" s="1">
        <v>65917.960000000006</v>
      </c>
      <c r="AJ332">
        <v>68.02</v>
      </c>
      <c r="AK332">
        <v>39.67</v>
      </c>
      <c r="AL332">
        <v>44.52</v>
      </c>
      <c r="AM332">
        <v>4.57</v>
      </c>
      <c r="AN332" s="1">
        <v>1739.69</v>
      </c>
      <c r="AO332">
        <v>0.84770000000000001</v>
      </c>
      <c r="AP332" s="1">
        <v>1386.28</v>
      </c>
      <c r="AQ332" s="1">
        <v>1968.4</v>
      </c>
      <c r="AR332" s="1">
        <v>6490.25</v>
      </c>
      <c r="AS332">
        <v>743.28</v>
      </c>
      <c r="AT332">
        <v>337.43</v>
      </c>
      <c r="AU332" s="1">
        <v>10925.64</v>
      </c>
      <c r="AV332" s="1">
        <v>3996.36</v>
      </c>
      <c r="AW332">
        <v>0.32619999999999999</v>
      </c>
      <c r="AX332" s="1">
        <v>6727.84</v>
      </c>
      <c r="AY332">
        <v>0.54920000000000002</v>
      </c>
      <c r="AZ332">
        <v>931.47</v>
      </c>
      <c r="BA332">
        <v>7.5999999999999998E-2</v>
      </c>
      <c r="BB332">
        <v>594.04</v>
      </c>
      <c r="BC332">
        <v>4.8500000000000001E-2</v>
      </c>
      <c r="BD332" s="1">
        <v>12249.71</v>
      </c>
      <c r="BE332" s="1">
        <v>2489.21</v>
      </c>
      <c r="BF332">
        <v>0.43969999999999998</v>
      </c>
      <c r="BG332">
        <v>0.5796</v>
      </c>
      <c r="BH332">
        <v>0.2301</v>
      </c>
      <c r="BI332">
        <v>0.1462</v>
      </c>
      <c r="BJ332">
        <v>2.98E-2</v>
      </c>
      <c r="BK332">
        <v>1.44E-2</v>
      </c>
    </row>
    <row r="333" spans="1:63" x14ac:dyDescent="0.3">
      <c r="A333" t="s">
        <v>332</v>
      </c>
      <c r="B333">
        <v>48629</v>
      </c>
      <c r="C333">
        <v>74.67</v>
      </c>
      <c r="D333">
        <v>16.57</v>
      </c>
      <c r="E333" s="1">
        <v>1237.54</v>
      </c>
      <c r="F333" s="1">
        <v>1249.31</v>
      </c>
      <c r="G333">
        <v>4.0000000000000001E-3</v>
      </c>
      <c r="H333">
        <v>1.5E-3</v>
      </c>
      <c r="I333">
        <v>5.1999999999999998E-3</v>
      </c>
      <c r="J333">
        <v>6.9999999999999999E-4</v>
      </c>
      <c r="K333">
        <v>1.46E-2</v>
      </c>
      <c r="L333">
        <v>0.9536</v>
      </c>
      <c r="M333">
        <v>2.0299999999999999E-2</v>
      </c>
      <c r="N333">
        <v>0.26860000000000001</v>
      </c>
      <c r="O333">
        <v>2.0999999999999999E-3</v>
      </c>
      <c r="P333">
        <v>0.1149</v>
      </c>
      <c r="Q333" s="1">
        <v>54068.51</v>
      </c>
      <c r="R333">
        <v>0.24249999999999999</v>
      </c>
      <c r="S333">
        <v>0.19439999999999999</v>
      </c>
      <c r="T333">
        <v>0.56310000000000004</v>
      </c>
      <c r="U333">
        <v>9.94</v>
      </c>
      <c r="V333" s="1">
        <v>68295.83</v>
      </c>
      <c r="W333">
        <v>120.82</v>
      </c>
      <c r="X333" s="1">
        <v>142979.59</v>
      </c>
      <c r="Y333">
        <v>0.89290000000000003</v>
      </c>
      <c r="Z333">
        <v>5.8999999999999997E-2</v>
      </c>
      <c r="AA333">
        <v>4.8099999999999997E-2</v>
      </c>
      <c r="AB333">
        <v>0.1071</v>
      </c>
      <c r="AC333">
        <v>142.97999999999999</v>
      </c>
      <c r="AD333" s="1">
        <v>3683.35</v>
      </c>
      <c r="AE333">
        <v>497.72</v>
      </c>
      <c r="AF333" s="1">
        <v>131605.54</v>
      </c>
      <c r="AG333" t="s">
        <v>610</v>
      </c>
      <c r="AH333" s="1">
        <v>36675</v>
      </c>
      <c r="AI333" s="1">
        <v>57792.31</v>
      </c>
      <c r="AJ333">
        <v>38.04</v>
      </c>
      <c r="AK333">
        <v>24.95</v>
      </c>
      <c r="AL333">
        <v>28.49</v>
      </c>
      <c r="AM333">
        <v>4.6900000000000004</v>
      </c>
      <c r="AN333" s="1">
        <v>1518.79</v>
      </c>
      <c r="AO333">
        <v>1.1533</v>
      </c>
      <c r="AP333" s="1">
        <v>1184.2</v>
      </c>
      <c r="AQ333" s="1">
        <v>1990.36</v>
      </c>
      <c r="AR333" s="1">
        <v>5874.63</v>
      </c>
      <c r="AS333">
        <v>525.73</v>
      </c>
      <c r="AT333">
        <v>337.44</v>
      </c>
      <c r="AU333" s="1">
        <v>9912.36</v>
      </c>
      <c r="AV333" s="1">
        <v>5705.8</v>
      </c>
      <c r="AW333">
        <v>0.49359999999999998</v>
      </c>
      <c r="AX333" s="1">
        <v>4026.4</v>
      </c>
      <c r="AY333">
        <v>0.3483</v>
      </c>
      <c r="AZ333" s="1">
        <v>1258.72</v>
      </c>
      <c r="BA333">
        <v>0.1089</v>
      </c>
      <c r="BB333">
        <v>569.41999999999996</v>
      </c>
      <c r="BC333">
        <v>4.9299999999999997E-2</v>
      </c>
      <c r="BD333" s="1">
        <v>11560.35</v>
      </c>
      <c r="BE333" s="1">
        <v>5138.49</v>
      </c>
      <c r="BF333">
        <v>1.5605</v>
      </c>
      <c r="BG333">
        <v>0.53890000000000005</v>
      </c>
      <c r="BH333">
        <v>0.22140000000000001</v>
      </c>
      <c r="BI333">
        <v>0.17829999999999999</v>
      </c>
      <c r="BJ333">
        <v>3.6499999999999998E-2</v>
      </c>
      <c r="BK333">
        <v>2.4899999999999999E-2</v>
      </c>
    </row>
    <row r="334" spans="1:63" x14ac:dyDescent="0.3">
      <c r="A334" t="s">
        <v>333</v>
      </c>
      <c r="B334">
        <v>46920</v>
      </c>
      <c r="C334">
        <v>126.05</v>
      </c>
      <c r="D334">
        <v>17.45</v>
      </c>
      <c r="E334" s="1">
        <v>2199.1799999999998</v>
      </c>
      <c r="F334" s="1">
        <v>2089.17</v>
      </c>
      <c r="G334">
        <v>6.1000000000000004E-3</v>
      </c>
      <c r="H334">
        <v>8.0000000000000004E-4</v>
      </c>
      <c r="I334">
        <v>1.8599999999999998E-2</v>
      </c>
      <c r="J334">
        <v>1.1999999999999999E-3</v>
      </c>
      <c r="K334">
        <v>2.76E-2</v>
      </c>
      <c r="L334">
        <v>0.90800000000000003</v>
      </c>
      <c r="M334">
        <v>3.7699999999999997E-2</v>
      </c>
      <c r="N334">
        <v>0.46239999999999998</v>
      </c>
      <c r="O334">
        <v>5.1999999999999998E-3</v>
      </c>
      <c r="P334">
        <v>0.1376</v>
      </c>
      <c r="Q334" s="1">
        <v>53609.33</v>
      </c>
      <c r="R334">
        <v>0.26390000000000002</v>
      </c>
      <c r="S334">
        <v>0.1764</v>
      </c>
      <c r="T334">
        <v>0.55969999999999998</v>
      </c>
      <c r="U334">
        <v>14.89</v>
      </c>
      <c r="V334" s="1">
        <v>75492.070000000007</v>
      </c>
      <c r="W334">
        <v>142.85</v>
      </c>
      <c r="X334" s="1">
        <v>171630.96</v>
      </c>
      <c r="Y334">
        <v>0.69079999999999997</v>
      </c>
      <c r="Z334">
        <v>0.18809999999999999</v>
      </c>
      <c r="AA334">
        <v>0.1211</v>
      </c>
      <c r="AB334">
        <v>0.30919999999999997</v>
      </c>
      <c r="AC334">
        <v>171.63</v>
      </c>
      <c r="AD334" s="1">
        <v>4967.72</v>
      </c>
      <c r="AE334">
        <v>496.84</v>
      </c>
      <c r="AF334" s="1">
        <v>162473.75</v>
      </c>
      <c r="AG334" t="s">
        <v>610</v>
      </c>
      <c r="AH334" s="1">
        <v>33175</v>
      </c>
      <c r="AI334" s="1">
        <v>52177.599999999999</v>
      </c>
      <c r="AJ334">
        <v>41.38</v>
      </c>
      <c r="AK334">
        <v>26.63</v>
      </c>
      <c r="AL334">
        <v>31.58</v>
      </c>
      <c r="AM334">
        <v>4.32</v>
      </c>
      <c r="AN334" s="1">
        <v>1072.28</v>
      </c>
      <c r="AO334">
        <v>0.99519999999999997</v>
      </c>
      <c r="AP334" s="1">
        <v>1336.73</v>
      </c>
      <c r="AQ334" s="1">
        <v>2023.92</v>
      </c>
      <c r="AR334" s="1">
        <v>5824.13</v>
      </c>
      <c r="AS334">
        <v>544.98</v>
      </c>
      <c r="AT334">
        <v>370.31</v>
      </c>
      <c r="AU334" s="1">
        <v>10100.06</v>
      </c>
      <c r="AV334" s="1">
        <v>5101.22</v>
      </c>
      <c r="AW334">
        <v>0.42559999999999998</v>
      </c>
      <c r="AX334" s="1">
        <v>4694.47</v>
      </c>
      <c r="AY334">
        <v>0.39169999999999999</v>
      </c>
      <c r="AZ334" s="1">
        <v>1274.44</v>
      </c>
      <c r="BA334">
        <v>0.10630000000000001</v>
      </c>
      <c r="BB334">
        <v>914.43</v>
      </c>
      <c r="BC334">
        <v>7.6300000000000007E-2</v>
      </c>
      <c r="BD334" s="1">
        <v>11984.56</v>
      </c>
      <c r="BE334" s="1">
        <v>3842.56</v>
      </c>
      <c r="BF334">
        <v>1.1881999999999999</v>
      </c>
      <c r="BG334">
        <v>0.52700000000000002</v>
      </c>
      <c r="BH334">
        <v>0.2203</v>
      </c>
      <c r="BI334">
        <v>0.20030000000000001</v>
      </c>
      <c r="BJ334">
        <v>3.3099999999999997E-2</v>
      </c>
      <c r="BK334">
        <v>1.9300000000000001E-2</v>
      </c>
    </row>
    <row r="335" spans="1:63" x14ac:dyDescent="0.3">
      <c r="A335" t="s">
        <v>334</v>
      </c>
      <c r="B335">
        <v>44396</v>
      </c>
      <c r="C335">
        <v>39.71</v>
      </c>
      <c r="D335">
        <v>96.68</v>
      </c>
      <c r="E335" s="1">
        <v>3839.55</v>
      </c>
      <c r="F335" s="1">
        <v>3690.31</v>
      </c>
      <c r="G335">
        <v>1.8700000000000001E-2</v>
      </c>
      <c r="H335">
        <v>5.9999999999999995E-4</v>
      </c>
      <c r="I335">
        <v>5.79E-2</v>
      </c>
      <c r="J335">
        <v>1.1999999999999999E-3</v>
      </c>
      <c r="K335">
        <v>5.9200000000000003E-2</v>
      </c>
      <c r="L335">
        <v>0.80900000000000005</v>
      </c>
      <c r="M335">
        <v>5.3400000000000003E-2</v>
      </c>
      <c r="N335">
        <v>0.3644</v>
      </c>
      <c r="O335">
        <v>1.83E-2</v>
      </c>
      <c r="P335">
        <v>0.13100000000000001</v>
      </c>
      <c r="Q335" s="1">
        <v>61096.77</v>
      </c>
      <c r="R335">
        <v>0.2382</v>
      </c>
      <c r="S335">
        <v>0.1948</v>
      </c>
      <c r="T335">
        <v>0.56699999999999995</v>
      </c>
      <c r="U335">
        <v>24.37</v>
      </c>
      <c r="V335" s="1">
        <v>82121.91</v>
      </c>
      <c r="W335">
        <v>153.81</v>
      </c>
      <c r="X335" s="1">
        <v>165538.65</v>
      </c>
      <c r="Y335">
        <v>0.69720000000000004</v>
      </c>
      <c r="Z335">
        <v>0.2586</v>
      </c>
      <c r="AA335">
        <v>4.41E-2</v>
      </c>
      <c r="AB335">
        <v>0.30280000000000001</v>
      </c>
      <c r="AC335">
        <v>165.54</v>
      </c>
      <c r="AD335" s="1">
        <v>6653.4</v>
      </c>
      <c r="AE335">
        <v>738.36</v>
      </c>
      <c r="AF335" s="1">
        <v>166691.76</v>
      </c>
      <c r="AG335" t="s">
        <v>610</v>
      </c>
      <c r="AH335" s="1">
        <v>36845</v>
      </c>
      <c r="AI335" s="1">
        <v>59098.96</v>
      </c>
      <c r="AJ335">
        <v>62.82</v>
      </c>
      <c r="AK335">
        <v>38.57</v>
      </c>
      <c r="AL335">
        <v>42.42</v>
      </c>
      <c r="AM335">
        <v>4.8899999999999997</v>
      </c>
      <c r="AN335" s="1">
        <v>1807.56</v>
      </c>
      <c r="AO335">
        <v>0.96220000000000006</v>
      </c>
      <c r="AP335" s="1">
        <v>1320.39</v>
      </c>
      <c r="AQ335" s="1">
        <v>1992.45</v>
      </c>
      <c r="AR335" s="1">
        <v>6473.03</v>
      </c>
      <c r="AS335">
        <v>652.91</v>
      </c>
      <c r="AT335">
        <v>315.72000000000003</v>
      </c>
      <c r="AU335" s="1">
        <v>10754.5</v>
      </c>
      <c r="AV335" s="1">
        <v>4157.09</v>
      </c>
      <c r="AW335">
        <v>0.34760000000000002</v>
      </c>
      <c r="AX335" s="1">
        <v>6205.16</v>
      </c>
      <c r="AY335">
        <v>0.51880000000000004</v>
      </c>
      <c r="AZ335">
        <v>906.93</v>
      </c>
      <c r="BA335">
        <v>7.5800000000000006E-2</v>
      </c>
      <c r="BB335">
        <v>691.59</v>
      </c>
      <c r="BC335">
        <v>5.7799999999999997E-2</v>
      </c>
      <c r="BD335" s="1">
        <v>11960.77</v>
      </c>
      <c r="BE335" s="1">
        <v>2639.43</v>
      </c>
      <c r="BF335">
        <v>0.57340000000000002</v>
      </c>
      <c r="BG335">
        <v>0.56940000000000002</v>
      </c>
      <c r="BH335">
        <v>0.2203</v>
      </c>
      <c r="BI335">
        <v>0.1636</v>
      </c>
      <c r="BJ335">
        <v>3.0800000000000001E-2</v>
      </c>
      <c r="BK335">
        <v>1.5900000000000001E-2</v>
      </c>
    </row>
    <row r="336" spans="1:63" x14ac:dyDescent="0.3">
      <c r="A336" t="s">
        <v>335</v>
      </c>
      <c r="B336">
        <v>44404</v>
      </c>
      <c r="C336">
        <v>18.62</v>
      </c>
      <c r="D336">
        <v>313.3</v>
      </c>
      <c r="E336" s="1">
        <v>5833.4</v>
      </c>
      <c r="F336" s="1">
        <v>4620.07</v>
      </c>
      <c r="G336">
        <v>4.7999999999999996E-3</v>
      </c>
      <c r="H336">
        <v>6.9999999999999999E-4</v>
      </c>
      <c r="I336">
        <v>0.31209999999999999</v>
      </c>
      <c r="J336">
        <v>1.5E-3</v>
      </c>
      <c r="K336">
        <v>8.2299999999999998E-2</v>
      </c>
      <c r="L336">
        <v>0.48630000000000001</v>
      </c>
      <c r="M336">
        <v>0.1124</v>
      </c>
      <c r="N336">
        <v>0.90649999999999997</v>
      </c>
      <c r="O336">
        <v>2.2700000000000001E-2</v>
      </c>
      <c r="P336">
        <v>0.1779</v>
      </c>
      <c r="Q336" s="1">
        <v>56863.83</v>
      </c>
      <c r="R336">
        <v>0.31159999999999999</v>
      </c>
      <c r="S336">
        <v>0.1663</v>
      </c>
      <c r="T336">
        <v>0.52210000000000001</v>
      </c>
      <c r="U336">
        <v>43.54</v>
      </c>
      <c r="V336" s="1">
        <v>75928.83</v>
      </c>
      <c r="W336">
        <v>132.19999999999999</v>
      </c>
      <c r="X336" s="1">
        <v>79306.5</v>
      </c>
      <c r="Y336">
        <v>0.64859999999999995</v>
      </c>
      <c r="Z336">
        <v>0.28270000000000001</v>
      </c>
      <c r="AA336">
        <v>6.8699999999999997E-2</v>
      </c>
      <c r="AB336">
        <v>0.35139999999999999</v>
      </c>
      <c r="AC336">
        <v>79.31</v>
      </c>
      <c r="AD336" s="1">
        <v>3581.97</v>
      </c>
      <c r="AE336">
        <v>444.93</v>
      </c>
      <c r="AF336" s="1">
        <v>76314.559999999998</v>
      </c>
      <c r="AG336" t="s">
        <v>610</v>
      </c>
      <c r="AH336" s="1">
        <v>25076</v>
      </c>
      <c r="AI336" s="1">
        <v>38409.53</v>
      </c>
      <c r="AJ336">
        <v>58.95</v>
      </c>
      <c r="AK336">
        <v>41.54</v>
      </c>
      <c r="AL336">
        <v>46.45</v>
      </c>
      <c r="AM336">
        <v>4.32</v>
      </c>
      <c r="AN336">
        <v>439.45</v>
      </c>
      <c r="AO336">
        <v>1.1999</v>
      </c>
      <c r="AP336" s="1">
        <v>1760.07</v>
      </c>
      <c r="AQ336" s="1">
        <v>2513.41</v>
      </c>
      <c r="AR336" s="1">
        <v>6872.75</v>
      </c>
      <c r="AS336">
        <v>796.61</v>
      </c>
      <c r="AT336">
        <v>540.27</v>
      </c>
      <c r="AU336" s="1">
        <v>12483.1</v>
      </c>
      <c r="AV336" s="1">
        <v>9864.81</v>
      </c>
      <c r="AW336">
        <v>0.60260000000000002</v>
      </c>
      <c r="AX336" s="1">
        <v>3987.16</v>
      </c>
      <c r="AY336">
        <v>0.24360000000000001</v>
      </c>
      <c r="AZ336">
        <v>796.02</v>
      </c>
      <c r="BA336">
        <v>4.8599999999999997E-2</v>
      </c>
      <c r="BB336" s="1">
        <v>1722.64</v>
      </c>
      <c r="BC336">
        <v>0.1052</v>
      </c>
      <c r="BD336" s="1">
        <v>16370.63</v>
      </c>
      <c r="BE336" s="1">
        <v>5556.42</v>
      </c>
      <c r="BF336">
        <v>3.1623999999999999</v>
      </c>
      <c r="BG336">
        <v>0.4733</v>
      </c>
      <c r="BH336">
        <v>0.18959999999999999</v>
      </c>
      <c r="BI336">
        <v>0.29809999999999998</v>
      </c>
      <c r="BJ336">
        <v>2.8400000000000002E-2</v>
      </c>
      <c r="BK336">
        <v>1.0500000000000001E-2</v>
      </c>
    </row>
    <row r="337" spans="1:63" x14ac:dyDescent="0.3">
      <c r="A337" t="s">
        <v>336</v>
      </c>
      <c r="B337">
        <v>48173</v>
      </c>
      <c r="C337">
        <v>68.33</v>
      </c>
      <c r="D337">
        <v>38.4</v>
      </c>
      <c r="E337" s="1">
        <v>2624.29</v>
      </c>
      <c r="F337" s="1">
        <v>2621.63</v>
      </c>
      <c r="G337">
        <v>9.2999999999999992E-3</v>
      </c>
      <c r="H337">
        <v>1.9E-3</v>
      </c>
      <c r="I337">
        <v>1.9E-2</v>
      </c>
      <c r="J337">
        <v>1.1999999999999999E-3</v>
      </c>
      <c r="K337">
        <v>4.0800000000000003E-2</v>
      </c>
      <c r="L337">
        <v>0.89149999999999996</v>
      </c>
      <c r="M337">
        <v>3.6400000000000002E-2</v>
      </c>
      <c r="N337">
        <v>0.37709999999999999</v>
      </c>
      <c r="O337">
        <v>1.49E-2</v>
      </c>
      <c r="P337">
        <v>0.13750000000000001</v>
      </c>
      <c r="Q337" s="1">
        <v>56493.89</v>
      </c>
      <c r="R337">
        <v>0.25280000000000002</v>
      </c>
      <c r="S337">
        <v>0.1754</v>
      </c>
      <c r="T337">
        <v>0.57179999999999997</v>
      </c>
      <c r="U337">
        <v>18.04</v>
      </c>
      <c r="V337" s="1">
        <v>76456.81</v>
      </c>
      <c r="W337">
        <v>141.9</v>
      </c>
      <c r="X337" s="1">
        <v>143095.18</v>
      </c>
      <c r="Y337">
        <v>0.79200000000000004</v>
      </c>
      <c r="Z337">
        <v>0.16159999999999999</v>
      </c>
      <c r="AA337">
        <v>4.6399999999999997E-2</v>
      </c>
      <c r="AB337">
        <v>0.20799999999999999</v>
      </c>
      <c r="AC337">
        <v>143.1</v>
      </c>
      <c r="AD337" s="1">
        <v>4819.8999999999996</v>
      </c>
      <c r="AE337">
        <v>597.23</v>
      </c>
      <c r="AF337" s="1">
        <v>134402.07999999999</v>
      </c>
      <c r="AG337" t="s">
        <v>610</v>
      </c>
      <c r="AH337" s="1">
        <v>34570</v>
      </c>
      <c r="AI337" s="1">
        <v>54577.19</v>
      </c>
      <c r="AJ337">
        <v>52.87</v>
      </c>
      <c r="AK337">
        <v>31.84</v>
      </c>
      <c r="AL337">
        <v>38.4</v>
      </c>
      <c r="AM337">
        <v>4.1399999999999997</v>
      </c>
      <c r="AN337" s="1">
        <v>1308.33</v>
      </c>
      <c r="AO337">
        <v>0.99319999999999997</v>
      </c>
      <c r="AP337" s="1">
        <v>1285.93</v>
      </c>
      <c r="AQ337" s="1">
        <v>1737.3</v>
      </c>
      <c r="AR337" s="1">
        <v>5914.06</v>
      </c>
      <c r="AS337">
        <v>532.07000000000005</v>
      </c>
      <c r="AT337">
        <v>246.32</v>
      </c>
      <c r="AU337" s="1">
        <v>9715.68</v>
      </c>
      <c r="AV337" s="1">
        <v>4934.1899999999996</v>
      </c>
      <c r="AW337">
        <v>0.43819999999999998</v>
      </c>
      <c r="AX337" s="1">
        <v>4458.37</v>
      </c>
      <c r="AY337">
        <v>0.39589999999999997</v>
      </c>
      <c r="AZ337" s="1">
        <v>1183.81</v>
      </c>
      <c r="BA337">
        <v>0.1051</v>
      </c>
      <c r="BB337">
        <v>684.49</v>
      </c>
      <c r="BC337">
        <v>6.08E-2</v>
      </c>
      <c r="BD337" s="1">
        <v>11260.86</v>
      </c>
      <c r="BE337" s="1">
        <v>3922.37</v>
      </c>
      <c r="BF337">
        <v>1.0706</v>
      </c>
      <c r="BG337">
        <v>0.55089999999999995</v>
      </c>
      <c r="BH337">
        <v>0.21829999999999999</v>
      </c>
      <c r="BI337">
        <v>0.18160000000000001</v>
      </c>
      <c r="BJ337">
        <v>2.9899999999999999E-2</v>
      </c>
      <c r="BK337">
        <v>1.9300000000000001E-2</v>
      </c>
    </row>
    <row r="338" spans="1:63" x14ac:dyDescent="0.3">
      <c r="A338" t="s">
        <v>337</v>
      </c>
      <c r="B338">
        <v>45500</v>
      </c>
      <c r="C338">
        <v>33.33</v>
      </c>
      <c r="D338">
        <v>181.22</v>
      </c>
      <c r="E338" s="1">
        <v>6040.55</v>
      </c>
      <c r="F338" s="1">
        <v>5841.16</v>
      </c>
      <c r="G338">
        <v>2.5499999999999998E-2</v>
      </c>
      <c r="H338">
        <v>5.0000000000000001E-4</v>
      </c>
      <c r="I338">
        <v>3.1199999999999999E-2</v>
      </c>
      <c r="J338">
        <v>8.9999999999999998E-4</v>
      </c>
      <c r="K338">
        <v>3.2399999999999998E-2</v>
      </c>
      <c r="L338">
        <v>0.87250000000000005</v>
      </c>
      <c r="M338">
        <v>3.6900000000000002E-2</v>
      </c>
      <c r="N338">
        <v>0.2271</v>
      </c>
      <c r="O338">
        <v>1.5599999999999999E-2</v>
      </c>
      <c r="P338">
        <v>0.1235</v>
      </c>
      <c r="Q338" s="1">
        <v>65271.88</v>
      </c>
      <c r="R338">
        <v>0.24260000000000001</v>
      </c>
      <c r="S338">
        <v>0.1792</v>
      </c>
      <c r="T338">
        <v>0.57820000000000005</v>
      </c>
      <c r="U338">
        <v>32.630000000000003</v>
      </c>
      <c r="V338" s="1">
        <v>91736.58</v>
      </c>
      <c r="W338">
        <v>182.08</v>
      </c>
      <c r="X338" s="1">
        <v>177256.98</v>
      </c>
      <c r="Y338">
        <v>0.78480000000000005</v>
      </c>
      <c r="Z338">
        <v>0.18149999999999999</v>
      </c>
      <c r="AA338">
        <v>3.3599999999999998E-2</v>
      </c>
      <c r="AB338">
        <v>0.2152</v>
      </c>
      <c r="AC338">
        <v>177.26</v>
      </c>
      <c r="AD338" s="1">
        <v>7360.63</v>
      </c>
      <c r="AE338">
        <v>862.45</v>
      </c>
      <c r="AF338" s="1">
        <v>180825.83</v>
      </c>
      <c r="AG338" t="s">
        <v>610</v>
      </c>
      <c r="AH338" s="1">
        <v>42063</v>
      </c>
      <c r="AI338" s="1">
        <v>72755.210000000006</v>
      </c>
      <c r="AJ338">
        <v>67.97</v>
      </c>
      <c r="AK338">
        <v>39.44</v>
      </c>
      <c r="AL338">
        <v>42.96</v>
      </c>
      <c r="AM338">
        <v>4.46</v>
      </c>
      <c r="AN338">
        <v>0</v>
      </c>
      <c r="AO338">
        <v>0.77229999999999999</v>
      </c>
      <c r="AP338" s="1">
        <v>1368.79</v>
      </c>
      <c r="AQ338" s="1">
        <v>1971.71</v>
      </c>
      <c r="AR338" s="1">
        <v>6439.03</v>
      </c>
      <c r="AS338">
        <v>735.3</v>
      </c>
      <c r="AT338">
        <v>309.13</v>
      </c>
      <c r="AU338" s="1">
        <v>10823.96</v>
      </c>
      <c r="AV338" s="1">
        <v>3962.83</v>
      </c>
      <c r="AW338">
        <v>0.33200000000000002</v>
      </c>
      <c r="AX338" s="1">
        <v>6517.28</v>
      </c>
      <c r="AY338">
        <v>0.54590000000000005</v>
      </c>
      <c r="AZ338">
        <v>940.87</v>
      </c>
      <c r="BA338">
        <v>7.8799999999999995E-2</v>
      </c>
      <c r="BB338">
        <v>516.72</v>
      </c>
      <c r="BC338">
        <v>4.3299999999999998E-2</v>
      </c>
      <c r="BD338" s="1">
        <v>11937.7</v>
      </c>
      <c r="BE338" s="1">
        <v>2569.73</v>
      </c>
      <c r="BF338">
        <v>0.4113</v>
      </c>
      <c r="BG338">
        <v>0.58620000000000005</v>
      </c>
      <c r="BH338">
        <v>0.2334</v>
      </c>
      <c r="BI338">
        <v>0.13519999999999999</v>
      </c>
      <c r="BJ338">
        <v>2.98E-2</v>
      </c>
      <c r="BK338">
        <v>1.55E-2</v>
      </c>
    </row>
    <row r="339" spans="1:63" x14ac:dyDescent="0.3">
      <c r="A339" t="s">
        <v>338</v>
      </c>
      <c r="B339">
        <v>50633</v>
      </c>
      <c r="C339">
        <v>76.38</v>
      </c>
      <c r="D339">
        <v>9.5</v>
      </c>
      <c r="E339">
        <v>725.76</v>
      </c>
      <c r="F339">
        <v>685.7</v>
      </c>
      <c r="G339">
        <v>3.0000000000000001E-3</v>
      </c>
      <c r="H339">
        <v>4.0000000000000002E-4</v>
      </c>
      <c r="I339">
        <v>6.4000000000000003E-3</v>
      </c>
      <c r="J339">
        <v>1.8E-3</v>
      </c>
      <c r="K339">
        <v>3.3500000000000002E-2</v>
      </c>
      <c r="L339">
        <v>0.93420000000000003</v>
      </c>
      <c r="M339">
        <v>2.06E-2</v>
      </c>
      <c r="N339">
        <v>0.41499999999999998</v>
      </c>
      <c r="O339">
        <v>3.2000000000000002E-3</v>
      </c>
      <c r="P339">
        <v>0.13830000000000001</v>
      </c>
      <c r="Q339" s="1">
        <v>49912.45</v>
      </c>
      <c r="R339">
        <v>0.3029</v>
      </c>
      <c r="S339">
        <v>0.1709</v>
      </c>
      <c r="T339">
        <v>0.5262</v>
      </c>
      <c r="U339">
        <v>8.4499999999999993</v>
      </c>
      <c r="V339" s="1">
        <v>60117.2</v>
      </c>
      <c r="W339">
        <v>82.42</v>
      </c>
      <c r="X339" s="1">
        <v>163008.54</v>
      </c>
      <c r="Y339">
        <v>0.86319999999999997</v>
      </c>
      <c r="Z339">
        <v>7.4200000000000002E-2</v>
      </c>
      <c r="AA339">
        <v>6.2600000000000003E-2</v>
      </c>
      <c r="AB339">
        <v>0.1368</v>
      </c>
      <c r="AC339">
        <v>163.01</v>
      </c>
      <c r="AD339" s="1">
        <v>4233.4399999999996</v>
      </c>
      <c r="AE339">
        <v>523.17999999999995</v>
      </c>
      <c r="AF339" s="1">
        <v>139813.09</v>
      </c>
      <c r="AG339" t="s">
        <v>610</v>
      </c>
      <c r="AH339" s="1">
        <v>33437</v>
      </c>
      <c r="AI339" s="1">
        <v>49909.440000000002</v>
      </c>
      <c r="AJ339">
        <v>42.56</v>
      </c>
      <c r="AK339">
        <v>24.43</v>
      </c>
      <c r="AL339">
        <v>30.19</v>
      </c>
      <c r="AM339">
        <v>4.24</v>
      </c>
      <c r="AN339" s="1">
        <v>1537.05</v>
      </c>
      <c r="AO339">
        <v>1.5432999999999999</v>
      </c>
      <c r="AP339" s="1">
        <v>1721.81</v>
      </c>
      <c r="AQ339" s="1">
        <v>2206.37</v>
      </c>
      <c r="AR339" s="1">
        <v>6218.42</v>
      </c>
      <c r="AS339">
        <v>523.51</v>
      </c>
      <c r="AT339">
        <v>366.16</v>
      </c>
      <c r="AU339" s="1">
        <v>11036.27</v>
      </c>
      <c r="AV339" s="1">
        <v>6975.44</v>
      </c>
      <c r="AW339">
        <v>0.48</v>
      </c>
      <c r="AX339" s="1">
        <v>4959.9799999999996</v>
      </c>
      <c r="AY339">
        <v>0.34129999999999999</v>
      </c>
      <c r="AZ339" s="1">
        <v>1769.42</v>
      </c>
      <c r="BA339">
        <v>0.1217</v>
      </c>
      <c r="BB339">
        <v>828.54</v>
      </c>
      <c r="BC339">
        <v>5.7000000000000002E-2</v>
      </c>
      <c r="BD339" s="1">
        <v>14533.38</v>
      </c>
      <c r="BE339" s="1">
        <v>5628.54</v>
      </c>
      <c r="BF339">
        <v>2.0059999999999998</v>
      </c>
      <c r="BG339">
        <v>0.50219999999999998</v>
      </c>
      <c r="BH339">
        <v>0.20760000000000001</v>
      </c>
      <c r="BI339">
        <v>0.2339</v>
      </c>
      <c r="BJ339">
        <v>3.5999999999999997E-2</v>
      </c>
      <c r="BK339">
        <v>2.0299999999999999E-2</v>
      </c>
    </row>
    <row r="340" spans="1:63" x14ac:dyDescent="0.3">
      <c r="A340" t="s">
        <v>339</v>
      </c>
      <c r="B340">
        <v>49361</v>
      </c>
      <c r="C340">
        <v>64.95</v>
      </c>
      <c r="D340">
        <v>11.44</v>
      </c>
      <c r="E340">
        <v>742.86</v>
      </c>
      <c r="F340">
        <v>799.47</v>
      </c>
      <c r="G340">
        <v>2.3999999999999998E-3</v>
      </c>
      <c r="H340">
        <v>2E-3</v>
      </c>
      <c r="I340">
        <v>3.8E-3</v>
      </c>
      <c r="J340">
        <v>2.0000000000000001E-4</v>
      </c>
      <c r="K340">
        <v>1.2E-2</v>
      </c>
      <c r="L340">
        <v>0.96960000000000002</v>
      </c>
      <c r="M340">
        <v>0.01</v>
      </c>
      <c r="N340">
        <v>0.20219999999999999</v>
      </c>
      <c r="O340">
        <v>2.5999999999999999E-3</v>
      </c>
      <c r="P340">
        <v>0.1041</v>
      </c>
      <c r="Q340" s="1">
        <v>54817.99</v>
      </c>
      <c r="R340">
        <v>0.22489999999999999</v>
      </c>
      <c r="S340">
        <v>0.16980000000000001</v>
      </c>
      <c r="T340">
        <v>0.60529999999999995</v>
      </c>
      <c r="U340">
        <v>6.38</v>
      </c>
      <c r="V340" s="1">
        <v>66779.72</v>
      </c>
      <c r="W340">
        <v>113.95</v>
      </c>
      <c r="X340" s="1">
        <v>154498.85999999999</v>
      </c>
      <c r="Y340">
        <v>0.9143</v>
      </c>
      <c r="Z340">
        <v>4.7500000000000001E-2</v>
      </c>
      <c r="AA340">
        <v>3.8199999999999998E-2</v>
      </c>
      <c r="AB340">
        <v>8.5699999999999998E-2</v>
      </c>
      <c r="AC340">
        <v>154.5</v>
      </c>
      <c r="AD340" s="1">
        <v>3627.21</v>
      </c>
      <c r="AE340">
        <v>481.9</v>
      </c>
      <c r="AF340" s="1">
        <v>124760.63</v>
      </c>
      <c r="AG340" t="s">
        <v>610</v>
      </c>
      <c r="AH340" s="1">
        <v>36516</v>
      </c>
      <c r="AI340" s="1">
        <v>60954.36</v>
      </c>
      <c r="AJ340">
        <v>34.74</v>
      </c>
      <c r="AK340">
        <v>22.64</v>
      </c>
      <c r="AL340">
        <v>27.16</v>
      </c>
      <c r="AM340">
        <v>5.0999999999999996</v>
      </c>
      <c r="AN340" s="1">
        <v>1550.29</v>
      </c>
      <c r="AO340">
        <v>1.3487</v>
      </c>
      <c r="AP340" s="1">
        <v>1284.7</v>
      </c>
      <c r="AQ340" s="1">
        <v>1890.16</v>
      </c>
      <c r="AR340" s="1">
        <v>6106.44</v>
      </c>
      <c r="AS340">
        <v>410.59</v>
      </c>
      <c r="AT340">
        <v>385.79</v>
      </c>
      <c r="AU340" s="1">
        <v>10077.67</v>
      </c>
      <c r="AV340" s="1">
        <v>6085.52</v>
      </c>
      <c r="AW340">
        <v>0.49530000000000002</v>
      </c>
      <c r="AX340" s="1">
        <v>4054.88</v>
      </c>
      <c r="AY340">
        <v>0.33</v>
      </c>
      <c r="AZ340" s="1">
        <v>1667.16</v>
      </c>
      <c r="BA340">
        <v>0.13569999999999999</v>
      </c>
      <c r="BB340">
        <v>479.05</v>
      </c>
      <c r="BC340">
        <v>3.9E-2</v>
      </c>
      <c r="BD340" s="1">
        <v>12286.61</v>
      </c>
      <c r="BE340" s="1">
        <v>6187.51</v>
      </c>
      <c r="BF340">
        <v>1.9716</v>
      </c>
      <c r="BG340">
        <v>0.54820000000000002</v>
      </c>
      <c r="BH340">
        <v>0.21879999999999999</v>
      </c>
      <c r="BI340">
        <v>0.16209999999999999</v>
      </c>
      <c r="BJ340">
        <v>3.73E-2</v>
      </c>
      <c r="BK340">
        <v>3.3599999999999998E-2</v>
      </c>
    </row>
    <row r="341" spans="1:63" x14ac:dyDescent="0.3">
      <c r="A341" t="s">
        <v>340</v>
      </c>
      <c r="B341">
        <v>45518</v>
      </c>
      <c r="C341">
        <v>80.38</v>
      </c>
      <c r="D341">
        <v>17.39</v>
      </c>
      <c r="E341" s="1">
        <v>1398.16</v>
      </c>
      <c r="F341" s="1">
        <v>1352.05</v>
      </c>
      <c r="G341">
        <v>2.7000000000000001E-3</v>
      </c>
      <c r="H341">
        <v>6.9999999999999999E-4</v>
      </c>
      <c r="I341">
        <v>5.3E-3</v>
      </c>
      <c r="J341">
        <v>1.1000000000000001E-3</v>
      </c>
      <c r="K341">
        <v>1.4200000000000001E-2</v>
      </c>
      <c r="L341">
        <v>0.95550000000000002</v>
      </c>
      <c r="M341">
        <v>2.0500000000000001E-2</v>
      </c>
      <c r="N341">
        <v>0.41160000000000002</v>
      </c>
      <c r="O341">
        <v>8.9999999999999998E-4</v>
      </c>
      <c r="P341">
        <v>0.13819999999999999</v>
      </c>
      <c r="Q341" s="1">
        <v>52670.79</v>
      </c>
      <c r="R341">
        <v>0.2419</v>
      </c>
      <c r="S341">
        <v>0.16850000000000001</v>
      </c>
      <c r="T341">
        <v>0.58960000000000001</v>
      </c>
      <c r="U341">
        <v>10.93</v>
      </c>
      <c r="V341" s="1">
        <v>70082.509999999995</v>
      </c>
      <c r="W341">
        <v>122.87</v>
      </c>
      <c r="X341" s="1">
        <v>129597.24</v>
      </c>
      <c r="Y341">
        <v>0.88119999999999998</v>
      </c>
      <c r="Z341">
        <v>6.4899999999999999E-2</v>
      </c>
      <c r="AA341">
        <v>5.3800000000000001E-2</v>
      </c>
      <c r="AB341">
        <v>0.1188</v>
      </c>
      <c r="AC341">
        <v>129.6</v>
      </c>
      <c r="AD341" s="1">
        <v>3462.62</v>
      </c>
      <c r="AE341">
        <v>460.66</v>
      </c>
      <c r="AF341" s="1">
        <v>121213.11</v>
      </c>
      <c r="AG341" t="s">
        <v>610</v>
      </c>
      <c r="AH341" s="1">
        <v>33256</v>
      </c>
      <c r="AI341" s="1">
        <v>50832.7</v>
      </c>
      <c r="AJ341">
        <v>40.14</v>
      </c>
      <c r="AK341">
        <v>25.81</v>
      </c>
      <c r="AL341">
        <v>29.95</v>
      </c>
      <c r="AM341">
        <v>4.4800000000000004</v>
      </c>
      <c r="AN341" s="1">
        <v>1089.3</v>
      </c>
      <c r="AO341">
        <v>1.0880000000000001</v>
      </c>
      <c r="AP341" s="1">
        <v>1391.87</v>
      </c>
      <c r="AQ341" s="1">
        <v>2085.4699999999998</v>
      </c>
      <c r="AR341" s="1">
        <v>5861.34</v>
      </c>
      <c r="AS341">
        <v>472.13</v>
      </c>
      <c r="AT341">
        <v>306.52999999999997</v>
      </c>
      <c r="AU341" s="1">
        <v>10117.33</v>
      </c>
      <c r="AV341" s="1">
        <v>6446.68</v>
      </c>
      <c r="AW341">
        <v>0.54849999999999999</v>
      </c>
      <c r="AX341" s="1">
        <v>3331.56</v>
      </c>
      <c r="AY341">
        <v>0.28349999999999997</v>
      </c>
      <c r="AZ341" s="1">
        <v>1168.6199999999999</v>
      </c>
      <c r="BA341">
        <v>9.9400000000000002E-2</v>
      </c>
      <c r="BB341">
        <v>805.6</v>
      </c>
      <c r="BC341">
        <v>6.8500000000000005E-2</v>
      </c>
      <c r="BD341" s="1">
        <v>11752.46</v>
      </c>
      <c r="BE341" s="1">
        <v>5558.33</v>
      </c>
      <c r="BF341">
        <v>1.9447000000000001</v>
      </c>
      <c r="BG341">
        <v>0.51600000000000001</v>
      </c>
      <c r="BH341">
        <v>0.21929999999999999</v>
      </c>
      <c r="BI341">
        <v>0.214</v>
      </c>
      <c r="BJ341">
        <v>3.5400000000000001E-2</v>
      </c>
      <c r="BK341">
        <v>1.54E-2</v>
      </c>
    </row>
    <row r="342" spans="1:63" x14ac:dyDescent="0.3">
      <c r="A342" t="s">
        <v>341</v>
      </c>
      <c r="B342">
        <v>49890</v>
      </c>
      <c r="C342">
        <v>92.48</v>
      </c>
      <c r="D342">
        <v>19.100000000000001</v>
      </c>
      <c r="E342" s="1">
        <v>1766.11</v>
      </c>
      <c r="F342" s="1">
        <v>1651.47</v>
      </c>
      <c r="G342">
        <v>2.8E-3</v>
      </c>
      <c r="H342">
        <v>5.0000000000000001E-4</v>
      </c>
      <c r="I342">
        <v>7.7000000000000002E-3</v>
      </c>
      <c r="J342">
        <v>1E-3</v>
      </c>
      <c r="K342">
        <v>2.12E-2</v>
      </c>
      <c r="L342">
        <v>0.94020000000000004</v>
      </c>
      <c r="M342">
        <v>2.6499999999999999E-2</v>
      </c>
      <c r="N342">
        <v>0.49109999999999998</v>
      </c>
      <c r="O342">
        <v>1.6000000000000001E-3</v>
      </c>
      <c r="P342">
        <v>0.14599999999999999</v>
      </c>
      <c r="Q342" s="1">
        <v>53582.35</v>
      </c>
      <c r="R342">
        <v>0.25790000000000002</v>
      </c>
      <c r="S342">
        <v>0.16800000000000001</v>
      </c>
      <c r="T342">
        <v>0.57410000000000005</v>
      </c>
      <c r="U342">
        <v>11.6</v>
      </c>
      <c r="V342" s="1">
        <v>74906.539999999994</v>
      </c>
      <c r="W342">
        <v>146.53</v>
      </c>
      <c r="X342" s="1">
        <v>130976.82</v>
      </c>
      <c r="Y342">
        <v>0.79610000000000003</v>
      </c>
      <c r="Z342">
        <v>0.14199999999999999</v>
      </c>
      <c r="AA342">
        <v>6.1899999999999997E-2</v>
      </c>
      <c r="AB342">
        <v>0.2039</v>
      </c>
      <c r="AC342">
        <v>130.97999999999999</v>
      </c>
      <c r="AD342" s="1">
        <v>3486.26</v>
      </c>
      <c r="AE342">
        <v>457.36</v>
      </c>
      <c r="AF342" s="1">
        <v>120508.86</v>
      </c>
      <c r="AG342" t="s">
        <v>610</v>
      </c>
      <c r="AH342" s="1">
        <v>31367</v>
      </c>
      <c r="AI342" s="1">
        <v>47768.3</v>
      </c>
      <c r="AJ342">
        <v>39.15</v>
      </c>
      <c r="AK342">
        <v>24.84</v>
      </c>
      <c r="AL342">
        <v>29.46</v>
      </c>
      <c r="AM342">
        <v>4.0199999999999996</v>
      </c>
      <c r="AN342" s="1">
        <v>1317.16</v>
      </c>
      <c r="AO342">
        <v>1.0711999999999999</v>
      </c>
      <c r="AP342" s="1">
        <v>1290.1099999999999</v>
      </c>
      <c r="AQ342" s="1">
        <v>2146.5100000000002</v>
      </c>
      <c r="AR342" s="1">
        <v>6031.27</v>
      </c>
      <c r="AS342">
        <v>604.22</v>
      </c>
      <c r="AT342">
        <v>297.68</v>
      </c>
      <c r="AU342" s="1">
        <v>10369.790000000001</v>
      </c>
      <c r="AV342" s="1">
        <v>6590.61</v>
      </c>
      <c r="AW342">
        <v>0.5353</v>
      </c>
      <c r="AX342" s="1">
        <v>3700.85</v>
      </c>
      <c r="AY342">
        <v>0.30059999999999998</v>
      </c>
      <c r="AZ342" s="1">
        <v>1070.01</v>
      </c>
      <c r="BA342">
        <v>8.6900000000000005E-2</v>
      </c>
      <c r="BB342">
        <v>949.62</v>
      </c>
      <c r="BC342">
        <v>7.7100000000000002E-2</v>
      </c>
      <c r="BD342" s="1">
        <v>12311.09</v>
      </c>
      <c r="BE342" s="1">
        <v>5281.34</v>
      </c>
      <c r="BF342">
        <v>1.97</v>
      </c>
      <c r="BG342">
        <v>0.5202</v>
      </c>
      <c r="BH342">
        <v>0.2278</v>
      </c>
      <c r="BI342">
        <v>0.19750000000000001</v>
      </c>
      <c r="BJ342">
        <v>3.4700000000000002E-2</v>
      </c>
      <c r="BK342">
        <v>1.9699999999999999E-2</v>
      </c>
    </row>
    <row r="343" spans="1:63" x14ac:dyDescent="0.3">
      <c r="A343" t="s">
        <v>342</v>
      </c>
      <c r="B343">
        <v>49627</v>
      </c>
      <c r="C343">
        <v>84.57</v>
      </c>
      <c r="D343">
        <v>14.57</v>
      </c>
      <c r="E343" s="1">
        <v>1232.3599999999999</v>
      </c>
      <c r="F343" s="1">
        <v>1218.56</v>
      </c>
      <c r="G343">
        <v>2.2000000000000001E-3</v>
      </c>
      <c r="H343">
        <v>5.9999999999999995E-4</v>
      </c>
      <c r="I343">
        <v>5.8999999999999999E-3</v>
      </c>
      <c r="J343">
        <v>8.0000000000000004E-4</v>
      </c>
      <c r="K343">
        <v>1.2999999999999999E-2</v>
      </c>
      <c r="L343">
        <v>0.95920000000000005</v>
      </c>
      <c r="M343">
        <v>1.8200000000000001E-2</v>
      </c>
      <c r="N343">
        <v>0.42609999999999998</v>
      </c>
      <c r="O343">
        <v>5.0000000000000001E-4</v>
      </c>
      <c r="P343">
        <v>0.1363</v>
      </c>
      <c r="Q343" s="1">
        <v>52147.79</v>
      </c>
      <c r="R343">
        <v>0.27829999999999999</v>
      </c>
      <c r="S343">
        <v>0.18479999999999999</v>
      </c>
      <c r="T343">
        <v>0.53700000000000003</v>
      </c>
      <c r="U343">
        <v>10.29</v>
      </c>
      <c r="V343" s="1">
        <v>68639.679999999993</v>
      </c>
      <c r="W343">
        <v>115.58</v>
      </c>
      <c r="X343" s="1">
        <v>123302.5</v>
      </c>
      <c r="Y343">
        <v>0.9073</v>
      </c>
      <c r="Z343">
        <v>4.6699999999999998E-2</v>
      </c>
      <c r="AA343">
        <v>4.5999999999999999E-2</v>
      </c>
      <c r="AB343">
        <v>9.2700000000000005E-2</v>
      </c>
      <c r="AC343">
        <v>123.3</v>
      </c>
      <c r="AD343" s="1">
        <v>3123.18</v>
      </c>
      <c r="AE343">
        <v>421.86</v>
      </c>
      <c r="AF343" s="1">
        <v>111371.99</v>
      </c>
      <c r="AG343" t="s">
        <v>610</v>
      </c>
      <c r="AH343" s="1">
        <v>34740</v>
      </c>
      <c r="AI343" s="1">
        <v>51537.47</v>
      </c>
      <c r="AJ343">
        <v>33.93</v>
      </c>
      <c r="AK343">
        <v>24.56</v>
      </c>
      <c r="AL343">
        <v>26.72</v>
      </c>
      <c r="AM343">
        <v>4.3600000000000003</v>
      </c>
      <c r="AN343" s="1">
        <v>1110.46</v>
      </c>
      <c r="AO343">
        <v>1.046</v>
      </c>
      <c r="AP343" s="1">
        <v>1303.8599999999999</v>
      </c>
      <c r="AQ343" s="1">
        <v>2222.96</v>
      </c>
      <c r="AR343" s="1">
        <v>5851.55</v>
      </c>
      <c r="AS343">
        <v>510.76</v>
      </c>
      <c r="AT343">
        <v>270.64999999999998</v>
      </c>
      <c r="AU343" s="1">
        <v>10159.790000000001</v>
      </c>
      <c r="AV343" s="1">
        <v>7030.94</v>
      </c>
      <c r="AW343">
        <v>0.58299999999999996</v>
      </c>
      <c r="AX343" s="1">
        <v>2980.29</v>
      </c>
      <c r="AY343">
        <v>0.24709999999999999</v>
      </c>
      <c r="AZ343" s="1">
        <v>1262.32</v>
      </c>
      <c r="BA343">
        <v>0.1047</v>
      </c>
      <c r="BB343">
        <v>786.4</v>
      </c>
      <c r="BC343">
        <v>6.5199999999999994E-2</v>
      </c>
      <c r="BD343" s="1">
        <v>12059.95</v>
      </c>
      <c r="BE343" s="1">
        <v>6339.88</v>
      </c>
      <c r="BF343">
        <v>2.3698000000000001</v>
      </c>
      <c r="BG343">
        <v>0.50239999999999996</v>
      </c>
      <c r="BH343">
        <v>0.20910000000000001</v>
      </c>
      <c r="BI343">
        <v>0.22989999999999999</v>
      </c>
      <c r="BJ343">
        <v>3.8600000000000002E-2</v>
      </c>
      <c r="BK343">
        <v>1.9900000000000001E-2</v>
      </c>
    </row>
    <row r="344" spans="1:63" x14ac:dyDescent="0.3">
      <c r="A344" t="s">
        <v>343</v>
      </c>
      <c r="B344">
        <v>45948</v>
      </c>
      <c r="C344">
        <v>55.57</v>
      </c>
      <c r="D344">
        <v>21.9</v>
      </c>
      <c r="E344" s="1">
        <v>1217.17</v>
      </c>
      <c r="F344" s="1">
        <v>1202.8499999999999</v>
      </c>
      <c r="G344">
        <v>7.6E-3</v>
      </c>
      <c r="H344">
        <v>6.9999999999999999E-4</v>
      </c>
      <c r="I344">
        <v>7.1999999999999998E-3</v>
      </c>
      <c r="J344">
        <v>1E-3</v>
      </c>
      <c r="K344">
        <v>1.78E-2</v>
      </c>
      <c r="L344">
        <v>0.94650000000000001</v>
      </c>
      <c r="M344">
        <v>1.9199999999999998E-2</v>
      </c>
      <c r="N344">
        <v>0.21629999999999999</v>
      </c>
      <c r="O344">
        <v>4.0000000000000001E-3</v>
      </c>
      <c r="P344">
        <v>0.1056</v>
      </c>
      <c r="Q344" s="1">
        <v>55960.68</v>
      </c>
      <c r="R344">
        <v>0.22459999999999999</v>
      </c>
      <c r="S344">
        <v>0.18459999999999999</v>
      </c>
      <c r="T344">
        <v>0.59079999999999999</v>
      </c>
      <c r="U344">
        <v>8.51</v>
      </c>
      <c r="V344" s="1">
        <v>78067.58</v>
      </c>
      <c r="W344">
        <v>139.5</v>
      </c>
      <c r="X344" s="1">
        <v>185312.59</v>
      </c>
      <c r="Y344">
        <v>0.83099999999999996</v>
      </c>
      <c r="Z344">
        <v>9.9900000000000003E-2</v>
      </c>
      <c r="AA344">
        <v>6.9099999999999995E-2</v>
      </c>
      <c r="AB344">
        <v>0.16900000000000001</v>
      </c>
      <c r="AC344">
        <v>185.31</v>
      </c>
      <c r="AD344" s="1">
        <v>5872.98</v>
      </c>
      <c r="AE344">
        <v>670.29</v>
      </c>
      <c r="AF344" s="1">
        <v>175672.08</v>
      </c>
      <c r="AG344" t="s">
        <v>610</v>
      </c>
      <c r="AH344" s="1">
        <v>40059</v>
      </c>
      <c r="AI344" s="1">
        <v>66970.460000000006</v>
      </c>
      <c r="AJ344">
        <v>48.68</v>
      </c>
      <c r="AK344">
        <v>29.68</v>
      </c>
      <c r="AL344">
        <v>33.14</v>
      </c>
      <c r="AM344">
        <v>4.8</v>
      </c>
      <c r="AN344" s="1">
        <v>1624.93</v>
      </c>
      <c r="AO344">
        <v>1.0350999999999999</v>
      </c>
      <c r="AP344" s="1">
        <v>1449.64</v>
      </c>
      <c r="AQ344" s="1">
        <v>1971.16</v>
      </c>
      <c r="AR344" s="1">
        <v>5839.79</v>
      </c>
      <c r="AS344">
        <v>488.71</v>
      </c>
      <c r="AT344">
        <v>334.26</v>
      </c>
      <c r="AU344" s="1">
        <v>10083.56</v>
      </c>
      <c r="AV344" s="1">
        <v>4410.87</v>
      </c>
      <c r="AW344">
        <v>0.36530000000000001</v>
      </c>
      <c r="AX344" s="1">
        <v>5912.65</v>
      </c>
      <c r="AY344">
        <v>0.48970000000000002</v>
      </c>
      <c r="AZ344" s="1">
        <v>1270.0999999999999</v>
      </c>
      <c r="BA344">
        <v>0.1052</v>
      </c>
      <c r="BB344">
        <v>480.06</v>
      </c>
      <c r="BC344">
        <v>3.9800000000000002E-2</v>
      </c>
      <c r="BD344" s="1">
        <v>12073.69</v>
      </c>
      <c r="BE344" s="1">
        <v>3451.58</v>
      </c>
      <c r="BF344">
        <v>0.71760000000000002</v>
      </c>
      <c r="BG344">
        <v>0.53920000000000001</v>
      </c>
      <c r="BH344">
        <v>0.21079999999999999</v>
      </c>
      <c r="BI344">
        <v>0.1908</v>
      </c>
      <c r="BJ344">
        <v>3.6900000000000002E-2</v>
      </c>
      <c r="BK344">
        <v>2.24E-2</v>
      </c>
    </row>
    <row r="345" spans="1:63" x14ac:dyDescent="0.3">
      <c r="A345" t="s">
        <v>344</v>
      </c>
      <c r="B345">
        <v>46672</v>
      </c>
      <c r="C345">
        <v>87.43</v>
      </c>
      <c r="D345">
        <v>9.1</v>
      </c>
      <c r="E345">
        <v>795.31</v>
      </c>
      <c r="F345">
        <v>763.69</v>
      </c>
      <c r="G345">
        <v>2.8E-3</v>
      </c>
      <c r="H345">
        <v>2.0000000000000001E-4</v>
      </c>
      <c r="I345">
        <v>6.4999999999999997E-3</v>
      </c>
      <c r="J345">
        <v>1.1999999999999999E-3</v>
      </c>
      <c r="K345">
        <v>4.9399999999999999E-2</v>
      </c>
      <c r="L345">
        <v>0.9143</v>
      </c>
      <c r="M345">
        <v>2.5499999999999998E-2</v>
      </c>
      <c r="N345">
        <v>0.47689999999999999</v>
      </c>
      <c r="O345">
        <v>4.7000000000000002E-3</v>
      </c>
      <c r="P345">
        <v>0.15409999999999999</v>
      </c>
      <c r="Q345" s="1">
        <v>51117.42</v>
      </c>
      <c r="R345">
        <v>0.26750000000000002</v>
      </c>
      <c r="S345">
        <v>0.1643</v>
      </c>
      <c r="T345">
        <v>0.56820000000000004</v>
      </c>
      <c r="U345">
        <v>8.57</v>
      </c>
      <c r="V345" s="1">
        <v>63795.37</v>
      </c>
      <c r="W345">
        <v>88.84</v>
      </c>
      <c r="X345" s="1">
        <v>139450.51999999999</v>
      </c>
      <c r="Y345">
        <v>0.90449999999999997</v>
      </c>
      <c r="Z345">
        <v>5.0099999999999999E-2</v>
      </c>
      <c r="AA345">
        <v>4.5400000000000003E-2</v>
      </c>
      <c r="AB345">
        <v>9.5500000000000002E-2</v>
      </c>
      <c r="AC345">
        <v>139.44999999999999</v>
      </c>
      <c r="AD345" s="1">
        <v>3357.17</v>
      </c>
      <c r="AE345">
        <v>419.57</v>
      </c>
      <c r="AF345" s="1">
        <v>119475.16</v>
      </c>
      <c r="AG345" t="s">
        <v>610</v>
      </c>
      <c r="AH345" s="1">
        <v>31118</v>
      </c>
      <c r="AI345" s="1">
        <v>45846.07</v>
      </c>
      <c r="AJ345">
        <v>37.700000000000003</v>
      </c>
      <c r="AK345">
        <v>23.12</v>
      </c>
      <c r="AL345">
        <v>28.05</v>
      </c>
      <c r="AM345">
        <v>4.1500000000000004</v>
      </c>
      <c r="AN345" s="1">
        <v>1224.02</v>
      </c>
      <c r="AO345">
        <v>1.6572</v>
      </c>
      <c r="AP345" s="1">
        <v>1561.18</v>
      </c>
      <c r="AQ345" s="1">
        <v>2272.41</v>
      </c>
      <c r="AR345" s="1">
        <v>6625.9</v>
      </c>
      <c r="AS345">
        <v>516.58000000000004</v>
      </c>
      <c r="AT345">
        <v>328.98</v>
      </c>
      <c r="AU345" s="1">
        <v>11305.06</v>
      </c>
      <c r="AV345" s="1">
        <v>8090.85</v>
      </c>
      <c r="AW345">
        <v>0.57079999999999997</v>
      </c>
      <c r="AX345" s="1">
        <v>3717.2</v>
      </c>
      <c r="AY345">
        <v>0.26229999999999998</v>
      </c>
      <c r="AZ345" s="1">
        <v>1418.27</v>
      </c>
      <c r="BA345">
        <v>0.10009999999999999</v>
      </c>
      <c r="BB345">
        <v>947.56</v>
      </c>
      <c r="BC345">
        <v>6.6900000000000001E-2</v>
      </c>
      <c r="BD345" s="1">
        <v>14173.88</v>
      </c>
      <c r="BE345" s="1">
        <v>7031.28</v>
      </c>
      <c r="BF345">
        <v>3.1347</v>
      </c>
      <c r="BG345">
        <v>0.5202</v>
      </c>
      <c r="BH345">
        <v>0.21879999999999999</v>
      </c>
      <c r="BI345">
        <v>0.20899999999999999</v>
      </c>
      <c r="BJ345">
        <v>3.4700000000000002E-2</v>
      </c>
      <c r="BK345">
        <v>1.72E-2</v>
      </c>
    </row>
    <row r="346" spans="1:63" x14ac:dyDescent="0.3">
      <c r="A346" t="s">
        <v>345</v>
      </c>
      <c r="B346">
        <v>50039</v>
      </c>
      <c r="C346">
        <v>82.81</v>
      </c>
      <c r="D346">
        <v>12.96</v>
      </c>
      <c r="E346" s="1">
        <v>1073.42</v>
      </c>
      <c r="F346" s="1">
        <v>1086.5</v>
      </c>
      <c r="G346">
        <v>2.8999999999999998E-3</v>
      </c>
      <c r="H346">
        <v>2.9999999999999997E-4</v>
      </c>
      <c r="I346">
        <v>3.3E-3</v>
      </c>
      <c r="J346">
        <v>2.9999999999999997E-4</v>
      </c>
      <c r="K346">
        <v>8.3000000000000001E-3</v>
      </c>
      <c r="L346">
        <v>0.97230000000000005</v>
      </c>
      <c r="M346">
        <v>1.2500000000000001E-2</v>
      </c>
      <c r="N346">
        <v>0.39040000000000002</v>
      </c>
      <c r="O346">
        <v>5.9999999999999995E-4</v>
      </c>
      <c r="P346">
        <v>0.13389999999999999</v>
      </c>
      <c r="Q346" s="1">
        <v>53227.26</v>
      </c>
      <c r="R346">
        <v>0.21779999999999999</v>
      </c>
      <c r="S346">
        <v>0.17610000000000001</v>
      </c>
      <c r="T346">
        <v>0.60609999999999997</v>
      </c>
      <c r="U346">
        <v>10.11</v>
      </c>
      <c r="V346" s="1">
        <v>61820.33</v>
      </c>
      <c r="W346">
        <v>102.01</v>
      </c>
      <c r="X346" s="1">
        <v>145299.20000000001</v>
      </c>
      <c r="Y346">
        <v>0.77010000000000001</v>
      </c>
      <c r="Z346">
        <v>0.1182</v>
      </c>
      <c r="AA346">
        <v>0.11169999999999999</v>
      </c>
      <c r="AB346">
        <v>0.22989999999999999</v>
      </c>
      <c r="AC346">
        <v>145.30000000000001</v>
      </c>
      <c r="AD346" s="1">
        <v>4262.43</v>
      </c>
      <c r="AE346">
        <v>506.62</v>
      </c>
      <c r="AF346" s="1">
        <v>121785.2</v>
      </c>
      <c r="AG346" t="s">
        <v>610</v>
      </c>
      <c r="AH346" s="1">
        <v>33466</v>
      </c>
      <c r="AI346" s="1">
        <v>52981.69</v>
      </c>
      <c r="AJ346">
        <v>43.27</v>
      </c>
      <c r="AK346">
        <v>27.63</v>
      </c>
      <c r="AL346">
        <v>31.41</v>
      </c>
      <c r="AM346">
        <v>4.33</v>
      </c>
      <c r="AN346" s="1">
        <v>1335.09</v>
      </c>
      <c r="AO346">
        <v>0.98460000000000003</v>
      </c>
      <c r="AP346" s="1">
        <v>1364.83</v>
      </c>
      <c r="AQ346" s="1">
        <v>2110.9699999999998</v>
      </c>
      <c r="AR346" s="1">
        <v>5927.84</v>
      </c>
      <c r="AS346">
        <v>553.48</v>
      </c>
      <c r="AT346">
        <v>286.97000000000003</v>
      </c>
      <c r="AU346" s="1">
        <v>10244.09</v>
      </c>
      <c r="AV346" s="1">
        <v>6269.34</v>
      </c>
      <c r="AW346">
        <v>0.50590000000000002</v>
      </c>
      <c r="AX346" s="1">
        <v>3751.67</v>
      </c>
      <c r="AY346">
        <v>0.30270000000000002</v>
      </c>
      <c r="AZ346" s="1">
        <v>1561.67</v>
      </c>
      <c r="BA346">
        <v>0.126</v>
      </c>
      <c r="BB346">
        <v>810.32</v>
      </c>
      <c r="BC346">
        <v>6.54E-2</v>
      </c>
      <c r="BD346" s="1">
        <v>12393</v>
      </c>
      <c r="BE346" s="1">
        <v>5878.42</v>
      </c>
      <c r="BF346">
        <v>1.7830999999999999</v>
      </c>
      <c r="BG346">
        <v>0.5202</v>
      </c>
      <c r="BH346">
        <v>0.2298</v>
      </c>
      <c r="BI346">
        <v>0.1908</v>
      </c>
      <c r="BJ346">
        <v>3.61E-2</v>
      </c>
      <c r="BK346">
        <v>2.3E-2</v>
      </c>
    </row>
    <row r="347" spans="1:63" x14ac:dyDescent="0.3">
      <c r="A347" t="s">
        <v>346</v>
      </c>
      <c r="B347">
        <v>50740</v>
      </c>
      <c r="C347">
        <v>84.52</v>
      </c>
      <c r="D347">
        <v>10.58</v>
      </c>
      <c r="E347">
        <v>894.06</v>
      </c>
      <c r="F347">
        <v>923.19</v>
      </c>
      <c r="G347">
        <v>2.5999999999999999E-3</v>
      </c>
      <c r="H347">
        <v>5.0000000000000001E-4</v>
      </c>
      <c r="I347">
        <v>4.0000000000000001E-3</v>
      </c>
      <c r="J347">
        <v>8.0000000000000004E-4</v>
      </c>
      <c r="K347">
        <v>1.2800000000000001E-2</v>
      </c>
      <c r="L347">
        <v>0.96260000000000001</v>
      </c>
      <c r="M347">
        <v>1.66E-2</v>
      </c>
      <c r="N347">
        <v>0.3332</v>
      </c>
      <c r="O347">
        <v>1.4E-3</v>
      </c>
      <c r="P347">
        <v>0.12189999999999999</v>
      </c>
      <c r="Q347" s="1">
        <v>53435.15</v>
      </c>
      <c r="R347">
        <v>0.26340000000000002</v>
      </c>
      <c r="S347">
        <v>0.17249999999999999</v>
      </c>
      <c r="T347">
        <v>0.56410000000000005</v>
      </c>
      <c r="U347">
        <v>7.66</v>
      </c>
      <c r="V347" s="1">
        <v>69959.67</v>
      </c>
      <c r="W347">
        <v>112.47</v>
      </c>
      <c r="X347" s="1">
        <v>152171.78</v>
      </c>
      <c r="Y347">
        <v>0.90749999999999997</v>
      </c>
      <c r="Z347">
        <v>4.65E-2</v>
      </c>
      <c r="AA347">
        <v>4.5999999999999999E-2</v>
      </c>
      <c r="AB347">
        <v>9.2499999999999999E-2</v>
      </c>
      <c r="AC347">
        <v>152.16999999999999</v>
      </c>
      <c r="AD347" s="1">
        <v>3801.25</v>
      </c>
      <c r="AE347">
        <v>521.19000000000005</v>
      </c>
      <c r="AF347" s="1">
        <v>128740.95</v>
      </c>
      <c r="AG347" t="s">
        <v>610</v>
      </c>
      <c r="AH347" s="1">
        <v>34415</v>
      </c>
      <c r="AI347" s="1">
        <v>53101</v>
      </c>
      <c r="AJ347">
        <v>37.64</v>
      </c>
      <c r="AK347">
        <v>24.11</v>
      </c>
      <c r="AL347">
        <v>28.25</v>
      </c>
      <c r="AM347">
        <v>5.08</v>
      </c>
      <c r="AN347" s="1">
        <v>1686.32</v>
      </c>
      <c r="AO347">
        <v>1.3170999999999999</v>
      </c>
      <c r="AP347" s="1">
        <v>1413.36</v>
      </c>
      <c r="AQ347" s="1">
        <v>2044.39</v>
      </c>
      <c r="AR347" s="1">
        <v>5913.08</v>
      </c>
      <c r="AS347">
        <v>496.27</v>
      </c>
      <c r="AT347">
        <v>358.48</v>
      </c>
      <c r="AU347" s="1">
        <v>10225.57</v>
      </c>
      <c r="AV347" s="1">
        <v>6133.28</v>
      </c>
      <c r="AW347">
        <v>0.49320000000000003</v>
      </c>
      <c r="AX347" s="1">
        <v>3960.64</v>
      </c>
      <c r="AY347">
        <v>0.31850000000000001</v>
      </c>
      <c r="AZ347" s="1">
        <v>1680.17</v>
      </c>
      <c r="BA347">
        <v>0.1351</v>
      </c>
      <c r="BB347">
        <v>660.96</v>
      </c>
      <c r="BC347">
        <v>5.3199999999999997E-2</v>
      </c>
      <c r="BD347" s="1">
        <v>12435.05</v>
      </c>
      <c r="BE347" s="1">
        <v>5899.36</v>
      </c>
      <c r="BF347">
        <v>1.9615</v>
      </c>
      <c r="BG347">
        <v>0.51619999999999999</v>
      </c>
      <c r="BH347">
        <v>0.21990000000000001</v>
      </c>
      <c r="BI347">
        <v>0.20119999999999999</v>
      </c>
      <c r="BJ347">
        <v>3.7100000000000001E-2</v>
      </c>
      <c r="BK347">
        <v>2.5600000000000001E-2</v>
      </c>
    </row>
    <row r="348" spans="1:63" x14ac:dyDescent="0.3">
      <c r="A348" t="s">
        <v>347</v>
      </c>
      <c r="B348">
        <v>139303</v>
      </c>
      <c r="C348">
        <v>42.43</v>
      </c>
      <c r="D348">
        <v>68.36</v>
      </c>
      <c r="E348" s="1">
        <v>2900.62</v>
      </c>
      <c r="F348" s="1">
        <v>2808.79</v>
      </c>
      <c r="G348">
        <v>2.3300000000000001E-2</v>
      </c>
      <c r="H348">
        <v>1.1000000000000001E-3</v>
      </c>
      <c r="I348">
        <v>6.2300000000000001E-2</v>
      </c>
      <c r="J348">
        <v>1.1999999999999999E-3</v>
      </c>
      <c r="K348">
        <v>4.7500000000000001E-2</v>
      </c>
      <c r="L348">
        <v>0.8115</v>
      </c>
      <c r="M348">
        <v>5.2999999999999999E-2</v>
      </c>
      <c r="N348">
        <v>0.33439999999999998</v>
      </c>
      <c r="O348">
        <v>1.8200000000000001E-2</v>
      </c>
      <c r="P348">
        <v>0.1242</v>
      </c>
      <c r="Q348" s="1">
        <v>62581.72</v>
      </c>
      <c r="R348">
        <v>0.22239999999999999</v>
      </c>
      <c r="S348">
        <v>0.19389999999999999</v>
      </c>
      <c r="T348">
        <v>0.5837</v>
      </c>
      <c r="U348">
        <v>18.72</v>
      </c>
      <c r="V348" s="1">
        <v>84970.39</v>
      </c>
      <c r="W348">
        <v>151.03</v>
      </c>
      <c r="X348" s="1">
        <v>187048.61</v>
      </c>
      <c r="Y348">
        <v>0.69769999999999999</v>
      </c>
      <c r="Z348">
        <v>0.25879999999999997</v>
      </c>
      <c r="AA348">
        <v>4.3499999999999997E-2</v>
      </c>
      <c r="AB348">
        <v>0.30230000000000001</v>
      </c>
      <c r="AC348">
        <v>187.05</v>
      </c>
      <c r="AD348" s="1">
        <v>6991.47</v>
      </c>
      <c r="AE348">
        <v>758.57</v>
      </c>
      <c r="AF348" s="1">
        <v>185913.54</v>
      </c>
      <c r="AG348" t="s">
        <v>610</v>
      </c>
      <c r="AH348" s="1">
        <v>36540</v>
      </c>
      <c r="AI348" s="1">
        <v>61728.71</v>
      </c>
      <c r="AJ348">
        <v>59.56</v>
      </c>
      <c r="AK348">
        <v>36.659999999999997</v>
      </c>
      <c r="AL348">
        <v>39.76</v>
      </c>
      <c r="AM348">
        <v>4.8099999999999996</v>
      </c>
      <c r="AN348" s="1">
        <v>1877.37</v>
      </c>
      <c r="AO348">
        <v>0.95950000000000002</v>
      </c>
      <c r="AP348" s="1">
        <v>1349.88</v>
      </c>
      <c r="AQ348" s="1">
        <v>2016.52</v>
      </c>
      <c r="AR348" s="1">
        <v>6618.82</v>
      </c>
      <c r="AS348">
        <v>672.38</v>
      </c>
      <c r="AT348">
        <v>352.05</v>
      </c>
      <c r="AU348" s="1">
        <v>11009.64</v>
      </c>
      <c r="AV348" s="1">
        <v>3833.03</v>
      </c>
      <c r="AW348">
        <v>0.31269999999999998</v>
      </c>
      <c r="AX348" s="1">
        <v>6622.29</v>
      </c>
      <c r="AY348">
        <v>0.5403</v>
      </c>
      <c r="AZ348" s="1">
        <v>1148.17</v>
      </c>
      <c r="BA348">
        <v>9.3700000000000006E-2</v>
      </c>
      <c r="BB348">
        <v>653.42999999999995</v>
      </c>
      <c r="BC348">
        <v>5.33E-2</v>
      </c>
      <c r="BD348" s="1">
        <v>12256.92</v>
      </c>
      <c r="BE348" s="1">
        <v>2403.1799999999998</v>
      </c>
      <c r="BF348">
        <v>0.46970000000000001</v>
      </c>
      <c r="BG348">
        <v>0.55820000000000003</v>
      </c>
      <c r="BH348">
        <v>0.21360000000000001</v>
      </c>
      <c r="BI348">
        <v>0.18029999999999999</v>
      </c>
      <c r="BJ348">
        <v>3.1E-2</v>
      </c>
      <c r="BK348">
        <v>1.7000000000000001E-2</v>
      </c>
    </row>
    <row r="349" spans="1:63" x14ac:dyDescent="0.3">
      <c r="A349" t="s">
        <v>348</v>
      </c>
      <c r="B349">
        <v>47712</v>
      </c>
      <c r="C349">
        <v>67.05</v>
      </c>
      <c r="D349">
        <v>11.09</v>
      </c>
      <c r="E349">
        <v>743.53</v>
      </c>
      <c r="F349">
        <v>732.83</v>
      </c>
      <c r="G349">
        <v>3.5999999999999999E-3</v>
      </c>
      <c r="H349">
        <v>1E-4</v>
      </c>
      <c r="I349">
        <v>5.5999999999999999E-3</v>
      </c>
      <c r="J349">
        <v>8.0000000000000004E-4</v>
      </c>
      <c r="K349">
        <v>2.76E-2</v>
      </c>
      <c r="L349">
        <v>0.94199999999999995</v>
      </c>
      <c r="M349">
        <v>2.0299999999999999E-2</v>
      </c>
      <c r="N349">
        <v>0.34360000000000002</v>
      </c>
      <c r="O349">
        <v>1.6999999999999999E-3</v>
      </c>
      <c r="P349">
        <v>0.1358</v>
      </c>
      <c r="Q349" s="1">
        <v>53191.07</v>
      </c>
      <c r="R349">
        <v>0.26840000000000003</v>
      </c>
      <c r="S349">
        <v>0.1593</v>
      </c>
      <c r="T349">
        <v>0.57230000000000003</v>
      </c>
      <c r="U349">
        <v>7.32</v>
      </c>
      <c r="V349" s="1">
        <v>67135.13</v>
      </c>
      <c r="W349">
        <v>97.22</v>
      </c>
      <c r="X349" s="1">
        <v>162819.39000000001</v>
      </c>
      <c r="Y349">
        <v>0.86660000000000004</v>
      </c>
      <c r="Z349">
        <v>7.9500000000000001E-2</v>
      </c>
      <c r="AA349">
        <v>5.3900000000000003E-2</v>
      </c>
      <c r="AB349">
        <v>0.13339999999999999</v>
      </c>
      <c r="AC349">
        <v>162.82</v>
      </c>
      <c r="AD349" s="1">
        <v>4234.55</v>
      </c>
      <c r="AE349">
        <v>536.15</v>
      </c>
      <c r="AF349" s="1">
        <v>136055.20000000001</v>
      </c>
      <c r="AG349" t="s">
        <v>610</v>
      </c>
      <c r="AH349" s="1">
        <v>34424</v>
      </c>
      <c r="AI349" s="1">
        <v>51850.37</v>
      </c>
      <c r="AJ349">
        <v>42</v>
      </c>
      <c r="AK349">
        <v>24.52</v>
      </c>
      <c r="AL349">
        <v>30.68</v>
      </c>
      <c r="AM349">
        <v>4.53</v>
      </c>
      <c r="AN349" s="1">
        <v>1599.93</v>
      </c>
      <c r="AO349">
        <v>1.4295</v>
      </c>
      <c r="AP349" s="1">
        <v>1586.55</v>
      </c>
      <c r="AQ349" s="1">
        <v>2039.47</v>
      </c>
      <c r="AR349" s="1">
        <v>6203.86</v>
      </c>
      <c r="AS349">
        <v>529.77</v>
      </c>
      <c r="AT349">
        <v>312.27</v>
      </c>
      <c r="AU349" s="1">
        <v>10671.93</v>
      </c>
      <c r="AV349" s="1">
        <v>6286.5</v>
      </c>
      <c r="AW349">
        <v>0.46279999999999999</v>
      </c>
      <c r="AX349" s="1">
        <v>4876.6099999999997</v>
      </c>
      <c r="AY349">
        <v>0.35899999999999999</v>
      </c>
      <c r="AZ349" s="1">
        <v>1726.69</v>
      </c>
      <c r="BA349">
        <v>0.12709999999999999</v>
      </c>
      <c r="BB349">
        <v>693.98</v>
      </c>
      <c r="BC349">
        <v>5.11E-2</v>
      </c>
      <c r="BD349" s="1">
        <v>13583.78</v>
      </c>
      <c r="BE349" s="1">
        <v>5575.19</v>
      </c>
      <c r="BF349">
        <v>1.8097000000000001</v>
      </c>
      <c r="BG349">
        <v>0.51480000000000004</v>
      </c>
      <c r="BH349">
        <v>0.2167</v>
      </c>
      <c r="BI349">
        <v>0.2142</v>
      </c>
      <c r="BJ349">
        <v>3.5299999999999998E-2</v>
      </c>
      <c r="BK349">
        <v>1.9E-2</v>
      </c>
    </row>
    <row r="350" spans="1:63" x14ac:dyDescent="0.3">
      <c r="A350" t="s">
        <v>349</v>
      </c>
      <c r="B350">
        <v>45526</v>
      </c>
      <c r="C350">
        <v>68.239999999999995</v>
      </c>
      <c r="D350">
        <v>14.88</v>
      </c>
      <c r="E350" s="1">
        <v>1015.09</v>
      </c>
      <c r="F350">
        <v>965.68</v>
      </c>
      <c r="G350">
        <v>3.0999999999999999E-3</v>
      </c>
      <c r="H350">
        <v>2.9999999999999997E-4</v>
      </c>
      <c r="I350">
        <v>6.4999999999999997E-3</v>
      </c>
      <c r="J350">
        <v>1.2999999999999999E-3</v>
      </c>
      <c r="K350">
        <v>2.01E-2</v>
      </c>
      <c r="L350">
        <v>0.94569999999999999</v>
      </c>
      <c r="M350">
        <v>2.3E-2</v>
      </c>
      <c r="N350">
        <v>0.48520000000000002</v>
      </c>
      <c r="O350">
        <v>1.1999999999999999E-3</v>
      </c>
      <c r="P350">
        <v>0.14879999999999999</v>
      </c>
      <c r="Q350" s="1">
        <v>51033.93</v>
      </c>
      <c r="R350">
        <v>0.26369999999999999</v>
      </c>
      <c r="S350">
        <v>0.20619999999999999</v>
      </c>
      <c r="T350">
        <v>0.53010000000000002</v>
      </c>
      <c r="U350">
        <v>9.77</v>
      </c>
      <c r="V350" s="1">
        <v>67474.679999999993</v>
      </c>
      <c r="W350">
        <v>100.09</v>
      </c>
      <c r="X350" s="1">
        <v>125177.35</v>
      </c>
      <c r="Y350">
        <v>0.83179999999999998</v>
      </c>
      <c r="Z350">
        <v>9.5100000000000004E-2</v>
      </c>
      <c r="AA350">
        <v>7.3099999999999998E-2</v>
      </c>
      <c r="AB350">
        <v>0.16819999999999999</v>
      </c>
      <c r="AC350">
        <v>125.18</v>
      </c>
      <c r="AD350" s="1">
        <v>3122.71</v>
      </c>
      <c r="AE350">
        <v>413.33</v>
      </c>
      <c r="AF350" s="1">
        <v>111517.83</v>
      </c>
      <c r="AG350" t="s">
        <v>610</v>
      </c>
      <c r="AH350" s="1">
        <v>31492</v>
      </c>
      <c r="AI350" s="1">
        <v>46863.91</v>
      </c>
      <c r="AJ350">
        <v>38</v>
      </c>
      <c r="AK350">
        <v>23.74</v>
      </c>
      <c r="AL350">
        <v>28.26</v>
      </c>
      <c r="AM350">
        <v>3.77</v>
      </c>
      <c r="AN350" s="1">
        <v>1224.19</v>
      </c>
      <c r="AO350">
        <v>1.1513</v>
      </c>
      <c r="AP350" s="1">
        <v>1538.06</v>
      </c>
      <c r="AQ350" s="1">
        <v>2215.67</v>
      </c>
      <c r="AR350" s="1">
        <v>6017.3</v>
      </c>
      <c r="AS350">
        <v>537.61</v>
      </c>
      <c r="AT350">
        <v>280.88</v>
      </c>
      <c r="AU350" s="1">
        <v>10589.52</v>
      </c>
      <c r="AV350" s="1">
        <v>7547.42</v>
      </c>
      <c r="AW350">
        <v>0.57189999999999996</v>
      </c>
      <c r="AX350" s="1">
        <v>3336.85</v>
      </c>
      <c r="AY350">
        <v>0.25280000000000002</v>
      </c>
      <c r="AZ350" s="1">
        <v>1452.1</v>
      </c>
      <c r="BA350">
        <v>0.11</v>
      </c>
      <c r="BB350">
        <v>861.76</v>
      </c>
      <c r="BC350">
        <v>6.5299999999999997E-2</v>
      </c>
      <c r="BD350" s="1">
        <v>13198.14</v>
      </c>
      <c r="BE350" s="1">
        <v>6378.51</v>
      </c>
      <c r="BF350">
        <v>2.5649999999999999</v>
      </c>
      <c r="BG350">
        <v>0.49659999999999999</v>
      </c>
      <c r="BH350">
        <v>0.2215</v>
      </c>
      <c r="BI350">
        <v>0.22969999999999999</v>
      </c>
      <c r="BJ350">
        <v>3.5799999999999998E-2</v>
      </c>
      <c r="BK350">
        <v>1.6500000000000001E-2</v>
      </c>
    </row>
    <row r="351" spans="1:63" x14ac:dyDescent="0.3">
      <c r="A351" t="s">
        <v>350</v>
      </c>
      <c r="B351">
        <v>48777</v>
      </c>
      <c r="C351">
        <v>108.29</v>
      </c>
      <c r="D351">
        <v>17.489999999999998</v>
      </c>
      <c r="E351" s="1">
        <v>1893.57</v>
      </c>
      <c r="F351" s="1">
        <v>1804.48</v>
      </c>
      <c r="G351">
        <v>4.1000000000000003E-3</v>
      </c>
      <c r="H351">
        <v>2.2000000000000001E-3</v>
      </c>
      <c r="I351">
        <v>1.7500000000000002E-2</v>
      </c>
      <c r="J351">
        <v>1.1999999999999999E-3</v>
      </c>
      <c r="K351">
        <v>3.6200000000000003E-2</v>
      </c>
      <c r="L351">
        <v>0.8972</v>
      </c>
      <c r="M351">
        <v>4.1500000000000002E-2</v>
      </c>
      <c r="N351">
        <v>0.50880000000000003</v>
      </c>
      <c r="O351">
        <v>3.3E-3</v>
      </c>
      <c r="P351">
        <v>0.16270000000000001</v>
      </c>
      <c r="Q351" s="1">
        <v>54640.69</v>
      </c>
      <c r="R351">
        <v>0.2571</v>
      </c>
      <c r="S351">
        <v>0.16370000000000001</v>
      </c>
      <c r="T351">
        <v>0.57920000000000005</v>
      </c>
      <c r="U351">
        <v>14.04</v>
      </c>
      <c r="V351" s="1">
        <v>71806.61</v>
      </c>
      <c r="W351">
        <v>130.93</v>
      </c>
      <c r="X351" s="1">
        <v>134527.31</v>
      </c>
      <c r="Y351">
        <v>0.77590000000000003</v>
      </c>
      <c r="Z351">
        <v>0.14319999999999999</v>
      </c>
      <c r="AA351">
        <v>8.09E-2</v>
      </c>
      <c r="AB351">
        <v>0.22409999999999999</v>
      </c>
      <c r="AC351">
        <v>134.53</v>
      </c>
      <c r="AD351" s="1">
        <v>3797.89</v>
      </c>
      <c r="AE351">
        <v>472.53</v>
      </c>
      <c r="AF351" s="1">
        <v>118103.72</v>
      </c>
      <c r="AG351" t="s">
        <v>610</v>
      </c>
      <c r="AH351" s="1">
        <v>30358</v>
      </c>
      <c r="AI351" s="1">
        <v>47110.03</v>
      </c>
      <c r="AJ351">
        <v>41.49</v>
      </c>
      <c r="AK351">
        <v>25.59</v>
      </c>
      <c r="AL351">
        <v>32.979999999999997</v>
      </c>
      <c r="AM351">
        <v>4.1399999999999997</v>
      </c>
      <c r="AN351" s="1">
        <v>1059.81</v>
      </c>
      <c r="AO351">
        <v>1.1355999999999999</v>
      </c>
      <c r="AP351" s="1">
        <v>1314.49</v>
      </c>
      <c r="AQ351" s="1">
        <v>2053.9499999999998</v>
      </c>
      <c r="AR351" s="1">
        <v>6307.87</v>
      </c>
      <c r="AS351">
        <v>656.78</v>
      </c>
      <c r="AT351">
        <v>323.74</v>
      </c>
      <c r="AU351" s="1">
        <v>10656.84</v>
      </c>
      <c r="AV351" s="1">
        <v>6700.61</v>
      </c>
      <c r="AW351">
        <v>0.52629999999999999</v>
      </c>
      <c r="AX351" s="1">
        <v>3826.47</v>
      </c>
      <c r="AY351">
        <v>0.30059999999999998</v>
      </c>
      <c r="AZ351" s="1">
        <v>1180.24</v>
      </c>
      <c r="BA351">
        <v>9.2700000000000005E-2</v>
      </c>
      <c r="BB351" s="1">
        <v>1023.85</v>
      </c>
      <c r="BC351">
        <v>8.0399999999999999E-2</v>
      </c>
      <c r="BD351" s="1">
        <v>12731.17</v>
      </c>
      <c r="BE351" s="1">
        <v>5315.92</v>
      </c>
      <c r="BF351">
        <v>2.0188999999999999</v>
      </c>
      <c r="BG351">
        <v>0.52080000000000004</v>
      </c>
      <c r="BH351">
        <v>0.22600000000000001</v>
      </c>
      <c r="BI351">
        <v>0.2014</v>
      </c>
      <c r="BJ351">
        <v>3.4099999999999998E-2</v>
      </c>
      <c r="BK351">
        <v>1.78E-2</v>
      </c>
    </row>
    <row r="352" spans="1:63" x14ac:dyDescent="0.3">
      <c r="A352" t="s">
        <v>351</v>
      </c>
      <c r="B352">
        <v>45534</v>
      </c>
      <c r="C352">
        <v>79.05</v>
      </c>
      <c r="D352">
        <v>15.02</v>
      </c>
      <c r="E352" s="1">
        <v>1187.3800000000001</v>
      </c>
      <c r="F352" s="1">
        <v>1151.47</v>
      </c>
      <c r="G352">
        <v>2.3E-3</v>
      </c>
      <c r="H352">
        <v>5.9999999999999995E-4</v>
      </c>
      <c r="I352">
        <v>5.5999999999999999E-3</v>
      </c>
      <c r="J352">
        <v>1.5E-3</v>
      </c>
      <c r="K352">
        <v>2.46E-2</v>
      </c>
      <c r="L352">
        <v>0.9425</v>
      </c>
      <c r="M352">
        <v>2.29E-2</v>
      </c>
      <c r="N352">
        <v>0.41370000000000001</v>
      </c>
      <c r="O352">
        <v>1.9E-3</v>
      </c>
      <c r="P352">
        <v>0.14080000000000001</v>
      </c>
      <c r="Q352" s="1">
        <v>54273.37</v>
      </c>
      <c r="R352">
        <v>0.23400000000000001</v>
      </c>
      <c r="S352">
        <v>0.16839999999999999</v>
      </c>
      <c r="T352">
        <v>0.59760000000000002</v>
      </c>
      <c r="U352">
        <v>9.7799999999999994</v>
      </c>
      <c r="V352" s="1">
        <v>68834.45</v>
      </c>
      <c r="W352">
        <v>116.96</v>
      </c>
      <c r="X352" s="1">
        <v>138903.17000000001</v>
      </c>
      <c r="Y352">
        <v>0.86150000000000004</v>
      </c>
      <c r="Z352">
        <v>7.9899999999999999E-2</v>
      </c>
      <c r="AA352">
        <v>5.8500000000000003E-2</v>
      </c>
      <c r="AB352">
        <v>0.13850000000000001</v>
      </c>
      <c r="AC352">
        <v>138.9</v>
      </c>
      <c r="AD352" s="1">
        <v>3645.93</v>
      </c>
      <c r="AE352">
        <v>475.27</v>
      </c>
      <c r="AF352" s="1">
        <v>127901.69</v>
      </c>
      <c r="AG352" t="s">
        <v>610</v>
      </c>
      <c r="AH352" s="1">
        <v>33256</v>
      </c>
      <c r="AI352" s="1">
        <v>50175.22</v>
      </c>
      <c r="AJ352">
        <v>42.79</v>
      </c>
      <c r="AK352">
        <v>24.56</v>
      </c>
      <c r="AL352">
        <v>30.67</v>
      </c>
      <c r="AM352">
        <v>4</v>
      </c>
      <c r="AN352" s="1">
        <v>1183.77</v>
      </c>
      <c r="AO352">
        <v>1.1952</v>
      </c>
      <c r="AP352" s="1">
        <v>1458.21</v>
      </c>
      <c r="AQ352" s="1">
        <v>2029.49</v>
      </c>
      <c r="AR352" s="1">
        <v>5818.69</v>
      </c>
      <c r="AS352">
        <v>518.62</v>
      </c>
      <c r="AT352">
        <v>276.83</v>
      </c>
      <c r="AU352" s="1">
        <v>10101.84</v>
      </c>
      <c r="AV352" s="1">
        <v>6287.51</v>
      </c>
      <c r="AW352">
        <v>0.51259999999999994</v>
      </c>
      <c r="AX352" s="1">
        <v>3724.15</v>
      </c>
      <c r="AY352">
        <v>0.30359999999999998</v>
      </c>
      <c r="AZ352" s="1">
        <v>1477.28</v>
      </c>
      <c r="BA352">
        <v>0.12039999999999999</v>
      </c>
      <c r="BB352">
        <v>777.61</v>
      </c>
      <c r="BC352">
        <v>6.3399999999999998E-2</v>
      </c>
      <c r="BD352" s="1">
        <v>12266.56</v>
      </c>
      <c r="BE352" s="1">
        <v>5323.17</v>
      </c>
      <c r="BF352">
        <v>1.8962000000000001</v>
      </c>
      <c r="BG352">
        <v>0.5141</v>
      </c>
      <c r="BH352">
        <v>0.22020000000000001</v>
      </c>
      <c r="BI352">
        <v>0.21490000000000001</v>
      </c>
      <c r="BJ352">
        <v>3.4700000000000002E-2</v>
      </c>
      <c r="BK352">
        <v>1.61E-2</v>
      </c>
    </row>
    <row r="353" spans="1:63" x14ac:dyDescent="0.3">
      <c r="A353" t="s">
        <v>352</v>
      </c>
      <c r="B353">
        <v>44412</v>
      </c>
      <c r="C353">
        <v>24</v>
      </c>
      <c r="D353">
        <v>161.24</v>
      </c>
      <c r="E353" s="1">
        <v>3869.78</v>
      </c>
      <c r="F353" s="1">
        <v>3609.75</v>
      </c>
      <c r="G353">
        <v>1.7000000000000001E-2</v>
      </c>
      <c r="H353">
        <v>1E-3</v>
      </c>
      <c r="I353">
        <v>0.29110000000000003</v>
      </c>
      <c r="J353">
        <v>1.4E-3</v>
      </c>
      <c r="K353">
        <v>7.4200000000000002E-2</v>
      </c>
      <c r="L353">
        <v>0.54420000000000002</v>
      </c>
      <c r="M353">
        <v>7.1099999999999997E-2</v>
      </c>
      <c r="N353">
        <v>0.61399999999999999</v>
      </c>
      <c r="O353">
        <v>3.9399999999999998E-2</v>
      </c>
      <c r="P353">
        <v>0.14910000000000001</v>
      </c>
      <c r="Q353" s="1">
        <v>59090.19</v>
      </c>
      <c r="R353">
        <v>0.34079999999999999</v>
      </c>
      <c r="S353">
        <v>0.17380000000000001</v>
      </c>
      <c r="T353">
        <v>0.4854</v>
      </c>
      <c r="U353">
        <v>25.12</v>
      </c>
      <c r="V353" s="1">
        <v>80157.67</v>
      </c>
      <c r="W353">
        <v>150.87</v>
      </c>
      <c r="X353" s="1">
        <v>99919.1</v>
      </c>
      <c r="Y353">
        <v>0.76700000000000002</v>
      </c>
      <c r="Z353">
        <v>0.1943</v>
      </c>
      <c r="AA353">
        <v>3.8600000000000002E-2</v>
      </c>
      <c r="AB353">
        <v>0.23300000000000001</v>
      </c>
      <c r="AC353">
        <v>99.92</v>
      </c>
      <c r="AD353" s="1">
        <v>4365.7700000000004</v>
      </c>
      <c r="AE353">
        <v>610.87</v>
      </c>
      <c r="AF353" s="1">
        <v>96152.98</v>
      </c>
      <c r="AG353" t="s">
        <v>610</v>
      </c>
      <c r="AH353" s="1">
        <v>30294</v>
      </c>
      <c r="AI353" s="1">
        <v>47355.19</v>
      </c>
      <c r="AJ353">
        <v>63.39</v>
      </c>
      <c r="AK353">
        <v>43.16</v>
      </c>
      <c r="AL353">
        <v>47.38</v>
      </c>
      <c r="AM353">
        <v>5.41</v>
      </c>
      <c r="AN353">
        <v>743.09</v>
      </c>
      <c r="AO353">
        <v>1.0993999999999999</v>
      </c>
      <c r="AP353" s="1">
        <v>1328.01</v>
      </c>
      <c r="AQ353" s="1">
        <v>1963.56</v>
      </c>
      <c r="AR353" s="1">
        <v>6316.4</v>
      </c>
      <c r="AS353">
        <v>693.8</v>
      </c>
      <c r="AT353">
        <v>341.15</v>
      </c>
      <c r="AU353" s="1">
        <v>10642.92</v>
      </c>
      <c r="AV353" s="1">
        <v>6641.41</v>
      </c>
      <c r="AW353">
        <v>0.52059999999999995</v>
      </c>
      <c r="AX353" s="1">
        <v>4089.57</v>
      </c>
      <c r="AY353">
        <v>0.3206</v>
      </c>
      <c r="AZ353">
        <v>951.63</v>
      </c>
      <c r="BA353">
        <v>7.46E-2</v>
      </c>
      <c r="BB353" s="1">
        <v>1073.96</v>
      </c>
      <c r="BC353">
        <v>8.4199999999999997E-2</v>
      </c>
      <c r="BD353" s="1">
        <v>12756.58</v>
      </c>
      <c r="BE353" s="1">
        <v>4910.0200000000004</v>
      </c>
      <c r="BF353">
        <v>1.7758</v>
      </c>
      <c r="BG353">
        <v>0.53100000000000003</v>
      </c>
      <c r="BH353">
        <v>0.20449999999999999</v>
      </c>
      <c r="BI353">
        <v>0.21679999999999999</v>
      </c>
      <c r="BJ353">
        <v>3.1699999999999999E-2</v>
      </c>
      <c r="BK353">
        <v>1.6E-2</v>
      </c>
    </row>
    <row r="354" spans="1:63" x14ac:dyDescent="0.3">
      <c r="A354" t="s">
        <v>353</v>
      </c>
      <c r="B354">
        <v>44420</v>
      </c>
      <c r="C354">
        <v>61.81</v>
      </c>
      <c r="D354">
        <v>48.01</v>
      </c>
      <c r="E354" s="1">
        <v>2967.37</v>
      </c>
      <c r="F354" s="1">
        <v>2898.51</v>
      </c>
      <c r="G354">
        <v>7.1999999999999998E-3</v>
      </c>
      <c r="H354">
        <v>8.0000000000000004E-4</v>
      </c>
      <c r="I354">
        <v>2.2100000000000002E-2</v>
      </c>
      <c r="J354">
        <v>1.1000000000000001E-3</v>
      </c>
      <c r="K354">
        <v>4.3900000000000002E-2</v>
      </c>
      <c r="L354">
        <v>0.878</v>
      </c>
      <c r="M354">
        <v>4.6899999999999997E-2</v>
      </c>
      <c r="N354">
        <v>0.44240000000000002</v>
      </c>
      <c r="O354">
        <v>1.1900000000000001E-2</v>
      </c>
      <c r="P354">
        <v>0.14530000000000001</v>
      </c>
      <c r="Q354" s="1">
        <v>57092.09</v>
      </c>
      <c r="R354">
        <v>0.23519999999999999</v>
      </c>
      <c r="S354">
        <v>0.1666</v>
      </c>
      <c r="T354">
        <v>0.59830000000000005</v>
      </c>
      <c r="U354">
        <v>19.32</v>
      </c>
      <c r="V354" s="1">
        <v>80538.42</v>
      </c>
      <c r="W354">
        <v>148.88</v>
      </c>
      <c r="X354" s="1">
        <v>136731.76</v>
      </c>
      <c r="Y354">
        <v>0.73180000000000001</v>
      </c>
      <c r="Z354">
        <v>0.2006</v>
      </c>
      <c r="AA354">
        <v>6.7599999999999993E-2</v>
      </c>
      <c r="AB354">
        <v>0.26819999999999999</v>
      </c>
      <c r="AC354">
        <v>136.72999999999999</v>
      </c>
      <c r="AD354" s="1">
        <v>4560.8100000000004</v>
      </c>
      <c r="AE354">
        <v>524.46</v>
      </c>
      <c r="AF354" s="1">
        <v>130274.66</v>
      </c>
      <c r="AG354" t="s">
        <v>610</v>
      </c>
      <c r="AH354" s="1">
        <v>33175</v>
      </c>
      <c r="AI354" s="1">
        <v>52301.23</v>
      </c>
      <c r="AJ354">
        <v>51.11</v>
      </c>
      <c r="AK354">
        <v>30.35</v>
      </c>
      <c r="AL354">
        <v>36.619999999999997</v>
      </c>
      <c r="AM354">
        <v>4.0199999999999996</v>
      </c>
      <c r="AN354" s="1">
        <v>1444.39</v>
      </c>
      <c r="AO354">
        <v>0.92469999999999997</v>
      </c>
      <c r="AP354" s="1">
        <v>1310.79</v>
      </c>
      <c r="AQ354" s="1">
        <v>1752.73</v>
      </c>
      <c r="AR354" s="1">
        <v>5915.05</v>
      </c>
      <c r="AS354">
        <v>567.46</v>
      </c>
      <c r="AT354">
        <v>252.27</v>
      </c>
      <c r="AU354" s="1">
        <v>9798.31</v>
      </c>
      <c r="AV354" s="1">
        <v>5196.2700000000004</v>
      </c>
      <c r="AW354">
        <v>0.45500000000000002</v>
      </c>
      <c r="AX354" s="1">
        <v>4253.32</v>
      </c>
      <c r="AY354">
        <v>0.3725</v>
      </c>
      <c r="AZ354" s="1">
        <v>1144.68</v>
      </c>
      <c r="BA354">
        <v>0.1002</v>
      </c>
      <c r="BB354">
        <v>825.27</v>
      </c>
      <c r="BC354">
        <v>7.2300000000000003E-2</v>
      </c>
      <c r="BD354" s="1">
        <v>11419.53</v>
      </c>
      <c r="BE354" s="1">
        <v>4129.2299999999996</v>
      </c>
      <c r="BF354">
        <v>1.2251000000000001</v>
      </c>
      <c r="BG354">
        <v>0.54810000000000003</v>
      </c>
      <c r="BH354">
        <v>0.2165</v>
      </c>
      <c r="BI354">
        <v>0.18640000000000001</v>
      </c>
      <c r="BJ354">
        <v>3.1300000000000001E-2</v>
      </c>
      <c r="BK354">
        <v>1.78E-2</v>
      </c>
    </row>
    <row r="355" spans="1:63" x14ac:dyDescent="0.3">
      <c r="A355" t="s">
        <v>354</v>
      </c>
      <c r="B355">
        <v>44438</v>
      </c>
      <c r="C355">
        <v>103.71</v>
      </c>
      <c r="D355">
        <v>19.77</v>
      </c>
      <c r="E355" s="1">
        <v>2050.8200000000002</v>
      </c>
      <c r="F355" s="1">
        <v>1971</v>
      </c>
      <c r="G355">
        <v>5.7999999999999996E-3</v>
      </c>
      <c r="H355">
        <v>2.2000000000000001E-3</v>
      </c>
      <c r="I355">
        <v>1.6299999999999999E-2</v>
      </c>
      <c r="J355">
        <v>1.2999999999999999E-3</v>
      </c>
      <c r="K355">
        <v>5.5399999999999998E-2</v>
      </c>
      <c r="L355">
        <v>0.8871</v>
      </c>
      <c r="M355">
        <v>3.1899999999999998E-2</v>
      </c>
      <c r="N355">
        <v>0.41420000000000001</v>
      </c>
      <c r="O355">
        <v>1.14E-2</v>
      </c>
      <c r="P355">
        <v>0.14710000000000001</v>
      </c>
      <c r="Q355" s="1">
        <v>54689.24</v>
      </c>
      <c r="R355">
        <v>0.2467</v>
      </c>
      <c r="S355">
        <v>0.15529999999999999</v>
      </c>
      <c r="T355">
        <v>0.59809999999999997</v>
      </c>
      <c r="U355">
        <v>15.33</v>
      </c>
      <c r="V355" s="1">
        <v>72424.14</v>
      </c>
      <c r="W355">
        <v>130.08000000000001</v>
      </c>
      <c r="X355" s="1">
        <v>138825.19</v>
      </c>
      <c r="Y355">
        <v>0.80069999999999997</v>
      </c>
      <c r="Z355">
        <v>0.1545</v>
      </c>
      <c r="AA355">
        <v>4.48E-2</v>
      </c>
      <c r="AB355">
        <v>0.1993</v>
      </c>
      <c r="AC355">
        <v>138.83000000000001</v>
      </c>
      <c r="AD355" s="1">
        <v>4121.91</v>
      </c>
      <c r="AE355">
        <v>536.38</v>
      </c>
      <c r="AF355" s="1">
        <v>127590.29</v>
      </c>
      <c r="AG355" t="s">
        <v>610</v>
      </c>
      <c r="AH355" s="1">
        <v>33175</v>
      </c>
      <c r="AI355" s="1">
        <v>51358.18</v>
      </c>
      <c r="AJ355">
        <v>44.84</v>
      </c>
      <c r="AK355">
        <v>27.65</v>
      </c>
      <c r="AL355">
        <v>34.17</v>
      </c>
      <c r="AM355">
        <v>3.83</v>
      </c>
      <c r="AN355" s="1">
        <v>1303.75</v>
      </c>
      <c r="AO355">
        <v>1.1358999999999999</v>
      </c>
      <c r="AP355" s="1">
        <v>1314.2</v>
      </c>
      <c r="AQ355" s="1">
        <v>1935.72</v>
      </c>
      <c r="AR355" s="1">
        <v>6114.18</v>
      </c>
      <c r="AS355">
        <v>577.23</v>
      </c>
      <c r="AT355">
        <v>308.14999999999998</v>
      </c>
      <c r="AU355" s="1">
        <v>10249.48</v>
      </c>
      <c r="AV355" s="1">
        <v>5690.05</v>
      </c>
      <c r="AW355">
        <v>0.4768</v>
      </c>
      <c r="AX355" s="1">
        <v>4281.46</v>
      </c>
      <c r="AY355">
        <v>0.35870000000000002</v>
      </c>
      <c r="AZ355" s="1">
        <v>1141.69</v>
      </c>
      <c r="BA355">
        <v>9.5699999999999993E-2</v>
      </c>
      <c r="BB355">
        <v>821.65</v>
      </c>
      <c r="BC355">
        <v>6.88E-2</v>
      </c>
      <c r="BD355" s="1">
        <v>11934.85</v>
      </c>
      <c r="BE355" s="1">
        <v>4412.8500000000004</v>
      </c>
      <c r="BF355">
        <v>1.4226000000000001</v>
      </c>
      <c r="BG355">
        <v>0.54400000000000004</v>
      </c>
      <c r="BH355">
        <v>0.22359999999999999</v>
      </c>
      <c r="BI355">
        <v>0.1812</v>
      </c>
      <c r="BJ355">
        <v>3.2500000000000001E-2</v>
      </c>
      <c r="BK355">
        <v>1.8700000000000001E-2</v>
      </c>
    </row>
    <row r="356" spans="1:63" x14ac:dyDescent="0.3">
      <c r="A356" t="s">
        <v>355</v>
      </c>
      <c r="B356">
        <v>49270</v>
      </c>
      <c r="C356">
        <v>96.24</v>
      </c>
      <c r="D356">
        <v>10.58</v>
      </c>
      <c r="E356" s="1">
        <v>1018.06</v>
      </c>
      <c r="F356">
        <v>965.5</v>
      </c>
      <c r="G356">
        <v>3.0000000000000001E-3</v>
      </c>
      <c r="H356">
        <v>2.0000000000000001E-4</v>
      </c>
      <c r="I356">
        <v>5.4000000000000003E-3</v>
      </c>
      <c r="J356">
        <v>1.1999999999999999E-3</v>
      </c>
      <c r="K356">
        <v>1.7299999999999999E-2</v>
      </c>
      <c r="L356">
        <v>0.95130000000000003</v>
      </c>
      <c r="M356">
        <v>2.1499999999999998E-2</v>
      </c>
      <c r="N356">
        <v>0.42749999999999999</v>
      </c>
      <c r="O356">
        <v>6.9999999999999999E-4</v>
      </c>
      <c r="P356">
        <v>0.13550000000000001</v>
      </c>
      <c r="Q356" s="1">
        <v>52167.02</v>
      </c>
      <c r="R356">
        <v>0.25729999999999997</v>
      </c>
      <c r="S356">
        <v>0.17230000000000001</v>
      </c>
      <c r="T356">
        <v>0.57040000000000002</v>
      </c>
      <c r="U356">
        <v>9.1300000000000008</v>
      </c>
      <c r="V356" s="1">
        <v>64129.440000000002</v>
      </c>
      <c r="W356">
        <v>106.67</v>
      </c>
      <c r="X356" s="1">
        <v>146196.29999999999</v>
      </c>
      <c r="Y356">
        <v>0.86360000000000003</v>
      </c>
      <c r="Z356">
        <v>7.0599999999999996E-2</v>
      </c>
      <c r="AA356">
        <v>6.5799999999999997E-2</v>
      </c>
      <c r="AB356">
        <v>0.13639999999999999</v>
      </c>
      <c r="AC356">
        <v>146.19999999999999</v>
      </c>
      <c r="AD356" s="1">
        <v>3741.88</v>
      </c>
      <c r="AE356">
        <v>469.21</v>
      </c>
      <c r="AF356" s="1">
        <v>129344.64</v>
      </c>
      <c r="AG356" t="s">
        <v>610</v>
      </c>
      <c r="AH356" s="1">
        <v>32467</v>
      </c>
      <c r="AI356" s="1">
        <v>48671.9</v>
      </c>
      <c r="AJ356">
        <v>39.39</v>
      </c>
      <c r="AK356">
        <v>24.26</v>
      </c>
      <c r="AL356">
        <v>28.75</v>
      </c>
      <c r="AM356">
        <v>4.47</v>
      </c>
      <c r="AN356" s="1">
        <v>1255.43</v>
      </c>
      <c r="AO356">
        <v>1.3900999999999999</v>
      </c>
      <c r="AP356" s="1">
        <v>1519.77</v>
      </c>
      <c r="AQ356" s="1">
        <v>2247.81</v>
      </c>
      <c r="AR356" s="1">
        <v>6132.31</v>
      </c>
      <c r="AS356">
        <v>520.91999999999996</v>
      </c>
      <c r="AT356">
        <v>307.39</v>
      </c>
      <c r="AU356" s="1">
        <v>10728.2</v>
      </c>
      <c r="AV356" s="1">
        <v>6909.65</v>
      </c>
      <c r="AW356">
        <v>0.51819999999999999</v>
      </c>
      <c r="AX356" s="1">
        <v>4199.1499999999996</v>
      </c>
      <c r="AY356">
        <v>0.31490000000000001</v>
      </c>
      <c r="AZ356" s="1">
        <v>1363.72</v>
      </c>
      <c r="BA356">
        <v>0.1023</v>
      </c>
      <c r="BB356">
        <v>862.28</v>
      </c>
      <c r="BC356">
        <v>6.4699999999999994E-2</v>
      </c>
      <c r="BD356" s="1">
        <v>13334.8</v>
      </c>
      <c r="BE356" s="1">
        <v>5703.99</v>
      </c>
      <c r="BF356">
        <v>2.1547999999999998</v>
      </c>
      <c r="BG356">
        <v>0.50480000000000003</v>
      </c>
      <c r="BH356">
        <v>0.21240000000000001</v>
      </c>
      <c r="BI356">
        <v>0.2238</v>
      </c>
      <c r="BJ356">
        <v>3.7900000000000003E-2</v>
      </c>
      <c r="BK356">
        <v>2.1100000000000001E-2</v>
      </c>
    </row>
    <row r="357" spans="1:63" x14ac:dyDescent="0.3">
      <c r="A357" t="s">
        <v>356</v>
      </c>
      <c r="B357">
        <v>44446</v>
      </c>
      <c r="C357">
        <v>68.290000000000006</v>
      </c>
      <c r="D357">
        <v>20.09</v>
      </c>
      <c r="E357" s="1">
        <v>1371.97</v>
      </c>
      <c r="F357" s="1">
        <v>1297.8499999999999</v>
      </c>
      <c r="G357">
        <v>2.8999999999999998E-3</v>
      </c>
      <c r="H357">
        <v>4.0000000000000002E-4</v>
      </c>
      <c r="I357">
        <v>9.4000000000000004E-3</v>
      </c>
      <c r="J357">
        <v>1.1999999999999999E-3</v>
      </c>
      <c r="K357">
        <v>1.7399999999999999E-2</v>
      </c>
      <c r="L357">
        <v>0.93759999999999999</v>
      </c>
      <c r="M357">
        <v>3.1099999999999999E-2</v>
      </c>
      <c r="N357">
        <v>0.56030000000000002</v>
      </c>
      <c r="O357">
        <v>1.1999999999999999E-3</v>
      </c>
      <c r="P357">
        <v>0.156</v>
      </c>
      <c r="Q357" s="1">
        <v>51312.63</v>
      </c>
      <c r="R357">
        <v>0.25950000000000001</v>
      </c>
      <c r="S357">
        <v>0.17230000000000001</v>
      </c>
      <c r="T357">
        <v>0.56820000000000004</v>
      </c>
      <c r="U357">
        <v>9.8699999999999992</v>
      </c>
      <c r="V357" s="1">
        <v>72205.649999999994</v>
      </c>
      <c r="W357">
        <v>133.4</v>
      </c>
      <c r="X357" s="1">
        <v>118518.11</v>
      </c>
      <c r="Y357">
        <v>0.77290000000000003</v>
      </c>
      <c r="Z357">
        <v>0.1452</v>
      </c>
      <c r="AA357">
        <v>8.1799999999999998E-2</v>
      </c>
      <c r="AB357">
        <v>0.2271</v>
      </c>
      <c r="AC357">
        <v>118.52</v>
      </c>
      <c r="AD357" s="1">
        <v>3322.13</v>
      </c>
      <c r="AE357">
        <v>430.28</v>
      </c>
      <c r="AF357" s="1">
        <v>105934.39</v>
      </c>
      <c r="AG357" t="s">
        <v>610</v>
      </c>
      <c r="AH357" s="1">
        <v>29798</v>
      </c>
      <c r="AI357" s="1">
        <v>44204.17</v>
      </c>
      <c r="AJ357">
        <v>39.81</v>
      </c>
      <c r="AK357">
        <v>26.17</v>
      </c>
      <c r="AL357">
        <v>30.22</v>
      </c>
      <c r="AM357">
        <v>3.98</v>
      </c>
      <c r="AN357" s="1">
        <v>1265.77</v>
      </c>
      <c r="AO357">
        <v>0.9869</v>
      </c>
      <c r="AP357" s="1">
        <v>1474.19</v>
      </c>
      <c r="AQ357" s="1">
        <v>2184.56</v>
      </c>
      <c r="AR357" s="1">
        <v>6076.06</v>
      </c>
      <c r="AS357">
        <v>548.59</v>
      </c>
      <c r="AT357">
        <v>262.77999999999997</v>
      </c>
      <c r="AU357" s="1">
        <v>10546.18</v>
      </c>
      <c r="AV357" s="1">
        <v>7495.6</v>
      </c>
      <c r="AW357">
        <v>0.58720000000000006</v>
      </c>
      <c r="AX357" s="1">
        <v>3085.06</v>
      </c>
      <c r="AY357">
        <v>0.2417</v>
      </c>
      <c r="AZ357" s="1">
        <v>1088.03</v>
      </c>
      <c r="BA357">
        <v>8.5199999999999998E-2</v>
      </c>
      <c r="BB357" s="1">
        <v>1095.29</v>
      </c>
      <c r="BC357">
        <v>8.5800000000000001E-2</v>
      </c>
      <c r="BD357" s="1">
        <v>12763.99</v>
      </c>
      <c r="BE357" s="1">
        <v>6275.76</v>
      </c>
      <c r="BF357">
        <v>2.6566000000000001</v>
      </c>
      <c r="BG357">
        <v>0.50109999999999999</v>
      </c>
      <c r="BH357">
        <v>0.2334</v>
      </c>
      <c r="BI357">
        <v>0.2114</v>
      </c>
      <c r="BJ357">
        <v>3.4700000000000002E-2</v>
      </c>
      <c r="BK357">
        <v>1.9400000000000001E-2</v>
      </c>
    </row>
    <row r="358" spans="1:63" x14ac:dyDescent="0.3">
      <c r="A358" t="s">
        <v>357</v>
      </c>
      <c r="B358">
        <v>46995</v>
      </c>
      <c r="C358">
        <v>24.67</v>
      </c>
      <c r="D358">
        <v>146.54</v>
      </c>
      <c r="E358" s="1">
        <v>3614.63</v>
      </c>
      <c r="F358" s="1">
        <v>3552.16</v>
      </c>
      <c r="G358">
        <v>6.2100000000000002E-2</v>
      </c>
      <c r="H358">
        <v>8.0000000000000004E-4</v>
      </c>
      <c r="I358">
        <v>3.9300000000000002E-2</v>
      </c>
      <c r="J358">
        <v>6.9999999999999999E-4</v>
      </c>
      <c r="K358">
        <v>3.4700000000000002E-2</v>
      </c>
      <c r="L358">
        <v>0.82269999999999999</v>
      </c>
      <c r="M358">
        <v>3.9699999999999999E-2</v>
      </c>
      <c r="N358">
        <v>9.4899999999999998E-2</v>
      </c>
      <c r="O358">
        <v>2.0799999999999999E-2</v>
      </c>
      <c r="P358">
        <v>0.1047</v>
      </c>
      <c r="Q358" s="1">
        <v>71347.72</v>
      </c>
      <c r="R358">
        <v>0.1724</v>
      </c>
      <c r="S358">
        <v>0.1832</v>
      </c>
      <c r="T358">
        <v>0.64439999999999997</v>
      </c>
      <c r="U358">
        <v>21.67</v>
      </c>
      <c r="V358" s="1">
        <v>92797.52</v>
      </c>
      <c r="W358">
        <v>165.18</v>
      </c>
      <c r="X358" s="1">
        <v>252727.63</v>
      </c>
      <c r="Y358">
        <v>0.80959999999999999</v>
      </c>
      <c r="Z358">
        <v>0.1633</v>
      </c>
      <c r="AA358">
        <v>2.7099999999999999E-2</v>
      </c>
      <c r="AB358">
        <v>0.19040000000000001</v>
      </c>
      <c r="AC358">
        <v>252.73</v>
      </c>
      <c r="AD358" s="1">
        <v>10756.7</v>
      </c>
      <c r="AE358" s="1">
        <v>1169.19</v>
      </c>
      <c r="AF358" s="1">
        <v>282015.26</v>
      </c>
      <c r="AG358" t="s">
        <v>610</v>
      </c>
      <c r="AH358" s="1">
        <v>56952</v>
      </c>
      <c r="AI358" s="1">
        <v>139702.56</v>
      </c>
      <c r="AJ358">
        <v>76.61</v>
      </c>
      <c r="AK358">
        <v>41.26</v>
      </c>
      <c r="AL358">
        <v>48.91</v>
      </c>
      <c r="AM358">
        <v>5.03</v>
      </c>
      <c r="AN358" s="1">
        <v>1302.8699999999999</v>
      </c>
      <c r="AO358">
        <v>0.56459999999999999</v>
      </c>
      <c r="AP358" s="1">
        <v>1563.02</v>
      </c>
      <c r="AQ358" s="1">
        <v>2169.2399999999998</v>
      </c>
      <c r="AR358" s="1">
        <v>7589.52</v>
      </c>
      <c r="AS358">
        <v>835.55</v>
      </c>
      <c r="AT358">
        <v>468.23</v>
      </c>
      <c r="AU358" s="1">
        <v>12625.55</v>
      </c>
      <c r="AV358" s="1">
        <v>2963.86</v>
      </c>
      <c r="AW358">
        <v>0.21390000000000001</v>
      </c>
      <c r="AX358" s="1">
        <v>9512.92</v>
      </c>
      <c r="AY358">
        <v>0.6865</v>
      </c>
      <c r="AZ358" s="1">
        <v>1013.37</v>
      </c>
      <c r="BA358">
        <v>7.3099999999999998E-2</v>
      </c>
      <c r="BB358">
        <v>367.81</v>
      </c>
      <c r="BC358">
        <v>2.6499999999999999E-2</v>
      </c>
      <c r="BD358" s="1">
        <v>13857.96</v>
      </c>
      <c r="BE358" s="1">
        <v>1229.2</v>
      </c>
      <c r="BF358">
        <v>0.1027</v>
      </c>
      <c r="BG358">
        <v>0.60129999999999995</v>
      </c>
      <c r="BH358">
        <v>0.21690000000000001</v>
      </c>
      <c r="BI358">
        <v>0.13400000000000001</v>
      </c>
      <c r="BJ358">
        <v>3.0499999999999999E-2</v>
      </c>
      <c r="BK358">
        <v>1.72E-2</v>
      </c>
    </row>
    <row r="359" spans="1:63" x14ac:dyDescent="0.3">
      <c r="A359" t="s">
        <v>358</v>
      </c>
      <c r="B359">
        <v>44461</v>
      </c>
      <c r="C359">
        <v>31.05</v>
      </c>
      <c r="D359">
        <v>37.15</v>
      </c>
      <c r="E359" s="1">
        <v>1153.53</v>
      </c>
      <c r="F359" s="1">
        <v>1044.6199999999999</v>
      </c>
      <c r="G359">
        <v>3.8E-3</v>
      </c>
      <c r="H359">
        <v>5.9999999999999995E-4</v>
      </c>
      <c r="I359">
        <v>7.7899999999999997E-2</v>
      </c>
      <c r="J359">
        <v>1E-3</v>
      </c>
      <c r="K359">
        <v>2.2499999999999999E-2</v>
      </c>
      <c r="L359">
        <v>0.82889999999999997</v>
      </c>
      <c r="M359">
        <v>6.5299999999999997E-2</v>
      </c>
      <c r="N359">
        <v>0.84109999999999996</v>
      </c>
      <c r="O359">
        <v>5.7999999999999996E-3</v>
      </c>
      <c r="P359">
        <v>0.1663</v>
      </c>
      <c r="Q359" s="1">
        <v>51953.46</v>
      </c>
      <c r="R359">
        <v>0.28689999999999999</v>
      </c>
      <c r="S359">
        <v>0.18279999999999999</v>
      </c>
      <c r="T359">
        <v>0.53029999999999999</v>
      </c>
      <c r="U359">
        <v>10.68</v>
      </c>
      <c r="V359" s="1">
        <v>68985.7</v>
      </c>
      <c r="W359">
        <v>104.09</v>
      </c>
      <c r="X359" s="1">
        <v>114906.35</v>
      </c>
      <c r="Y359">
        <v>0.62629999999999997</v>
      </c>
      <c r="Z359">
        <v>0.24440000000000001</v>
      </c>
      <c r="AA359">
        <v>0.1293</v>
      </c>
      <c r="AB359">
        <v>0.37369999999999998</v>
      </c>
      <c r="AC359">
        <v>114.91</v>
      </c>
      <c r="AD359" s="1">
        <v>3623.16</v>
      </c>
      <c r="AE359">
        <v>401.82</v>
      </c>
      <c r="AF359" s="1">
        <v>97539.86</v>
      </c>
      <c r="AG359" t="s">
        <v>610</v>
      </c>
      <c r="AH359" s="1">
        <v>26702</v>
      </c>
      <c r="AI359" s="1">
        <v>41935.42</v>
      </c>
      <c r="AJ359">
        <v>43.98</v>
      </c>
      <c r="AK359">
        <v>29.43</v>
      </c>
      <c r="AL359">
        <v>34.549999999999997</v>
      </c>
      <c r="AM359">
        <v>4.25</v>
      </c>
      <c r="AN359">
        <v>632.25</v>
      </c>
      <c r="AO359">
        <v>0.94079999999999997</v>
      </c>
      <c r="AP359" s="1">
        <v>1782.21</v>
      </c>
      <c r="AQ359" s="1">
        <v>2339.54</v>
      </c>
      <c r="AR359" s="1">
        <v>6674.42</v>
      </c>
      <c r="AS359">
        <v>560.30999999999995</v>
      </c>
      <c r="AT359">
        <v>331.2</v>
      </c>
      <c r="AU359" s="1">
        <v>11687.68</v>
      </c>
      <c r="AV359" s="1">
        <v>8652.2199999999993</v>
      </c>
      <c r="AW359">
        <v>0.58079999999999998</v>
      </c>
      <c r="AX359" s="1">
        <v>3443.24</v>
      </c>
      <c r="AY359">
        <v>0.2311</v>
      </c>
      <c r="AZ359" s="1">
        <v>1303.95</v>
      </c>
      <c r="BA359">
        <v>8.7499999999999994E-2</v>
      </c>
      <c r="BB359" s="1">
        <v>1497.74</v>
      </c>
      <c r="BC359">
        <v>0.10050000000000001</v>
      </c>
      <c r="BD359" s="1">
        <v>14897.15</v>
      </c>
      <c r="BE359" s="1">
        <v>6286.4</v>
      </c>
      <c r="BF359">
        <v>2.8868999999999998</v>
      </c>
      <c r="BG359">
        <v>0.49340000000000001</v>
      </c>
      <c r="BH359">
        <v>0.20949999999999999</v>
      </c>
      <c r="BI359">
        <v>0.24590000000000001</v>
      </c>
      <c r="BJ359">
        <v>3.1399999999999997E-2</v>
      </c>
      <c r="BK359">
        <v>1.9699999999999999E-2</v>
      </c>
    </row>
    <row r="360" spans="1:63" x14ac:dyDescent="0.3">
      <c r="A360" t="s">
        <v>359</v>
      </c>
      <c r="B360">
        <v>45955</v>
      </c>
      <c r="C360">
        <v>56.33</v>
      </c>
      <c r="D360">
        <v>19.079999999999998</v>
      </c>
      <c r="E360" s="1">
        <v>1074.58</v>
      </c>
      <c r="F360" s="1">
        <v>1076.6600000000001</v>
      </c>
      <c r="G360">
        <v>7.0000000000000001E-3</v>
      </c>
      <c r="H360">
        <v>1.1000000000000001E-3</v>
      </c>
      <c r="I360">
        <v>5.4999999999999997E-3</v>
      </c>
      <c r="J360">
        <v>1E-3</v>
      </c>
      <c r="K360">
        <v>1.9599999999999999E-2</v>
      </c>
      <c r="L360">
        <v>0.94599999999999995</v>
      </c>
      <c r="M360">
        <v>1.9800000000000002E-2</v>
      </c>
      <c r="N360">
        <v>0.21049999999999999</v>
      </c>
      <c r="O360">
        <v>6.1000000000000004E-3</v>
      </c>
      <c r="P360">
        <v>0.1052</v>
      </c>
      <c r="Q360" s="1">
        <v>55139.49</v>
      </c>
      <c r="R360">
        <v>0.24079999999999999</v>
      </c>
      <c r="S360">
        <v>0.1903</v>
      </c>
      <c r="T360">
        <v>0.56889999999999996</v>
      </c>
      <c r="U360">
        <v>7.84</v>
      </c>
      <c r="V360" s="1">
        <v>75857.320000000007</v>
      </c>
      <c r="W360">
        <v>133.66999999999999</v>
      </c>
      <c r="X360" s="1">
        <v>176790.23</v>
      </c>
      <c r="Y360">
        <v>0.83809999999999996</v>
      </c>
      <c r="Z360">
        <v>9.9400000000000002E-2</v>
      </c>
      <c r="AA360">
        <v>6.25E-2</v>
      </c>
      <c r="AB360">
        <v>0.16189999999999999</v>
      </c>
      <c r="AC360">
        <v>176.79</v>
      </c>
      <c r="AD360" s="1">
        <v>5552.41</v>
      </c>
      <c r="AE360">
        <v>647.80999999999995</v>
      </c>
      <c r="AF360" s="1">
        <v>160881.22</v>
      </c>
      <c r="AG360" t="s">
        <v>610</v>
      </c>
      <c r="AH360" s="1">
        <v>40059</v>
      </c>
      <c r="AI360" s="1">
        <v>65523.14</v>
      </c>
      <c r="AJ360">
        <v>46.92</v>
      </c>
      <c r="AK360">
        <v>29.06</v>
      </c>
      <c r="AL360">
        <v>32.700000000000003</v>
      </c>
      <c r="AM360">
        <v>4.83</v>
      </c>
      <c r="AN360" s="1">
        <v>1468.31</v>
      </c>
      <c r="AO360">
        <v>1.0331999999999999</v>
      </c>
      <c r="AP360" s="1">
        <v>1386.18</v>
      </c>
      <c r="AQ360" s="1">
        <v>1950.57</v>
      </c>
      <c r="AR360" s="1">
        <v>5943.52</v>
      </c>
      <c r="AS360">
        <v>467.29</v>
      </c>
      <c r="AT360">
        <v>315.60000000000002</v>
      </c>
      <c r="AU360" s="1">
        <v>10063.16</v>
      </c>
      <c r="AV360" s="1">
        <v>4791.75</v>
      </c>
      <c r="AW360">
        <v>0.3931</v>
      </c>
      <c r="AX360" s="1">
        <v>5520.58</v>
      </c>
      <c r="AY360">
        <v>0.45279999999999998</v>
      </c>
      <c r="AZ360" s="1">
        <v>1407.96</v>
      </c>
      <c r="BA360">
        <v>0.11550000000000001</v>
      </c>
      <c r="BB360">
        <v>470.9</v>
      </c>
      <c r="BC360">
        <v>3.8600000000000002E-2</v>
      </c>
      <c r="BD360" s="1">
        <v>12191.2</v>
      </c>
      <c r="BE360" s="1">
        <v>3917.9</v>
      </c>
      <c r="BF360">
        <v>0.88139999999999996</v>
      </c>
      <c r="BG360">
        <v>0.53720000000000001</v>
      </c>
      <c r="BH360">
        <v>0.2109</v>
      </c>
      <c r="BI360">
        <v>0.19500000000000001</v>
      </c>
      <c r="BJ360">
        <v>3.39E-2</v>
      </c>
      <c r="BK360">
        <v>2.3099999999999999E-2</v>
      </c>
    </row>
    <row r="361" spans="1:63" x14ac:dyDescent="0.3">
      <c r="A361" t="s">
        <v>360</v>
      </c>
      <c r="B361">
        <v>45963</v>
      </c>
      <c r="C361">
        <v>54.76</v>
      </c>
      <c r="D361">
        <v>11.77</v>
      </c>
      <c r="E361">
        <v>644.47</v>
      </c>
      <c r="F361">
        <v>666.31</v>
      </c>
      <c r="G361">
        <v>5.3E-3</v>
      </c>
      <c r="H361">
        <v>1.1999999999999999E-3</v>
      </c>
      <c r="I361">
        <v>6.6E-3</v>
      </c>
      <c r="J361">
        <v>2.0000000000000001E-4</v>
      </c>
      <c r="K361">
        <v>2.47E-2</v>
      </c>
      <c r="L361">
        <v>0.94469999999999998</v>
      </c>
      <c r="M361">
        <v>1.7299999999999999E-2</v>
      </c>
      <c r="N361">
        <v>0.23469999999999999</v>
      </c>
      <c r="O361">
        <v>2.3E-3</v>
      </c>
      <c r="P361">
        <v>0.12180000000000001</v>
      </c>
      <c r="Q361" s="1">
        <v>54328.52</v>
      </c>
      <c r="R361">
        <v>0.24399999999999999</v>
      </c>
      <c r="S361">
        <v>0.17599999999999999</v>
      </c>
      <c r="T361">
        <v>0.57999999999999996</v>
      </c>
      <c r="U361">
        <v>6.08</v>
      </c>
      <c r="V361" s="1">
        <v>70031.12</v>
      </c>
      <c r="W361">
        <v>103.27</v>
      </c>
      <c r="X361" s="1">
        <v>188532.81</v>
      </c>
      <c r="Y361">
        <v>0.87819999999999998</v>
      </c>
      <c r="Z361">
        <v>7.5600000000000001E-2</v>
      </c>
      <c r="AA361">
        <v>4.6199999999999998E-2</v>
      </c>
      <c r="AB361">
        <v>0.12180000000000001</v>
      </c>
      <c r="AC361">
        <v>188.53</v>
      </c>
      <c r="AD361" s="1">
        <v>5078.16</v>
      </c>
      <c r="AE361">
        <v>619.25</v>
      </c>
      <c r="AF361" s="1">
        <v>150933.29</v>
      </c>
      <c r="AG361" t="s">
        <v>610</v>
      </c>
      <c r="AH361" s="1">
        <v>36516</v>
      </c>
      <c r="AI361" s="1">
        <v>61632.18</v>
      </c>
      <c r="AJ361">
        <v>40.840000000000003</v>
      </c>
      <c r="AK361">
        <v>24.67</v>
      </c>
      <c r="AL361">
        <v>30.21</v>
      </c>
      <c r="AM361">
        <v>4.9000000000000004</v>
      </c>
      <c r="AN361" s="1">
        <v>1760.48</v>
      </c>
      <c r="AO361">
        <v>1.2723</v>
      </c>
      <c r="AP361" s="1">
        <v>1577.78</v>
      </c>
      <c r="AQ361" s="1">
        <v>2024.46</v>
      </c>
      <c r="AR361" s="1">
        <v>6261.95</v>
      </c>
      <c r="AS361">
        <v>453.9</v>
      </c>
      <c r="AT361">
        <v>327.25</v>
      </c>
      <c r="AU361" s="1">
        <v>10645.34</v>
      </c>
      <c r="AV361" s="1">
        <v>5470.81</v>
      </c>
      <c r="AW361">
        <v>0.4178</v>
      </c>
      <c r="AX361" s="1">
        <v>5257.94</v>
      </c>
      <c r="AY361">
        <v>0.40150000000000002</v>
      </c>
      <c r="AZ361" s="1">
        <v>1803.3</v>
      </c>
      <c r="BA361">
        <v>0.13769999999999999</v>
      </c>
      <c r="BB361">
        <v>562.6</v>
      </c>
      <c r="BC361">
        <v>4.2999999999999997E-2</v>
      </c>
      <c r="BD361" s="1">
        <v>13094.65</v>
      </c>
      <c r="BE361" s="1">
        <v>5003.26</v>
      </c>
      <c r="BF361">
        <v>1.2869999999999999</v>
      </c>
      <c r="BG361">
        <v>0.53510000000000002</v>
      </c>
      <c r="BH361">
        <v>0.2145</v>
      </c>
      <c r="BI361">
        <v>0.18890000000000001</v>
      </c>
      <c r="BJ361">
        <v>3.5400000000000001E-2</v>
      </c>
      <c r="BK361">
        <v>2.6100000000000002E-2</v>
      </c>
    </row>
    <row r="362" spans="1:63" x14ac:dyDescent="0.3">
      <c r="A362" t="s">
        <v>361</v>
      </c>
      <c r="B362">
        <v>48710</v>
      </c>
      <c r="C362">
        <v>84.67</v>
      </c>
      <c r="D362">
        <v>14.14</v>
      </c>
      <c r="E362" s="1">
        <v>1197.02</v>
      </c>
      <c r="F362" s="1">
        <v>1166.0899999999999</v>
      </c>
      <c r="G362">
        <v>2.3E-3</v>
      </c>
      <c r="H362">
        <v>4.0000000000000002E-4</v>
      </c>
      <c r="I362">
        <v>6.1000000000000004E-3</v>
      </c>
      <c r="J362">
        <v>1E-3</v>
      </c>
      <c r="K362">
        <v>1.41E-2</v>
      </c>
      <c r="L362">
        <v>0.95189999999999997</v>
      </c>
      <c r="M362">
        <v>2.41E-2</v>
      </c>
      <c r="N362">
        <v>0.4985</v>
      </c>
      <c r="O362">
        <v>8.0000000000000004E-4</v>
      </c>
      <c r="P362">
        <v>0.15570000000000001</v>
      </c>
      <c r="Q362" s="1">
        <v>52888.43</v>
      </c>
      <c r="R362">
        <v>0.25290000000000001</v>
      </c>
      <c r="S362">
        <v>0.18770000000000001</v>
      </c>
      <c r="T362">
        <v>0.55940000000000001</v>
      </c>
      <c r="U362">
        <v>10.57</v>
      </c>
      <c r="V362" s="1">
        <v>68857.11</v>
      </c>
      <c r="W362">
        <v>108.87</v>
      </c>
      <c r="X362" s="1">
        <v>112780.56</v>
      </c>
      <c r="Y362">
        <v>0.88570000000000004</v>
      </c>
      <c r="Z362">
        <v>6.8400000000000002E-2</v>
      </c>
      <c r="AA362">
        <v>4.58E-2</v>
      </c>
      <c r="AB362">
        <v>0.1143</v>
      </c>
      <c r="AC362">
        <v>112.78</v>
      </c>
      <c r="AD362" s="1">
        <v>2919.27</v>
      </c>
      <c r="AE362">
        <v>379.84</v>
      </c>
      <c r="AF362" s="1">
        <v>100953.42</v>
      </c>
      <c r="AG362" t="s">
        <v>610</v>
      </c>
      <c r="AH362" s="1">
        <v>31428</v>
      </c>
      <c r="AI362" s="1">
        <v>46611.87</v>
      </c>
      <c r="AJ362">
        <v>38.75</v>
      </c>
      <c r="AK362">
        <v>24.85</v>
      </c>
      <c r="AL362">
        <v>29.8</v>
      </c>
      <c r="AM362">
        <v>4.3</v>
      </c>
      <c r="AN362">
        <v>991.1</v>
      </c>
      <c r="AO362">
        <v>1.2290000000000001</v>
      </c>
      <c r="AP362" s="1">
        <v>1379.19</v>
      </c>
      <c r="AQ362" s="1">
        <v>2170.15</v>
      </c>
      <c r="AR362" s="1">
        <v>6185.27</v>
      </c>
      <c r="AS362">
        <v>487.47</v>
      </c>
      <c r="AT362">
        <v>304.14999999999998</v>
      </c>
      <c r="AU362" s="1">
        <v>10526.22</v>
      </c>
      <c r="AV362" s="1">
        <v>7767.16</v>
      </c>
      <c r="AW362">
        <v>0.60580000000000001</v>
      </c>
      <c r="AX362" s="1">
        <v>2900.17</v>
      </c>
      <c r="AY362">
        <v>0.22620000000000001</v>
      </c>
      <c r="AZ362" s="1">
        <v>1272.6600000000001</v>
      </c>
      <c r="BA362">
        <v>9.9299999999999999E-2</v>
      </c>
      <c r="BB362">
        <v>880.98</v>
      </c>
      <c r="BC362">
        <v>6.8699999999999997E-2</v>
      </c>
      <c r="BD362" s="1">
        <v>12820.97</v>
      </c>
      <c r="BE362" s="1">
        <v>7006.87</v>
      </c>
      <c r="BF362">
        <v>3.0063</v>
      </c>
      <c r="BG362">
        <v>0.51280000000000003</v>
      </c>
      <c r="BH362">
        <v>0.2208</v>
      </c>
      <c r="BI362">
        <v>0.21049999999999999</v>
      </c>
      <c r="BJ362">
        <v>3.9800000000000002E-2</v>
      </c>
      <c r="BK362">
        <v>1.61E-2</v>
      </c>
    </row>
    <row r="363" spans="1:63" x14ac:dyDescent="0.3">
      <c r="A363" t="s">
        <v>362</v>
      </c>
      <c r="B363">
        <v>44479</v>
      </c>
      <c r="C363">
        <v>94.29</v>
      </c>
      <c r="D363">
        <v>16.22</v>
      </c>
      <c r="E363" s="1">
        <v>1529.23</v>
      </c>
      <c r="F363" s="1">
        <v>1432.88</v>
      </c>
      <c r="G363">
        <v>4.0000000000000001E-3</v>
      </c>
      <c r="H363">
        <v>4.0000000000000002E-4</v>
      </c>
      <c r="I363">
        <v>1.6299999999999999E-2</v>
      </c>
      <c r="J363">
        <v>1.1000000000000001E-3</v>
      </c>
      <c r="K363">
        <v>1.18E-2</v>
      </c>
      <c r="L363">
        <v>0.93149999999999999</v>
      </c>
      <c r="M363">
        <v>3.49E-2</v>
      </c>
      <c r="N363">
        <v>0.88300000000000001</v>
      </c>
      <c r="O363">
        <v>8.0000000000000004E-4</v>
      </c>
      <c r="P363">
        <v>0.16250000000000001</v>
      </c>
      <c r="Q363" s="1">
        <v>52206.49</v>
      </c>
      <c r="R363">
        <v>0.24809999999999999</v>
      </c>
      <c r="S363">
        <v>0.17660000000000001</v>
      </c>
      <c r="T363">
        <v>0.57530000000000003</v>
      </c>
      <c r="U363">
        <v>12.43</v>
      </c>
      <c r="V363" s="1">
        <v>70817.990000000005</v>
      </c>
      <c r="W363">
        <v>118.6</v>
      </c>
      <c r="X363" s="1">
        <v>97291.26</v>
      </c>
      <c r="Y363">
        <v>0.72360000000000002</v>
      </c>
      <c r="Z363">
        <v>0.1502</v>
      </c>
      <c r="AA363">
        <v>0.12609999999999999</v>
      </c>
      <c r="AB363">
        <v>0.27639999999999998</v>
      </c>
      <c r="AC363">
        <v>97.29</v>
      </c>
      <c r="AD363" s="1">
        <v>2564.0500000000002</v>
      </c>
      <c r="AE363">
        <v>338.31</v>
      </c>
      <c r="AF363" s="1">
        <v>84543.94</v>
      </c>
      <c r="AG363" t="s">
        <v>610</v>
      </c>
      <c r="AH363" s="1">
        <v>28763</v>
      </c>
      <c r="AI363" s="1">
        <v>42463.43</v>
      </c>
      <c r="AJ363">
        <v>35.43</v>
      </c>
      <c r="AK363">
        <v>25.07</v>
      </c>
      <c r="AL363">
        <v>28.2</v>
      </c>
      <c r="AM363">
        <v>3.95</v>
      </c>
      <c r="AN363">
        <v>654.72</v>
      </c>
      <c r="AO363">
        <v>0.89129999999999998</v>
      </c>
      <c r="AP363" s="1">
        <v>1504.29</v>
      </c>
      <c r="AQ363" s="1">
        <v>2479.4</v>
      </c>
      <c r="AR363" s="1">
        <v>6726.75</v>
      </c>
      <c r="AS363">
        <v>544.28</v>
      </c>
      <c r="AT363">
        <v>341.82</v>
      </c>
      <c r="AU363" s="1">
        <v>11596.53</v>
      </c>
      <c r="AV363" s="1">
        <v>9033.0300000000007</v>
      </c>
      <c r="AW363">
        <v>0.65100000000000002</v>
      </c>
      <c r="AX363" s="1">
        <v>2319.7800000000002</v>
      </c>
      <c r="AY363">
        <v>0.16719999999999999</v>
      </c>
      <c r="AZ363" s="1">
        <v>1015.57</v>
      </c>
      <c r="BA363">
        <v>7.3200000000000001E-2</v>
      </c>
      <c r="BB363" s="1">
        <v>1507.6</v>
      </c>
      <c r="BC363">
        <v>0.1086</v>
      </c>
      <c r="BD363" s="1">
        <v>13875.97</v>
      </c>
      <c r="BE363" s="1">
        <v>7509.18</v>
      </c>
      <c r="BF363">
        <v>3.8241000000000001</v>
      </c>
      <c r="BG363">
        <v>0.50229999999999997</v>
      </c>
      <c r="BH363">
        <v>0.24010000000000001</v>
      </c>
      <c r="BI363">
        <v>0.20130000000000001</v>
      </c>
      <c r="BJ363">
        <v>3.6700000000000003E-2</v>
      </c>
      <c r="BK363">
        <v>1.95E-2</v>
      </c>
    </row>
    <row r="364" spans="1:63" x14ac:dyDescent="0.3">
      <c r="A364" t="s">
        <v>363</v>
      </c>
      <c r="B364">
        <v>47720</v>
      </c>
      <c r="C364">
        <v>102.95</v>
      </c>
      <c r="D364">
        <v>9.44</v>
      </c>
      <c r="E364">
        <v>971.91</v>
      </c>
      <c r="F364">
        <v>954.13</v>
      </c>
      <c r="G364">
        <v>2.5999999999999999E-3</v>
      </c>
      <c r="H364">
        <v>1E-4</v>
      </c>
      <c r="I364">
        <v>4.1000000000000003E-3</v>
      </c>
      <c r="J364">
        <v>1.1999999999999999E-3</v>
      </c>
      <c r="K364">
        <v>1.9900000000000001E-2</v>
      </c>
      <c r="L364">
        <v>0.95350000000000001</v>
      </c>
      <c r="M364">
        <v>1.8599999999999998E-2</v>
      </c>
      <c r="N364">
        <v>0.37409999999999999</v>
      </c>
      <c r="O364">
        <v>1.2999999999999999E-3</v>
      </c>
      <c r="P364">
        <v>0.14169999999999999</v>
      </c>
      <c r="Q364" s="1">
        <v>53570.09</v>
      </c>
      <c r="R364">
        <v>0.2286</v>
      </c>
      <c r="S364">
        <v>0.17430000000000001</v>
      </c>
      <c r="T364">
        <v>0.59709999999999996</v>
      </c>
      <c r="U364">
        <v>9.4</v>
      </c>
      <c r="V364" s="1">
        <v>66575.89</v>
      </c>
      <c r="W364">
        <v>100.18</v>
      </c>
      <c r="X364" s="1">
        <v>148337.95000000001</v>
      </c>
      <c r="Y364">
        <v>0.90849999999999997</v>
      </c>
      <c r="Z364">
        <v>4.6600000000000003E-2</v>
      </c>
      <c r="AA364">
        <v>4.4900000000000002E-2</v>
      </c>
      <c r="AB364">
        <v>9.1499999999999998E-2</v>
      </c>
      <c r="AC364">
        <v>148.34</v>
      </c>
      <c r="AD364" s="1">
        <v>3567.28</v>
      </c>
      <c r="AE364">
        <v>468.75</v>
      </c>
      <c r="AF364" s="1">
        <v>126262.45</v>
      </c>
      <c r="AG364" t="s">
        <v>610</v>
      </c>
      <c r="AH364" s="1">
        <v>33256</v>
      </c>
      <c r="AI364" s="1">
        <v>50096.01</v>
      </c>
      <c r="AJ364">
        <v>34.79</v>
      </c>
      <c r="AK364">
        <v>23.35</v>
      </c>
      <c r="AL364">
        <v>27.03</v>
      </c>
      <c r="AM364">
        <v>4.68</v>
      </c>
      <c r="AN364" s="1">
        <v>1290.1300000000001</v>
      </c>
      <c r="AO364">
        <v>1.4305000000000001</v>
      </c>
      <c r="AP364" s="1">
        <v>1501.22</v>
      </c>
      <c r="AQ364" s="1">
        <v>2257.29</v>
      </c>
      <c r="AR364" s="1">
        <v>6385.66</v>
      </c>
      <c r="AS364">
        <v>441.86</v>
      </c>
      <c r="AT364">
        <v>305.91000000000003</v>
      </c>
      <c r="AU364" s="1">
        <v>10891.94</v>
      </c>
      <c r="AV364" s="1">
        <v>6905.73</v>
      </c>
      <c r="AW364">
        <v>0.52810000000000001</v>
      </c>
      <c r="AX364" s="1">
        <v>3981.07</v>
      </c>
      <c r="AY364">
        <v>0.3044</v>
      </c>
      <c r="AZ364" s="1">
        <v>1411.77</v>
      </c>
      <c r="BA364">
        <v>0.108</v>
      </c>
      <c r="BB364">
        <v>779.2</v>
      </c>
      <c r="BC364">
        <v>5.96E-2</v>
      </c>
      <c r="BD364" s="1">
        <v>13077.76</v>
      </c>
      <c r="BE364" s="1">
        <v>5953.22</v>
      </c>
      <c r="BF364">
        <v>2.2966000000000002</v>
      </c>
      <c r="BG364">
        <v>0.51049999999999995</v>
      </c>
      <c r="BH364">
        <v>0.21659999999999999</v>
      </c>
      <c r="BI364">
        <v>0.20849999999999999</v>
      </c>
      <c r="BJ364">
        <v>3.7199999999999997E-2</v>
      </c>
      <c r="BK364">
        <v>2.7099999999999999E-2</v>
      </c>
    </row>
    <row r="365" spans="1:63" x14ac:dyDescent="0.3">
      <c r="A365" t="s">
        <v>364</v>
      </c>
      <c r="B365">
        <v>46136</v>
      </c>
      <c r="C365">
        <v>54</v>
      </c>
      <c r="D365">
        <v>21.92</v>
      </c>
      <c r="E365" s="1">
        <v>1183.48</v>
      </c>
      <c r="F365" s="1">
        <v>1083.27</v>
      </c>
      <c r="G365">
        <v>3.5000000000000001E-3</v>
      </c>
      <c r="H365">
        <v>4.0000000000000002E-4</v>
      </c>
      <c r="I365">
        <v>2.3800000000000002E-2</v>
      </c>
      <c r="J365">
        <v>1.1000000000000001E-3</v>
      </c>
      <c r="K365">
        <v>1.1900000000000001E-2</v>
      </c>
      <c r="L365">
        <v>0.9113</v>
      </c>
      <c r="M365">
        <v>4.8000000000000001E-2</v>
      </c>
      <c r="N365">
        <v>0.90459999999999996</v>
      </c>
      <c r="O365">
        <v>8.0000000000000004E-4</v>
      </c>
      <c r="P365">
        <v>0.1691</v>
      </c>
      <c r="Q365" s="1">
        <v>49944.160000000003</v>
      </c>
      <c r="R365">
        <v>0.2833</v>
      </c>
      <c r="S365">
        <v>0.18160000000000001</v>
      </c>
      <c r="T365">
        <v>0.53510000000000002</v>
      </c>
      <c r="U365">
        <v>9.43</v>
      </c>
      <c r="V365" s="1">
        <v>70517.179999999993</v>
      </c>
      <c r="W365">
        <v>121.53</v>
      </c>
      <c r="X365" s="1">
        <v>90174.79</v>
      </c>
      <c r="Y365">
        <v>0.73370000000000002</v>
      </c>
      <c r="Z365">
        <v>0.16139999999999999</v>
      </c>
      <c r="AA365">
        <v>0.10489999999999999</v>
      </c>
      <c r="AB365">
        <v>0.26629999999999998</v>
      </c>
      <c r="AC365">
        <v>90.17</v>
      </c>
      <c r="AD365" s="1">
        <v>2425.34</v>
      </c>
      <c r="AE365">
        <v>332.23</v>
      </c>
      <c r="AF365" s="1">
        <v>77154.37</v>
      </c>
      <c r="AG365" t="s">
        <v>610</v>
      </c>
      <c r="AH365" s="1">
        <v>28026</v>
      </c>
      <c r="AI365" s="1">
        <v>41296.839999999997</v>
      </c>
      <c r="AJ365">
        <v>37.380000000000003</v>
      </c>
      <c r="AK365">
        <v>25.36</v>
      </c>
      <c r="AL365">
        <v>29.55</v>
      </c>
      <c r="AM365">
        <v>3.91</v>
      </c>
      <c r="AN365">
        <v>547.16999999999996</v>
      </c>
      <c r="AO365">
        <v>0.85029999999999994</v>
      </c>
      <c r="AP365" s="1">
        <v>1681.62</v>
      </c>
      <c r="AQ365" s="1">
        <v>2577.1799999999998</v>
      </c>
      <c r="AR365" s="1">
        <v>7057.53</v>
      </c>
      <c r="AS365">
        <v>559.4</v>
      </c>
      <c r="AT365">
        <v>305.62</v>
      </c>
      <c r="AU365" s="1">
        <v>12181.35</v>
      </c>
      <c r="AV365" s="1">
        <v>9813.93</v>
      </c>
      <c r="AW365">
        <v>0.66639999999999999</v>
      </c>
      <c r="AX365" s="1">
        <v>2207.34</v>
      </c>
      <c r="AY365">
        <v>0.14990000000000001</v>
      </c>
      <c r="AZ365" s="1">
        <v>1016.4</v>
      </c>
      <c r="BA365">
        <v>6.9000000000000006E-2</v>
      </c>
      <c r="BB365" s="1">
        <v>1689.79</v>
      </c>
      <c r="BC365">
        <v>0.1147</v>
      </c>
      <c r="BD365" s="1">
        <v>14727.45</v>
      </c>
      <c r="BE365" s="1">
        <v>7833.49</v>
      </c>
      <c r="BF365">
        <v>4.0883000000000003</v>
      </c>
      <c r="BG365">
        <v>0.49769999999999998</v>
      </c>
      <c r="BH365">
        <v>0.22989999999999999</v>
      </c>
      <c r="BI365">
        <v>0.21529999999999999</v>
      </c>
      <c r="BJ365">
        <v>3.5700000000000003E-2</v>
      </c>
      <c r="BK365">
        <v>2.1299999999999999E-2</v>
      </c>
    </row>
    <row r="366" spans="1:63" x14ac:dyDescent="0.3">
      <c r="A366" t="s">
        <v>365</v>
      </c>
      <c r="B366">
        <v>44487</v>
      </c>
      <c r="C366">
        <v>66.099999999999994</v>
      </c>
      <c r="D366">
        <v>43.91</v>
      </c>
      <c r="E366" s="1">
        <v>2902.47</v>
      </c>
      <c r="F366" s="1">
        <v>2782.51</v>
      </c>
      <c r="G366">
        <v>7.1999999999999998E-3</v>
      </c>
      <c r="H366">
        <v>8.0000000000000004E-4</v>
      </c>
      <c r="I366">
        <v>2.0400000000000001E-2</v>
      </c>
      <c r="J366">
        <v>1.1000000000000001E-3</v>
      </c>
      <c r="K366">
        <v>5.3199999999999997E-2</v>
      </c>
      <c r="L366">
        <v>0.87309999999999999</v>
      </c>
      <c r="M366">
        <v>4.4299999999999999E-2</v>
      </c>
      <c r="N366">
        <v>0.43809999999999999</v>
      </c>
      <c r="O366">
        <v>1.37E-2</v>
      </c>
      <c r="P366">
        <v>0.14019999999999999</v>
      </c>
      <c r="Q366" s="1">
        <v>56619.839999999997</v>
      </c>
      <c r="R366">
        <v>0.2366</v>
      </c>
      <c r="S366">
        <v>0.1857</v>
      </c>
      <c r="T366">
        <v>0.57769999999999999</v>
      </c>
      <c r="U366">
        <v>19</v>
      </c>
      <c r="V366" s="1">
        <v>79786.679999999993</v>
      </c>
      <c r="W366">
        <v>148.09</v>
      </c>
      <c r="X366" s="1">
        <v>136146.95000000001</v>
      </c>
      <c r="Y366">
        <v>0.73040000000000005</v>
      </c>
      <c r="Z366">
        <v>0.20180000000000001</v>
      </c>
      <c r="AA366">
        <v>6.7799999999999999E-2</v>
      </c>
      <c r="AB366">
        <v>0.26960000000000001</v>
      </c>
      <c r="AC366">
        <v>136.15</v>
      </c>
      <c r="AD366" s="1">
        <v>4589.7</v>
      </c>
      <c r="AE366">
        <v>535.38</v>
      </c>
      <c r="AF366" s="1">
        <v>130441.05</v>
      </c>
      <c r="AG366" t="s">
        <v>610</v>
      </c>
      <c r="AH366" s="1">
        <v>31053</v>
      </c>
      <c r="AI366" s="1">
        <v>51245.279999999999</v>
      </c>
      <c r="AJ366">
        <v>49.25</v>
      </c>
      <c r="AK366">
        <v>30.95</v>
      </c>
      <c r="AL366">
        <v>36.590000000000003</v>
      </c>
      <c r="AM366">
        <v>3.85</v>
      </c>
      <c r="AN366" s="1">
        <v>1165.75</v>
      </c>
      <c r="AO366">
        <v>1.0104</v>
      </c>
      <c r="AP366" s="1">
        <v>1329.19</v>
      </c>
      <c r="AQ366" s="1">
        <v>1743.89</v>
      </c>
      <c r="AR366" s="1">
        <v>6026.34</v>
      </c>
      <c r="AS366">
        <v>575.04999999999995</v>
      </c>
      <c r="AT366">
        <v>281.72000000000003</v>
      </c>
      <c r="AU366" s="1">
        <v>9956.2000000000007</v>
      </c>
      <c r="AV366" s="1">
        <v>5326.61</v>
      </c>
      <c r="AW366">
        <v>0.45910000000000001</v>
      </c>
      <c r="AX366" s="1">
        <v>4400.22</v>
      </c>
      <c r="AY366">
        <v>0.37930000000000003</v>
      </c>
      <c r="AZ366" s="1">
        <v>1038.98</v>
      </c>
      <c r="BA366">
        <v>8.9599999999999999E-2</v>
      </c>
      <c r="BB366">
        <v>835.33</v>
      </c>
      <c r="BC366">
        <v>7.1999999999999995E-2</v>
      </c>
      <c r="BD366" s="1">
        <v>11601.14</v>
      </c>
      <c r="BE366" s="1">
        <v>3978.85</v>
      </c>
      <c r="BF366">
        <v>1.214</v>
      </c>
      <c r="BG366">
        <v>0.55179999999999996</v>
      </c>
      <c r="BH366">
        <v>0.21659999999999999</v>
      </c>
      <c r="BI366">
        <v>0.1802</v>
      </c>
      <c r="BJ366">
        <v>3.3700000000000001E-2</v>
      </c>
      <c r="BK366">
        <v>1.77E-2</v>
      </c>
    </row>
    <row r="367" spans="1:63" x14ac:dyDescent="0.3">
      <c r="A367" t="s">
        <v>366</v>
      </c>
      <c r="B367">
        <v>45559</v>
      </c>
      <c r="C367">
        <v>102.9</v>
      </c>
      <c r="D367">
        <v>21.22</v>
      </c>
      <c r="E367" s="1">
        <v>2183.85</v>
      </c>
      <c r="F367" s="1">
        <v>2104.2199999999998</v>
      </c>
      <c r="G367">
        <v>1.35E-2</v>
      </c>
      <c r="H367">
        <v>8.0000000000000004E-4</v>
      </c>
      <c r="I367">
        <v>2.64E-2</v>
      </c>
      <c r="J367">
        <v>1.4E-3</v>
      </c>
      <c r="K367">
        <v>3.5499999999999997E-2</v>
      </c>
      <c r="L367">
        <v>0.88100000000000001</v>
      </c>
      <c r="M367">
        <v>4.1300000000000003E-2</v>
      </c>
      <c r="N367">
        <v>0.41749999999999998</v>
      </c>
      <c r="O367">
        <v>9.1999999999999998E-3</v>
      </c>
      <c r="P367">
        <v>0.13650000000000001</v>
      </c>
      <c r="Q367" s="1">
        <v>58525.3</v>
      </c>
      <c r="R367">
        <v>0.25240000000000001</v>
      </c>
      <c r="S367">
        <v>0.19139999999999999</v>
      </c>
      <c r="T367">
        <v>0.55610000000000004</v>
      </c>
      <c r="U367">
        <v>14.74</v>
      </c>
      <c r="V367" s="1">
        <v>79943.59</v>
      </c>
      <c r="W367">
        <v>142.83000000000001</v>
      </c>
      <c r="X367" s="1">
        <v>219351.43</v>
      </c>
      <c r="Y367">
        <v>0.60880000000000001</v>
      </c>
      <c r="Z367">
        <v>0.254</v>
      </c>
      <c r="AA367">
        <v>0.1371</v>
      </c>
      <c r="AB367">
        <v>0.39119999999999999</v>
      </c>
      <c r="AC367">
        <v>219.35</v>
      </c>
      <c r="AD367" s="1">
        <v>7068.39</v>
      </c>
      <c r="AE367">
        <v>581.94000000000005</v>
      </c>
      <c r="AF367" s="1">
        <v>206745.58</v>
      </c>
      <c r="AG367" t="s">
        <v>610</v>
      </c>
      <c r="AH367" s="1">
        <v>35269</v>
      </c>
      <c r="AI367" s="1">
        <v>59032.72</v>
      </c>
      <c r="AJ367">
        <v>48.12</v>
      </c>
      <c r="AK367">
        <v>29.37</v>
      </c>
      <c r="AL367">
        <v>33.35</v>
      </c>
      <c r="AM367">
        <v>4.37</v>
      </c>
      <c r="AN367" s="1">
        <v>1614.73</v>
      </c>
      <c r="AO367">
        <v>0.90429999999999999</v>
      </c>
      <c r="AP367" s="1">
        <v>1441.18</v>
      </c>
      <c r="AQ367" s="1">
        <v>2176.4699999999998</v>
      </c>
      <c r="AR367" s="1">
        <v>6564.55</v>
      </c>
      <c r="AS367">
        <v>610.71</v>
      </c>
      <c r="AT367">
        <v>383.38</v>
      </c>
      <c r="AU367" s="1">
        <v>11176.29</v>
      </c>
      <c r="AV367" s="1">
        <v>4478.49</v>
      </c>
      <c r="AW367">
        <v>0.33939999999999998</v>
      </c>
      <c r="AX367" s="1">
        <v>6638.14</v>
      </c>
      <c r="AY367">
        <v>0.50309999999999999</v>
      </c>
      <c r="AZ367" s="1">
        <v>1253.19</v>
      </c>
      <c r="BA367">
        <v>9.5000000000000001E-2</v>
      </c>
      <c r="BB367">
        <v>825.85</v>
      </c>
      <c r="BC367">
        <v>6.2600000000000003E-2</v>
      </c>
      <c r="BD367" s="1">
        <v>13195.67</v>
      </c>
      <c r="BE367" s="1">
        <v>2682.36</v>
      </c>
      <c r="BF367">
        <v>0.58279999999999998</v>
      </c>
      <c r="BG367">
        <v>0.53779999999999994</v>
      </c>
      <c r="BH367">
        <v>0.22539999999999999</v>
      </c>
      <c r="BI367">
        <v>0.18099999999999999</v>
      </c>
      <c r="BJ367">
        <v>3.5099999999999999E-2</v>
      </c>
      <c r="BK367">
        <v>2.06E-2</v>
      </c>
    </row>
    <row r="368" spans="1:63" x14ac:dyDescent="0.3">
      <c r="A368" t="s">
        <v>367</v>
      </c>
      <c r="B368">
        <v>49718</v>
      </c>
      <c r="C368">
        <v>72.33</v>
      </c>
      <c r="D368">
        <v>7.99</v>
      </c>
      <c r="E368">
        <v>578</v>
      </c>
      <c r="F368">
        <v>611.97</v>
      </c>
      <c r="G368">
        <v>2.0999999999999999E-3</v>
      </c>
      <c r="H368">
        <v>6.9999999999999999E-4</v>
      </c>
      <c r="I368">
        <v>3.8E-3</v>
      </c>
      <c r="J368">
        <v>1.1999999999999999E-3</v>
      </c>
      <c r="K368">
        <v>1.9800000000000002E-2</v>
      </c>
      <c r="L368">
        <v>0.95679999999999998</v>
      </c>
      <c r="M368">
        <v>1.5699999999999999E-2</v>
      </c>
      <c r="N368">
        <v>0.28999999999999998</v>
      </c>
      <c r="O368">
        <v>1.2999999999999999E-3</v>
      </c>
      <c r="P368">
        <v>0.13420000000000001</v>
      </c>
      <c r="Q368" s="1">
        <v>50168.97</v>
      </c>
      <c r="R368">
        <v>0.27350000000000002</v>
      </c>
      <c r="S368">
        <v>0.18329999999999999</v>
      </c>
      <c r="T368">
        <v>0.54320000000000002</v>
      </c>
      <c r="U368">
        <v>6.08</v>
      </c>
      <c r="V368" s="1">
        <v>65574.539999999994</v>
      </c>
      <c r="W368">
        <v>92.73</v>
      </c>
      <c r="X368" s="1">
        <v>172295.14</v>
      </c>
      <c r="Y368">
        <v>0.91320000000000001</v>
      </c>
      <c r="Z368">
        <v>4.6699999999999998E-2</v>
      </c>
      <c r="AA368">
        <v>4.0099999999999997E-2</v>
      </c>
      <c r="AB368">
        <v>8.6800000000000002E-2</v>
      </c>
      <c r="AC368">
        <v>172.3</v>
      </c>
      <c r="AD368" s="1">
        <v>4065.48</v>
      </c>
      <c r="AE368">
        <v>541.14</v>
      </c>
      <c r="AF368" s="1">
        <v>137436.69</v>
      </c>
      <c r="AG368" t="s">
        <v>610</v>
      </c>
      <c r="AH368" s="1">
        <v>35456</v>
      </c>
      <c r="AI368" s="1">
        <v>54029.65</v>
      </c>
      <c r="AJ368">
        <v>36.5</v>
      </c>
      <c r="AK368">
        <v>23.08</v>
      </c>
      <c r="AL368">
        <v>26.61</v>
      </c>
      <c r="AM368">
        <v>4.87</v>
      </c>
      <c r="AN368" s="1">
        <v>1469.22</v>
      </c>
      <c r="AO368">
        <v>1.4986999999999999</v>
      </c>
      <c r="AP368" s="1">
        <v>1609.03</v>
      </c>
      <c r="AQ368" s="1">
        <v>2173.3000000000002</v>
      </c>
      <c r="AR368" s="1">
        <v>6157.58</v>
      </c>
      <c r="AS368">
        <v>414.12</v>
      </c>
      <c r="AT368">
        <v>355.35</v>
      </c>
      <c r="AU368" s="1">
        <v>10709.39</v>
      </c>
      <c r="AV368" s="1">
        <v>6449.11</v>
      </c>
      <c r="AW368">
        <v>0.4793</v>
      </c>
      <c r="AX368" s="1">
        <v>4428.83</v>
      </c>
      <c r="AY368">
        <v>0.32919999999999999</v>
      </c>
      <c r="AZ368" s="1">
        <v>1934.94</v>
      </c>
      <c r="BA368">
        <v>0.14380000000000001</v>
      </c>
      <c r="BB368">
        <v>641.83000000000004</v>
      </c>
      <c r="BC368">
        <v>4.7699999999999999E-2</v>
      </c>
      <c r="BD368" s="1">
        <v>13454.72</v>
      </c>
      <c r="BE368" s="1">
        <v>6316.57</v>
      </c>
      <c r="BF368">
        <v>2.1768999999999998</v>
      </c>
      <c r="BG368">
        <v>0.52259999999999995</v>
      </c>
      <c r="BH368">
        <v>0.2097</v>
      </c>
      <c r="BI368">
        <v>0.20069999999999999</v>
      </c>
      <c r="BJ368">
        <v>3.6200000000000003E-2</v>
      </c>
      <c r="BK368">
        <v>3.0800000000000001E-2</v>
      </c>
    </row>
    <row r="369" spans="1:63" x14ac:dyDescent="0.3">
      <c r="A369" t="s">
        <v>368</v>
      </c>
      <c r="B369">
        <v>44453</v>
      </c>
      <c r="C369">
        <v>28.24</v>
      </c>
      <c r="D369">
        <v>243.53</v>
      </c>
      <c r="E369" s="1">
        <v>6876.81</v>
      </c>
      <c r="F369" s="1">
        <v>6406.79</v>
      </c>
      <c r="G369">
        <v>1.7000000000000001E-2</v>
      </c>
      <c r="H369">
        <v>1.1000000000000001E-3</v>
      </c>
      <c r="I369">
        <v>0.1242</v>
      </c>
      <c r="J369">
        <v>1.5E-3</v>
      </c>
      <c r="K369">
        <v>6.2899999999999998E-2</v>
      </c>
      <c r="L369">
        <v>0.72870000000000001</v>
      </c>
      <c r="M369">
        <v>6.4699999999999994E-2</v>
      </c>
      <c r="N369">
        <v>0.53590000000000004</v>
      </c>
      <c r="O369">
        <v>2.8000000000000001E-2</v>
      </c>
      <c r="P369">
        <v>0.15529999999999999</v>
      </c>
      <c r="Q369" s="1">
        <v>59788.69</v>
      </c>
      <c r="R369">
        <v>0.30170000000000002</v>
      </c>
      <c r="S369">
        <v>0.16739999999999999</v>
      </c>
      <c r="T369">
        <v>0.53080000000000005</v>
      </c>
      <c r="U369">
        <v>39.43</v>
      </c>
      <c r="V369" s="1">
        <v>85958.91</v>
      </c>
      <c r="W369">
        <v>171.76</v>
      </c>
      <c r="X369" s="1">
        <v>132039.70000000001</v>
      </c>
      <c r="Y369">
        <v>0.71630000000000005</v>
      </c>
      <c r="Z369">
        <v>0.24110000000000001</v>
      </c>
      <c r="AA369">
        <v>4.2599999999999999E-2</v>
      </c>
      <c r="AB369">
        <v>0.28370000000000001</v>
      </c>
      <c r="AC369">
        <v>132.04</v>
      </c>
      <c r="AD369" s="1">
        <v>5439.33</v>
      </c>
      <c r="AE369">
        <v>664.43</v>
      </c>
      <c r="AF369" s="1">
        <v>126898.35</v>
      </c>
      <c r="AG369" t="s">
        <v>610</v>
      </c>
      <c r="AH369" s="1">
        <v>31593</v>
      </c>
      <c r="AI369" s="1">
        <v>50338.53</v>
      </c>
      <c r="AJ369">
        <v>61.88</v>
      </c>
      <c r="AK369">
        <v>38.82</v>
      </c>
      <c r="AL369">
        <v>43.97</v>
      </c>
      <c r="AM369">
        <v>4.9000000000000004</v>
      </c>
      <c r="AN369" s="1">
        <v>1332.01</v>
      </c>
      <c r="AO369">
        <v>1.028</v>
      </c>
      <c r="AP369" s="1">
        <v>1307.01</v>
      </c>
      <c r="AQ369" s="1">
        <v>1947.41</v>
      </c>
      <c r="AR369" s="1">
        <v>6453.43</v>
      </c>
      <c r="AS369">
        <v>729.04</v>
      </c>
      <c r="AT369">
        <v>330.54</v>
      </c>
      <c r="AU369" s="1">
        <v>10767.42</v>
      </c>
      <c r="AV369" s="1">
        <v>5490.56</v>
      </c>
      <c r="AW369">
        <v>0.43709999999999999</v>
      </c>
      <c r="AX369" s="1">
        <v>5280.38</v>
      </c>
      <c r="AY369">
        <v>0.4204</v>
      </c>
      <c r="AZ369">
        <v>854.25</v>
      </c>
      <c r="BA369">
        <v>6.8000000000000005E-2</v>
      </c>
      <c r="BB369">
        <v>936.37</v>
      </c>
      <c r="BC369">
        <v>7.4499999999999997E-2</v>
      </c>
      <c r="BD369" s="1">
        <v>12561.56</v>
      </c>
      <c r="BE369" s="1">
        <v>3621.82</v>
      </c>
      <c r="BF369">
        <v>1.0061</v>
      </c>
      <c r="BG369">
        <v>0.55249999999999999</v>
      </c>
      <c r="BH369">
        <v>0.20979999999999999</v>
      </c>
      <c r="BI369">
        <v>0.19400000000000001</v>
      </c>
      <c r="BJ369">
        <v>3.0200000000000001E-2</v>
      </c>
      <c r="BK369">
        <v>1.3599999999999999E-2</v>
      </c>
    </row>
    <row r="370" spans="1:63" x14ac:dyDescent="0.3">
      <c r="A370" t="s">
        <v>369</v>
      </c>
      <c r="B370">
        <v>47217</v>
      </c>
      <c r="C370">
        <v>52.52</v>
      </c>
      <c r="D370">
        <v>14.93</v>
      </c>
      <c r="E370">
        <v>783.97</v>
      </c>
      <c r="F370">
        <v>772.73</v>
      </c>
      <c r="G370">
        <v>7.4000000000000003E-3</v>
      </c>
      <c r="H370">
        <v>5.9999999999999995E-4</v>
      </c>
      <c r="I370">
        <v>0.01</v>
      </c>
      <c r="J370">
        <v>5.0000000000000001E-4</v>
      </c>
      <c r="K370">
        <v>5.6000000000000001E-2</v>
      </c>
      <c r="L370">
        <v>0.90400000000000003</v>
      </c>
      <c r="M370">
        <v>2.1499999999999998E-2</v>
      </c>
      <c r="N370">
        <v>0.3125</v>
      </c>
      <c r="O370">
        <v>4.5999999999999999E-3</v>
      </c>
      <c r="P370">
        <v>0.12</v>
      </c>
      <c r="Q370" s="1">
        <v>55493.53</v>
      </c>
      <c r="R370">
        <v>0.30609999999999998</v>
      </c>
      <c r="S370">
        <v>0.17469999999999999</v>
      </c>
      <c r="T370">
        <v>0.51919999999999999</v>
      </c>
      <c r="U370">
        <v>7.59</v>
      </c>
      <c r="V370" s="1">
        <v>71527.039999999994</v>
      </c>
      <c r="W370">
        <v>99.61</v>
      </c>
      <c r="X370" s="1">
        <v>234765.41</v>
      </c>
      <c r="Y370">
        <v>0.74909999999999999</v>
      </c>
      <c r="Z370">
        <v>0.1532</v>
      </c>
      <c r="AA370">
        <v>9.7699999999999995E-2</v>
      </c>
      <c r="AB370">
        <v>0.25090000000000001</v>
      </c>
      <c r="AC370">
        <v>234.77</v>
      </c>
      <c r="AD370" s="1">
        <v>7016.1</v>
      </c>
      <c r="AE370">
        <v>681.32</v>
      </c>
      <c r="AF370" s="1">
        <v>222485.9</v>
      </c>
      <c r="AG370" t="s">
        <v>610</v>
      </c>
      <c r="AH370" s="1">
        <v>34544</v>
      </c>
      <c r="AI370" s="1">
        <v>59256.9</v>
      </c>
      <c r="AJ370">
        <v>45.94</v>
      </c>
      <c r="AK370">
        <v>28.73</v>
      </c>
      <c r="AL370">
        <v>33.94</v>
      </c>
      <c r="AM370">
        <v>4.25</v>
      </c>
      <c r="AN370" s="1">
        <v>1595.23</v>
      </c>
      <c r="AO370">
        <v>1.2936000000000001</v>
      </c>
      <c r="AP370" s="1">
        <v>1753.94</v>
      </c>
      <c r="AQ370" s="1">
        <v>2200.61</v>
      </c>
      <c r="AR370" s="1">
        <v>6661.17</v>
      </c>
      <c r="AS370">
        <v>600.79999999999995</v>
      </c>
      <c r="AT370">
        <v>348.78</v>
      </c>
      <c r="AU370" s="1">
        <v>11565.3</v>
      </c>
      <c r="AV370" s="1">
        <v>4762.49</v>
      </c>
      <c r="AW370">
        <v>0.33760000000000001</v>
      </c>
      <c r="AX370" s="1">
        <v>6866.82</v>
      </c>
      <c r="AY370">
        <v>0.48680000000000001</v>
      </c>
      <c r="AZ370" s="1">
        <v>1795.59</v>
      </c>
      <c r="BA370">
        <v>0.1273</v>
      </c>
      <c r="BB370">
        <v>680.85</v>
      </c>
      <c r="BC370">
        <v>4.8300000000000003E-2</v>
      </c>
      <c r="BD370" s="1">
        <v>14105.75</v>
      </c>
      <c r="BE370" s="1">
        <v>3331.34</v>
      </c>
      <c r="BF370">
        <v>0.77869999999999995</v>
      </c>
      <c r="BG370">
        <v>0.52729999999999999</v>
      </c>
      <c r="BH370">
        <v>0.21099999999999999</v>
      </c>
      <c r="BI370">
        <v>0.19639999999999999</v>
      </c>
      <c r="BJ370">
        <v>3.56E-2</v>
      </c>
      <c r="BK370">
        <v>2.9700000000000001E-2</v>
      </c>
    </row>
    <row r="371" spans="1:63" x14ac:dyDescent="0.3">
      <c r="A371" t="s">
        <v>370</v>
      </c>
      <c r="B371">
        <v>45542</v>
      </c>
      <c r="C371">
        <v>69.760000000000005</v>
      </c>
      <c r="D371">
        <v>17.73</v>
      </c>
      <c r="E371" s="1">
        <v>1236.8</v>
      </c>
      <c r="F371" s="1">
        <v>1167.1099999999999</v>
      </c>
      <c r="G371">
        <v>3.7000000000000002E-3</v>
      </c>
      <c r="H371">
        <v>5.0000000000000001E-4</v>
      </c>
      <c r="I371">
        <v>1.5100000000000001E-2</v>
      </c>
      <c r="J371">
        <v>1.1999999999999999E-3</v>
      </c>
      <c r="K371">
        <v>1.9300000000000001E-2</v>
      </c>
      <c r="L371">
        <v>0.92110000000000003</v>
      </c>
      <c r="M371">
        <v>3.9199999999999999E-2</v>
      </c>
      <c r="N371">
        <v>0.62460000000000004</v>
      </c>
      <c r="O371">
        <v>1.6999999999999999E-3</v>
      </c>
      <c r="P371">
        <v>0.15720000000000001</v>
      </c>
      <c r="Q371" s="1">
        <v>50311.23</v>
      </c>
      <c r="R371">
        <v>0.29249999999999998</v>
      </c>
      <c r="S371">
        <v>0.1782</v>
      </c>
      <c r="T371">
        <v>0.52929999999999999</v>
      </c>
      <c r="U371">
        <v>10.94</v>
      </c>
      <c r="V371" s="1">
        <v>65298.35</v>
      </c>
      <c r="W371">
        <v>108.97</v>
      </c>
      <c r="X371" s="1">
        <v>125655.78</v>
      </c>
      <c r="Y371">
        <v>0.72170000000000001</v>
      </c>
      <c r="Z371">
        <v>0.15809999999999999</v>
      </c>
      <c r="AA371">
        <v>0.1202</v>
      </c>
      <c r="AB371">
        <v>0.27829999999999999</v>
      </c>
      <c r="AC371">
        <v>125.66</v>
      </c>
      <c r="AD371" s="1">
        <v>3488.86</v>
      </c>
      <c r="AE371">
        <v>432</v>
      </c>
      <c r="AF371" s="1">
        <v>108463.97</v>
      </c>
      <c r="AG371" t="s">
        <v>610</v>
      </c>
      <c r="AH371" s="1">
        <v>28763</v>
      </c>
      <c r="AI371" s="1">
        <v>44201.49</v>
      </c>
      <c r="AJ371">
        <v>39.979999999999997</v>
      </c>
      <c r="AK371">
        <v>25.27</v>
      </c>
      <c r="AL371">
        <v>30.34</v>
      </c>
      <c r="AM371">
        <v>4.28</v>
      </c>
      <c r="AN371">
        <v>981.63</v>
      </c>
      <c r="AO371">
        <v>0.96279999999999999</v>
      </c>
      <c r="AP371" s="1">
        <v>1615.2</v>
      </c>
      <c r="AQ371" s="1">
        <v>2268.9699999999998</v>
      </c>
      <c r="AR371" s="1">
        <v>6237.2</v>
      </c>
      <c r="AS371">
        <v>556.13</v>
      </c>
      <c r="AT371">
        <v>274.62</v>
      </c>
      <c r="AU371" s="1">
        <v>10952.12</v>
      </c>
      <c r="AV371" s="1">
        <v>7629.45</v>
      </c>
      <c r="AW371">
        <v>0.57140000000000002</v>
      </c>
      <c r="AX371" s="1">
        <v>3243.09</v>
      </c>
      <c r="AY371">
        <v>0.2429</v>
      </c>
      <c r="AZ371" s="1">
        <v>1198.8</v>
      </c>
      <c r="BA371">
        <v>8.9800000000000005E-2</v>
      </c>
      <c r="BB371" s="1">
        <v>1280.71</v>
      </c>
      <c r="BC371">
        <v>9.5899999999999999E-2</v>
      </c>
      <c r="BD371" s="1">
        <v>13352.05</v>
      </c>
      <c r="BE371" s="1">
        <v>6184.24</v>
      </c>
      <c r="BF371">
        <v>2.5571999999999999</v>
      </c>
      <c r="BG371">
        <v>0.50139999999999996</v>
      </c>
      <c r="BH371">
        <v>0.22839999999999999</v>
      </c>
      <c r="BI371">
        <v>0.2162</v>
      </c>
      <c r="BJ371">
        <v>3.2500000000000001E-2</v>
      </c>
      <c r="BK371">
        <v>2.1499999999999998E-2</v>
      </c>
    </row>
    <row r="372" spans="1:63" x14ac:dyDescent="0.3">
      <c r="A372" t="s">
        <v>371</v>
      </c>
      <c r="B372">
        <v>45567</v>
      </c>
      <c r="C372">
        <v>74.81</v>
      </c>
      <c r="D372">
        <v>16.48</v>
      </c>
      <c r="E372" s="1">
        <v>1232.6500000000001</v>
      </c>
      <c r="F372" s="1">
        <v>1177.47</v>
      </c>
      <c r="G372">
        <v>2.3E-3</v>
      </c>
      <c r="H372">
        <v>4.0000000000000002E-4</v>
      </c>
      <c r="I372">
        <v>7.7000000000000002E-3</v>
      </c>
      <c r="J372">
        <v>1.1000000000000001E-3</v>
      </c>
      <c r="K372">
        <v>1.1599999999999999E-2</v>
      </c>
      <c r="L372">
        <v>0.95750000000000002</v>
      </c>
      <c r="M372">
        <v>1.9400000000000001E-2</v>
      </c>
      <c r="N372">
        <v>0.49299999999999999</v>
      </c>
      <c r="O372">
        <v>8.0000000000000004E-4</v>
      </c>
      <c r="P372">
        <v>0.1487</v>
      </c>
      <c r="Q372" s="1">
        <v>52976.09</v>
      </c>
      <c r="R372">
        <v>0.24440000000000001</v>
      </c>
      <c r="S372">
        <v>0.18559999999999999</v>
      </c>
      <c r="T372">
        <v>0.57010000000000005</v>
      </c>
      <c r="U372">
        <v>9.8000000000000007</v>
      </c>
      <c r="V372" s="1">
        <v>69593.070000000007</v>
      </c>
      <c r="W372">
        <v>121.35</v>
      </c>
      <c r="X372" s="1">
        <v>120396.92</v>
      </c>
      <c r="Y372">
        <v>0.82230000000000003</v>
      </c>
      <c r="Z372">
        <v>9.5100000000000004E-2</v>
      </c>
      <c r="AA372">
        <v>8.2600000000000007E-2</v>
      </c>
      <c r="AB372">
        <v>0.1777</v>
      </c>
      <c r="AC372">
        <v>120.4</v>
      </c>
      <c r="AD372" s="1">
        <v>3214.28</v>
      </c>
      <c r="AE372">
        <v>418.74</v>
      </c>
      <c r="AF372" s="1">
        <v>107709.17</v>
      </c>
      <c r="AG372" t="s">
        <v>610</v>
      </c>
      <c r="AH372" s="1">
        <v>31874</v>
      </c>
      <c r="AI372" s="1">
        <v>47381.15</v>
      </c>
      <c r="AJ372">
        <v>37.159999999999997</v>
      </c>
      <c r="AK372">
        <v>25.06</v>
      </c>
      <c r="AL372">
        <v>27.73</v>
      </c>
      <c r="AM372">
        <v>3.77</v>
      </c>
      <c r="AN372">
        <v>689.5</v>
      </c>
      <c r="AO372">
        <v>0.93100000000000005</v>
      </c>
      <c r="AP372" s="1">
        <v>1397.3</v>
      </c>
      <c r="AQ372" s="1">
        <v>2152.86</v>
      </c>
      <c r="AR372" s="1">
        <v>5935.91</v>
      </c>
      <c r="AS372">
        <v>573.32000000000005</v>
      </c>
      <c r="AT372">
        <v>242.57</v>
      </c>
      <c r="AU372" s="1">
        <v>10301.950000000001</v>
      </c>
      <c r="AV372" s="1">
        <v>7316.57</v>
      </c>
      <c r="AW372">
        <v>0.58909999999999996</v>
      </c>
      <c r="AX372" s="1">
        <v>2955.43</v>
      </c>
      <c r="AY372">
        <v>0.2379</v>
      </c>
      <c r="AZ372" s="1">
        <v>1205.7</v>
      </c>
      <c r="BA372">
        <v>9.7100000000000006E-2</v>
      </c>
      <c r="BB372">
        <v>943.15</v>
      </c>
      <c r="BC372">
        <v>7.5899999999999995E-2</v>
      </c>
      <c r="BD372" s="1">
        <v>12420.85</v>
      </c>
      <c r="BE372" s="1">
        <v>6148.13</v>
      </c>
      <c r="BF372">
        <v>2.3774999999999999</v>
      </c>
      <c r="BG372">
        <v>0.49959999999999999</v>
      </c>
      <c r="BH372">
        <v>0.22470000000000001</v>
      </c>
      <c r="BI372">
        <v>0.22509999999999999</v>
      </c>
      <c r="BJ372">
        <v>3.5299999999999998E-2</v>
      </c>
      <c r="BK372">
        <v>1.54E-2</v>
      </c>
    </row>
    <row r="373" spans="1:63" x14ac:dyDescent="0.3">
      <c r="A373" t="s">
        <v>372</v>
      </c>
      <c r="B373">
        <v>48637</v>
      </c>
      <c r="C373">
        <v>61.05</v>
      </c>
      <c r="D373">
        <v>11.89</v>
      </c>
      <c r="E373">
        <v>725.87</v>
      </c>
      <c r="F373">
        <v>734.75</v>
      </c>
      <c r="G373">
        <v>3.5999999999999999E-3</v>
      </c>
      <c r="H373">
        <v>2.9999999999999997E-4</v>
      </c>
      <c r="I373">
        <v>6.4000000000000003E-3</v>
      </c>
      <c r="J373">
        <v>1E-3</v>
      </c>
      <c r="K373">
        <v>2.3099999999999999E-2</v>
      </c>
      <c r="L373">
        <v>0.94010000000000005</v>
      </c>
      <c r="M373">
        <v>2.5499999999999998E-2</v>
      </c>
      <c r="N373">
        <v>0.3115</v>
      </c>
      <c r="O373">
        <v>1.2999999999999999E-3</v>
      </c>
      <c r="P373">
        <v>0.123</v>
      </c>
      <c r="Q373" s="1">
        <v>51098.93</v>
      </c>
      <c r="R373">
        <v>0.29870000000000002</v>
      </c>
      <c r="S373">
        <v>0.17399999999999999</v>
      </c>
      <c r="T373">
        <v>0.52729999999999999</v>
      </c>
      <c r="U373">
        <v>6.91</v>
      </c>
      <c r="V373" s="1">
        <v>65200.06</v>
      </c>
      <c r="W373">
        <v>101.48</v>
      </c>
      <c r="X373" s="1">
        <v>139634.43</v>
      </c>
      <c r="Y373">
        <v>0.92810000000000004</v>
      </c>
      <c r="Z373">
        <v>3.4599999999999999E-2</v>
      </c>
      <c r="AA373">
        <v>3.73E-2</v>
      </c>
      <c r="AB373">
        <v>7.1900000000000006E-2</v>
      </c>
      <c r="AC373">
        <v>139.63</v>
      </c>
      <c r="AD373" s="1">
        <v>3266</v>
      </c>
      <c r="AE373">
        <v>464.74</v>
      </c>
      <c r="AF373" s="1">
        <v>122008.25</v>
      </c>
      <c r="AG373" t="s">
        <v>610</v>
      </c>
      <c r="AH373" s="1">
        <v>35097</v>
      </c>
      <c r="AI373" s="1">
        <v>52734.39</v>
      </c>
      <c r="AJ373">
        <v>36.479999999999997</v>
      </c>
      <c r="AK373">
        <v>23.24</v>
      </c>
      <c r="AL373">
        <v>27.28</v>
      </c>
      <c r="AM373">
        <v>4.82</v>
      </c>
      <c r="AN373" s="1">
        <v>1668.88</v>
      </c>
      <c r="AO373">
        <v>1.3099000000000001</v>
      </c>
      <c r="AP373" s="1">
        <v>1475.71</v>
      </c>
      <c r="AQ373" s="1">
        <v>2096.16</v>
      </c>
      <c r="AR373" s="1">
        <v>5741.67</v>
      </c>
      <c r="AS373">
        <v>389.13</v>
      </c>
      <c r="AT373">
        <v>379.18</v>
      </c>
      <c r="AU373" s="1">
        <v>10081.84</v>
      </c>
      <c r="AV373" s="1">
        <v>6894.72</v>
      </c>
      <c r="AW373">
        <v>0.53539999999999999</v>
      </c>
      <c r="AX373" s="1">
        <v>3813.71</v>
      </c>
      <c r="AY373">
        <v>0.29609999999999997</v>
      </c>
      <c r="AZ373" s="1">
        <v>1507.55</v>
      </c>
      <c r="BA373">
        <v>0.1171</v>
      </c>
      <c r="BB373">
        <v>662.29</v>
      </c>
      <c r="BC373">
        <v>5.1400000000000001E-2</v>
      </c>
      <c r="BD373" s="1">
        <v>12878.27</v>
      </c>
      <c r="BE373" s="1">
        <v>6415.97</v>
      </c>
      <c r="BF373">
        <v>2.2875000000000001</v>
      </c>
      <c r="BG373">
        <v>0.51900000000000002</v>
      </c>
      <c r="BH373">
        <v>0.20760000000000001</v>
      </c>
      <c r="BI373">
        <v>0.20949999999999999</v>
      </c>
      <c r="BJ373">
        <v>3.6799999999999999E-2</v>
      </c>
      <c r="BK373">
        <v>2.7099999999999999E-2</v>
      </c>
    </row>
    <row r="374" spans="1:63" x14ac:dyDescent="0.3">
      <c r="A374" t="s">
        <v>373</v>
      </c>
      <c r="B374">
        <v>44495</v>
      </c>
      <c r="C374">
        <v>31.05</v>
      </c>
      <c r="D374">
        <v>79.11</v>
      </c>
      <c r="E374" s="1">
        <v>2456.0700000000002</v>
      </c>
      <c r="F374" s="1">
        <v>2377</v>
      </c>
      <c r="G374">
        <v>6.4000000000000003E-3</v>
      </c>
      <c r="H374">
        <v>6.9999999999999999E-4</v>
      </c>
      <c r="I374">
        <v>4.87E-2</v>
      </c>
      <c r="J374">
        <v>1.5E-3</v>
      </c>
      <c r="K374">
        <v>4.1700000000000001E-2</v>
      </c>
      <c r="L374">
        <v>0.83679999999999999</v>
      </c>
      <c r="M374">
        <v>6.4100000000000004E-2</v>
      </c>
      <c r="N374">
        <v>0.64610000000000001</v>
      </c>
      <c r="O374">
        <v>1.4E-2</v>
      </c>
      <c r="P374">
        <v>0.15240000000000001</v>
      </c>
      <c r="Q374" s="1">
        <v>56702.27</v>
      </c>
      <c r="R374">
        <v>0.26529999999999998</v>
      </c>
      <c r="S374">
        <v>0.1835</v>
      </c>
      <c r="T374">
        <v>0.55120000000000002</v>
      </c>
      <c r="U374">
        <v>18.62</v>
      </c>
      <c r="V374" s="1">
        <v>74702.39</v>
      </c>
      <c r="W374">
        <v>128.59</v>
      </c>
      <c r="X374" s="1">
        <v>94923.79</v>
      </c>
      <c r="Y374">
        <v>0.73170000000000002</v>
      </c>
      <c r="Z374">
        <v>0.2097</v>
      </c>
      <c r="AA374">
        <v>5.8599999999999999E-2</v>
      </c>
      <c r="AB374">
        <v>0.26829999999999998</v>
      </c>
      <c r="AC374">
        <v>94.92</v>
      </c>
      <c r="AD374" s="1">
        <v>3225.48</v>
      </c>
      <c r="AE374">
        <v>444.61</v>
      </c>
      <c r="AF374" s="1">
        <v>86286.48</v>
      </c>
      <c r="AG374" t="s">
        <v>610</v>
      </c>
      <c r="AH374" s="1">
        <v>27963</v>
      </c>
      <c r="AI374" s="1">
        <v>42982.33</v>
      </c>
      <c r="AJ374">
        <v>50.7</v>
      </c>
      <c r="AK374">
        <v>31.67</v>
      </c>
      <c r="AL374">
        <v>38.28</v>
      </c>
      <c r="AM374">
        <v>4.24</v>
      </c>
      <c r="AN374" s="1">
        <v>1127.8599999999999</v>
      </c>
      <c r="AO374">
        <v>0.99080000000000001</v>
      </c>
      <c r="AP374" s="1">
        <v>1376.59</v>
      </c>
      <c r="AQ374" s="1">
        <v>1955.96</v>
      </c>
      <c r="AR374" s="1">
        <v>6459.07</v>
      </c>
      <c r="AS374">
        <v>589.6</v>
      </c>
      <c r="AT374">
        <v>298.58</v>
      </c>
      <c r="AU374" s="1">
        <v>10679.8</v>
      </c>
      <c r="AV374" s="1">
        <v>7306</v>
      </c>
      <c r="AW374">
        <v>0.57989999999999997</v>
      </c>
      <c r="AX374" s="1">
        <v>3030.55</v>
      </c>
      <c r="AY374">
        <v>0.24049999999999999</v>
      </c>
      <c r="AZ374" s="1">
        <v>1101.53</v>
      </c>
      <c r="BA374">
        <v>8.7400000000000005E-2</v>
      </c>
      <c r="BB374" s="1">
        <v>1160.43</v>
      </c>
      <c r="BC374">
        <v>9.2100000000000001E-2</v>
      </c>
      <c r="BD374" s="1">
        <v>12598.51</v>
      </c>
      <c r="BE374" s="1">
        <v>6116.36</v>
      </c>
      <c r="BF374">
        <v>2.6924999999999999</v>
      </c>
      <c r="BG374">
        <v>0.52749999999999997</v>
      </c>
      <c r="BH374">
        <v>0.22459999999999999</v>
      </c>
      <c r="BI374">
        <v>0.2041</v>
      </c>
      <c r="BJ374">
        <v>3.1399999999999997E-2</v>
      </c>
      <c r="BK374">
        <v>1.2500000000000001E-2</v>
      </c>
    </row>
    <row r="375" spans="1:63" x14ac:dyDescent="0.3">
      <c r="A375" t="s">
        <v>374</v>
      </c>
      <c r="B375">
        <v>48900</v>
      </c>
      <c r="C375">
        <v>181.81</v>
      </c>
      <c r="D375">
        <v>7.28</v>
      </c>
      <c r="E375" s="1">
        <v>1324.47</v>
      </c>
      <c r="F375" s="1">
        <v>1243.6300000000001</v>
      </c>
      <c r="G375">
        <v>2.2000000000000001E-3</v>
      </c>
      <c r="H375">
        <v>2.9999999999999997E-4</v>
      </c>
      <c r="I375">
        <v>6.6E-3</v>
      </c>
      <c r="J375">
        <v>1E-3</v>
      </c>
      <c r="K375">
        <v>1.1299999999999999E-2</v>
      </c>
      <c r="L375">
        <v>0.96009999999999995</v>
      </c>
      <c r="M375">
        <v>1.8499999999999999E-2</v>
      </c>
      <c r="N375">
        <v>0.49020000000000002</v>
      </c>
      <c r="O375">
        <v>2.3E-3</v>
      </c>
      <c r="P375">
        <v>0.15529999999999999</v>
      </c>
      <c r="Q375" s="1">
        <v>49780.85</v>
      </c>
      <c r="R375">
        <v>0.26290000000000002</v>
      </c>
      <c r="S375">
        <v>0.18240000000000001</v>
      </c>
      <c r="T375">
        <v>0.55479999999999996</v>
      </c>
      <c r="U375">
        <v>12.37</v>
      </c>
      <c r="V375" s="1">
        <v>65790.89</v>
      </c>
      <c r="W375">
        <v>103.03</v>
      </c>
      <c r="X375" s="1">
        <v>261162.03</v>
      </c>
      <c r="Y375">
        <v>0.47420000000000001</v>
      </c>
      <c r="Z375">
        <v>0.23980000000000001</v>
      </c>
      <c r="AA375">
        <v>0.28599999999999998</v>
      </c>
      <c r="AB375">
        <v>0.52580000000000005</v>
      </c>
      <c r="AC375">
        <v>261.16000000000003</v>
      </c>
      <c r="AD375" s="1">
        <v>7281.47</v>
      </c>
      <c r="AE375">
        <v>411.28</v>
      </c>
      <c r="AF375" s="1">
        <v>208478.44</v>
      </c>
      <c r="AG375" t="s">
        <v>610</v>
      </c>
      <c r="AH375" s="1">
        <v>32134</v>
      </c>
      <c r="AI375" s="1">
        <v>53402.95</v>
      </c>
      <c r="AJ375">
        <v>36.15</v>
      </c>
      <c r="AK375">
        <v>24.23</v>
      </c>
      <c r="AL375">
        <v>28.8</v>
      </c>
      <c r="AM375">
        <v>3.83</v>
      </c>
      <c r="AN375">
        <v>0.6</v>
      </c>
      <c r="AO375">
        <v>0.85089999999999999</v>
      </c>
      <c r="AP375" s="1">
        <v>1721.09</v>
      </c>
      <c r="AQ375" s="1">
        <v>2565.1</v>
      </c>
      <c r="AR375" s="1">
        <v>6481.24</v>
      </c>
      <c r="AS375">
        <v>558.29</v>
      </c>
      <c r="AT375">
        <v>384.48</v>
      </c>
      <c r="AU375" s="1">
        <v>11710.19</v>
      </c>
      <c r="AV375" s="1">
        <v>6004.34</v>
      </c>
      <c r="AW375">
        <v>0.3987</v>
      </c>
      <c r="AX375" s="1">
        <v>6637.58</v>
      </c>
      <c r="AY375">
        <v>0.44080000000000003</v>
      </c>
      <c r="AZ375" s="1">
        <v>1323.06</v>
      </c>
      <c r="BA375">
        <v>8.7900000000000006E-2</v>
      </c>
      <c r="BB375" s="1">
        <v>1093.28</v>
      </c>
      <c r="BC375">
        <v>7.2599999999999998E-2</v>
      </c>
      <c r="BD375" s="1">
        <v>15058.25</v>
      </c>
      <c r="BE375" s="1">
        <v>4145.76</v>
      </c>
      <c r="BF375">
        <v>1.228</v>
      </c>
      <c r="BG375">
        <v>0.4869</v>
      </c>
      <c r="BH375">
        <v>0.2465</v>
      </c>
      <c r="BI375">
        <v>0.20499999999999999</v>
      </c>
      <c r="BJ375">
        <v>3.6200000000000003E-2</v>
      </c>
      <c r="BK375">
        <v>2.5399999999999999E-2</v>
      </c>
    </row>
    <row r="376" spans="1:63" x14ac:dyDescent="0.3">
      <c r="A376" t="s">
        <v>375</v>
      </c>
      <c r="B376">
        <v>50047</v>
      </c>
      <c r="C376">
        <v>35.14</v>
      </c>
      <c r="D376">
        <v>113.71</v>
      </c>
      <c r="E376" s="1">
        <v>3995.92</v>
      </c>
      <c r="F376" s="1">
        <v>3882.1</v>
      </c>
      <c r="G376">
        <v>3.6600000000000001E-2</v>
      </c>
      <c r="H376">
        <v>6.9999999999999999E-4</v>
      </c>
      <c r="I376">
        <v>6.6500000000000004E-2</v>
      </c>
      <c r="J376">
        <v>8.9999999999999998E-4</v>
      </c>
      <c r="K376">
        <v>3.9699999999999999E-2</v>
      </c>
      <c r="L376">
        <v>0.81469999999999998</v>
      </c>
      <c r="M376">
        <v>4.0800000000000003E-2</v>
      </c>
      <c r="N376">
        <v>0.20449999999999999</v>
      </c>
      <c r="O376">
        <v>2.24E-2</v>
      </c>
      <c r="P376">
        <v>0.113</v>
      </c>
      <c r="Q376" s="1">
        <v>63879.39</v>
      </c>
      <c r="R376">
        <v>0.2147</v>
      </c>
      <c r="S376">
        <v>0.1948</v>
      </c>
      <c r="T376">
        <v>0.59050000000000002</v>
      </c>
      <c r="U376">
        <v>24.32</v>
      </c>
      <c r="V376" s="1">
        <v>81797.83</v>
      </c>
      <c r="W376">
        <v>161.80000000000001</v>
      </c>
      <c r="X376" s="1">
        <v>201418.36</v>
      </c>
      <c r="Y376">
        <v>0.75890000000000002</v>
      </c>
      <c r="Z376">
        <v>0.2019</v>
      </c>
      <c r="AA376">
        <v>3.9199999999999999E-2</v>
      </c>
      <c r="AB376">
        <v>0.24110000000000001</v>
      </c>
      <c r="AC376">
        <v>201.42</v>
      </c>
      <c r="AD376" s="1">
        <v>7807.04</v>
      </c>
      <c r="AE376">
        <v>892.14</v>
      </c>
      <c r="AF376" s="1">
        <v>205520.08</v>
      </c>
      <c r="AG376" t="s">
        <v>610</v>
      </c>
      <c r="AH376" s="1">
        <v>44152</v>
      </c>
      <c r="AI376" s="1">
        <v>80781.78</v>
      </c>
      <c r="AJ376">
        <v>59.89</v>
      </c>
      <c r="AK376">
        <v>37.96</v>
      </c>
      <c r="AL376">
        <v>39.64</v>
      </c>
      <c r="AM376">
        <v>4.6399999999999997</v>
      </c>
      <c r="AN376" s="1">
        <v>1511.29</v>
      </c>
      <c r="AO376">
        <v>0.72260000000000002</v>
      </c>
      <c r="AP376" s="1">
        <v>1282.29</v>
      </c>
      <c r="AQ376" s="1">
        <v>1949.97</v>
      </c>
      <c r="AR376" s="1">
        <v>6335.85</v>
      </c>
      <c r="AS376">
        <v>682.72</v>
      </c>
      <c r="AT376">
        <v>372.72</v>
      </c>
      <c r="AU376" s="1">
        <v>10623.54</v>
      </c>
      <c r="AV376" s="1">
        <v>3249.44</v>
      </c>
      <c r="AW376">
        <v>0.28000000000000003</v>
      </c>
      <c r="AX376" s="1">
        <v>7026.87</v>
      </c>
      <c r="AY376">
        <v>0.60540000000000005</v>
      </c>
      <c r="AZ376">
        <v>888.4</v>
      </c>
      <c r="BA376">
        <v>7.6499999999999999E-2</v>
      </c>
      <c r="BB376">
        <v>442.22</v>
      </c>
      <c r="BC376">
        <v>3.8100000000000002E-2</v>
      </c>
      <c r="BD376" s="1">
        <v>11606.93</v>
      </c>
      <c r="BE376" s="1">
        <v>1796.37</v>
      </c>
      <c r="BF376">
        <v>0.26269999999999999</v>
      </c>
      <c r="BG376">
        <v>0.57789999999999997</v>
      </c>
      <c r="BH376">
        <v>0.22450000000000001</v>
      </c>
      <c r="BI376">
        <v>0.1532</v>
      </c>
      <c r="BJ376">
        <v>2.9000000000000001E-2</v>
      </c>
      <c r="BK376">
        <v>1.5299999999999999E-2</v>
      </c>
    </row>
    <row r="377" spans="1:63" x14ac:dyDescent="0.3">
      <c r="A377" t="s">
        <v>376</v>
      </c>
      <c r="B377">
        <v>50708</v>
      </c>
      <c r="C377">
        <v>55.95</v>
      </c>
      <c r="D377">
        <v>15.76</v>
      </c>
      <c r="E377">
        <v>881.6</v>
      </c>
      <c r="F377">
        <v>838.65</v>
      </c>
      <c r="G377">
        <v>4.1000000000000003E-3</v>
      </c>
      <c r="H377">
        <v>6.9999999999999999E-4</v>
      </c>
      <c r="I377">
        <v>1.9400000000000001E-2</v>
      </c>
      <c r="J377">
        <v>4.0000000000000002E-4</v>
      </c>
      <c r="K377">
        <v>3.8800000000000001E-2</v>
      </c>
      <c r="L377">
        <v>0.90649999999999997</v>
      </c>
      <c r="M377">
        <v>3.0099999999999998E-2</v>
      </c>
      <c r="N377">
        <v>0.48749999999999999</v>
      </c>
      <c r="O377">
        <v>3.2000000000000002E-3</v>
      </c>
      <c r="P377">
        <v>0.1479</v>
      </c>
      <c r="Q377" s="1">
        <v>51274.25</v>
      </c>
      <c r="R377">
        <v>0.33279999999999998</v>
      </c>
      <c r="S377">
        <v>0.1792</v>
      </c>
      <c r="T377">
        <v>0.48809999999999998</v>
      </c>
      <c r="U377">
        <v>8.6</v>
      </c>
      <c r="V377" s="1">
        <v>63946.61</v>
      </c>
      <c r="W377">
        <v>98.7</v>
      </c>
      <c r="X377" s="1">
        <v>168240.05</v>
      </c>
      <c r="Y377">
        <v>0.70809999999999995</v>
      </c>
      <c r="Z377">
        <v>0.15340000000000001</v>
      </c>
      <c r="AA377">
        <v>0.13850000000000001</v>
      </c>
      <c r="AB377">
        <v>0.29189999999999999</v>
      </c>
      <c r="AC377">
        <v>168.24</v>
      </c>
      <c r="AD377" s="1">
        <v>5008.38</v>
      </c>
      <c r="AE377">
        <v>530.59</v>
      </c>
      <c r="AF377" s="1">
        <v>150583.23000000001</v>
      </c>
      <c r="AG377" t="s">
        <v>610</v>
      </c>
      <c r="AH377" s="1">
        <v>33000</v>
      </c>
      <c r="AI377" s="1">
        <v>49382</v>
      </c>
      <c r="AJ377">
        <v>42.12</v>
      </c>
      <c r="AK377">
        <v>27.69</v>
      </c>
      <c r="AL377">
        <v>32.94</v>
      </c>
      <c r="AM377">
        <v>4.29</v>
      </c>
      <c r="AN377" s="1">
        <v>1369.61</v>
      </c>
      <c r="AO377">
        <v>1.2303999999999999</v>
      </c>
      <c r="AP377" s="1">
        <v>1648.51</v>
      </c>
      <c r="AQ377" s="1">
        <v>2268.8000000000002</v>
      </c>
      <c r="AR377" s="1">
        <v>6357.37</v>
      </c>
      <c r="AS377">
        <v>580.16</v>
      </c>
      <c r="AT377">
        <v>322.33</v>
      </c>
      <c r="AU377" s="1">
        <v>11177.18</v>
      </c>
      <c r="AV377" s="1">
        <v>6205.83</v>
      </c>
      <c r="AW377">
        <v>0.4501</v>
      </c>
      <c r="AX377" s="1">
        <v>5018.51</v>
      </c>
      <c r="AY377">
        <v>0.36399999999999999</v>
      </c>
      <c r="AZ377" s="1">
        <v>1571.02</v>
      </c>
      <c r="BA377">
        <v>0.1139</v>
      </c>
      <c r="BB377">
        <v>993.58</v>
      </c>
      <c r="BC377">
        <v>7.2099999999999997E-2</v>
      </c>
      <c r="BD377" s="1">
        <v>13788.95</v>
      </c>
      <c r="BE377" s="1">
        <v>4469.63</v>
      </c>
      <c r="BF377">
        <v>1.4518</v>
      </c>
      <c r="BG377">
        <v>0.502</v>
      </c>
      <c r="BH377">
        <v>0.21460000000000001</v>
      </c>
      <c r="BI377">
        <v>0.22409999999999999</v>
      </c>
      <c r="BJ377">
        <v>3.49E-2</v>
      </c>
      <c r="BK377">
        <v>2.4400000000000002E-2</v>
      </c>
    </row>
    <row r="378" spans="1:63" x14ac:dyDescent="0.3">
      <c r="A378" t="s">
        <v>377</v>
      </c>
      <c r="B378">
        <v>44503</v>
      </c>
      <c r="C378">
        <v>40.67</v>
      </c>
      <c r="D378">
        <v>101.43</v>
      </c>
      <c r="E378" s="1">
        <v>4124.62</v>
      </c>
      <c r="F378" s="1">
        <v>3962.99</v>
      </c>
      <c r="G378">
        <v>1.9199999999999998E-2</v>
      </c>
      <c r="H378">
        <v>8.0000000000000004E-4</v>
      </c>
      <c r="I378">
        <v>1.83E-2</v>
      </c>
      <c r="J378">
        <v>1.1000000000000001E-3</v>
      </c>
      <c r="K378">
        <v>3.0700000000000002E-2</v>
      </c>
      <c r="L378">
        <v>0.90039999999999998</v>
      </c>
      <c r="M378">
        <v>2.9600000000000001E-2</v>
      </c>
      <c r="N378">
        <v>0.18129999999999999</v>
      </c>
      <c r="O378">
        <v>1.2699999999999999E-2</v>
      </c>
      <c r="P378">
        <v>0.1135</v>
      </c>
      <c r="Q378" s="1">
        <v>63560.83</v>
      </c>
      <c r="R378">
        <v>0.2296</v>
      </c>
      <c r="S378">
        <v>0.19</v>
      </c>
      <c r="T378">
        <v>0.58040000000000003</v>
      </c>
      <c r="U378">
        <v>22.74</v>
      </c>
      <c r="V378" s="1">
        <v>86986.7</v>
      </c>
      <c r="W378">
        <v>178.11</v>
      </c>
      <c r="X378" s="1">
        <v>185437.87</v>
      </c>
      <c r="Y378">
        <v>0.80920000000000003</v>
      </c>
      <c r="Z378">
        <v>0.15110000000000001</v>
      </c>
      <c r="AA378">
        <v>3.9699999999999999E-2</v>
      </c>
      <c r="AB378">
        <v>0.1908</v>
      </c>
      <c r="AC378">
        <v>185.44</v>
      </c>
      <c r="AD378" s="1">
        <v>7173.49</v>
      </c>
      <c r="AE378">
        <v>843.14</v>
      </c>
      <c r="AF378" s="1">
        <v>187595.98</v>
      </c>
      <c r="AG378" t="s">
        <v>610</v>
      </c>
      <c r="AH378" s="1">
        <v>44148</v>
      </c>
      <c r="AI378" s="1">
        <v>77847.66</v>
      </c>
      <c r="AJ378">
        <v>64.03</v>
      </c>
      <c r="AK378">
        <v>37.4</v>
      </c>
      <c r="AL378">
        <v>40.22</v>
      </c>
      <c r="AM378">
        <v>4.53</v>
      </c>
      <c r="AN378" s="1">
        <v>1524.29</v>
      </c>
      <c r="AO378">
        <v>0.77500000000000002</v>
      </c>
      <c r="AP378" s="1">
        <v>1259.73</v>
      </c>
      <c r="AQ378" s="1">
        <v>1921.36</v>
      </c>
      <c r="AR378" s="1">
        <v>6276.45</v>
      </c>
      <c r="AS378">
        <v>618.73</v>
      </c>
      <c r="AT378">
        <v>280.58</v>
      </c>
      <c r="AU378" s="1">
        <v>10356.85</v>
      </c>
      <c r="AV378" s="1">
        <v>3913.32</v>
      </c>
      <c r="AW378">
        <v>0.33689999999999998</v>
      </c>
      <c r="AX378" s="1">
        <v>6467.52</v>
      </c>
      <c r="AY378">
        <v>0.55679999999999996</v>
      </c>
      <c r="AZ378">
        <v>770.69</v>
      </c>
      <c r="BA378">
        <v>6.6299999999999998E-2</v>
      </c>
      <c r="BB378">
        <v>464.43</v>
      </c>
      <c r="BC378">
        <v>0.04</v>
      </c>
      <c r="BD378" s="1">
        <v>11615.96</v>
      </c>
      <c r="BE378" s="1">
        <v>2486.83</v>
      </c>
      <c r="BF378">
        <v>0.39450000000000002</v>
      </c>
      <c r="BG378">
        <v>0.58179999999999998</v>
      </c>
      <c r="BH378">
        <v>0.2208</v>
      </c>
      <c r="BI378">
        <v>0.1507</v>
      </c>
      <c r="BJ378">
        <v>2.9899999999999999E-2</v>
      </c>
      <c r="BK378">
        <v>1.6899999999999998E-2</v>
      </c>
    </row>
    <row r="379" spans="1:63" x14ac:dyDescent="0.3">
      <c r="A379" t="s">
        <v>378</v>
      </c>
      <c r="B379">
        <v>50641</v>
      </c>
      <c r="C379">
        <v>75.86</v>
      </c>
      <c r="D379">
        <v>9.8699999999999992</v>
      </c>
      <c r="E379">
        <v>748.89</v>
      </c>
      <c r="F379">
        <v>717.22</v>
      </c>
      <c r="G379">
        <v>2.8E-3</v>
      </c>
      <c r="H379">
        <v>6.9999999999999999E-4</v>
      </c>
      <c r="I379">
        <v>7.4999999999999997E-3</v>
      </c>
      <c r="J379">
        <v>8.0000000000000004E-4</v>
      </c>
      <c r="K379">
        <v>4.48E-2</v>
      </c>
      <c r="L379">
        <v>0.92030000000000001</v>
      </c>
      <c r="M379">
        <v>2.3199999999999998E-2</v>
      </c>
      <c r="N379">
        <v>0.41520000000000001</v>
      </c>
      <c r="O379">
        <v>4.4000000000000003E-3</v>
      </c>
      <c r="P379">
        <v>0.13239999999999999</v>
      </c>
      <c r="Q379" s="1">
        <v>50957.79</v>
      </c>
      <c r="R379">
        <v>0.28710000000000002</v>
      </c>
      <c r="S379">
        <v>0.17080000000000001</v>
      </c>
      <c r="T379">
        <v>0.54220000000000002</v>
      </c>
      <c r="U379">
        <v>7.87</v>
      </c>
      <c r="V379" s="1">
        <v>60041.97</v>
      </c>
      <c r="W379">
        <v>92</v>
      </c>
      <c r="X379" s="1">
        <v>177412.43</v>
      </c>
      <c r="Y379">
        <v>0.8226</v>
      </c>
      <c r="Z379">
        <v>9.01E-2</v>
      </c>
      <c r="AA379">
        <v>8.7300000000000003E-2</v>
      </c>
      <c r="AB379">
        <v>0.1774</v>
      </c>
      <c r="AC379">
        <v>177.41</v>
      </c>
      <c r="AD379" s="1">
        <v>4804.25</v>
      </c>
      <c r="AE379">
        <v>562.79</v>
      </c>
      <c r="AF379" s="1">
        <v>145110.32999999999</v>
      </c>
      <c r="AG379" t="s">
        <v>610</v>
      </c>
      <c r="AH379" s="1">
        <v>33795</v>
      </c>
      <c r="AI379" s="1">
        <v>50753.58</v>
      </c>
      <c r="AJ379">
        <v>43.86</v>
      </c>
      <c r="AK379">
        <v>25.19</v>
      </c>
      <c r="AL379">
        <v>32.130000000000003</v>
      </c>
      <c r="AM379">
        <v>4.4400000000000004</v>
      </c>
      <c r="AN379" s="1">
        <v>1447.88</v>
      </c>
      <c r="AO379">
        <v>1.4140999999999999</v>
      </c>
      <c r="AP379" s="1">
        <v>1694.48</v>
      </c>
      <c r="AQ379" s="1">
        <v>2153.7399999999998</v>
      </c>
      <c r="AR379" s="1">
        <v>6247.67</v>
      </c>
      <c r="AS379">
        <v>549.41</v>
      </c>
      <c r="AT379">
        <v>286.64999999999998</v>
      </c>
      <c r="AU379" s="1">
        <v>10931.95</v>
      </c>
      <c r="AV379" s="1">
        <v>6412.38</v>
      </c>
      <c r="AW379">
        <v>0.45200000000000001</v>
      </c>
      <c r="AX379" s="1">
        <v>5120.9799999999996</v>
      </c>
      <c r="AY379">
        <v>0.36099999999999999</v>
      </c>
      <c r="AZ379" s="1">
        <v>1846.36</v>
      </c>
      <c r="BA379">
        <v>0.13009999999999999</v>
      </c>
      <c r="BB379">
        <v>807.41</v>
      </c>
      <c r="BC379">
        <v>5.6899999999999999E-2</v>
      </c>
      <c r="BD379" s="1">
        <v>14187.12</v>
      </c>
      <c r="BE379" s="1">
        <v>5024.6400000000003</v>
      </c>
      <c r="BF379">
        <v>1.65</v>
      </c>
      <c r="BG379">
        <v>0.50680000000000003</v>
      </c>
      <c r="BH379">
        <v>0.20830000000000001</v>
      </c>
      <c r="BI379">
        <v>0.22620000000000001</v>
      </c>
      <c r="BJ379">
        <v>3.6600000000000001E-2</v>
      </c>
      <c r="BK379">
        <v>2.2200000000000001E-2</v>
      </c>
    </row>
    <row r="380" spans="1:63" x14ac:dyDescent="0.3">
      <c r="A380" t="s">
        <v>379</v>
      </c>
      <c r="B380">
        <v>44511</v>
      </c>
      <c r="C380">
        <v>9.67</v>
      </c>
      <c r="D380">
        <v>327.75</v>
      </c>
      <c r="E380" s="1">
        <v>3168.27</v>
      </c>
      <c r="F380" s="1">
        <v>2791.06</v>
      </c>
      <c r="G380">
        <v>1.06E-2</v>
      </c>
      <c r="H380">
        <v>8.0000000000000004E-4</v>
      </c>
      <c r="I380">
        <v>0.42009999999999997</v>
      </c>
      <c r="J380">
        <v>1.2999999999999999E-3</v>
      </c>
      <c r="K380">
        <v>8.5699999999999998E-2</v>
      </c>
      <c r="L380">
        <v>0.38819999999999999</v>
      </c>
      <c r="M380">
        <v>9.3299999999999994E-2</v>
      </c>
      <c r="N380">
        <v>0.85629999999999995</v>
      </c>
      <c r="O380">
        <v>3.5400000000000001E-2</v>
      </c>
      <c r="P380">
        <v>0.1799</v>
      </c>
      <c r="Q380" s="1">
        <v>58237.67</v>
      </c>
      <c r="R380">
        <v>0.29299999999999998</v>
      </c>
      <c r="S380">
        <v>0.18479999999999999</v>
      </c>
      <c r="T380">
        <v>0.52229999999999999</v>
      </c>
      <c r="U380">
        <v>23.18</v>
      </c>
      <c r="V380" s="1">
        <v>82932.97</v>
      </c>
      <c r="W380">
        <v>134.63999999999999</v>
      </c>
      <c r="X380" s="1">
        <v>72948.77</v>
      </c>
      <c r="Y380">
        <v>0.69950000000000001</v>
      </c>
      <c r="Z380">
        <v>0.2427</v>
      </c>
      <c r="AA380">
        <v>5.7799999999999997E-2</v>
      </c>
      <c r="AB380">
        <v>0.30049999999999999</v>
      </c>
      <c r="AC380">
        <v>72.95</v>
      </c>
      <c r="AD380" s="1">
        <v>3617.74</v>
      </c>
      <c r="AE380">
        <v>497.69</v>
      </c>
      <c r="AF380" s="1">
        <v>69763.509999999995</v>
      </c>
      <c r="AG380" t="s">
        <v>610</v>
      </c>
      <c r="AH380" s="1">
        <v>27164</v>
      </c>
      <c r="AI380" s="1">
        <v>39585.269999999997</v>
      </c>
      <c r="AJ380">
        <v>64.430000000000007</v>
      </c>
      <c r="AK380">
        <v>45.86</v>
      </c>
      <c r="AL380">
        <v>51.76</v>
      </c>
      <c r="AM380">
        <v>4.91</v>
      </c>
      <c r="AN380">
        <v>0</v>
      </c>
      <c r="AO380">
        <v>1.1855</v>
      </c>
      <c r="AP380" s="1">
        <v>1739.98</v>
      </c>
      <c r="AQ380" s="1">
        <v>2346.4699999999998</v>
      </c>
      <c r="AR380" s="1">
        <v>6894.21</v>
      </c>
      <c r="AS380">
        <v>781.11</v>
      </c>
      <c r="AT380">
        <v>529.03</v>
      </c>
      <c r="AU380" s="1">
        <v>12290.79</v>
      </c>
      <c r="AV380" s="1">
        <v>9264.7199999999993</v>
      </c>
      <c r="AW380">
        <v>0.6008</v>
      </c>
      <c r="AX380" s="1">
        <v>3490.41</v>
      </c>
      <c r="AY380">
        <v>0.22639999999999999</v>
      </c>
      <c r="AZ380">
        <v>994.34</v>
      </c>
      <c r="BA380">
        <v>6.4500000000000002E-2</v>
      </c>
      <c r="BB380" s="1">
        <v>1670.23</v>
      </c>
      <c r="BC380">
        <v>0.10829999999999999</v>
      </c>
      <c r="BD380" s="1">
        <v>15419.71</v>
      </c>
      <c r="BE380" s="1">
        <v>6362.81</v>
      </c>
      <c r="BF380">
        <v>3.3967000000000001</v>
      </c>
      <c r="BG380">
        <v>0.49659999999999999</v>
      </c>
      <c r="BH380">
        <v>0.193</v>
      </c>
      <c r="BI380">
        <v>0.26579999999999998</v>
      </c>
      <c r="BJ380">
        <v>3.1699999999999999E-2</v>
      </c>
      <c r="BK380">
        <v>1.29E-2</v>
      </c>
    </row>
    <row r="381" spans="1:63" x14ac:dyDescent="0.3">
      <c r="A381" t="s">
        <v>380</v>
      </c>
      <c r="B381">
        <v>48025</v>
      </c>
      <c r="C381">
        <v>113.9</v>
      </c>
      <c r="D381">
        <v>14.05</v>
      </c>
      <c r="E381" s="1">
        <v>1600.52</v>
      </c>
      <c r="F381" s="1">
        <v>1574.12</v>
      </c>
      <c r="G381">
        <v>2.0999999999999999E-3</v>
      </c>
      <c r="H381">
        <v>2.9999999999999997E-4</v>
      </c>
      <c r="I381">
        <v>5.8999999999999999E-3</v>
      </c>
      <c r="J381">
        <v>8.9999999999999998E-4</v>
      </c>
      <c r="K381">
        <v>1.2E-2</v>
      </c>
      <c r="L381">
        <v>0.96199999999999997</v>
      </c>
      <c r="M381">
        <v>1.6799999999999999E-2</v>
      </c>
      <c r="N381">
        <v>0.40200000000000002</v>
      </c>
      <c r="O381">
        <v>5.0000000000000001E-3</v>
      </c>
      <c r="P381">
        <v>0.13439999999999999</v>
      </c>
      <c r="Q381" s="1">
        <v>52744.79</v>
      </c>
      <c r="R381">
        <v>0.24429999999999999</v>
      </c>
      <c r="S381">
        <v>0.1767</v>
      </c>
      <c r="T381">
        <v>0.57899999999999996</v>
      </c>
      <c r="U381">
        <v>11.76</v>
      </c>
      <c r="V381" s="1">
        <v>72015.3</v>
      </c>
      <c r="W381">
        <v>130.97999999999999</v>
      </c>
      <c r="X381" s="1">
        <v>145805.53</v>
      </c>
      <c r="Y381">
        <v>0.82399999999999995</v>
      </c>
      <c r="Z381">
        <v>9.1499999999999998E-2</v>
      </c>
      <c r="AA381">
        <v>8.4500000000000006E-2</v>
      </c>
      <c r="AB381">
        <v>0.17599999999999999</v>
      </c>
      <c r="AC381">
        <v>145.81</v>
      </c>
      <c r="AD381" s="1">
        <v>3960.46</v>
      </c>
      <c r="AE381">
        <v>477.46</v>
      </c>
      <c r="AF381" s="1">
        <v>132184.73000000001</v>
      </c>
      <c r="AG381" t="s">
        <v>610</v>
      </c>
      <c r="AH381" s="1">
        <v>33173</v>
      </c>
      <c r="AI381" s="1">
        <v>51161.97</v>
      </c>
      <c r="AJ381">
        <v>42.78</v>
      </c>
      <c r="AK381">
        <v>25.3</v>
      </c>
      <c r="AL381">
        <v>29.6</v>
      </c>
      <c r="AM381">
        <v>4.3899999999999997</v>
      </c>
      <c r="AN381" s="1">
        <v>1208.72</v>
      </c>
      <c r="AO381">
        <v>1.0475000000000001</v>
      </c>
      <c r="AP381" s="1">
        <v>1315.12</v>
      </c>
      <c r="AQ381" s="1">
        <v>2081.23</v>
      </c>
      <c r="AR381" s="1">
        <v>5840.21</v>
      </c>
      <c r="AS381">
        <v>475.65</v>
      </c>
      <c r="AT381">
        <v>266.33999999999997</v>
      </c>
      <c r="AU381" s="1">
        <v>9978.5400000000009</v>
      </c>
      <c r="AV381" s="1">
        <v>5987.39</v>
      </c>
      <c r="AW381">
        <v>0.50239999999999996</v>
      </c>
      <c r="AX381" s="1">
        <v>3803.24</v>
      </c>
      <c r="AY381">
        <v>0.31909999999999999</v>
      </c>
      <c r="AZ381" s="1">
        <v>1312.42</v>
      </c>
      <c r="BA381">
        <v>0.1101</v>
      </c>
      <c r="BB381">
        <v>815.18</v>
      </c>
      <c r="BC381">
        <v>6.8400000000000002E-2</v>
      </c>
      <c r="BD381" s="1">
        <v>11918.24</v>
      </c>
      <c r="BE381" s="1">
        <v>5346.7</v>
      </c>
      <c r="BF381">
        <v>1.762</v>
      </c>
      <c r="BG381">
        <v>0.52380000000000004</v>
      </c>
      <c r="BH381">
        <v>0.23</v>
      </c>
      <c r="BI381">
        <v>0.18890000000000001</v>
      </c>
      <c r="BJ381">
        <v>3.9600000000000003E-2</v>
      </c>
      <c r="BK381">
        <v>1.77E-2</v>
      </c>
    </row>
    <row r="382" spans="1:63" x14ac:dyDescent="0.3">
      <c r="A382" t="s">
        <v>381</v>
      </c>
      <c r="B382">
        <v>44529</v>
      </c>
      <c r="C382">
        <v>41.57</v>
      </c>
      <c r="D382">
        <v>88.1</v>
      </c>
      <c r="E382" s="1">
        <v>3662.57</v>
      </c>
      <c r="F382" s="1">
        <v>3557.88</v>
      </c>
      <c r="G382">
        <v>2.1100000000000001E-2</v>
      </c>
      <c r="H382">
        <v>8.9999999999999998E-4</v>
      </c>
      <c r="I382">
        <v>6.3299999999999995E-2</v>
      </c>
      <c r="J382">
        <v>1.2999999999999999E-3</v>
      </c>
      <c r="K382">
        <v>5.62E-2</v>
      </c>
      <c r="L382">
        <v>0.80149999999999999</v>
      </c>
      <c r="M382">
        <v>5.5800000000000002E-2</v>
      </c>
      <c r="N382">
        <v>0.39429999999999998</v>
      </c>
      <c r="O382">
        <v>1.8100000000000002E-2</v>
      </c>
      <c r="P382">
        <v>0.1366</v>
      </c>
      <c r="Q382" s="1">
        <v>61186.09</v>
      </c>
      <c r="R382">
        <v>0.24840000000000001</v>
      </c>
      <c r="S382">
        <v>0.19489999999999999</v>
      </c>
      <c r="T382">
        <v>0.55669999999999997</v>
      </c>
      <c r="U382">
        <v>24.36</v>
      </c>
      <c r="V382" s="1">
        <v>81632.240000000005</v>
      </c>
      <c r="W382">
        <v>146.97999999999999</v>
      </c>
      <c r="X382" s="1">
        <v>168135.13</v>
      </c>
      <c r="Y382">
        <v>0.66749999999999998</v>
      </c>
      <c r="Z382">
        <v>0.28770000000000001</v>
      </c>
      <c r="AA382">
        <v>4.48E-2</v>
      </c>
      <c r="AB382">
        <v>0.33250000000000002</v>
      </c>
      <c r="AC382">
        <v>168.14</v>
      </c>
      <c r="AD382" s="1">
        <v>6789.44</v>
      </c>
      <c r="AE382">
        <v>727.36</v>
      </c>
      <c r="AF382" s="1">
        <v>170238.25</v>
      </c>
      <c r="AG382" t="s">
        <v>610</v>
      </c>
      <c r="AH382" s="1">
        <v>35827</v>
      </c>
      <c r="AI382" s="1">
        <v>56892.97</v>
      </c>
      <c r="AJ382">
        <v>63.79</v>
      </c>
      <c r="AK382">
        <v>38.090000000000003</v>
      </c>
      <c r="AL382">
        <v>43.08</v>
      </c>
      <c r="AM382">
        <v>4.74</v>
      </c>
      <c r="AN382" s="1">
        <v>1877.37</v>
      </c>
      <c r="AO382">
        <v>0.99309999999999998</v>
      </c>
      <c r="AP382" s="1">
        <v>1359.81</v>
      </c>
      <c r="AQ382" s="1">
        <v>1972.07</v>
      </c>
      <c r="AR382" s="1">
        <v>6745.23</v>
      </c>
      <c r="AS382">
        <v>652.25</v>
      </c>
      <c r="AT382">
        <v>342.53</v>
      </c>
      <c r="AU382" s="1">
        <v>11071.88</v>
      </c>
      <c r="AV382" s="1">
        <v>4188.41</v>
      </c>
      <c r="AW382">
        <v>0.34010000000000001</v>
      </c>
      <c r="AX382" s="1">
        <v>6362.51</v>
      </c>
      <c r="AY382">
        <v>0.51670000000000005</v>
      </c>
      <c r="AZ382" s="1">
        <v>1019.4</v>
      </c>
      <c r="BA382">
        <v>8.2799999999999999E-2</v>
      </c>
      <c r="BB382">
        <v>743.27</v>
      </c>
      <c r="BC382">
        <v>6.0400000000000002E-2</v>
      </c>
      <c r="BD382" s="1">
        <v>12313.59</v>
      </c>
      <c r="BE382" s="1">
        <v>2722.29</v>
      </c>
      <c r="BF382">
        <v>0.61229999999999996</v>
      </c>
      <c r="BG382">
        <v>0.56850000000000001</v>
      </c>
      <c r="BH382">
        <v>0.22120000000000001</v>
      </c>
      <c r="BI382">
        <v>0.16289999999999999</v>
      </c>
      <c r="BJ382">
        <v>3.0700000000000002E-2</v>
      </c>
      <c r="BK382">
        <v>1.6799999999999999E-2</v>
      </c>
    </row>
    <row r="383" spans="1:63" x14ac:dyDescent="0.3">
      <c r="A383" t="s">
        <v>382</v>
      </c>
      <c r="B383">
        <v>44537</v>
      </c>
      <c r="C383">
        <v>51.14</v>
      </c>
      <c r="D383">
        <v>75.7</v>
      </c>
      <c r="E383" s="1">
        <v>3871.33</v>
      </c>
      <c r="F383" s="1">
        <v>3713.81</v>
      </c>
      <c r="G383">
        <v>1.43E-2</v>
      </c>
      <c r="H383">
        <v>5.9999999999999995E-4</v>
      </c>
      <c r="I383">
        <v>2.0799999999999999E-2</v>
      </c>
      <c r="J383">
        <v>1.2999999999999999E-3</v>
      </c>
      <c r="K383">
        <v>3.56E-2</v>
      </c>
      <c r="L383">
        <v>0.89529999999999998</v>
      </c>
      <c r="M383">
        <v>3.2199999999999999E-2</v>
      </c>
      <c r="N383">
        <v>0.22070000000000001</v>
      </c>
      <c r="O383">
        <v>1.0500000000000001E-2</v>
      </c>
      <c r="P383">
        <v>0.1202</v>
      </c>
      <c r="Q383" s="1">
        <v>60594.559999999998</v>
      </c>
      <c r="R383">
        <v>0.2555</v>
      </c>
      <c r="S383">
        <v>0.18890000000000001</v>
      </c>
      <c r="T383">
        <v>0.55559999999999998</v>
      </c>
      <c r="U383">
        <v>21.83</v>
      </c>
      <c r="V383" s="1">
        <v>86862.98</v>
      </c>
      <c r="W383">
        <v>174.15</v>
      </c>
      <c r="X383" s="1">
        <v>166655.43</v>
      </c>
      <c r="Y383">
        <v>0.8236</v>
      </c>
      <c r="Z383">
        <v>0.14149999999999999</v>
      </c>
      <c r="AA383">
        <v>3.49E-2</v>
      </c>
      <c r="AB383">
        <v>0.1764</v>
      </c>
      <c r="AC383">
        <v>166.66</v>
      </c>
      <c r="AD383" s="1">
        <v>6117.24</v>
      </c>
      <c r="AE383">
        <v>780.63</v>
      </c>
      <c r="AF383" s="1">
        <v>164175.22</v>
      </c>
      <c r="AG383" t="s">
        <v>610</v>
      </c>
      <c r="AH383" s="1">
        <v>40476</v>
      </c>
      <c r="AI383" s="1">
        <v>68369.289999999994</v>
      </c>
      <c r="AJ383">
        <v>59.32</v>
      </c>
      <c r="AK383">
        <v>35.65</v>
      </c>
      <c r="AL383">
        <v>38.67</v>
      </c>
      <c r="AM383">
        <v>4.4400000000000004</v>
      </c>
      <c r="AN383" s="1">
        <v>1287.03</v>
      </c>
      <c r="AO383">
        <v>0.8468</v>
      </c>
      <c r="AP383" s="1">
        <v>1228.0999999999999</v>
      </c>
      <c r="AQ383" s="1">
        <v>1887.09</v>
      </c>
      <c r="AR383" s="1">
        <v>5975.91</v>
      </c>
      <c r="AS383">
        <v>585.88</v>
      </c>
      <c r="AT383">
        <v>276.07</v>
      </c>
      <c r="AU383" s="1">
        <v>9953.0499999999993</v>
      </c>
      <c r="AV383" s="1">
        <v>4294.21</v>
      </c>
      <c r="AW383">
        <v>0.38640000000000002</v>
      </c>
      <c r="AX383" s="1">
        <v>5603.86</v>
      </c>
      <c r="AY383">
        <v>0.50419999999999998</v>
      </c>
      <c r="AZ383">
        <v>748.95</v>
      </c>
      <c r="BA383">
        <v>6.7400000000000002E-2</v>
      </c>
      <c r="BB383">
        <v>467.35</v>
      </c>
      <c r="BC383">
        <v>4.2000000000000003E-2</v>
      </c>
      <c r="BD383" s="1">
        <v>11114.36</v>
      </c>
      <c r="BE383" s="1">
        <v>3012.9</v>
      </c>
      <c r="BF383">
        <v>0.58140000000000003</v>
      </c>
      <c r="BG383">
        <v>0.57830000000000004</v>
      </c>
      <c r="BH383">
        <v>0.22359999999999999</v>
      </c>
      <c r="BI383">
        <v>0.15010000000000001</v>
      </c>
      <c r="BJ383">
        <v>3.1E-2</v>
      </c>
      <c r="BK383">
        <v>1.6899999999999998E-2</v>
      </c>
    </row>
    <row r="384" spans="1:63" x14ac:dyDescent="0.3">
      <c r="A384" t="s">
        <v>383</v>
      </c>
      <c r="B384">
        <v>44545</v>
      </c>
      <c r="C384">
        <v>41.43</v>
      </c>
      <c r="D384">
        <v>102.68</v>
      </c>
      <c r="E384" s="1">
        <v>4253.78</v>
      </c>
      <c r="F384" s="1">
        <v>4091.46</v>
      </c>
      <c r="G384">
        <v>2.35E-2</v>
      </c>
      <c r="H384">
        <v>6.9999999999999999E-4</v>
      </c>
      <c r="I384">
        <v>2.35E-2</v>
      </c>
      <c r="J384">
        <v>1.1999999999999999E-3</v>
      </c>
      <c r="K384">
        <v>3.1600000000000003E-2</v>
      </c>
      <c r="L384">
        <v>0.88870000000000005</v>
      </c>
      <c r="M384">
        <v>3.0800000000000001E-2</v>
      </c>
      <c r="N384">
        <v>0.1739</v>
      </c>
      <c r="O384">
        <v>1.2699999999999999E-2</v>
      </c>
      <c r="P384">
        <v>0.11269999999999999</v>
      </c>
      <c r="Q384" s="1">
        <v>63531.38</v>
      </c>
      <c r="R384">
        <v>0.2301</v>
      </c>
      <c r="S384">
        <v>0.18360000000000001</v>
      </c>
      <c r="T384">
        <v>0.58630000000000004</v>
      </c>
      <c r="U384">
        <v>22.64</v>
      </c>
      <c r="V384" s="1">
        <v>87998.57</v>
      </c>
      <c r="W384">
        <v>184.77</v>
      </c>
      <c r="X384" s="1">
        <v>195888.84</v>
      </c>
      <c r="Y384">
        <v>0.79449999999999998</v>
      </c>
      <c r="Z384">
        <v>0.16539999999999999</v>
      </c>
      <c r="AA384">
        <v>0.04</v>
      </c>
      <c r="AB384">
        <v>0.20549999999999999</v>
      </c>
      <c r="AC384">
        <v>195.89</v>
      </c>
      <c r="AD384" s="1">
        <v>7409.5</v>
      </c>
      <c r="AE384">
        <v>858.46</v>
      </c>
      <c r="AF384" s="1">
        <v>197283.92</v>
      </c>
      <c r="AG384" t="s">
        <v>610</v>
      </c>
      <c r="AH384" s="1">
        <v>44434</v>
      </c>
      <c r="AI384" s="1">
        <v>79472.94</v>
      </c>
      <c r="AJ384">
        <v>63.26</v>
      </c>
      <c r="AK384">
        <v>36.86</v>
      </c>
      <c r="AL384">
        <v>39.07</v>
      </c>
      <c r="AM384">
        <v>4.53</v>
      </c>
      <c r="AN384" s="1">
        <v>1437.18</v>
      </c>
      <c r="AO384">
        <v>0.76529999999999998</v>
      </c>
      <c r="AP384" s="1">
        <v>1255.6099999999999</v>
      </c>
      <c r="AQ384" s="1">
        <v>1900.51</v>
      </c>
      <c r="AR384" s="1">
        <v>6266.35</v>
      </c>
      <c r="AS384">
        <v>643.77</v>
      </c>
      <c r="AT384">
        <v>305.37</v>
      </c>
      <c r="AU384" s="1">
        <v>10371.61</v>
      </c>
      <c r="AV384" s="1">
        <v>3587.05</v>
      </c>
      <c r="AW384">
        <v>0.31109999999999999</v>
      </c>
      <c r="AX384" s="1">
        <v>6769.54</v>
      </c>
      <c r="AY384">
        <v>0.58709999999999996</v>
      </c>
      <c r="AZ384">
        <v>735.74</v>
      </c>
      <c r="BA384">
        <v>6.3799999999999996E-2</v>
      </c>
      <c r="BB384">
        <v>438.15</v>
      </c>
      <c r="BC384">
        <v>3.7999999999999999E-2</v>
      </c>
      <c r="BD384" s="1">
        <v>11530.48</v>
      </c>
      <c r="BE384" s="1">
        <v>2152.98</v>
      </c>
      <c r="BF384">
        <v>0.32519999999999999</v>
      </c>
      <c r="BG384">
        <v>0.58589999999999998</v>
      </c>
      <c r="BH384">
        <v>0.22289999999999999</v>
      </c>
      <c r="BI384">
        <v>0.14430000000000001</v>
      </c>
      <c r="BJ384">
        <v>2.9899999999999999E-2</v>
      </c>
      <c r="BK384">
        <v>1.7000000000000001E-2</v>
      </c>
    </row>
    <row r="385" spans="1:63" x14ac:dyDescent="0.3">
      <c r="A385" t="s">
        <v>384</v>
      </c>
      <c r="B385">
        <v>50336</v>
      </c>
      <c r="C385">
        <v>97</v>
      </c>
      <c r="D385">
        <v>13.35</v>
      </c>
      <c r="E385" s="1">
        <v>1294.99</v>
      </c>
      <c r="F385" s="1">
        <v>1277.74</v>
      </c>
      <c r="G385">
        <v>1.9E-3</v>
      </c>
      <c r="H385">
        <v>5.0000000000000001E-4</v>
      </c>
      <c r="I385">
        <v>5.7999999999999996E-3</v>
      </c>
      <c r="J385">
        <v>1.2999999999999999E-3</v>
      </c>
      <c r="K385">
        <v>1.43E-2</v>
      </c>
      <c r="L385">
        <v>0.9597</v>
      </c>
      <c r="M385">
        <v>1.6500000000000001E-2</v>
      </c>
      <c r="N385">
        <v>0.38190000000000002</v>
      </c>
      <c r="O385">
        <v>6.9999999999999999E-4</v>
      </c>
      <c r="P385">
        <v>0.14130000000000001</v>
      </c>
      <c r="Q385" s="1">
        <v>52195.99</v>
      </c>
      <c r="R385">
        <v>0.2646</v>
      </c>
      <c r="S385">
        <v>0.18149999999999999</v>
      </c>
      <c r="T385">
        <v>0.55389999999999995</v>
      </c>
      <c r="U385">
        <v>11.32</v>
      </c>
      <c r="V385" s="1">
        <v>66088.490000000005</v>
      </c>
      <c r="W385">
        <v>110.73</v>
      </c>
      <c r="X385" s="1">
        <v>130233.29</v>
      </c>
      <c r="Y385">
        <v>0.90620000000000001</v>
      </c>
      <c r="Z385">
        <v>5.2400000000000002E-2</v>
      </c>
      <c r="AA385">
        <v>4.1399999999999999E-2</v>
      </c>
      <c r="AB385">
        <v>9.3799999999999994E-2</v>
      </c>
      <c r="AC385">
        <v>130.22999999999999</v>
      </c>
      <c r="AD385" s="1">
        <v>3258.92</v>
      </c>
      <c r="AE385">
        <v>432.6</v>
      </c>
      <c r="AF385" s="1">
        <v>117601.42</v>
      </c>
      <c r="AG385" t="s">
        <v>610</v>
      </c>
      <c r="AH385" s="1">
        <v>33699</v>
      </c>
      <c r="AI385" s="1">
        <v>51009.2</v>
      </c>
      <c r="AJ385">
        <v>34.96</v>
      </c>
      <c r="AK385">
        <v>24.23</v>
      </c>
      <c r="AL385">
        <v>26.95</v>
      </c>
      <c r="AM385">
        <v>4.26</v>
      </c>
      <c r="AN385" s="1">
        <v>1045.5899999999999</v>
      </c>
      <c r="AO385">
        <v>1.1880999999999999</v>
      </c>
      <c r="AP385" s="1">
        <v>1303.3399999999999</v>
      </c>
      <c r="AQ385" s="1">
        <v>2198.0500000000002</v>
      </c>
      <c r="AR385" s="1">
        <v>6053.52</v>
      </c>
      <c r="AS385">
        <v>522.62</v>
      </c>
      <c r="AT385">
        <v>315.75</v>
      </c>
      <c r="AU385" s="1">
        <v>10393.280000000001</v>
      </c>
      <c r="AV385" s="1">
        <v>6746.46</v>
      </c>
      <c r="AW385">
        <v>0.56279999999999997</v>
      </c>
      <c r="AX385" s="1">
        <v>3258.95</v>
      </c>
      <c r="AY385">
        <v>0.27189999999999998</v>
      </c>
      <c r="AZ385" s="1">
        <v>1235.4000000000001</v>
      </c>
      <c r="BA385">
        <v>0.1031</v>
      </c>
      <c r="BB385">
        <v>745.76</v>
      </c>
      <c r="BC385">
        <v>6.2199999999999998E-2</v>
      </c>
      <c r="BD385" s="1">
        <v>11986.57</v>
      </c>
      <c r="BE385" s="1">
        <v>6068.2</v>
      </c>
      <c r="BF385">
        <v>2.2991000000000001</v>
      </c>
      <c r="BG385">
        <v>0.51200000000000001</v>
      </c>
      <c r="BH385">
        <v>0.2177</v>
      </c>
      <c r="BI385">
        <v>0.21199999999999999</v>
      </c>
      <c r="BJ385">
        <v>3.6200000000000003E-2</v>
      </c>
      <c r="BK385">
        <v>2.2200000000000001E-2</v>
      </c>
    </row>
    <row r="386" spans="1:63" x14ac:dyDescent="0.3">
      <c r="A386" t="s">
        <v>385</v>
      </c>
      <c r="B386">
        <v>46250</v>
      </c>
      <c r="C386">
        <v>74.239999999999995</v>
      </c>
      <c r="D386">
        <v>36.39</v>
      </c>
      <c r="E386" s="1">
        <v>2701.47</v>
      </c>
      <c r="F386" s="1">
        <v>2698.64</v>
      </c>
      <c r="G386">
        <v>8.0999999999999996E-3</v>
      </c>
      <c r="H386">
        <v>1.5E-3</v>
      </c>
      <c r="I386">
        <v>1.67E-2</v>
      </c>
      <c r="J386">
        <v>1.4E-3</v>
      </c>
      <c r="K386">
        <v>3.6799999999999999E-2</v>
      </c>
      <c r="L386">
        <v>0.90429999999999999</v>
      </c>
      <c r="M386">
        <v>3.1300000000000001E-2</v>
      </c>
      <c r="N386">
        <v>0.31059999999999999</v>
      </c>
      <c r="O386">
        <v>1.09E-2</v>
      </c>
      <c r="P386">
        <v>0.12429999999999999</v>
      </c>
      <c r="Q386" s="1">
        <v>57582.59</v>
      </c>
      <c r="R386">
        <v>0.23380000000000001</v>
      </c>
      <c r="S386">
        <v>0.19</v>
      </c>
      <c r="T386">
        <v>0.57620000000000005</v>
      </c>
      <c r="U386">
        <v>17.690000000000001</v>
      </c>
      <c r="V386" s="1">
        <v>78659.929999999993</v>
      </c>
      <c r="W386">
        <v>148.49</v>
      </c>
      <c r="X386" s="1">
        <v>148406.04</v>
      </c>
      <c r="Y386">
        <v>0.83830000000000005</v>
      </c>
      <c r="Z386">
        <v>0.1179</v>
      </c>
      <c r="AA386">
        <v>4.3799999999999999E-2</v>
      </c>
      <c r="AB386">
        <v>0.16170000000000001</v>
      </c>
      <c r="AC386">
        <v>148.41</v>
      </c>
      <c r="AD386" s="1">
        <v>4764.55</v>
      </c>
      <c r="AE386">
        <v>626.67999999999995</v>
      </c>
      <c r="AF386" s="1">
        <v>138469.73000000001</v>
      </c>
      <c r="AG386" t="s">
        <v>610</v>
      </c>
      <c r="AH386" s="1">
        <v>37685</v>
      </c>
      <c r="AI386" s="1">
        <v>60004.98</v>
      </c>
      <c r="AJ386">
        <v>47.35</v>
      </c>
      <c r="AK386">
        <v>30.65</v>
      </c>
      <c r="AL386">
        <v>33.39</v>
      </c>
      <c r="AM386">
        <v>4.43</v>
      </c>
      <c r="AN386" s="1">
        <v>1320.07</v>
      </c>
      <c r="AO386">
        <v>1.0053000000000001</v>
      </c>
      <c r="AP386" s="1">
        <v>1137.25</v>
      </c>
      <c r="AQ386" s="1">
        <v>1853.17</v>
      </c>
      <c r="AR386" s="1">
        <v>5756.8</v>
      </c>
      <c r="AS386">
        <v>549.19000000000005</v>
      </c>
      <c r="AT386">
        <v>272.39</v>
      </c>
      <c r="AU386" s="1">
        <v>9568.7999999999993</v>
      </c>
      <c r="AV386" s="1">
        <v>4846.8900000000003</v>
      </c>
      <c r="AW386">
        <v>0.43830000000000002</v>
      </c>
      <c r="AX386" s="1">
        <v>4533.3500000000004</v>
      </c>
      <c r="AY386">
        <v>0.41</v>
      </c>
      <c r="AZ386" s="1">
        <v>1092.73</v>
      </c>
      <c r="BA386">
        <v>9.8799999999999999E-2</v>
      </c>
      <c r="BB386">
        <v>584.41</v>
      </c>
      <c r="BC386">
        <v>5.2900000000000003E-2</v>
      </c>
      <c r="BD386" s="1">
        <v>11057.38</v>
      </c>
      <c r="BE386" s="1">
        <v>4105.2</v>
      </c>
      <c r="BF386">
        <v>1.0208999999999999</v>
      </c>
      <c r="BG386">
        <v>0.56589999999999996</v>
      </c>
      <c r="BH386">
        <v>0.2215</v>
      </c>
      <c r="BI386">
        <v>0.1663</v>
      </c>
      <c r="BJ386">
        <v>3.1899999999999998E-2</v>
      </c>
      <c r="BK386">
        <v>1.44E-2</v>
      </c>
    </row>
    <row r="387" spans="1:63" x14ac:dyDescent="0.3">
      <c r="A387" t="s">
        <v>386</v>
      </c>
      <c r="B387">
        <v>46722</v>
      </c>
      <c r="C387">
        <v>54.33</v>
      </c>
      <c r="D387">
        <v>25.21</v>
      </c>
      <c r="E387" s="1">
        <v>1369.84</v>
      </c>
      <c r="F387" s="1">
        <v>1341.49</v>
      </c>
      <c r="G387">
        <v>1.03E-2</v>
      </c>
      <c r="H387">
        <v>1.1999999999999999E-3</v>
      </c>
      <c r="I387">
        <v>2.8400000000000002E-2</v>
      </c>
      <c r="J387">
        <v>1.6999999999999999E-3</v>
      </c>
      <c r="K387">
        <v>5.1299999999999998E-2</v>
      </c>
      <c r="L387">
        <v>0.8679</v>
      </c>
      <c r="M387">
        <v>3.9199999999999999E-2</v>
      </c>
      <c r="N387">
        <v>0.34889999999999999</v>
      </c>
      <c r="O387">
        <v>7.1000000000000004E-3</v>
      </c>
      <c r="P387">
        <v>0.1227</v>
      </c>
      <c r="Q387" s="1">
        <v>59561.79</v>
      </c>
      <c r="R387">
        <v>0.29220000000000002</v>
      </c>
      <c r="S387">
        <v>0.18840000000000001</v>
      </c>
      <c r="T387">
        <v>0.51939999999999997</v>
      </c>
      <c r="U387">
        <v>11.21</v>
      </c>
      <c r="V387" s="1">
        <v>78559.27</v>
      </c>
      <c r="W387">
        <v>118.03</v>
      </c>
      <c r="X387" s="1">
        <v>230602.75</v>
      </c>
      <c r="Y387">
        <v>0.62160000000000004</v>
      </c>
      <c r="Z387">
        <v>0.25879999999999997</v>
      </c>
      <c r="AA387">
        <v>0.1196</v>
      </c>
      <c r="AB387">
        <v>0.37840000000000001</v>
      </c>
      <c r="AC387">
        <v>230.6</v>
      </c>
      <c r="AD387" s="1">
        <v>7564.6</v>
      </c>
      <c r="AE387">
        <v>603.70000000000005</v>
      </c>
      <c r="AF387" s="1">
        <v>237388.52</v>
      </c>
      <c r="AG387" t="s">
        <v>610</v>
      </c>
      <c r="AH387" s="1">
        <v>35898</v>
      </c>
      <c r="AI387" s="1">
        <v>59270.52</v>
      </c>
      <c r="AJ387">
        <v>48.08</v>
      </c>
      <c r="AK387">
        <v>30.13</v>
      </c>
      <c r="AL387">
        <v>34.020000000000003</v>
      </c>
      <c r="AM387">
        <v>4.6100000000000003</v>
      </c>
      <c r="AN387" s="1">
        <v>1580.63</v>
      </c>
      <c r="AO387">
        <v>1.0544</v>
      </c>
      <c r="AP387" s="1">
        <v>1644.96</v>
      </c>
      <c r="AQ387" s="1">
        <v>2150.0500000000002</v>
      </c>
      <c r="AR387" s="1">
        <v>6609.94</v>
      </c>
      <c r="AS387">
        <v>635.5</v>
      </c>
      <c r="AT387">
        <v>352.75</v>
      </c>
      <c r="AU387" s="1">
        <v>11393.2</v>
      </c>
      <c r="AV387" s="1">
        <v>4394.7</v>
      </c>
      <c r="AW387">
        <v>0.32200000000000001</v>
      </c>
      <c r="AX387" s="1">
        <v>6982.91</v>
      </c>
      <c r="AY387">
        <v>0.51160000000000005</v>
      </c>
      <c r="AZ387" s="1">
        <v>1573.74</v>
      </c>
      <c r="BA387">
        <v>0.1153</v>
      </c>
      <c r="BB387">
        <v>698.54</v>
      </c>
      <c r="BC387">
        <v>5.1200000000000002E-2</v>
      </c>
      <c r="BD387" s="1">
        <v>13649.89</v>
      </c>
      <c r="BE387" s="1">
        <v>2478.91</v>
      </c>
      <c r="BF387">
        <v>0.5595</v>
      </c>
      <c r="BG387">
        <v>0.54059999999999997</v>
      </c>
      <c r="BH387">
        <v>0.21479999999999999</v>
      </c>
      <c r="BI387">
        <v>0.18540000000000001</v>
      </c>
      <c r="BJ387">
        <v>3.39E-2</v>
      </c>
      <c r="BK387">
        <v>2.5399999999999999E-2</v>
      </c>
    </row>
    <row r="388" spans="1:63" x14ac:dyDescent="0.3">
      <c r="A388" t="s">
        <v>387</v>
      </c>
      <c r="B388">
        <v>49056</v>
      </c>
      <c r="C388">
        <v>128.33000000000001</v>
      </c>
      <c r="D388">
        <v>13.27</v>
      </c>
      <c r="E388" s="1">
        <v>1703.59</v>
      </c>
      <c r="F388" s="1">
        <v>1634.7</v>
      </c>
      <c r="G388">
        <v>3.0999999999999999E-3</v>
      </c>
      <c r="H388">
        <v>2.9999999999999997E-4</v>
      </c>
      <c r="I388">
        <v>5.4999999999999997E-3</v>
      </c>
      <c r="J388">
        <v>5.0000000000000001E-4</v>
      </c>
      <c r="K388">
        <v>1.09E-2</v>
      </c>
      <c r="L388">
        <v>0.96379999999999999</v>
      </c>
      <c r="M388">
        <v>1.5800000000000002E-2</v>
      </c>
      <c r="N388">
        <v>0.40339999999999998</v>
      </c>
      <c r="O388">
        <v>4.4999999999999997E-3</v>
      </c>
      <c r="P388">
        <v>0.1381</v>
      </c>
      <c r="Q388" s="1">
        <v>54181.31</v>
      </c>
      <c r="R388">
        <v>0.22650000000000001</v>
      </c>
      <c r="S388">
        <v>0.17369999999999999</v>
      </c>
      <c r="T388">
        <v>0.5998</v>
      </c>
      <c r="U388">
        <v>12.9</v>
      </c>
      <c r="V388" s="1">
        <v>71027.649999999994</v>
      </c>
      <c r="W388">
        <v>127.41</v>
      </c>
      <c r="X388" s="1">
        <v>163267.78</v>
      </c>
      <c r="Y388">
        <v>0.77439999999999998</v>
      </c>
      <c r="Z388">
        <v>0.12870000000000001</v>
      </c>
      <c r="AA388">
        <v>9.69E-2</v>
      </c>
      <c r="AB388">
        <v>0.22559999999999999</v>
      </c>
      <c r="AC388">
        <v>163.27000000000001</v>
      </c>
      <c r="AD388" s="1">
        <v>4366.2700000000004</v>
      </c>
      <c r="AE388">
        <v>489.19</v>
      </c>
      <c r="AF388" s="1">
        <v>145400.04999999999</v>
      </c>
      <c r="AG388" t="s">
        <v>610</v>
      </c>
      <c r="AH388" s="1">
        <v>33483</v>
      </c>
      <c r="AI388" s="1">
        <v>53634.93</v>
      </c>
      <c r="AJ388">
        <v>38.28</v>
      </c>
      <c r="AK388">
        <v>25.04</v>
      </c>
      <c r="AL388">
        <v>27.3</v>
      </c>
      <c r="AM388">
        <v>4.33</v>
      </c>
      <c r="AN388" s="1">
        <v>1464.44</v>
      </c>
      <c r="AO388">
        <v>0.98899999999999999</v>
      </c>
      <c r="AP388" s="1">
        <v>1294.3599999999999</v>
      </c>
      <c r="AQ388" s="1">
        <v>2266.34</v>
      </c>
      <c r="AR388" s="1">
        <v>6076.63</v>
      </c>
      <c r="AS388">
        <v>519.71</v>
      </c>
      <c r="AT388">
        <v>257.14</v>
      </c>
      <c r="AU388" s="1">
        <v>10414.17</v>
      </c>
      <c r="AV388" s="1">
        <v>5868.54</v>
      </c>
      <c r="AW388">
        <v>0.4753</v>
      </c>
      <c r="AX388" s="1">
        <v>4349.07</v>
      </c>
      <c r="AY388">
        <v>0.35220000000000001</v>
      </c>
      <c r="AZ388" s="1">
        <v>1229.79</v>
      </c>
      <c r="BA388">
        <v>9.9599999999999994E-2</v>
      </c>
      <c r="BB388">
        <v>900.08</v>
      </c>
      <c r="BC388">
        <v>7.2900000000000006E-2</v>
      </c>
      <c r="BD388" s="1">
        <v>12347.49</v>
      </c>
      <c r="BE388" s="1">
        <v>4904.6400000000003</v>
      </c>
      <c r="BF388">
        <v>1.4478</v>
      </c>
      <c r="BG388">
        <v>0.52410000000000001</v>
      </c>
      <c r="BH388">
        <v>0.22550000000000001</v>
      </c>
      <c r="BI388">
        <v>0.19470000000000001</v>
      </c>
      <c r="BJ388">
        <v>3.5499999999999997E-2</v>
      </c>
      <c r="BK388">
        <v>2.0199999999999999E-2</v>
      </c>
    </row>
    <row r="389" spans="1:63" x14ac:dyDescent="0.3">
      <c r="A389" t="s">
        <v>388</v>
      </c>
      <c r="B389">
        <v>48728</v>
      </c>
      <c r="C389">
        <v>47.33</v>
      </c>
      <c r="D389">
        <v>86.47</v>
      </c>
      <c r="E389" s="1">
        <v>4092.74</v>
      </c>
      <c r="F389" s="1">
        <v>3941.88</v>
      </c>
      <c r="G389">
        <v>1.52E-2</v>
      </c>
      <c r="H389">
        <v>6.9999999999999999E-4</v>
      </c>
      <c r="I389">
        <v>0.10730000000000001</v>
      </c>
      <c r="J389">
        <v>1.4E-3</v>
      </c>
      <c r="K389">
        <v>6.0999999999999999E-2</v>
      </c>
      <c r="L389">
        <v>0.75870000000000004</v>
      </c>
      <c r="M389">
        <v>5.57E-2</v>
      </c>
      <c r="N389">
        <v>0.38729999999999998</v>
      </c>
      <c r="O389">
        <v>2.6800000000000001E-2</v>
      </c>
      <c r="P389">
        <v>0.127</v>
      </c>
      <c r="Q389" s="1">
        <v>57795.18</v>
      </c>
      <c r="R389">
        <v>0.29620000000000002</v>
      </c>
      <c r="S389">
        <v>0.1953</v>
      </c>
      <c r="T389">
        <v>0.50860000000000005</v>
      </c>
      <c r="U389">
        <v>24.33</v>
      </c>
      <c r="V389" s="1">
        <v>80003.08</v>
      </c>
      <c r="W389">
        <v>164.04</v>
      </c>
      <c r="X389" s="1">
        <v>137085.42000000001</v>
      </c>
      <c r="Y389">
        <v>0.7954</v>
      </c>
      <c r="Z389">
        <v>0.1638</v>
      </c>
      <c r="AA389">
        <v>4.0800000000000003E-2</v>
      </c>
      <c r="AB389">
        <v>0.2046</v>
      </c>
      <c r="AC389">
        <v>137.09</v>
      </c>
      <c r="AD389" s="1">
        <v>5068.2</v>
      </c>
      <c r="AE389">
        <v>654.49</v>
      </c>
      <c r="AF389" s="1">
        <v>137202.48000000001</v>
      </c>
      <c r="AG389" t="s">
        <v>610</v>
      </c>
      <c r="AH389" s="1">
        <v>37627</v>
      </c>
      <c r="AI389" s="1">
        <v>58297.74</v>
      </c>
      <c r="AJ389">
        <v>55.5</v>
      </c>
      <c r="AK389">
        <v>35.82</v>
      </c>
      <c r="AL389">
        <v>38.83</v>
      </c>
      <c r="AM389">
        <v>4.9800000000000004</v>
      </c>
      <c r="AN389" s="1">
        <v>1126.6300000000001</v>
      </c>
      <c r="AO389">
        <v>0.9577</v>
      </c>
      <c r="AP389" s="1">
        <v>1200.8900000000001</v>
      </c>
      <c r="AQ389" s="1">
        <v>1930.79</v>
      </c>
      <c r="AR389" s="1">
        <v>5910.91</v>
      </c>
      <c r="AS389">
        <v>592.64</v>
      </c>
      <c r="AT389">
        <v>265.95999999999998</v>
      </c>
      <c r="AU389" s="1">
        <v>9901.2000000000007</v>
      </c>
      <c r="AV389" s="1">
        <v>4976.01</v>
      </c>
      <c r="AW389">
        <v>0.4375</v>
      </c>
      <c r="AX389" s="1">
        <v>4816.37</v>
      </c>
      <c r="AY389">
        <v>0.42349999999999999</v>
      </c>
      <c r="AZ389">
        <v>911.55</v>
      </c>
      <c r="BA389">
        <v>8.0199999999999994E-2</v>
      </c>
      <c r="BB389">
        <v>668.8</v>
      </c>
      <c r="BC389">
        <v>5.8799999999999998E-2</v>
      </c>
      <c r="BD389" s="1">
        <v>11372.73</v>
      </c>
      <c r="BE389" s="1">
        <v>3615.47</v>
      </c>
      <c r="BF389">
        <v>0.9073</v>
      </c>
      <c r="BG389">
        <v>0.55510000000000004</v>
      </c>
      <c r="BH389">
        <v>0.21340000000000001</v>
      </c>
      <c r="BI389">
        <v>0.18310000000000001</v>
      </c>
      <c r="BJ389">
        <v>3.1E-2</v>
      </c>
      <c r="BK389">
        <v>1.7399999999999999E-2</v>
      </c>
    </row>
    <row r="390" spans="1:63" x14ac:dyDescent="0.3">
      <c r="A390" t="s">
        <v>389</v>
      </c>
      <c r="B390">
        <v>48819</v>
      </c>
      <c r="C390">
        <v>78.099999999999994</v>
      </c>
      <c r="D390">
        <v>14.5</v>
      </c>
      <c r="E390" s="1">
        <v>1132.74</v>
      </c>
      <c r="F390" s="1">
        <v>1088</v>
      </c>
      <c r="G390">
        <v>2.7000000000000001E-3</v>
      </c>
      <c r="H390">
        <v>5.0000000000000001E-4</v>
      </c>
      <c r="I390">
        <v>7.3000000000000001E-3</v>
      </c>
      <c r="J390">
        <v>1.5E-3</v>
      </c>
      <c r="K390">
        <v>1.55E-2</v>
      </c>
      <c r="L390">
        <v>0.94930000000000003</v>
      </c>
      <c r="M390">
        <v>2.3300000000000001E-2</v>
      </c>
      <c r="N390">
        <v>0.43</v>
      </c>
      <c r="O390">
        <v>1.1000000000000001E-3</v>
      </c>
      <c r="P390">
        <v>0.14069999999999999</v>
      </c>
      <c r="Q390" s="1">
        <v>53756.77</v>
      </c>
      <c r="R390">
        <v>0.26179999999999998</v>
      </c>
      <c r="S390">
        <v>0.16450000000000001</v>
      </c>
      <c r="T390">
        <v>0.57379999999999998</v>
      </c>
      <c r="U390">
        <v>8.9499999999999993</v>
      </c>
      <c r="V390" s="1">
        <v>67622.600000000006</v>
      </c>
      <c r="W390">
        <v>121.74</v>
      </c>
      <c r="X390" s="1">
        <v>132312.22</v>
      </c>
      <c r="Y390">
        <v>0.86729999999999996</v>
      </c>
      <c r="Z390">
        <v>7.1900000000000006E-2</v>
      </c>
      <c r="AA390">
        <v>6.08E-2</v>
      </c>
      <c r="AB390">
        <v>0.13270000000000001</v>
      </c>
      <c r="AC390">
        <v>132.31</v>
      </c>
      <c r="AD390" s="1">
        <v>3424.97</v>
      </c>
      <c r="AE390">
        <v>453.46</v>
      </c>
      <c r="AF390" s="1">
        <v>120391.98</v>
      </c>
      <c r="AG390" t="s">
        <v>610</v>
      </c>
      <c r="AH390" s="1">
        <v>32785</v>
      </c>
      <c r="AI390" s="1">
        <v>49675.47</v>
      </c>
      <c r="AJ390">
        <v>42.85</v>
      </c>
      <c r="AK390">
        <v>24.27</v>
      </c>
      <c r="AL390">
        <v>29.8</v>
      </c>
      <c r="AM390">
        <v>4.2</v>
      </c>
      <c r="AN390" s="1">
        <v>1085.18</v>
      </c>
      <c r="AO390">
        <v>1.115</v>
      </c>
      <c r="AP390" s="1">
        <v>1443.7</v>
      </c>
      <c r="AQ390" s="1">
        <v>2064.64</v>
      </c>
      <c r="AR390" s="1">
        <v>5939.08</v>
      </c>
      <c r="AS390">
        <v>468.56</v>
      </c>
      <c r="AT390">
        <v>280.26</v>
      </c>
      <c r="AU390" s="1">
        <v>10196.24</v>
      </c>
      <c r="AV390" s="1">
        <v>6711.59</v>
      </c>
      <c r="AW390">
        <v>0.54390000000000005</v>
      </c>
      <c r="AX390" s="1">
        <v>3439.63</v>
      </c>
      <c r="AY390">
        <v>0.2787</v>
      </c>
      <c r="AZ390" s="1">
        <v>1346.09</v>
      </c>
      <c r="BA390">
        <v>0.1091</v>
      </c>
      <c r="BB390">
        <v>842.5</v>
      </c>
      <c r="BC390">
        <v>6.83E-2</v>
      </c>
      <c r="BD390" s="1">
        <v>12339.81</v>
      </c>
      <c r="BE390" s="1">
        <v>5672.15</v>
      </c>
      <c r="BF390">
        <v>2.0661999999999998</v>
      </c>
      <c r="BG390">
        <v>0.50860000000000005</v>
      </c>
      <c r="BH390">
        <v>0.21859999999999999</v>
      </c>
      <c r="BI390">
        <v>0.2195</v>
      </c>
      <c r="BJ390">
        <v>3.6400000000000002E-2</v>
      </c>
      <c r="BK390">
        <v>1.6899999999999998E-2</v>
      </c>
    </row>
    <row r="391" spans="1:63" x14ac:dyDescent="0.3">
      <c r="A391" t="s">
        <v>390</v>
      </c>
      <c r="B391">
        <v>48033</v>
      </c>
      <c r="C391">
        <v>71.19</v>
      </c>
      <c r="D391">
        <v>18</v>
      </c>
      <c r="E391" s="1">
        <v>1281.08</v>
      </c>
      <c r="F391" s="1">
        <v>1257.23</v>
      </c>
      <c r="G391">
        <v>5.8999999999999999E-3</v>
      </c>
      <c r="H391">
        <v>4.0000000000000002E-4</v>
      </c>
      <c r="I391">
        <v>6.7000000000000002E-3</v>
      </c>
      <c r="J391">
        <v>1.5E-3</v>
      </c>
      <c r="K391">
        <v>2.2100000000000002E-2</v>
      </c>
      <c r="L391">
        <v>0.94169999999999998</v>
      </c>
      <c r="M391">
        <v>2.1700000000000001E-2</v>
      </c>
      <c r="N391">
        <v>0.26850000000000002</v>
      </c>
      <c r="O391">
        <v>5.4000000000000003E-3</v>
      </c>
      <c r="P391">
        <v>0.11409999999999999</v>
      </c>
      <c r="Q391" s="1">
        <v>53455.7</v>
      </c>
      <c r="R391">
        <v>0.29580000000000001</v>
      </c>
      <c r="S391">
        <v>0.17979999999999999</v>
      </c>
      <c r="T391">
        <v>0.52439999999999998</v>
      </c>
      <c r="U391">
        <v>10.39</v>
      </c>
      <c r="V391" s="1">
        <v>68930.47</v>
      </c>
      <c r="W391">
        <v>119.38</v>
      </c>
      <c r="X391" s="1">
        <v>165326.51</v>
      </c>
      <c r="Y391">
        <v>0.8609</v>
      </c>
      <c r="Z391">
        <v>7.9699999999999993E-2</v>
      </c>
      <c r="AA391">
        <v>5.9400000000000001E-2</v>
      </c>
      <c r="AB391">
        <v>0.1391</v>
      </c>
      <c r="AC391">
        <v>165.33</v>
      </c>
      <c r="AD391" s="1">
        <v>4765.76</v>
      </c>
      <c r="AE391">
        <v>575.54999999999995</v>
      </c>
      <c r="AF391" s="1">
        <v>155255.26</v>
      </c>
      <c r="AG391" t="s">
        <v>610</v>
      </c>
      <c r="AH391" s="1">
        <v>38949</v>
      </c>
      <c r="AI391" s="1">
        <v>61512.54</v>
      </c>
      <c r="AJ391">
        <v>44.82</v>
      </c>
      <c r="AK391">
        <v>27.68</v>
      </c>
      <c r="AL391">
        <v>30.63</v>
      </c>
      <c r="AM391">
        <v>4.84</v>
      </c>
      <c r="AN391" s="1">
        <v>1475.6</v>
      </c>
      <c r="AO391">
        <v>1.0338000000000001</v>
      </c>
      <c r="AP391" s="1">
        <v>1360.89</v>
      </c>
      <c r="AQ391" s="1">
        <v>1970.91</v>
      </c>
      <c r="AR391" s="1">
        <v>5590.69</v>
      </c>
      <c r="AS391">
        <v>488.34</v>
      </c>
      <c r="AT391">
        <v>330.58</v>
      </c>
      <c r="AU391" s="1">
        <v>9741.4</v>
      </c>
      <c r="AV391" s="1">
        <v>4955.1099999999997</v>
      </c>
      <c r="AW391">
        <v>0.42449999999999999</v>
      </c>
      <c r="AX391" s="1">
        <v>4798.33</v>
      </c>
      <c r="AY391">
        <v>0.41110000000000002</v>
      </c>
      <c r="AZ391" s="1">
        <v>1335.21</v>
      </c>
      <c r="BA391">
        <v>0.1144</v>
      </c>
      <c r="BB391">
        <v>584.39</v>
      </c>
      <c r="BC391">
        <v>5.0099999999999999E-2</v>
      </c>
      <c r="BD391" s="1">
        <v>11673.04</v>
      </c>
      <c r="BE391" s="1">
        <v>4069.9</v>
      </c>
      <c r="BF391">
        <v>1.0218</v>
      </c>
      <c r="BG391">
        <v>0.53490000000000004</v>
      </c>
      <c r="BH391">
        <v>0.20930000000000001</v>
      </c>
      <c r="BI391">
        <v>0.20369999999999999</v>
      </c>
      <c r="BJ391">
        <v>3.6299999999999999E-2</v>
      </c>
      <c r="BK391">
        <v>1.5699999999999999E-2</v>
      </c>
    </row>
    <row r="392" spans="1:63" x14ac:dyDescent="0.3">
      <c r="A392" t="s">
        <v>391</v>
      </c>
      <c r="B392">
        <v>48736</v>
      </c>
      <c r="C392">
        <v>17.52</v>
      </c>
      <c r="D392">
        <v>165.23</v>
      </c>
      <c r="E392" s="1">
        <v>2895.39</v>
      </c>
      <c r="F392" s="1">
        <v>2486.79</v>
      </c>
      <c r="G392">
        <v>3.2000000000000002E-3</v>
      </c>
      <c r="H392">
        <v>5.9999999999999995E-4</v>
      </c>
      <c r="I392">
        <v>0.19189999999999999</v>
      </c>
      <c r="J392">
        <v>1.1999999999999999E-3</v>
      </c>
      <c r="K392">
        <v>5.8400000000000001E-2</v>
      </c>
      <c r="L392">
        <v>0.62570000000000003</v>
      </c>
      <c r="M392">
        <v>0.11899999999999999</v>
      </c>
      <c r="N392">
        <v>0.96109999999999995</v>
      </c>
      <c r="O392">
        <v>1.01E-2</v>
      </c>
      <c r="P392">
        <v>0.1777</v>
      </c>
      <c r="Q392" s="1">
        <v>55103.4</v>
      </c>
      <c r="R392">
        <v>0.26989999999999997</v>
      </c>
      <c r="S392">
        <v>0.18509999999999999</v>
      </c>
      <c r="T392">
        <v>0.54500000000000004</v>
      </c>
      <c r="U392">
        <v>22.71</v>
      </c>
      <c r="V392" s="1">
        <v>72871.39</v>
      </c>
      <c r="W392">
        <v>125.15</v>
      </c>
      <c r="X392" s="1">
        <v>92542.16</v>
      </c>
      <c r="Y392">
        <v>0.64500000000000002</v>
      </c>
      <c r="Z392">
        <v>0.26700000000000002</v>
      </c>
      <c r="AA392">
        <v>8.7999999999999995E-2</v>
      </c>
      <c r="AB392">
        <v>0.35499999999999998</v>
      </c>
      <c r="AC392">
        <v>92.54</v>
      </c>
      <c r="AD392" s="1">
        <v>3378.61</v>
      </c>
      <c r="AE392">
        <v>417.27</v>
      </c>
      <c r="AF392" s="1">
        <v>83321.509999999995</v>
      </c>
      <c r="AG392" t="s">
        <v>610</v>
      </c>
      <c r="AH392" s="1">
        <v>25076</v>
      </c>
      <c r="AI392" s="1">
        <v>39460.54</v>
      </c>
      <c r="AJ392">
        <v>50.53</v>
      </c>
      <c r="AK392">
        <v>34.78</v>
      </c>
      <c r="AL392">
        <v>38.53</v>
      </c>
      <c r="AM392">
        <v>4.4400000000000004</v>
      </c>
      <c r="AN392">
        <v>3</v>
      </c>
      <c r="AO392">
        <v>1.0367999999999999</v>
      </c>
      <c r="AP392" s="1">
        <v>1565.13</v>
      </c>
      <c r="AQ392" s="1">
        <v>2406.81</v>
      </c>
      <c r="AR392" s="1">
        <v>6840.09</v>
      </c>
      <c r="AS392">
        <v>688.93</v>
      </c>
      <c r="AT392">
        <v>461.98</v>
      </c>
      <c r="AU392" s="1">
        <v>11962.93</v>
      </c>
      <c r="AV392" s="1">
        <v>9235.1299999999992</v>
      </c>
      <c r="AW392">
        <v>0.60319999999999996</v>
      </c>
      <c r="AX392" s="1">
        <v>3381.76</v>
      </c>
      <c r="AY392">
        <v>0.22090000000000001</v>
      </c>
      <c r="AZ392">
        <v>966.62</v>
      </c>
      <c r="BA392">
        <v>6.3100000000000003E-2</v>
      </c>
      <c r="BB392" s="1">
        <v>1727.42</v>
      </c>
      <c r="BC392">
        <v>0.1128</v>
      </c>
      <c r="BD392" s="1">
        <v>15310.93</v>
      </c>
      <c r="BE392" s="1">
        <v>5927.6</v>
      </c>
      <c r="BF392">
        <v>3.0764</v>
      </c>
      <c r="BG392">
        <v>0.48759999999999998</v>
      </c>
      <c r="BH392">
        <v>0.1996</v>
      </c>
      <c r="BI392">
        <v>0.26769999999999999</v>
      </c>
      <c r="BJ392">
        <v>3.0800000000000001E-2</v>
      </c>
      <c r="BK392">
        <v>1.43E-2</v>
      </c>
    </row>
    <row r="393" spans="1:63" x14ac:dyDescent="0.3">
      <c r="A393" t="s">
        <v>392</v>
      </c>
      <c r="B393">
        <v>47365</v>
      </c>
      <c r="C393">
        <v>30.05</v>
      </c>
      <c r="D393">
        <v>262.85000000000002</v>
      </c>
      <c r="E393" s="1">
        <v>7898.15</v>
      </c>
      <c r="F393" s="1">
        <v>7287.66</v>
      </c>
      <c r="G393">
        <v>2.1399999999999999E-2</v>
      </c>
      <c r="H393">
        <v>1E-3</v>
      </c>
      <c r="I393">
        <v>0.1716</v>
      </c>
      <c r="J393">
        <v>1.4E-3</v>
      </c>
      <c r="K393">
        <v>8.0100000000000005E-2</v>
      </c>
      <c r="L393">
        <v>0.65780000000000005</v>
      </c>
      <c r="M393">
        <v>6.6799999999999998E-2</v>
      </c>
      <c r="N393">
        <v>0.53859999999999997</v>
      </c>
      <c r="O393">
        <v>4.6699999999999998E-2</v>
      </c>
      <c r="P393">
        <v>0.1555</v>
      </c>
      <c r="Q393" s="1">
        <v>61300.77</v>
      </c>
      <c r="R393">
        <v>0.29730000000000001</v>
      </c>
      <c r="S393">
        <v>0.1686</v>
      </c>
      <c r="T393">
        <v>0.53410000000000002</v>
      </c>
      <c r="U393">
        <v>45.58</v>
      </c>
      <c r="V393" s="1">
        <v>84725.82</v>
      </c>
      <c r="W393">
        <v>171.07</v>
      </c>
      <c r="X393" s="1">
        <v>128151.75</v>
      </c>
      <c r="Y393">
        <v>0.70679999999999998</v>
      </c>
      <c r="Z393">
        <v>0.25209999999999999</v>
      </c>
      <c r="AA393">
        <v>4.1099999999999998E-2</v>
      </c>
      <c r="AB393">
        <v>0.29320000000000002</v>
      </c>
      <c r="AC393">
        <v>128.15</v>
      </c>
      <c r="AD393" s="1">
        <v>5633.39</v>
      </c>
      <c r="AE393">
        <v>678.34</v>
      </c>
      <c r="AF393" s="1">
        <v>130636.28</v>
      </c>
      <c r="AG393" t="s">
        <v>610</v>
      </c>
      <c r="AH393" s="1">
        <v>33831</v>
      </c>
      <c r="AI393" s="1">
        <v>50141.79</v>
      </c>
      <c r="AJ393">
        <v>64.5</v>
      </c>
      <c r="AK393">
        <v>41.42</v>
      </c>
      <c r="AL393">
        <v>47.34</v>
      </c>
      <c r="AM393">
        <v>4.9800000000000004</v>
      </c>
      <c r="AN393">
        <v>981.17</v>
      </c>
      <c r="AO393">
        <v>1.0496000000000001</v>
      </c>
      <c r="AP393" s="1">
        <v>1358.51</v>
      </c>
      <c r="AQ393" s="1">
        <v>1990.55</v>
      </c>
      <c r="AR393" s="1">
        <v>6534.03</v>
      </c>
      <c r="AS393">
        <v>727.14</v>
      </c>
      <c r="AT393">
        <v>352.16</v>
      </c>
      <c r="AU393" s="1">
        <v>10962.38</v>
      </c>
      <c r="AV393" s="1">
        <v>5571.69</v>
      </c>
      <c r="AW393">
        <v>0.43359999999999999</v>
      </c>
      <c r="AX393" s="1">
        <v>5532.36</v>
      </c>
      <c r="AY393">
        <v>0.43049999999999999</v>
      </c>
      <c r="AZ393">
        <v>811.76</v>
      </c>
      <c r="BA393">
        <v>6.3200000000000006E-2</v>
      </c>
      <c r="BB393">
        <v>934.62</v>
      </c>
      <c r="BC393">
        <v>7.2700000000000001E-2</v>
      </c>
      <c r="BD393" s="1">
        <v>12850.44</v>
      </c>
      <c r="BE393" s="1">
        <v>3606.63</v>
      </c>
      <c r="BF393">
        <v>1.0410999999999999</v>
      </c>
      <c r="BG393">
        <v>0.55520000000000003</v>
      </c>
      <c r="BH393">
        <v>0.21149999999999999</v>
      </c>
      <c r="BI393">
        <v>0.19020000000000001</v>
      </c>
      <c r="BJ393">
        <v>2.92E-2</v>
      </c>
      <c r="BK393">
        <v>1.3899999999999999E-2</v>
      </c>
    </row>
    <row r="394" spans="1:63" x14ac:dyDescent="0.3">
      <c r="A394" t="s">
        <v>393</v>
      </c>
      <c r="B394">
        <v>49635</v>
      </c>
      <c r="C394">
        <v>95.71</v>
      </c>
      <c r="D394">
        <v>13.93</v>
      </c>
      <c r="E394" s="1">
        <v>1333.56</v>
      </c>
      <c r="F394" s="1">
        <v>1275.3900000000001</v>
      </c>
      <c r="G394">
        <v>2.3E-3</v>
      </c>
      <c r="H394">
        <v>4.0000000000000002E-4</v>
      </c>
      <c r="I394">
        <v>6.1000000000000004E-3</v>
      </c>
      <c r="J394">
        <v>5.9999999999999995E-4</v>
      </c>
      <c r="K394">
        <v>8.9999999999999993E-3</v>
      </c>
      <c r="L394">
        <v>0.9597</v>
      </c>
      <c r="M394">
        <v>2.1899999999999999E-2</v>
      </c>
      <c r="N394">
        <v>0.68389999999999995</v>
      </c>
      <c r="O394">
        <v>1E-4</v>
      </c>
      <c r="P394">
        <v>0.1595</v>
      </c>
      <c r="Q394" s="1">
        <v>53836.55</v>
      </c>
      <c r="R394">
        <v>0.2427</v>
      </c>
      <c r="S394">
        <v>0.19739999999999999</v>
      </c>
      <c r="T394">
        <v>0.55989999999999995</v>
      </c>
      <c r="U394">
        <v>10.3</v>
      </c>
      <c r="V394" s="1">
        <v>70989.820000000007</v>
      </c>
      <c r="W394">
        <v>123.58</v>
      </c>
      <c r="X394" s="1">
        <v>92461.24</v>
      </c>
      <c r="Y394">
        <v>0.87150000000000005</v>
      </c>
      <c r="Z394">
        <v>6.13E-2</v>
      </c>
      <c r="AA394">
        <v>6.7199999999999996E-2</v>
      </c>
      <c r="AB394">
        <v>0.1285</v>
      </c>
      <c r="AC394">
        <v>92.46</v>
      </c>
      <c r="AD394" s="1">
        <v>2112.2199999999998</v>
      </c>
      <c r="AE394">
        <v>286.83999999999997</v>
      </c>
      <c r="AF394" s="1">
        <v>81216.02</v>
      </c>
      <c r="AG394" t="s">
        <v>610</v>
      </c>
      <c r="AH394" s="1">
        <v>30859</v>
      </c>
      <c r="AI394" s="1">
        <v>45543.19</v>
      </c>
      <c r="AJ394">
        <v>29.51</v>
      </c>
      <c r="AK394">
        <v>22.26</v>
      </c>
      <c r="AL394">
        <v>24.97</v>
      </c>
      <c r="AM394">
        <v>4.28</v>
      </c>
      <c r="AN394" s="1">
        <v>1174.1099999999999</v>
      </c>
      <c r="AO394">
        <v>0.92989999999999995</v>
      </c>
      <c r="AP394" s="1">
        <v>1411.51</v>
      </c>
      <c r="AQ394" s="1">
        <v>2389.46</v>
      </c>
      <c r="AR394" s="1">
        <v>6415.23</v>
      </c>
      <c r="AS394">
        <v>454.62</v>
      </c>
      <c r="AT394">
        <v>267.70999999999998</v>
      </c>
      <c r="AU394" s="1">
        <v>10938.54</v>
      </c>
      <c r="AV394" s="1">
        <v>9271.68</v>
      </c>
      <c r="AW394">
        <v>0.67600000000000005</v>
      </c>
      <c r="AX394" s="1">
        <v>2010.44</v>
      </c>
      <c r="AY394">
        <v>0.14660000000000001</v>
      </c>
      <c r="AZ394" s="1">
        <v>1225.81</v>
      </c>
      <c r="BA394">
        <v>8.9399999999999993E-2</v>
      </c>
      <c r="BB394" s="1">
        <v>1208.3699999999999</v>
      </c>
      <c r="BC394">
        <v>8.8099999999999998E-2</v>
      </c>
      <c r="BD394" s="1">
        <v>13716.3</v>
      </c>
      <c r="BE394" s="1">
        <v>8304.4500000000007</v>
      </c>
      <c r="BF394">
        <v>4.0986000000000002</v>
      </c>
      <c r="BG394">
        <v>0.50790000000000002</v>
      </c>
      <c r="BH394">
        <v>0.21909999999999999</v>
      </c>
      <c r="BI394">
        <v>0.2089</v>
      </c>
      <c r="BJ394">
        <v>4.58E-2</v>
      </c>
      <c r="BK394">
        <v>1.83E-2</v>
      </c>
    </row>
    <row r="395" spans="1:63" x14ac:dyDescent="0.3">
      <c r="A395" t="s">
        <v>394</v>
      </c>
      <c r="B395">
        <v>49908</v>
      </c>
      <c r="C395">
        <v>80.760000000000005</v>
      </c>
      <c r="D395">
        <v>21.86</v>
      </c>
      <c r="E395" s="1">
        <v>1765.49</v>
      </c>
      <c r="F395" s="1">
        <v>1741.81</v>
      </c>
      <c r="G395">
        <v>4.0000000000000001E-3</v>
      </c>
      <c r="H395">
        <v>2.9999999999999997E-4</v>
      </c>
      <c r="I395">
        <v>4.7999999999999996E-3</v>
      </c>
      <c r="J395">
        <v>8.0000000000000004E-4</v>
      </c>
      <c r="K395">
        <v>1.17E-2</v>
      </c>
      <c r="L395">
        <v>0.95979999999999999</v>
      </c>
      <c r="M395">
        <v>1.8700000000000001E-2</v>
      </c>
      <c r="N395">
        <v>0.31459999999999999</v>
      </c>
      <c r="O395">
        <v>1.4E-3</v>
      </c>
      <c r="P395">
        <v>0.1229</v>
      </c>
      <c r="Q395" s="1">
        <v>54815.58</v>
      </c>
      <c r="R395">
        <v>0.2462</v>
      </c>
      <c r="S395">
        <v>0.17899999999999999</v>
      </c>
      <c r="T395">
        <v>0.57479999999999998</v>
      </c>
      <c r="U395">
        <v>12.93</v>
      </c>
      <c r="V395" s="1">
        <v>74455.360000000001</v>
      </c>
      <c r="W395">
        <v>131.66999999999999</v>
      </c>
      <c r="X395" s="1">
        <v>149717.4</v>
      </c>
      <c r="Y395">
        <v>0.84630000000000005</v>
      </c>
      <c r="Z395">
        <v>8.5599999999999996E-2</v>
      </c>
      <c r="AA395">
        <v>6.8099999999999994E-2</v>
      </c>
      <c r="AB395">
        <v>0.1537</v>
      </c>
      <c r="AC395">
        <v>149.72</v>
      </c>
      <c r="AD395" s="1">
        <v>4429.18</v>
      </c>
      <c r="AE395">
        <v>547.15</v>
      </c>
      <c r="AF395" s="1">
        <v>141649.95000000001</v>
      </c>
      <c r="AG395" t="s">
        <v>610</v>
      </c>
      <c r="AH395" s="1">
        <v>35943</v>
      </c>
      <c r="AI395" s="1">
        <v>56748.19</v>
      </c>
      <c r="AJ395">
        <v>47.89</v>
      </c>
      <c r="AK395">
        <v>28.51</v>
      </c>
      <c r="AL395">
        <v>31.7</v>
      </c>
      <c r="AM395">
        <v>4.8099999999999996</v>
      </c>
      <c r="AN395" s="1">
        <v>1528.67</v>
      </c>
      <c r="AO395">
        <v>1.0469999999999999</v>
      </c>
      <c r="AP395" s="1">
        <v>1283.17</v>
      </c>
      <c r="AQ395" s="1">
        <v>2068.2199999999998</v>
      </c>
      <c r="AR395" s="1">
        <v>5742.12</v>
      </c>
      <c r="AS395">
        <v>516.87</v>
      </c>
      <c r="AT395">
        <v>306.08</v>
      </c>
      <c r="AU395" s="1">
        <v>9916.4599999999991</v>
      </c>
      <c r="AV395" s="1">
        <v>5413.1</v>
      </c>
      <c r="AW395">
        <v>0.46360000000000001</v>
      </c>
      <c r="AX395" s="1">
        <v>4468.93</v>
      </c>
      <c r="AY395">
        <v>0.38269999999999998</v>
      </c>
      <c r="AZ395" s="1">
        <v>1164.57</v>
      </c>
      <c r="BA395">
        <v>9.9699999999999997E-2</v>
      </c>
      <c r="BB395">
        <v>629.70000000000005</v>
      </c>
      <c r="BC395">
        <v>5.3900000000000003E-2</v>
      </c>
      <c r="BD395" s="1">
        <v>11676.31</v>
      </c>
      <c r="BE395" s="1">
        <v>4781.17</v>
      </c>
      <c r="BF395">
        <v>1.2734000000000001</v>
      </c>
      <c r="BG395">
        <v>0.55430000000000001</v>
      </c>
      <c r="BH395">
        <v>0.22800000000000001</v>
      </c>
      <c r="BI395">
        <v>0.16170000000000001</v>
      </c>
      <c r="BJ395">
        <v>3.78E-2</v>
      </c>
      <c r="BK395">
        <v>1.8100000000000002E-2</v>
      </c>
    </row>
    <row r="396" spans="1:63" x14ac:dyDescent="0.3">
      <c r="A396" t="s">
        <v>395</v>
      </c>
      <c r="B396">
        <v>46268</v>
      </c>
      <c r="C396">
        <v>75.569999999999993</v>
      </c>
      <c r="D396">
        <v>19.18</v>
      </c>
      <c r="E396" s="1">
        <v>1449.36</v>
      </c>
      <c r="F396" s="1">
        <v>1445.55</v>
      </c>
      <c r="G396">
        <v>4.4000000000000003E-3</v>
      </c>
      <c r="H396">
        <v>4.0000000000000002E-4</v>
      </c>
      <c r="I396">
        <v>8.5000000000000006E-3</v>
      </c>
      <c r="J396">
        <v>1.1000000000000001E-3</v>
      </c>
      <c r="K396">
        <v>3.2000000000000001E-2</v>
      </c>
      <c r="L396">
        <v>0.9325</v>
      </c>
      <c r="M396">
        <v>2.12E-2</v>
      </c>
      <c r="N396">
        <v>0.31230000000000002</v>
      </c>
      <c r="O396">
        <v>2.7000000000000001E-3</v>
      </c>
      <c r="P396">
        <v>0.1196</v>
      </c>
      <c r="Q396" s="1">
        <v>55123.68</v>
      </c>
      <c r="R396">
        <v>0.23280000000000001</v>
      </c>
      <c r="S396">
        <v>0.17230000000000001</v>
      </c>
      <c r="T396">
        <v>0.59489999999999998</v>
      </c>
      <c r="U396">
        <v>13.36</v>
      </c>
      <c r="V396" s="1">
        <v>67404.55</v>
      </c>
      <c r="W396">
        <v>104.7</v>
      </c>
      <c r="X396" s="1">
        <v>157160.92000000001</v>
      </c>
      <c r="Y396">
        <v>0.85160000000000002</v>
      </c>
      <c r="Z396">
        <v>8.4699999999999998E-2</v>
      </c>
      <c r="AA396">
        <v>6.3799999999999996E-2</v>
      </c>
      <c r="AB396">
        <v>0.1484</v>
      </c>
      <c r="AC396">
        <v>157.16</v>
      </c>
      <c r="AD396" s="1">
        <v>4691.33</v>
      </c>
      <c r="AE396">
        <v>564.67999999999995</v>
      </c>
      <c r="AF396" s="1">
        <v>146924.32</v>
      </c>
      <c r="AG396" t="s">
        <v>610</v>
      </c>
      <c r="AH396" s="1">
        <v>36610</v>
      </c>
      <c r="AI396" s="1">
        <v>56941.96</v>
      </c>
      <c r="AJ396">
        <v>46.86</v>
      </c>
      <c r="AK396">
        <v>28.22</v>
      </c>
      <c r="AL396">
        <v>32.840000000000003</v>
      </c>
      <c r="AM396">
        <v>4.6399999999999997</v>
      </c>
      <c r="AN396" s="1">
        <v>1681.97</v>
      </c>
      <c r="AO396">
        <v>1.0999000000000001</v>
      </c>
      <c r="AP396" s="1">
        <v>1359.62</v>
      </c>
      <c r="AQ396" s="1">
        <v>1920</v>
      </c>
      <c r="AR396" s="1">
        <v>5969.72</v>
      </c>
      <c r="AS396">
        <v>481.34</v>
      </c>
      <c r="AT396">
        <v>295.64999999999998</v>
      </c>
      <c r="AU396" s="1">
        <v>10026.32</v>
      </c>
      <c r="AV396" s="1">
        <v>5294.71</v>
      </c>
      <c r="AW396">
        <v>0.44130000000000003</v>
      </c>
      <c r="AX396" s="1">
        <v>4609.92</v>
      </c>
      <c r="AY396">
        <v>0.38429999999999997</v>
      </c>
      <c r="AZ396" s="1">
        <v>1470.09</v>
      </c>
      <c r="BA396">
        <v>0.1225</v>
      </c>
      <c r="BB396">
        <v>622.44000000000005</v>
      </c>
      <c r="BC396">
        <v>5.1900000000000002E-2</v>
      </c>
      <c r="BD396" s="1">
        <v>11997.15</v>
      </c>
      <c r="BE396" s="1">
        <v>4577.2</v>
      </c>
      <c r="BF396">
        <v>1.1971000000000001</v>
      </c>
      <c r="BG396">
        <v>0.54120000000000001</v>
      </c>
      <c r="BH396">
        <v>0.2228</v>
      </c>
      <c r="BI396">
        <v>0.18459999999999999</v>
      </c>
      <c r="BJ396">
        <v>3.7100000000000001E-2</v>
      </c>
      <c r="BK396">
        <v>1.43E-2</v>
      </c>
    </row>
    <row r="397" spans="1:63" x14ac:dyDescent="0.3">
      <c r="A397" t="s">
        <v>396</v>
      </c>
      <c r="B397">
        <v>50575</v>
      </c>
      <c r="C397">
        <v>94.71</v>
      </c>
      <c r="D397">
        <v>13.72</v>
      </c>
      <c r="E397" s="1">
        <v>1299.72</v>
      </c>
      <c r="F397" s="1">
        <v>1276.25</v>
      </c>
      <c r="G397">
        <v>2.0999999999999999E-3</v>
      </c>
      <c r="H397">
        <v>6.9999999999999999E-4</v>
      </c>
      <c r="I397">
        <v>6.1000000000000004E-3</v>
      </c>
      <c r="J397">
        <v>1.1000000000000001E-3</v>
      </c>
      <c r="K397">
        <v>1.38E-2</v>
      </c>
      <c r="L397">
        <v>0.96040000000000003</v>
      </c>
      <c r="M397">
        <v>1.6E-2</v>
      </c>
      <c r="N397">
        <v>0.38569999999999999</v>
      </c>
      <c r="O397">
        <v>5.9999999999999995E-4</v>
      </c>
      <c r="P397">
        <v>0.1361</v>
      </c>
      <c r="Q397" s="1">
        <v>52956.74</v>
      </c>
      <c r="R397">
        <v>0.25230000000000002</v>
      </c>
      <c r="S397">
        <v>0.17799999999999999</v>
      </c>
      <c r="T397">
        <v>0.56969999999999998</v>
      </c>
      <c r="U397">
        <v>10.69</v>
      </c>
      <c r="V397" s="1">
        <v>68238.53</v>
      </c>
      <c r="W397">
        <v>117.51</v>
      </c>
      <c r="X397" s="1">
        <v>130695.9</v>
      </c>
      <c r="Y397">
        <v>0.90529999999999999</v>
      </c>
      <c r="Z397">
        <v>5.1299999999999998E-2</v>
      </c>
      <c r="AA397">
        <v>4.3400000000000001E-2</v>
      </c>
      <c r="AB397">
        <v>9.4700000000000006E-2</v>
      </c>
      <c r="AC397">
        <v>130.69999999999999</v>
      </c>
      <c r="AD397" s="1">
        <v>3332.74</v>
      </c>
      <c r="AE397">
        <v>446.32</v>
      </c>
      <c r="AF397" s="1">
        <v>119203.97</v>
      </c>
      <c r="AG397" t="s">
        <v>610</v>
      </c>
      <c r="AH397" s="1">
        <v>33890</v>
      </c>
      <c r="AI397" s="1">
        <v>51102.42</v>
      </c>
      <c r="AJ397">
        <v>36.9</v>
      </c>
      <c r="AK397">
        <v>24.65</v>
      </c>
      <c r="AL397">
        <v>27.42</v>
      </c>
      <c r="AM397">
        <v>4.3499999999999996</v>
      </c>
      <c r="AN397" s="1">
        <v>1029.06</v>
      </c>
      <c r="AO397">
        <v>1.1637999999999999</v>
      </c>
      <c r="AP397" s="1">
        <v>1314.21</v>
      </c>
      <c r="AQ397" s="1">
        <v>2192.14</v>
      </c>
      <c r="AR397" s="1">
        <v>6048.88</v>
      </c>
      <c r="AS397">
        <v>533.78</v>
      </c>
      <c r="AT397">
        <v>286.24</v>
      </c>
      <c r="AU397" s="1">
        <v>10375.25</v>
      </c>
      <c r="AV397" s="1">
        <v>6654.75</v>
      </c>
      <c r="AW397">
        <v>0.5575</v>
      </c>
      <c r="AX397" s="1">
        <v>3265.26</v>
      </c>
      <c r="AY397">
        <v>0.27350000000000002</v>
      </c>
      <c r="AZ397" s="1">
        <v>1244.82</v>
      </c>
      <c r="BA397">
        <v>0.1043</v>
      </c>
      <c r="BB397">
        <v>772.15</v>
      </c>
      <c r="BC397">
        <v>6.4699999999999994E-2</v>
      </c>
      <c r="BD397" s="1">
        <v>11936.99</v>
      </c>
      <c r="BE397" s="1">
        <v>5871.51</v>
      </c>
      <c r="BF397">
        <v>2.1732999999999998</v>
      </c>
      <c r="BG397">
        <v>0.50749999999999995</v>
      </c>
      <c r="BH397">
        <v>0.21490000000000001</v>
      </c>
      <c r="BI397">
        <v>0.222</v>
      </c>
      <c r="BJ397">
        <v>3.6200000000000003E-2</v>
      </c>
      <c r="BK397">
        <v>1.9400000000000001E-2</v>
      </c>
    </row>
    <row r="398" spans="1:63" x14ac:dyDescent="0.3">
      <c r="A398" t="s">
        <v>397</v>
      </c>
      <c r="B398">
        <v>50716</v>
      </c>
      <c r="C398">
        <v>42.14</v>
      </c>
      <c r="D398">
        <v>32.06</v>
      </c>
      <c r="E398" s="1">
        <v>1350.99</v>
      </c>
      <c r="F398" s="1">
        <v>1298.68</v>
      </c>
      <c r="G398">
        <v>9.1999999999999998E-3</v>
      </c>
      <c r="H398">
        <v>1E-3</v>
      </c>
      <c r="I398">
        <v>2.9899999999999999E-2</v>
      </c>
      <c r="J398">
        <v>8.0000000000000004E-4</v>
      </c>
      <c r="K398">
        <v>4.6199999999999998E-2</v>
      </c>
      <c r="L398">
        <v>0.86129999999999995</v>
      </c>
      <c r="M398">
        <v>5.16E-2</v>
      </c>
      <c r="N398">
        <v>0.46039999999999998</v>
      </c>
      <c r="O398">
        <v>6.3E-3</v>
      </c>
      <c r="P398">
        <v>0.13800000000000001</v>
      </c>
      <c r="Q398" s="1">
        <v>55201.52</v>
      </c>
      <c r="R398">
        <v>0.26240000000000002</v>
      </c>
      <c r="S398">
        <v>0.18870000000000001</v>
      </c>
      <c r="T398">
        <v>0.54890000000000005</v>
      </c>
      <c r="U398">
        <v>10.41</v>
      </c>
      <c r="V398" s="1">
        <v>71613.990000000005</v>
      </c>
      <c r="W398">
        <v>125.41</v>
      </c>
      <c r="X398" s="1">
        <v>167275.82</v>
      </c>
      <c r="Y398">
        <v>0.70179999999999998</v>
      </c>
      <c r="Z398">
        <v>0.22059999999999999</v>
      </c>
      <c r="AA398">
        <v>7.7600000000000002E-2</v>
      </c>
      <c r="AB398">
        <v>0.29820000000000002</v>
      </c>
      <c r="AC398">
        <v>167.28</v>
      </c>
      <c r="AD398" s="1">
        <v>5533.19</v>
      </c>
      <c r="AE398">
        <v>594.89</v>
      </c>
      <c r="AF398" s="1">
        <v>149339.93</v>
      </c>
      <c r="AG398" t="s">
        <v>610</v>
      </c>
      <c r="AH398" s="1">
        <v>33274</v>
      </c>
      <c r="AI398" s="1">
        <v>51081.67</v>
      </c>
      <c r="AJ398">
        <v>49.35</v>
      </c>
      <c r="AK398">
        <v>30.51</v>
      </c>
      <c r="AL398">
        <v>37.54</v>
      </c>
      <c r="AM398">
        <v>4.7</v>
      </c>
      <c r="AN398" s="1">
        <v>1280.6300000000001</v>
      </c>
      <c r="AO398">
        <v>1.0193000000000001</v>
      </c>
      <c r="AP398" s="1">
        <v>1478.82</v>
      </c>
      <c r="AQ398" s="1">
        <v>2016.96</v>
      </c>
      <c r="AR398" s="1">
        <v>6100.31</v>
      </c>
      <c r="AS398">
        <v>635.26</v>
      </c>
      <c r="AT398">
        <v>370.4</v>
      </c>
      <c r="AU398" s="1">
        <v>10601.74</v>
      </c>
      <c r="AV398" s="1">
        <v>5241.93</v>
      </c>
      <c r="AW398">
        <v>0.41299999999999998</v>
      </c>
      <c r="AX398" s="1">
        <v>5195.97</v>
      </c>
      <c r="AY398">
        <v>0.4093</v>
      </c>
      <c r="AZ398" s="1">
        <v>1402.75</v>
      </c>
      <c r="BA398">
        <v>0.1105</v>
      </c>
      <c r="BB398">
        <v>852.88</v>
      </c>
      <c r="BC398">
        <v>6.7199999999999996E-2</v>
      </c>
      <c r="BD398" s="1">
        <v>12693.52</v>
      </c>
      <c r="BE398" s="1">
        <v>3546.61</v>
      </c>
      <c r="BF398">
        <v>1.0207999999999999</v>
      </c>
      <c r="BG398">
        <v>0.51180000000000003</v>
      </c>
      <c r="BH398">
        <v>0.20899999999999999</v>
      </c>
      <c r="BI398">
        <v>0.22889999999999999</v>
      </c>
      <c r="BJ398">
        <v>3.1600000000000003E-2</v>
      </c>
      <c r="BK398">
        <v>1.8599999999999998E-2</v>
      </c>
    </row>
    <row r="399" spans="1:63" x14ac:dyDescent="0.3">
      <c r="A399" t="s">
        <v>398</v>
      </c>
      <c r="B399">
        <v>44552</v>
      </c>
      <c r="C399">
        <v>68.569999999999993</v>
      </c>
      <c r="D399">
        <v>31.77</v>
      </c>
      <c r="E399" s="1">
        <v>2178.29</v>
      </c>
      <c r="F399" s="1">
        <v>2199.54</v>
      </c>
      <c r="G399">
        <v>7.1000000000000004E-3</v>
      </c>
      <c r="H399">
        <v>5.0000000000000001E-4</v>
      </c>
      <c r="I399">
        <v>1.4E-2</v>
      </c>
      <c r="J399">
        <v>1.2999999999999999E-3</v>
      </c>
      <c r="K399">
        <v>2.4400000000000002E-2</v>
      </c>
      <c r="L399">
        <v>0.92400000000000004</v>
      </c>
      <c r="M399">
        <v>2.87E-2</v>
      </c>
      <c r="N399">
        <v>0.32019999999999998</v>
      </c>
      <c r="O399">
        <v>5.7999999999999996E-3</v>
      </c>
      <c r="P399">
        <v>0.11990000000000001</v>
      </c>
      <c r="Q399" s="1">
        <v>57282.65</v>
      </c>
      <c r="R399">
        <v>0.24299999999999999</v>
      </c>
      <c r="S399">
        <v>0.17799999999999999</v>
      </c>
      <c r="T399">
        <v>0.57899999999999996</v>
      </c>
      <c r="U399">
        <v>16.37</v>
      </c>
      <c r="V399" s="1">
        <v>75420.5</v>
      </c>
      <c r="W399">
        <v>129.58000000000001</v>
      </c>
      <c r="X399" s="1">
        <v>148547.49</v>
      </c>
      <c r="Y399">
        <v>0.84089999999999998</v>
      </c>
      <c r="Z399">
        <v>0.1082</v>
      </c>
      <c r="AA399">
        <v>5.0900000000000001E-2</v>
      </c>
      <c r="AB399">
        <v>0.15909999999999999</v>
      </c>
      <c r="AC399">
        <v>148.55000000000001</v>
      </c>
      <c r="AD399" s="1">
        <v>4640.1499999999996</v>
      </c>
      <c r="AE399">
        <v>609.23</v>
      </c>
      <c r="AF399" s="1">
        <v>141442.29999999999</v>
      </c>
      <c r="AG399" t="s">
        <v>610</v>
      </c>
      <c r="AH399" s="1">
        <v>36881</v>
      </c>
      <c r="AI399" s="1">
        <v>57625.72</v>
      </c>
      <c r="AJ399">
        <v>48.6</v>
      </c>
      <c r="AK399">
        <v>30.1</v>
      </c>
      <c r="AL399">
        <v>33.21</v>
      </c>
      <c r="AM399">
        <v>4.6500000000000004</v>
      </c>
      <c r="AN399" s="1">
        <v>1464.49</v>
      </c>
      <c r="AO399">
        <v>0.99399999999999999</v>
      </c>
      <c r="AP399" s="1">
        <v>1215.8699999999999</v>
      </c>
      <c r="AQ399" s="1">
        <v>1890.21</v>
      </c>
      <c r="AR399" s="1">
        <v>5733.21</v>
      </c>
      <c r="AS399">
        <v>550.66</v>
      </c>
      <c r="AT399">
        <v>270.49</v>
      </c>
      <c r="AU399" s="1">
        <v>9660.43</v>
      </c>
      <c r="AV399" s="1">
        <v>5013.08</v>
      </c>
      <c r="AW399">
        <v>0.44340000000000002</v>
      </c>
      <c r="AX399" s="1">
        <v>4391.5</v>
      </c>
      <c r="AY399">
        <v>0.38840000000000002</v>
      </c>
      <c r="AZ399" s="1">
        <v>1313.67</v>
      </c>
      <c r="BA399">
        <v>0.1162</v>
      </c>
      <c r="BB399">
        <v>588.74</v>
      </c>
      <c r="BC399">
        <v>5.21E-2</v>
      </c>
      <c r="BD399" s="1">
        <v>11306.98</v>
      </c>
      <c r="BE399" s="1">
        <v>4483.96</v>
      </c>
      <c r="BF399">
        <v>1.1603000000000001</v>
      </c>
      <c r="BG399">
        <v>0.5575</v>
      </c>
      <c r="BH399">
        <v>0.2213</v>
      </c>
      <c r="BI399">
        <v>0.17549999999999999</v>
      </c>
      <c r="BJ399">
        <v>3.2399999999999998E-2</v>
      </c>
      <c r="BK399">
        <v>1.3299999999999999E-2</v>
      </c>
    </row>
    <row r="400" spans="1:63" x14ac:dyDescent="0.3">
      <c r="A400" t="s">
        <v>399</v>
      </c>
      <c r="B400">
        <v>44560</v>
      </c>
      <c r="C400">
        <v>60.9</v>
      </c>
      <c r="D400">
        <v>44.96</v>
      </c>
      <c r="E400" s="1">
        <v>2738.31</v>
      </c>
      <c r="F400" s="1">
        <v>2607.0100000000002</v>
      </c>
      <c r="G400">
        <v>6.7999999999999996E-3</v>
      </c>
      <c r="H400">
        <v>1.8E-3</v>
      </c>
      <c r="I400">
        <v>3.0300000000000001E-2</v>
      </c>
      <c r="J400">
        <v>1.1999999999999999E-3</v>
      </c>
      <c r="K400">
        <v>6.1100000000000002E-2</v>
      </c>
      <c r="L400">
        <v>0.84440000000000004</v>
      </c>
      <c r="M400">
        <v>5.4399999999999997E-2</v>
      </c>
      <c r="N400">
        <v>0.52880000000000005</v>
      </c>
      <c r="O400">
        <v>1.6400000000000001E-2</v>
      </c>
      <c r="P400">
        <v>0.1515</v>
      </c>
      <c r="Q400" s="1">
        <v>56303.63</v>
      </c>
      <c r="R400">
        <v>0.2409</v>
      </c>
      <c r="S400">
        <v>0.18310000000000001</v>
      </c>
      <c r="T400">
        <v>0.57609999999999995</v>
      </c>
      <c r="U400">
        <v>19.86</v>
      </c>
      <c r="V400" s="1">
        <v>73758.66</v>
      </c>
      <c r="W400">
        <v>134.12</v>
      </c>
      <c r="X400" s="1">
        <v>116103.21</v>
      </c>
      <c r="Y400">
        <v>0.74850000000000005</v>
      </c>
      <c r="Z400">
        <v>0.1966</v>
      </c>
      <c r="AA400">
        <v>5.5E-2</v>
      </c>
      <c r="AB400">
        <v>0.2515</v>
      </c>
      <c r="AC400">
        <v>116.1</v>
      </c>
      <c r="AD400" s="1">
        <v>3633.36</v>
      </c>
      <c r="AE400">
        <v>447.11</v>
      </c>
      <c r="AF400" s="1">
        <v>107544.45</v>
      </c>
      <c r="AG400" t="s">
        <v>610</v>
      </c>
      <c r="AH400" s="1">
        <v>30045</v>
      </c>
      <c r="AI400" s="1">
        <v>47272.7</v>
      </c>
      <c r="AJ400">
        <v>46.54</v>
      </c>
      <c r="AK400">
        <v>28.76</v>
      </c>
      <c r="AL400">
        <v>33.93</v>
      </c>
      <c r="AM400">
        <v>4.05</v>
      </c>
      <c r="AN400" s="1">
        <v>1058.6300000000001</v>
      </c>
      <c r="AO400">
        <v>1.0067999999999999</v>
      </c>
      <c r="AP400" s="1">
        <v>1323.54</v>
      </c>
      <c r="AQ400" s="1">
        <v>1826.98</v>
      </c>
      <c r="AR400" s="1">
        <v>6137.08</v>
      </c>
      <c r="AS400">
        <v>575.47</v>
      </c>
      <c r="AT400">
        <v>252.12</v>
      </c>
      <c r="AU400" s="1">
        <v>10115.19</v>
      </c>
      <c r="AV400" s="1">
        <v>6418.32</v>
      </c>
      <c r="AW400">
        <v>0.53620000000000001</v>
      </c>
      <c r="AX400" s="1">
        <v>3562.37</v>
      </c>
      <c r="AY400">
        <v>0.29759999999999998</v>
      </c>
      <c r="AZ400" s="1">
        <v>1022.93</v>
      </c>
      <c r="BA400">
        <v>8.5500000000000007E-2</v>
      </c>
      <c r="BB400">
        <v>965.83</v>
      </c>
      <c r="BC400">
        <v>8.0699999999999994E-2</v>
      </c>
      <c r="BD400" s="1">
        <v>11969.44</v>
      </c>
      <c r="BE400" s="1">
        <v>5021.03</v>
      </c>
      <c r="BF400">
        <v>1.847</v>
      </c>
      <c r="BG400">
        <v>0.53159999999999996</v>
      </c>
      <c r="BH400">
        <v>0.21959999999999999</v>
      </c>
      <c r="BI400">
        <v>0.2001</v>
      </c>
      <c r="BJ400">
        <v>3.2399999999999998E-2</v>
      </c>
      <c r="BK400">
        <v>1.6299999999999999E-2</v>
      </c>
    </row>
    <row r="401" spans="1:63" x14ac:dyDescent="0.3">
      <c r="A401" t="s">
        <v>400</v>
      </c>
      <c r="B401">
        <v>50567</v>
      </c>
      <c r="C401">
        <v>87.33</v>
      </c>
      <c r="D401">
        <v>16.100000000000001</v>
      </c>
      <c r="E401" s="1">
        <v>1405.98</v>
      </c>
      <c r="F401" s="1">
        <v>1366.41</v>
      </c>
      <c r="G401">
        <v>2.8999999999999998E-3</v>
      </c>
      <c r="H401">
        <v>4.0000000000000002E-4</v>
      </c>
      <c r="I401">
        <v>5.0000000000000001E-3</v>
      </c>
      <c r="J401">
        <v>1.2999999999999999E-3</v>
      </c>
      <c r="K401">
        <v>2.0500000000000001E-2</v>
      </c>
      <c r="L401">
        <v>0.94830000000000003</v>
      </c>
      <c r="M401">
        <v>2.1600000000000001E-2</v>
      </c>
      <c r="N401">
        <v>0.34010000000000001</v>
      </c>
      <c r="O401">
        <v>1.1000000000000001E-3</v>
      </c>
      <c r="P401">
        <v>0.13589999999999999</v>
      </c>
      <c r="Q401" s="1">
        <v>52917.35</v>
      </c>
      <c r="R401">
        <v>0.26860000000000001</v>
      </c>
      <c r="S401">
        <v>0.17019999999999999</v>
      </c>
      <c r="T401">
        <v>0.56120000000000003</v>
      </c>
      <c r="U401">
        <v>11.92</v>
      </c>
      <c r="V401" s="1">
        <v>69307.78</v>
      </c>
      <c r="W401">
        <v>113.51</v>
      </c>
      <c r="X401" s="1">
        <v>149239.12</v>
      </c>
      <c r="Y401">
        <v>0.88029999999999997</v>
      </c>
      <c r="Z401">
        <v>6.4299999999999996E-2</v>
      </c>
      <c r="AA401">
        <v>5.5399999999999998E-2</v>
      </c>
      <c r="AB401">
        <v>0.1197</v>
      </c>
      <c r="AC401">
        <v>149.24</v>
      </c>
      <c r="AD401" s="1">
        <v>4104.33</v>
      </c>
      <c r="AE401">
        <v>531.42999999999995</v>
      </c>
      <c r="AF401" s="1">
        <v>141742.43</v>
      </c>
      <c r="AG401" t="s">
        <v>610</v>
      </c>
      <c r="AH401" s="1">
        <v>34557</v>
      </c>
      <c r="AI401" s="1">
        <v>54180.27</v>
      </c>
      <c r="AJ401">
        <v>44.15</v>
      </c>
      <c r="AK401">
        <v>26.24</v>
      </c>
      <c r="AL401">
        <v>30.33</v>
      </c>
      <c r="AM401">
        <v>4.29</v>
      </c>
      <c r="AN401" s="1">
        <v>1270</v>
      </c>
      <c r="AO401">
        <v>1.1619999999999999</v>
      </c>
      <c r="AP401" s="1">
        <v>1399.71</v>
      </c>
      <c r="AQ401" s="1">
        <v>2035.45</v>
      </c>
      <c r="AR401" s="1">
        <v>5857.69</v>
      </c>
      <c r="AS401">
        <v>523</v>
      </c>
      <c r="AT401">
        <v>291.12</v>
      </c>
      <c r="AU401" s="1">
        <v>10106.959999999999</v>
      </c>
      <c r="AV401" s="1">
        <v>5761.83</v>
      </c>
      <c r="AW401">
        <v>0.48470000000000002</v>
      </c>
      <c r="AX401" s="1">
        <v>4159.76</v>
      </c>
      <c r="AY401">
        <v>0.34989999999999999</v>
      </c>
      <c r="AZ401" s="1">
        <v>1245.94</v>
      </c>
      <c r="BA401">
        <v>0.1048</v>
      </c>
      <c r="BB401">
        <v>720.64</v>
      </c>
      <c r="BC401">
        <v>6.0600000000000001E-2</v>
      </c>
      <c r="BD401" s="1">
        <v>11888.18</v>
      </c>
      <c r="BE401" s="1">
        <v>4908.37</v>
      </c>
      <c r="BF401">
        <v>1.5018</v>
      </c>
      <c r="BG401">
        <v>0.53569999999999995</v>
      </c>
      <c r="BH401">
        <v>0.21809999999999999</v>
      </c>
      <c r="BI401">
        <v>0.19359999999999999</v>
      </c>
      <c r="BJ401">
        <v>3.6600000000000001E-2</v>
      </c>
      <c r="BK401">
        <v>1.61E-2</v>
      </c>
    </row>
    <row r="402" spans="1:63" x14ac:dyDescent="0.3">
      <c r="A402" t="s">
        <v>401</v>
      </c>
      <c r="B402">
        <v>44578</v>
      </c>
      <c r="C402">
        <v>18.239999999999998</v>
      </c>
      <c r="D402">
        <v>211.05</v>
      </c>
      <c r="E402" s="1">
        <v>3849.22</v>
      </c>
      <c r="F402" s="1">
        <v>3525.34</v>
      </c>
      <c r="G402">
        <v>1.5800000000000002E-2</v>
      </c>
      <c r="H402">
        <v>1.4E-3</v>
      </c>
      <c r="I402">
        <v>0.17460000000000001</v>
      </c>
      <c r="J402">
        <v>1.6000000000000001E-3</v>
      </c>
      <c r="K402">
        <v>8.1699999999999995E-2</v>
      </c>
      <c r="L402">
        <v>0.64980000000000004</v>
      </c>
      <c r="M402">
        <v>7.51E-2</v>
      </c>
      <c r="N402">
        <v>0.58299999999999996</v>
      </c>
      <c r="O402">
        <v>3.6999999999999998E-2</v>
      </c>
      <c r="P402">
        <v>0.1648</v>
      </c>
      <c r="Q402" s="1">
        <v>61785.46</v>
      </c>
      <c r="R402">
        <v>0.2407</v>
      </c>
      <c r="S402">
        <v>0.1895</v>
      </c>
      <c r="T402">
        <v>0.56979999999999997</v>
      </c>
      <c r="U402">
        <v>25.22</v>
      </c>
      <c r="V402" s="1">
        <v>87322.29</v>
      </c>
      <c r="W402">
        <v>150.06</v>
      </c>
      <c r="X402" s="1">
        <v>149093.10999999999</v>
      </c>
      <c r="Y402">
        <v>0.61109999999999998</v>
      </c>
      <c r="Z402">
        <v>0.3392</v>
      </c>
      <c r="AA402">
        <v>4.9700000000000001E-2</v>
      </c>
      <c r="AB402">
        <v>0.38890000000000002</v>
      </c>
      <c r="AC402">
        <v>149.09</v>
      </c>
      <c r="AD402" s="1">
        <v>6720.72</v>
      </c>
      <c r="AE402">
        <v>658.11</v>
      </c>
      <c r="AF402" s="1">
        <v>151990.07</v>
      </c>
      <c r="AG402" t="s">
        <v>610</v>
      </c>
      <c r="AH402" s="1">
        <v>31480</v>
      </c>
      <c r="AI402" s="1">
        <v>49912.480000000003</v>
      </c>
      <c r="AJ402">
        <v>68.98</v>
      </c>
      <c r="AK402">
        <v>43.64</v>
      </c>
      <c r="AL402">
        <v>50.07</v>
      </c>
      <c r="AM402">
        <v>4.5199999999999996</v>
      </c>
      <c r="AN402" s="1">
        <v>1094.47</v>
      </c>
      <c r="AO402">
        <v>1.1309</v>
      </c>
      <c r="AP402" s="1">
        <v>1554.89</v>
      </c>
      <c r="AQ402" s="1">
        <v>2189.31</v>
      </c>
      <c r="AR402" s="1">
        <v>7153.29</v>
      </c>
      <c r="AS402">
        <v>755.89</v>
      </c>
      <c r="AT402">
        <v>370.71</v>
      </c>
      <c r="AU402" s="1">
        <v>12024.09</v>
      </c>
      <c r="AV402" s="1">
        <v>5678.48</v>
      </c>
      <c r="AW402">
        <v>0.39889999999999998</v>
      </c>
      <c r="AX402" s="1">
        <v>6588.23</v>
      </c>
      <c r="AY402">
        <v>0.46279999999999999</v>
      </c>
      <c r="AZ402">
        <v>914.75</v>
      </c>
      <c r="BA402">
        <v>6.4299999999999996E-2</v>
      </c>
      <c r="BB402" s="1">
        <v>1052.82</v>
      </c>
      <c r="BC402">
        <v>7.3999999999999996E-2</v>
      </c>
      <c r="BD402" s="1">
        <v>14234.28</v>
      </c>
      <c r="BE402" s="1">
        <v>3153.93</v>
      </c>
      <c r="BF402">
        <v>0.88149999999999995</v>
      </c>
      <c r="BG402">
        <v>0.53949999999999998</v>
      </c>
      <c r="BH402">
        <v>0.2107</v>
      </c>
      <c r="BI402">
        <v>0.20630000000000001</v>
      </c>
      <c r="BJ402">
        <v>2.92E-2</v>
      </c>
      <c r="BK402">
        <v>1.44E-2</v>
      </c>
    </row>
    <row r="403" spans="1:63" x14ac:dyDescent="0.3">
      <c r="A403" t="s">
        <v>402</v>
      </c>
      <c r="B403">
        <v>47761</v>
      </c>
      <c r="C403">
        <v>112.43</v>
      </c>
      <c r="D403">
        <v>11.87</v>
      </c>
      <c r="E403" s="1">
        <v>1334.7</v>
      </c>
      <c r="F403" s="1">
        <v>1280.77</v>
      </c>
      <c r="G403">
        <v>1.5E-3</v>
      </c>
      <c r="H403">
        <v>2.9999999999999997E-4</v>
      </c>
      <c r="I403">
        <v>5.1999999999999998E-3</v>
      </c>
      <c r="J403">
        <v>6.9999999999999999E-4</v>
      </c>
      <c r="K403">
        <v>9.1000000000000004E-3</v>
      </c>
      <c r="L403">
        <v>0.96850000000000003</v>
      </c>
      <c r="M403">
        <v>1.47E-2</v>
      </c>
      <c r="N403">
        <v>0.46050000000000002</v>
      </c>
      <c r="O403">
        <v>5.3E-3</v>
      </c>
      <c r="P403">
        <v>0.14050000000000001</v>
      </c>
      <c r="Q403" s="1">
        <v>52752.15</v>
      </c>
      <c r="R403">
        <v>0.24479999999999999</v>
      </c>
      <c r="S403">
        <v>0.18149999999999999</v>
      </c>
      <c r="T403">
        <v>0.57369999999999999</v>
      </c>
      <c r="U403">
        <v>10.050000000000001</v>
      </c>
      <c r="V403" s="1">
        <v>69789.53</v>
      </c>
      <c r="W403">
        <v>127.85</v>
      </c>
      <c r="X403" s="1">
        <v>147097.14000000001</v>
      </c>
      <c r="Y403">
        <v>0.77590000000000003</v>
      </c>
      <c r="Z403">
        <v>8.8400000000000006E-2</v>
      </c>
      <c r="AA403">
        <v>0.1356</v>
      </c>
      <c r="AB403">
        <v>0.22409999999999999</v>
      </c>
      <c r="AC403">
        <v>147.1</v>
      </c>
      <c r="AD403" s="1">
        <v>3902.97</v>
      </c>
      <c r="AE403">
        <v>435.94</v>
      </c>
      <c r="AF403" s="1">
        <v>128843.28</v>
      </c>
      <c r="AG403" t="s">
        <v>610</v>
      </c>
      <c r="AH403" s="1">
        <v>32467</v>
      </c>
      <c r="AI403" s="1">
        <v>49758.559999999998</v>
      </c>
      <c r="AJ403">
        <v>36.03</v>
      </c>
      <c r="AK403">
        <v>24.44</v>
      </c>
      <c r="AL403">
        <v>26.79</v>
      </c>
      <c r="AM403">
        <v>4.05</v>
      </c>
      <c r="AN403" s="1">
        <v>1279.32</v>
      </c>
      <c r="AO403">
        <v>1.0807</v>
      </c>
      <c r="AP403" s="1">
        <v>1390.75</v>
      </c>
      <c r="AQ403" s="1">
        <v>2268.2600000000002</v>
      </c>
      <c r="AR403" s="1">
        <v>6089.24</v>
      </c>
      <c r="AS403">
        <v>548.37</v>
      </c>
      <c r="AT403">
        <v>259.68</v>
      </c>
      <c r="AU403" s="1">
        <v>10556.29</v>
      </c>
      <c r="AV403" s="1">
        <v>6671.49</v>
      </c>
      <c r="AW403">
        <v>0.52510000000000001</v>
      </c>
      <c r="AX403" s="1">
        <v>3838.25</v>
      </c>
      <c r="AY403">
        <v>0.30209999999999998</v>
      </c>
      <c r="AZ403" s="1">
        <v>1233.9000000000001</v>
      </c>
      <c r="BA403">
        <v>9.7100000000000006E-2</v>
      </c>
      <c r="BB403">
        <v>960.6</v>
      </c>
      <c r="BC403">
        <v>7.5600000000000001E-2</v>
      </c>
      <c r="BD403" s="1">
        <v>12704.25</v>
      </c>
      <c r="BE403" s="1">
        <v>5664.58</v>
      </c>
      <c r="BF403">
        <v>2.0402999999999998</v>
      </c>
      <c r="BG403">
        <v>0.51249999999999996</v>
      </c>
      <c r="BH403">
        <v>0.22600000000000001</v>
      </c>
      <c r="BI403">
        <v>0.20449999999999999</v>
      </c>
      <c r="BJ403">
        <v>3.7499999999999999E-2</v>
      </c>
      <c r="BK403">
        <v>1.9599999999999999E-2</v>
      </c>
    </row>
    <row r="404" spans="1:63" x14ac:dyDescent="0.3">
      <c r="A404" t="s">
        <v>403</v>
      </c>
      <c r="B404">
        <v>47373</v>
      </c>
      <c r="C404">
        <v>31</v>
      </c>
      <c r="D404">
        <v>222.06</v>
      </c>
      <c r="E404" s="1">
        <v>6884.01</v>
      </c>
      <c r="F404" s="1">
        <v>6662.6</v>
      </c>
      <c r="G404">
        <v>2.7300000000000001E-2</v>
      </c>
      <c r="H404">
        <v>5.0000000000000001E-4</v>
      </c>
      <c r="I404">
        <v>6.8000000000000005E-2</v>
      </c>
      <c r="J404">
        <v>1.1000000000000001E-3</v>
      </c>
      <c r="K404">
        <v>3.9600000000000003E-2</v>
      </c>
      <c r="L404">
        <v>0.81669999999999998</v>
      </c>
      <c r="M404">
        <v>4.6800000000000001E-2</v>
      </c>
      <c r="N404">
        <v>0.28149999999999997</v>
      </c>
      <c r="O404">
        <v>2.41E-2</v>
      </c>
      <c r="P404">
        <v>0.13350000000000001</v>
      </c>
      <c r="Q404" s="1">
        <v>63743.82</v>
      </c>
      <c r="R404">
        <v>0.25800000000000001</v>
      </c>
      <c r="S404">
        <v>0.1852</v>
      </c>
      <c r="T404">
        <v>0.55679999999999996</v>
      </c>
      <c r="U404">
        <v>39.090000000000003</v>
      </c>
      <c r="V404" s="1">
        <v>90947.62</v>
      </c>
      <c r="W404">
        <v>173.5</v>
      </c>
      <c r="X404" s="1">
        <v>164989.13</v>
      </c>
      <c r="Y404">
        <v>0.77680000000000005</v>
      </c>
      <c r="Z404">
        <v>0.1883</v>
      </c>
      <c r="AA404">
        <v>3.49E-2</v>
      </c>
      <c r="AB404">
        <v>0.22320000000000001</v>
      </c>
      <c r="AC404">
        <v>164.99</v>
      </c>
      <c r="AD404" s="1">
        <v>6899.67</v>
      </c>
      <c r="AE404">
        <v>811.85</v>
      </c>
      <c r="AF404" s="1">
        <v>167291.79999999999</v>
      </c>
      <c r="AG404" t="s">
        <v>610</v>
      </c>
      <c r="AH404" s="1">
        <v>40356</v>
      </c>
      <c r="AI404" s="1">
        <v>68389.05</v>
      </c>
      <c r="AJ404">
        <v>68.709999999999994</v>
      </c>
      <c r="AK404">
        <v>39.270000000000003</v>
      </c>
      <c r="AL404">
        <v>44.92</v>
      </c>
      <c r="AM404">
        <v>4.7699999999999996</v>
      </c>
      <c r="AN404" s="1">
        <v>1584.74</v>
      </c>
      <c r="AO404">
        <v>0.79320000000000002</v>
      </c>
      <c r="AP404" s="1">
        <v>1330.88</v>
      </c>
      <c r="AQ404" s="1">
        <v>1949.97</v>
      </c>
      <c r="AR404" s="1">
        <v>6455.75</v>
      </c>
      <c r="AS404">
        <v>714.44</v>
      </c>
      <c r="AT404">
        <v>333.39</v>
      </c>
      <c r="AU404" s="1">
        <v>10784.42</v>
      </c>
      <c r="AV404" s="1">
        <v>4223.93</v>
      </c>
      <c r="AW404">
        <v>0.3498</v>
      </c>
      <c r="AX404" s="1">
        <v>6285.65</v>
      </c>
      <c r="AY404">
        <v>0.52059999999999995</v>
      </c>
      <c r="AZ404">
        <v>991.37</v>
      </c>
      <c r="BA404">
        <v>8.2100000000000006E-2</v>
      </c>
      <c r="BB404">
        <v>573.66</v>
      </c>
      <c r="BC404">
        <v>4.7500000000000001E-2</v>
      </c>
      <c r="BD404" s="1">
        <v>12074.61</v>
      </c>
      <c r="BE404" s="1">
        <v>2856.81</v>
      </c>
      <c r="BF404">
        <v>0.49370000000000003</v>
      </c>
      <c r="BG404">
        <v>0.58420000000000005</v>
      </c>
      <c r="BH404">
        <v>0.2233</v>
      </c>
      <c r="BI404">
        <v>0.14849999999999999</v>
      </c>
      <c r="BJ404">
        <v>2.9499999999999998E-2</v>
      </c>
      <c r="BK404">
        <v>1.44E-2</v>
      </c>
    </row>
    <row r="405" spans="1:63" x14ac:dyDescent="0.3">
      <c r="A405" t="s">
        <v>404</v>
      </c>
      <c r="B405">
        <v>44586</v>
      </c>
      <c r="C405">
        <v>22.61</v>
      </c>
      <c r="D405">
        <v>148.22999999999999</v>
      </c>
      <c r="E405" s="1">
        <v>3351.75</v>
      </c>
      <c r="F405" s="1">
        <v>3266.66</v>
      </c>
      <c r="G405">
        <v>3.7499999999999999E-2</v>
      </c>
      <c r="H405">
        <v>5.0000000000000001E-4</v>
      </c>
      <c r="I405">
        <v>2.5700000000000001E-2</v>
      </c>
      <c r="J405">
        <v>5.9999999999999995E-4</v>
      </c>
      <c r="K405">
        <v>2.9000000000000001E-2</v>
      </c>
      <c r="L405">
        <v>0.86880000000000002</v>
      </c>
      <c r="M405">
        <v>3.7999999999999999E-2</v>
      </c>
      <c r="N405">
        <v>8.5099999999999995E-2</v>
      </c>
      <c r="O405">
        <v>1.1599999999999999E-2</v>
      </c>
      <c r="P405">
        <v>0.1081</v>
      </c>
      <c r="Q405" s="1">
        <v>70473.570000000007</v>
      </c>
      <c r="R405">
        <v>0.18160000000000001</v>
      </c>
      <c r="S405">
        <v>0.1837</v>
      </c>
      <c r="T405">
        <v>0.63460000000000005</v>
      </c>
      <c r="U405">
        <v>20.61</v>
      </c>
      <c r="V405" s="1">
        <v>95440.09</v>
      </c>
      <c r="W405">
        <v>160.94999999999999</v>
      </c>
      <c r="X405" s="1">
        <v>205438.57</v>
      </c>
      <c r="Y405">
        <v>0.88670000000000004</v>
      </c>
      <c r="Z405">
        <v>8.5900000000000004E-2</v>
      </c>
      <c r="AA405">
        <v>2.75E-2</v>
      </c>
      <c r="AB405">
        <v>0.1133</v>
      </c>
      <c r="AC405">
        <v>205.44</v>
      </c>
      <c r="AD405" s="1">
        <v>9418.08</v>
      </c>
      <c r="AE405" s="1">
        <v>1146.1600000000001</v>
      </c>
      <c r="AF405" s="1">
        <v>221495.19</v>
      </c>
      <c r="AG405" t="s">
        <v>610</v>
      </c>
      <c r="AH405" s="1">
        <v>62954.5</v>
      </c>
      <c r="AI405" s="1">
        <v>133560.25</v>
      </c>
      <c r="AJ405">
        <v>91.01</v>
      </c>
      <c r="AK405">
        <v>47.37</v>
      </c>
      <c r="AL405">
        <v>59.95</v>
      </c>
      <c r="AM405">
        <v>4.62</v>
      </c>
      <c r="AN405" s="1">
        <v>3339.12</v>
      </c>
      <c r="AO405">
        <v>0.62109999999999999</v>
      </c>
      <c r="AP405" s="1">
        <v>1564.92</v>
      </c>
      <c r="AQ405" s="1">
        <v>1913.6</v>
      </c>
      <c r="AR405" s="1">
        <v>7285.29</v>
      </c>
      <c r="AS405">
        <v>787.08</v>
      </c>
      <c r="AT405">
        <v>464.46</v>
      </c>
      <c r="AU405" s="1">
        <v>12015.35</v>
      </c>
      <c r="AV405" s="1">
        <v>3339.38</v>
      </c>
      <c r="AW405">
        <v>0.25040000000000001</v>
      </c>
      <c r="AX405" s="1">
        <v>8592.0499999999993</v>
      </c>
      <c r="AY405">
        <v>0.64410000000000001</v>
      </c>
      <c r="AZ405" s="1">
        <v>1063.23</v>
      </c>
      <c r="BA405">
        <v>7.9699999999999993E-2</v>
      </c>
      <c r="BB405">
        <v>344</v>
      </c>
      <c r="BC405">
        <v>2.58E-2</v>
      </c>
      <c r="BD405" s="1">
        <v>13338.67</v>
      </c>
      <c r="BE405" s="1">
        <v>1871.06</v>
      </c>
      <c r="BF405">
        <v>0.17949999999999999</v>
      </c>
      <c r="BG405">
        <v>0.59689999999999999</v>
      </c>
      <c r="BH405">
        <v>0.21479999999999999</v>
      </c>
      <c r="BI405">
        <v>0.1384</v>
      </c>
      <c r="BJ405">
        <v>3.4299999999999997E-2</v>
      </c>
      <c r="BK405">
        <v>1.5699999999999999E-2</v>
      </c>
    </row>
    <row r="406" spans="1:63" x14ac:dyDescent="0.3">
      <c r="A406" t="s">
        <v>405</v>
      </c>
      <c r="B406">
        <v>44594</v>
      </c>
      <c r="C406">
        <v>33.29</v>
      </c>
      <c r="D406">
        <v>56.33</v>
      </c>
      <c r="E406" s="1">
        <v>1874.83</v>
      </c>
      <c r="F406" s="1">
        <v>1762.58</v>
      </c>
      <c r="G406">
        <v>2.0400000000000001E-2</v>
      </c>
      <c r="H406">
        <v>8.0000000000000004E-4</v>
      </c>
      <c r="I406">
        <v>0.1283</v>
      </c>
      <c r="J406">
        <v>1.1000000000000001E-3</v>
      </c>
      <c r="K406">
        <v>7.2099999999999997E-2</v>
      </c>
      <c r="L406">
        <v>0.70520000000000005</v>
      </c>
      <c r="M406">
        <v>7.1999999999999995E-2</v>
      </c>
      <c r="N406">
        <v>0.43459999999999999</v>
      </c>
      <c r="O406">
        <v>1.61E-2</v>
      </c>
      <c r="P406">
        <v>0.12870000000000001</v>
      </c>
      <c r="Q406" s="1">
        <v>61534.75</v>
      </c>
      <c r="R406">
        <v>0.2341</v>
      </c>
      <c r="S406">
        <v>0.1943</v>
      </c>
      <c r="T406">
        <v>0.5716</v>
      </c>
      <c r="U406">
        <v>13.79</v>
      </c>
      <c r="V406" s="1">
        <v>80090.3</v>
      </c>
      <c r="W406">
        <v>131.9</v>
      </c>
      <c r="X406" s="1">
        <v>183747.26</v>
      </c>
      <c r="Y406">
        <v>0.69099999999999995</v>
      </c>
      <c r="Z406">
        <v>0.27479999999999999</v>
      </c>
      <c r="AA406">
        <v>3.4200000000000001E-2</v>
      </c>
      <c r="AB406">
        <v>0.309</v>
      </c>
      <c r="AC406">
        <v>183.75</v>
      </c>
      <c r="AD406" s="1">
        <v>7518.93</v>
      </c>
      <c r="AE406">
        <v>786.83</v>
      </c>
      <c r="AF406" s="1">
        <v>180245.19</v>
      </c>
      <c r="AG406" t="s">
        <v>610</v>
      </c>
      <c r="AH406" s="1">
        <v>34425</v>
      </c>
      <c r="AI406" s="1">
        <v>58060.43</v>
      </c>
      <c r="AJ406">
        <v>64.16</v>
      </c>
      <c r="AK406">
        <v>39.31</v>
      </c>
      <c r="AL406">
        <v>45.11</v>
      </c>
      <c r="AM406">
        <v>4.93</v>
      </c>
      <c r="AN406" s="1">
        <v>1438.85</v>
      </c>
      <c r="AO406">
        <v>1.1080000000000001</v>
      </c>
      <c r="AP406" s="1">
        <v>1571.43</v>
      </c>
      <c r="AQ406" s="1">
        <v>2162.7199999999998</v>
      </c>
      <c r="AR406" s="1">
        <v>6906.35</v>
      </c>
      <c r="AS406">
        <v>720.91</v>
      </c>
      <c r="AT406">
        <v>388.25</v>
      </c>
      <c r="AU406" s="1">
        <v>11749.67</v>
      </c>
      <c r="AV406" s="1">
        <v>4272.79</v>
      </c>
      <c r="AW406">
        <v>0.32019999999999998</v>
      </c>
      <c r="AX406" s="1">
        <v>7192.36</v>
      </c>
      <c r="AY406">
        <v>0.53890000000000005</v>
      </c>
      <c r="AZ406" s="1">
        <v>1094.8599999999999</v>
      </c>
      <c r="BA406">
        <v>8.2000000000000003E-2</v>
      </c>
      <c r="BB406">
        <v>785.41</v>
      </c>
      <c r="BC406">
        <v>5.8900000000000001E-2</v>
      </c>
      <c r="BD406" s="1">
        <v>13345.42</v>
      </c>
      <c r="BE406" s="1">
        <v>2322.69</v>
      </c>
      <c r="BF406">
        <v>0.48559999999999998</v>
      </c>
      <c r="BG406">
        <v>0.55130000000000001</v>
      </c>
      <c r="BH406">
        <v>0.20499999999999999</v>
      </c>
      <c r="BI406">
        <v>0.19320000000000001</v>
      </c>
      <c r="BJ406">
        <v>3.1300000000000001E-2</v>
      </c>
      <c r="BK406">
        <v>1.9199999999999998E-2</v>
      </c>
    </row>
    <row r="407" spans="1:63" x14ac:dyDescent="0.3">
      <c r="A407" t="s">
        <v>406</v>
      </c>
      <c r="B407">
        <v>61903</v>
      </c>
      <c r="C407">
        <v>136.29</v>
      </c>
      <c r="D407">
        <v>16.579999999999998</v>
      </c>
      <c r="E407" s="1">
        <v>2259.63</v>
      </c>
      <c r="F407" s="1">
        <v>2240.89</v>
      </c>
      <c r="G407">
        <v>2.0999999999999999E-3</v>
      </c>
      <c r="H407">
        <v>2.9999999999999997E-4</v>
      </c>
      <c r="I407">
        <v>6.3E-3</v>
      </c>
      <c r="J407">
        <v>6.9999999999999999E-4</v>
      </c>
      <c r="K407">
        <v>1.1599999999999999E-2</v>
      </c>
      <c r="L407">
        <v>0.95820000000000005</v>
      </c>
      <c r="M407">
        <v>2.0799999999999999E-2</v>
      </c>
      <c r="N407">
        <v>0.50129999999999997</v>
      </c>
      <c r="O407">
        <v>1.8E-3</v>
      </c>
      <c r="P407">
        <v>0.15229999999999999</v>
      </c>
      <c r="Q407" s="1">
        <v>53197.01</v>
      </c>
      <c r="R407">
        <v>0.2515</v>
      </c>
      <c r="S407">
        <v>0.17269999999999999</v>
      </c>
      <c r="T407">
        <v>0.57579999999999998</v>
      </c>
      <c r="U407">
        <v>16.170000000000002</v>
      </c>
      <c r="V407" s="1">
        <v>75264.2</v>
      </c>
      <c r="W407">
        <v>135.69999999999999</v>
      </c>
      <c r="X407" s="1">
        <v>118829.1</v>
      </c>
      <c r="Y407">
        <v>0.80259999999999998</v>
      </c>
      <c r="Z407">
        <v>0.115</v>
      </c>
      <c r="AA407">
        <v>8.2400000000000001E-2</v>
      </c>
      <c r="AB407">
        <v>0.19739999999999999</v>
      </c>
      <c r="AC407">
        <v>118.83</v>
      </c>
      <c r="AD407" s="1">
        <v>2986.7</v>
      </c>
      <c r="AE407">
        <v>395.52</v>
      </c>
      <c r="AF407" s="1">
        <v>106215.94</v>
      </c>
      <c r="AG407" t="s">
        <v>610</v>
      </c>
      <c r="AH407" s="1">
        <v>31995</v>
      </c>
      <c r="AI407" s="1">
        <v>48011.53</v>
      </c>
      <c r="AJ407">
        <v>33.83</v>
      </c>
      <c r="AK407">
        <v>24.37</v>
      </c>
      <c r="AL407">
        <v>26.16</v>
      </c>
      <c r="AM407">
        <v>4.1900000000000004</v>
      </c>
      <c r="AN407" s="1">
        <v>1014.65</v>
      </c>
      <c r="AO407">
        <v>0.94499999999999995</v>
      </c>
      <c r="AP407" s="1">
        <v>1253.54</v>
      </c>
      <c r="AQ407" s="1">
        <v>2131.21</v>
      </c>
      <c r="AR407" s="1">
        <v>5860.71</v>
      </c>
      <c r="AS407">
        <v>492.32</v>
      </c>
      <c r="AT407">
        <v>258.48</v>
      </c>
      <c r="AU407" s="1">
        <v>9996.26</v>
      </c>
      <c r="AV407" s="1">
        <v>6809.52</v>
      </c>
      <c r="AW407">
        <v>0.58450000000000002</v>
      </c>
      <c r="AX407" s="1">
        <v>2750.99</v>
      </c>
      <c r="AY407">
        <v>0.2361</v>
      </c>
      <c r="AZ407" s="1">
        <v>1132.6199999999999</v>
      </c>
      <c r="BA407">
        <v>9.7199999999999995E-2</v>
      </c>
      <c r="BB407">
        <v>957.07</v>
      </c>
      <c r="BC407">
        <v>8.2199999999999995E-2</v>
      </c>
      <c r="BD407" s="1">
        <v>11650.2</v>
      </c>
      <c r="BE407" s="1">
        <v>6233.41</v>
      </c>
      <c r="BF407">
        <v>2.4702000000000002</v>
      </c>
      <c r="BG407">
        <v>0.52739999999999998</v>
      </c>
      <c r="BH407">
        <v>0.22919999999999999</v>
      </c>
      <c r="BI407">
        <v>0.18890000000000001</v>
      </c>
      <c r="BJ407">
        <v>3.9199999999999999E-2</v>
      </c>
      <c r="BK407">
        <v>1.52E-2</v>
      </c>
    </row>
    <row r="408" spans="1:63" x14ac:dyDescent="0.3">
      <c r="A408" t="s">
        <v>407</v>
      </c>
      <c r="B408">
        <v>49726</v>
      </c>
      <c r="C408">
        <v>75.099999999999994</v>
      </c>
      <c r="D408">
        <v>9.61</v>
      </c>
      <c r="E408">
        <v>721.73</v>
      </c>
      <c r="F408">
        <v>686.52</v>
      </c>
      <c r="G408">
        <v>3.5999999999999999E-3</v>
      </c>
      <c r="H408">
        <v>1E-4</v>
      </c>
      <c r="I408">
        <v>6.7000000000000002E-3</v>
      </c>
      <c r="J408">
        <v>1.4E-3</v>
      </c>
      <c r="K408">
        <v>3.2800000000000003E-2</v>
      </c>
      <c r="L408">
        <v>0.9365</v>
      </c>
      <c r="M408">
        <v>1.9E-2</v>
      </c>
      <c r="N408">
        <v>0.35060000000000002</v>
      </c>
      <c r="O408">
        <v>2.8E-3</v>
      </c>
      <c r="P408">
        <v>0.13969999999999999</v>
      </c>
      <c r="Q408" s="1">
        <v>53152.94</v>
      </c>
      <c r="R408">
        <v>0.30740000000000001</v>
      </c>
      <c r="S408">
        <v>0.1507</v>
      </c>
      <c r="T408">
        <v>0.54190000000000005</v>
      </c>
      <c r="U408">
        <v>7.09</v>
      </c>
      <c r="V408" s="1">
        <v>65806.16</v>
      </c>
      <c r="W408">
        <v>98.04</v>
      </c>
      <c r="X408" s="1">
        <v>172412.17</v>
      </c>
      <c r="Y408">
        <v>0.86919999999999997</v>
      </c>
      <c r="Z408">
        <v>8.0699999999999994E-2</v>
      </c>
      <c r="AA408">
        <v>5.0099999999999999E-2</v>
      </c>
      <c r="AB408">
        <v>0.1308</v>
      </c>
      <c r="AC408">
        <v>172.41</v>
      </c>
      <c r="AD408" s="1">
        <v>4390.2700000000004</v>
      </c>
      <c r="AE408">
        <v>545.54</v>
      </c>
      <c r="AF408" s="1">
        <v>144777.17000000001</v>
      </c>
      <c r="AG408" t="s">
        <v>610</v>
      </c>
      <c r="AH408" s="1">
        <v>34424</v>
      </c>
      <c r="AI408" s="1">
        <v>52082.11</v>
      </c>
      <c r="AJ408">
        <v>42.82</v>
      </c>
      <c r="AK408">
        <v>24.15</v>
      </c>
      <c r="AL408">
        <v>29.67</v>
      </c>
      <c r="AM408">
        <v>4.29</v>
      </c>
      <c r="AN408" s="1">
        <v>1685.61</v>
      </c>
      <c r="AO408">
        <v>1.5075000000000001</v>
      </c>
      <c r="AP408" s="1">
        <v>1678.91</v>
      </c>
      <c r="AQ408" s="1">
        <v>2139.3200000000002</v>
      </c>
      <c r="AR408" s="1">
        <v>6423.42</v>
      </c>
      <c r="AS408">
        <v>527.45000000000005</v>
      </c>
      <c r="AT408">
        <v>298.37</v>
      </c>
      <c r="AU408" s="1">
        <v>11067.49</v>
      </c>
      <c r="AV408" s="1">
        <v>6437.2</v>
      </c>
      <c r="AW408">
        <v>0.4546</v>
      </c>
      <c r="AX408" s="1">
        <v>5270.58</v>
      </c>
      <c r="AY408">
        <v>0.37219999999999998</v>
      </c>
      <c r="AZ408" s="1">
        <v>1728.43</v>
      </c>
      <c r="BA408">
        <v>0.1221</v>
      </c>
      <c r="BB408">
        <v>723.47</v>
      </c>
      <c r="BC408">
        <v>5.11E-2</v>
      </c>
      <c r="BD408" s="1">
        <v>14159.67</v>
      </c>
      <c r="BE408" s="1">
        <v>5200.8</v>
      </c>
      <c r="BF408">
        <v>1.7154</v>
      </c>
      <c r="BG408">
        <v>0.51490000000000002</v>
      </c>
      <c r="BH408">
        <v>0.2077</v>
      </c>
      <c r="BI408">
        <v>0.2215</v>
      </c>
      <c r="BJ408">
        <v>3.5200000000000002E-2</v>
      </c>
      <c r="BK408">
        <v>2.07E-2</v>
      </c>
    </row>
    <row r="409" spans="1:63" x14ac:dyDescent="0.3">
      <c r="A409" t="s">
        <v>408</v>
      </c>
      <c r="B409">
        <v>46763</v>
      </c>
      <c r="C409">
        <v>35.43</v>
      </c>
      <c r="D409">
        <v>245.4</v>
      </c>
      <c r="E409" s="1">
        <v>8694.17</v>
      </c>
      <c r="F409" s="1">
        <v>8516.33</v>
      </c>
      <c r="G409">
        <v>8.3699999999999997E-2</v>
      </c>
      <c r="H409">
        <v>8.0000000000000004E-4</v>
      </c>
      <c r="I409">
        <v>6.7400000000000002E-2</v>
      </c>
      <c r="J409">
        <v>1.1999999999999999E-3</v>
      </c>
      <c r="K409">
        <v>4.9200000000000001E-2</v>
      </c>
      <c r="L409">
        <v>0.75009999999999999</v>
      </c>
      <c r="M409">
        <v>4.7699999999999999E-2</v>
      </c>
      <c r="N409">
        <v>0.186</v>
      </c>
      <c r="O409">
        <v>3.7999999999999999E-2</v>
      </c>
      <c r="P409">
        <v>0.11749999999999999</v>
      </c>
      <c r="Q409" s="1">
        <v>70774.320000000007</v>
      </c>
      <c r="R409">
        <v>0.21479999999999999</v>
      </c>
      <c r="S409">
        <v>0.17929999999999999</v>
      </c>
      <c r="T409">
        <v>0.60589999999999999</v>
      </c>
      <c r="U409">
        <v>48.86</v>
      </c>
      <c r="V409" s="1">
        <v>91601.41</v>
      </c>
      <c r="W409">
        <v>175.84</v>
      </c>
      <c r="X409" s="1">
        <v>187461.13</v>
      </c>
      <c r="Y409">
        <v>0.78849999999999998</v>
      </c>
      <c r="Z409">
        <v>0.18190000000000001</v>
      </c>
      <c r="AA409">
        <v>2.9600000000000001E-2</v>
      </c>
      <c r="AB409">
        <v>0.21149999999999999</v>
      </c>
      <c r="AC409">
        <v>187.46</v>
      </c>
      <c r="AD409" s="1">
        <v>8634.99</v>
      </c>
      <c r="AE409">
        <v>950.16</v>
      </c>
      <c r="AF409" s="1">
        <v>206776.24</v>
      </c>
      <c r="AG409" t="s">
        <v>610</v>
      </c>
      <c r="AH409" s="1">
        <v>53393</v>
      </c>
      <c r="AI409" s="1">
        <v>101392.9</v>
      </c>
      <c r="AJ409">
        <v>74.91</v>
      </c>
      <c r="AK409">
        <v>42.87</v>
      </c>
      <c r="AL409">
        <v>48.62</v>
      </c>
      <c r="AM409">
        <v>4.88</v>
      </c>
      <c r="AN409" s="1">
        <v>1493.34</v>
      </c>
      <c r="AO409">
        <v>0.64370000000000005</v>
      </c>
      <c r="AP409" s="1">
        <v>1347.64</v>
      </c>
      <c r="AQ409" s="1">
        <v>1951.49</v>
      </c>
      <c r="AR409" s="1">
        <v>7098.72</v>
      </c>
      <c r="AS409">
        <v>731.23</v>
      </c>
      <c r="AT409">
        <v>390.24</v>
      </c>
      <c r="AU409" s="1">
        <v>11519.32</v>
      </c>
      <c r="AV409" s="1">
        <v>3245.5</v>
      </c>
      <c r="AW409">
        <v>0.26</v>
      </c>
      <c r="AX409" s="1">
        <v>7759.35</v>
      </c>
      <c r="AY409">
        <v>0.62150000000000005</v>
      </c>
      <c r="AZ409" s="1">
        <v>1075.8399999999999</v>
      </c>
      <c r="BA409">
        <v>8.6199999999999999E-2</v>
      </c>
      <c r="BB409">
        <v>403.76</v>
      </c>
      <c r="BC409">
        <v>3.2300000000000002E-2</v>
      </c>
      <c r="BD409" s="1">
        <v>12484.44</v>
      </c>
      <c r="BE409" s="1">
        <v>1932.5</v>
      </c>
      <c r="BF409">
        <v>0.25030000000000002</v>
      </c>
      <c r="BG409">
        <v>0.60450000000000004</v>
      </c>
      <c r="BH409">
        <v>0.22509999999999999</v>
      </c>
      <c r="BI409">
        <v>0.1201</v>
      </c>
      <c r="BJ409">
        <v>2.9700000000000001E-2</v>
      </c>
      <c r="BK409">
        <v>2.07E-2</v>
      </c>
    </row>
    <row r="410" spans="1:63" x14ac:dyDescent="0.3">
      <c r="A410" t="s">
        <v>409</v>
      </c>
      <c r="B410">
        <v>46573</v>
      </c>
      <c r="C410">
        <v>40.29</v>
      </c>
      <c r="D410">
        <v>92</v>
      </c>
      <c r="E410" s="1">
        <v>3706.44</v>
      </c>
      <c r="F410" s="1">
        <v>3568.23</v>
      </c>
      <c r="G410">
        <v>2.06E-2</v>
      </c>
      <c r="H410">
        <v>8.0000000000000004E-4</v>
      </c>
      <c r="I410">
        <v>1.7100000000000001E-2</v>
      </c>
      <c r="J410">
        <v>1.1999999999999999E-3</v>
      </c>
      <c r="K410">
        <v>3.0599999999999999E-2</v>
      </c>
      <c r="L410">
        <v>0.89780000000000004</v>
      </c>
      <c r="M410">
        <v>3.2000000000000001E-2</v>
      </c>
      <c r="N410">
        <v>0.17249999999999999</v>
      </c>
      <c r="O410">
        <v>1.3100000000000001E-2</v>
      </c>
      <c r="P410">
        <v>0.1111</v>
      </c>
      <c r="Q410" s="1">
        <v>63409.63</v>
      </c>
      <c r="R410">
        <v>0.21890000000000001</v>
      </c>
      <c r="S410">
        <v>0.192</v>
      </c>
      <c r="T410">
        <v>0.58899999999999997</v>
      </c>
      <c r="U410">
        <v>20.77</v>
      </c>
      <c r="V410" s="1">
        <v>87570.98</v>
      </c>
      <c r="W410">
        <v>175.82</v>
      </c>
      <c r="X410" s="1">
        <v>194283.92</v>
      </c>
      <c r="Y410">
        <v>0.81820000000000004</v>
      </c>
      <c r="Z410">
        <v>0.14149999999999999</v>
      </c>
      <c r="AA410">
        <v>4.0300000000000002E-2</v>
      </c>
      <c r="AB410">
        <v>0.18179999999999999</v>
      </c>
      <c r="AC410">
        <v>194.28</v>
      </c>
      <c r="AD410" s="1">
        <v>7296.33</v>
      </c>
      <c r="AE410">
        <v>878.58</v>
      </c>
      <c r="AF410" s="1">
        <v>199083.21</v>
      </c>
      <c r="AG410" t="s">
        <v>610</v>
      </c>
      <c r="AH410" s="1">
        <v>44152</v>
      </c>
      <c r="AI410" s="1">
        <v>80515.570000000007</v>
      </c>
      <c r="AJ410">
        <v>62.04</v>
      </c>
      <c r="AK410">
        <v>36.79</v>
      </c>
      <c r="AL410">
        <v>38.979999999999997</v>
      </c>
      <c r="AM410">
        <v>4.58</v>
      </c>
      <c r="AN410" s="1">
        <v>1524.29</v>
      </c>
      <c r="AO410">
        <v>0.75960000000000005</v>
      </c>
      <c r="AP410" s="1">
        <v>1270.31</v>
      </c>
      <c r="AQ410" s="1">
        <v>1906.9</v>
      </c>
      <c r="AR410" s="1">
        <v>6272.98</v>
      </c>
      <c r="AS410">
        <v>642.85</v>
      </c>
      <c r="AT410">
        <v>314.26</v>
      </c>
      <c r="AU410" s="1">
        <v>10407.299999999999</v>
      </c>
      <c r="AV410" s="1">
        <v>3811.98</v>
      </c>
      <c r="AW410">
        <v>0.3301</v>
      </c>
      <c r="AX410" s="1">
        <v>6582.1</v>
      </c>
      <c r="AY410">
        <v>0.56999999999999995</v>
      </c>
      <c r="AZ410">
        <v>717.58</v>
      </c>
      <c r="BA410">
        <v>6.2100000000000002E-2</v>
      </c>
      <c r="BB410">
        <v>435.71</v>
      </c>
      <c r="BC410">
        <v>3.7699999999999997E-2</v>
      </c>
      <c r="BD410" s="1">
        <v>11547.38</v>
      </c>
      <c r="BE410" s="1">
        <v>2353.3200000000002</v>
      </c>
      <c r="BF410">
        <v>0.35320000000000001</v>
      </c>
      <c r="BG410">
        <v>0.58460000000000001</v>
      </c>
      <c r="BH410">
        <v>0.2253</v>
      </c>
      <c r="BI410">
        <v>0.1444</v>
      </c>
      <c r="BJ410">
        <v>2.93E-2</v>
      </c>
      <c r="BK410">
        <v>1.6299999999999999E-2</v>
      </c>
    </row>
    <row r="411" spans="1:63" x14ac:dyDescent="0.3">
      <c r="A411" t="s">
        <v>410</v>
      </c>
      <c r="B411">
        <v>49478</v>
      </c>
      <c r="C411">
        <v>46.29</v>
      </c>
      <c r="D411">
        <v>45.68</v>
      </c>
      <c r="E411" s="1">
        <v>2114.2199999999998</v>
      </c>
      <c r="F411" s="1">
        <v>2061.44</v>
      </c>
      <c r="G411">
        <v>1.21E-2</v>
      </c>
      <c r="H411">
        <v>8.9999999999999998E-4</v>
      </c>
      <c r="I411">
        <v>3.1300000000000001E-2</v>
      </c>
      <c r="J411">
        <v>1.5E-3</v>
      </c>
      <c r="K411">
        <v>4.8500000000000001E-2</v>
      </c>
      <c r="L411">
        <v>0.86209999999999998</v>
      </c>
      <c r="M411">
        <v>4.36E-2</v>
      </c>
      <c r="N411">
        <v>0.38540000000000002</v>
      </c>
      <c r="O411">
        <v>1.5100000000000001E-2</v>
      </c>
      <c r="P411">
        <v>0.12889999999999999</v>
      </c>
      <c r="Q411" s="1">
        <v>56284.05</v>
      </c>
      <c r="R411">
        <v>0.254</v>
      </c>
      <c r="S411">
        <v>0.1767</v>
      </c>
      <c r="T411">
        <v>0.56930000000000003</v>
      </c>
      <c r="U411">
        <v>14.6</v>
      </c>
      <c r="V411" s="1">
        <v>75588.52</v>
      </c>
      <c r="W411">
        <v>140.05000000000001</v>
      </c>
      <c r="X411" s="1">
        <v>166538.09</v>
      </c>
      <c r="Y411">
        <v>0.71540000000000004</v>
      </c>
      <c r="Z411">
        <v>0.22689999999999999</v>
      </c>
      <c r="AA411">
        <v>5.7700000000000001E-2</v>
      </c>
      <c r="AB411">
        <v>0.28460000000000002</v>
      </c>
      <c r="AC411">
        <v>166.54</v>
      </c>
      <c r="AD411" s="1">
        <v>5796</v>
      </c>
      <c r="AE411">
        <v>628</v>
      </c>
      <c r="AF411" s="1">
        <v>164427.78</v>
      </c>
      <c r="AG411" t="s">
        <v>610</v>
      </c>
      <c r="AH411" s="1">
        <v>34177</v>
      </c>
      <c r="AI411" s="1">
        <v>58645.91</v>
      </c>
      <c r="AJ411">
        <v>51.83</v>
      </c>
      <c r="AK411">
        <v>32.65</v>
      </c>
      <c r="AL411">
        <v>38.65</v>
      </c>
      <c r="AM411">
        <v>4.72</v>
      </c>
      <c r="AN411" s="1">
        <v>1580.18</v>
      </c>
      <c r="AO411">
        <v>0.93979999999999997</v>
      </c>
      <c r="AP411" s="1">
        <v>1276.18</v>
      </c>
      <c r="AQ411" s="1">
        <v>1860.52</v>
      </c>
      <c r="AR411" s="1">
        <v>5805.36</v>
      </c>
      <c r="AS411">
        <v>532.85</v>
      </c>
      <c r="AT411">
        <v>318.54000000000002</v>
      </c>
      <c r="AU411" s="1">
        <v>9793.4500000000007</v>
      </c>
      <c r="AV411" s="1">
        <v>4183.47</v>
      </c>
      <c r="AW411">
        <v>0.36559999999999998</v>
      </c>
      <c r="AX411" s="1">
        <v>5210.25</v>
      </c>
      <c r="AY411">
        <v>0.45529999999999998</v>
      </c>
      <c r="AZ411" s="1">
        <v>1314.28</v>
      </c>
      <c r="BA411">
        <v>0.1149</v>
      </c>
      <c r="BB411">
        <v>734.6</v>
      </c>
      <c r="BC411">
        <v>6.4199999999999993E-2</v>
      </c>
      <c r="BD411" s="1">
        <v>11442.59</v>
      </c>
      <c r="BE411" s="1">
        <v>2884.92</v>
      </c>
      <c r="BF411">
        <v>0.69710000000000005</v>
      </c>
      <c r="BG411">
        <v>0.53500000000000003</v>
      </c>
      <c r="BH411">
        <v>0.21290000000000001</v>
      </c>
      <c r="BI411">
        <v>0.20480000000000001</v>
      </c>
      <c r="BJ411">
        <v>3.0800000000000001E-2</v>
      </c>
      <c r="BK411">
        <v>1.6500000000000001E-2</v>
      </c>
    </row>
    <row r="412" spans="1:63" x14ac:dyDescent="0.3">
      <c r="A412" t="s">
        <v>411</v>
      </c>
      <c r="B412">
        <v>46581</v>
      </c>
      <c r="C412">
        <v>21.24</v>
      </c>
      <c r="D412">
        <v>154.63</v>
      </c>
      <c r="E412" s="1">
        <v>3283.99</v>
      </c>
      <c r="F412" s="1">
        <v>3224.92</v>
      </c>
      <c r="G412">
        <v>6.9699999999999998E-2</v>
      </c>
      <c r="H412">
        <v>1.2999999999999999E-3</v>
      </c>
      <c r="I412">
        <v>5.04E-2</v>
      </c>
      <c r="J412">
        <v>8.0000000000000004E-4</v>
      </c>
      <c r="K412">
        <v>3.8199999999999998E-2</v>
      </c>
      <c r="L412">
        <v>0.79700000000000004</v>
      </c>
      <c r="M412">
        <v>4.2500000000000003E-2</v>
      </c>
      <c r="N412">
        <v>0.1041</v>
      </c>
      <c r="O412">
        <v>2.6100000000000002E-2</v>
      </c>
      <c r="P412">
        <v>0.1086</v>
      </c>
      <c r="Q412" s="1">
        <v>73205.789999999994</v>
      </c>
      <c r="R412">
        <v>0.17419999999999999</v>
      </c>
      <c r="S412">
        <v>0.17299999999999999</v>
      </c>
      <c r="T412">
        <v>0.65290000000000004</v>
      </c>
      <c r="U412">
        <v>20.65</v>
      </c>
      <c r="V412" s="1">
        <v>94204.37</v>
      </c>
      <c r="W412">
        <v>157.82</v>
      </c>
      <c r="X412" s="1">
        <v>277018.15999999997</v>
      </c>
      <c r="Y412">
        <v>0.77500000000000002</v>
      </c>
      <c r="Z412">
        <v>0.2</v>
      </c>
      <c r="AA412">
        <v>2.5000000000000001E-2</v>
      </c>
      <c r="AB412">
        <v>0.22500000000000001</v>
      </c>
      <c r="AC412">
        <v>277.02</v>
      </c>
      <c r="AD412" s="1">
        <v>11669.3</v>
      </c>
      <c r="AE412" s="1">
        <v>1220.46</v>
      </c>
      <c r="AF412" s="1">
        <v>309274.14</v>
      </c>
      <c r="AG412" t="s">
        <v>610</v>
      </c>
      <c r="AH412" s="1">
        <v>55859</v>
      </c>
      <c r="AI412" s="1">
        <v>141156.87</v>
      </c>
      <c r="AJ412">
        <v>77.790000000000006</v>
      </c>
      <c r="AK412">
        <v>40.64</v>
      </c>
      <c r="AL412">
        <v>48.69</v>
      </c>
      <c r="AM412">
        <v>5.19</v>
      </c>
      <c r="AN412" s="1">
        <v>1302.8699999999999</v>
      </c>
      <c r="AO412">
        <v>0.55049999999999999</v>
      </c>
      <c r="AP412" s="1">
        <v>1687.12</v>
      </c>
      <c r="AQ412" s="1">
        <v>2269.2399999999998</v>
      </c>
      <c r="AR412" s="1">
        <v>8013.04</v>
      </c>
      <c r="AS412">
        <v>887.1</v>
      </c>
      <c r="AT412">
        <v>494.49</v>
      </c>
      <c r="AU412" s="1">
        <v>13350.99</v>
      </c>
      <c r="AV412" s="1">
        <v>2914.85</v>
      </c>
      <c r="AW412">
        <v>0.19620000000000001</v>
      </c>
      <c r="AX412" s="1">
        <v>10459.25</v>
      </c>
      <c r="AY412">
        <v>0.70420000000000005</v>
      </c>
      <c r="AZ412" s="1">
        <v>1089.1600000000001</v>
      </c>
      <c r="BA412">
        <v>7.3300000000000004E-2</v>
      </c>
      <c r="BB412">
        <v>390.33</v>
      </c>
      <c r="BC412">
        <v>2.63E-2</v>
      </c>
      <c r="BD412" s="1">
        <v>14853.59</v>
      </c>
      <c r="BE412" s="1">
        <v>1048.9000000000001</v>
      </c>
      <c r="BF412">
        <v>8.14E-2</v>
      </c>
      <c r="BG412">
        <v>0.59960000000000002</v>
      </c>
      <c r="BH412">
        <v>0.2162</v>
      </c>
      <c r="BI412">
        <v>0.13650000000000001</v>
      </c>
      <c r="BJ412">
        <v>3.0099999999999998E-2</v>
      </c>
      <c r="BK412">
        <v>1.7600000000000001E-2</v>
      </c>
    </row>
    <row r="413" spans="1:63" x14ac:dyDescent="0.3">
      <c r="A413" t="s">
        <v>412</v>
      </c>
      <c r="B413">
        <v>44602</v>
      </c>
      <c r="C413">
        <v>65.14</v>
      </c>
      <c r="D413">
        <v>52.12</v>
      </c>
      <c r="E413" s="1">
        <v>3394.98</v>
      </c>
      <c r="F413" s="1">
        <v>3224.22</v>
      </c>
      <c r="G413">
        <v>1.0800000000000001E-2</v>
      </c>
      <c r="H413">
        <v>6.9999999999999999E-4</v>
      </c>
      <c r="I413">
        <v>4.9099999999999998E-2</v>
      </c>
      <c r="J413">
        <v>1.1999999999999999E-3</v>
      </c>
      <c r="K413">
        <v>5.3699999999999998E-2</v>
      </c>
      <c r="L413">
        <v>0.82279999999999998</v>
      </c>
      <c r="M413">
        <v>6.1800000000000001E-2</v>
      </c>
      <c r="N413">
        <v>0.47289999999999999</v>
      </c>
      <c r="O413">
        <v>1.5699999999999999E-2</v>
      </c>
      <c r="P413">
        <v>0.13819999999999999</v>
      </c>
      <c r="Q413" s="1">
        <v>57304.85</v>
      </c>
      <c r="R413">
        <v>0.27029999999999998</v>
      </c>
      <c r="S413">
        <v>0.17780000000000001</v>
      </c>
      <c r="T413">
        <v>0.55179999999999996</v>
      </c>
      <c r="U413">
        <v>23.61</v>
      </c>
      <c r="V413" s="1">
        <v>78193.56</v>
      </c>
      <c r="W413">
        <v>139.53</v>
      </c>
      <c r="X413" s="1">
        <v>144804.72</v>
      </c>
      <c r="Y413">
        <v>0.7147</v>
      </c>
      <c r="Z413">
        <v>0.2387</v>
      </c>
      <c r="AA413">
        <v>4.6600000000000003E-2</v>
      </c>
      <c r="AB413">
        <v>0.2853</v>
      </c>
      <c r="AC413">
        <v>144.80000000000001</v>
      </c>
      <c r="AD413" s="1">
        <v>5113.59</v>
      </c>
      <c r="AE413">
        <v>576.09</v>
      </c>
      <c r="AF413" s="1">
        <v>139430.69</v>
      </c>
      <c r="AG413" t="s">
        <v>610</v>
      </c>
      <c r="AH413" s="1">
        <v>30910</v>
      </c>
      <c r="AI413" s="1">
        <v>52748.959999999999</v>
      </c>
      <c r="AJ413">
        <v>53.16</v>
      </c>
      <c r="AK413">
        <v>32.43</v>
      </c>
      <c r="AL413">
        <v>38.22</v>
      </c>
      <c r="AM413">
        <v>4.4400000000000004</v>
      </c>
      <c r="AN413" s="1">
        <v>1361.96</v>
      </c>
      <c r="AO413">
        <v>1.0328999999999999</v>
      </c>
      <c r="AP413" s="1">
        <v>1337.44</v>
      </c>
      <c r="AQ413" s="1">
        <v>1793.51</v>
      </c>
      <c r="AR413" s="1">
        <v>6257.32</v>
      </c>
      <c r="AS413">
        <v>588.09</v>
      </c>
      <c r="AT413">
        <v>289.95</v>
      </c>
      <c r="AU413" s="1">
        <v>10266.299999999999</v>
      </c>
      <c r="AV413" s="1">
        <v>5142.1000000000004</v>
      </c>
      <c r="AW413">
        <v>0.42759999999999998</v>
      </c>
      <c r="AX413" s="1">
        <v>5064.62</v>
      </c>
      <c r="AY413">
        <v>0.42120000000000002</v>
      </c>
      <c r="AZ413">
        <v>934.64</v>
      </c>
      <c r="BA413">
        <v>7.7700000000000005E-2</v>
      </c>
      <c r="BB413">
        <v>883.58</v>
      </c>
      <c r="BC413">
        <v>7.3499999999999996E-2</v>
      </c>
      <c r="BD413" s="1">
        <v>12024.93</v>
      </c>
      <c r="BE413" s="1">
        <v>3552.33</v>
      </c>
      <c r="BF413">
        <v>0.97230000000000005</v>
      </c>
      <c r="BG413">
        <v>0.54339999999999999</v>
      </c>
      <c r="BH413">
        <v>0.21</v>
      </c>
      <c r="BI413">
        <v>0.19400000000000001</v>
      </c>
      <c r="BJ413">
        <v>3.4099999999999998E-2</v>
      </c>
      <c r="BK413">
        <v>1.84E-2</v>
      </c>
    </row>
    <row r="414" spans="1:63" x14ac:dyDescent="0.3">
      <c r="A414" t="s">
        <v>413</v>
      </c>
      <c r="B414">
        <v>44610</v>
      </c>
      <c r="C414">
        <v>54</v>
      </c>
      <c r="D414">
        <v>39.11</v>
      </c>
      <c r="E414" s="1">
        <v>2112.17</v>
      </c>
      <c r="F414" s="1">
        <v>1967.94</v>
      </c>
      <c r="G414">
        <v>1.04E-2</v>
      </c>
      <c r="H414">
        <v>1E-3</v>
      </c>
      <c r="I414">
        <v>5.2499999999999998E-2</v>
      </c>
      <c r="J414">
        <v>1.1000000000000001E-3</v>
      </c>
      <c r="K414">
        <v>5.2200000000000003E-2</v>
      </c>
      <c r="L414">
        <v>0.81889999999999996</v>
      </c>
      <c r="M414">
        <v>6.3799999999999996E-2</v>
      </c>
      <c r="N414">
        <v>0.47349999999999998</v>
      </c>
      <c r="O414">
        <v>8.8999999999999999E-3</v>
      </c>
      <c r="P414">
        <v>0.1368</v>
      </c>
      <c r="Q414" s="1">
        <v>56645.17</v>
      </c>
      <c r="R414">
        <v>0.25040000000000001</v>
      </c>
      <c r="S414">
        <v>0.1759</v>
      </c>
      <c r="T414">
        <v>0.57369999999999999</v>
      </c>
      <c r="U414">
        <v>13.9</v>
      </c>
      <c r="V414" s="1">
        <v>78633.16</v>
      </c>
      <c r="W414">
        <v>146.88</v>
      </c>
      <c r="X414" s="1">
        <v>162024.63</v>
      </c>
      <c r="Y414">
        <v>0.68730000000000002</v>
      </c>
      <c r="Z414">
        <v>0.26540000000000002</v>
      </c>
      <c r="AA414">
        <v>4.7300000000000002E-2</v>
      </c>
      <c r="AB414">
        <v>0.31269999999999998</v>
      </c>
      <c r="AC414">
        <v>162.02000000000001</v>
      </c>
      <c r="AD414" s="1">
        <v>5407.88</v>
      </c>
      <c r="AE414">
        <v>555.92999999999995</v>
      </c>
      <c r="AF414" s="1">
        <v>159867.75</v>
      </c>
      <c r="AG414" t="s">
        <v>610</v>
      </c>
      <c r="AH414" s="1">
        <v>31735</v>
      </c>
      <c r="AI414" s="1">
        <v>52210.400000000001</v>
      </c>
      <c r="AJ414">
        <v>52.28</v>
      </c>
      <c r="AK414">
        <v>32.32</v>
      </c>
      <c r="AL414">
        <v>39.44</v>
      </c>
      <c r="AM414">
        <v>4.7699999999999996</v>
      </c>
      <c r="AN414" s="1">
        <v>1213.23</v>
      </c>
      <c r="AO414">
        <v>0.98670000000000002</v>
      </c>
      <c r="AP414" s="1">
        <v>1349.12</v>
      </c>
      <c r="AQ414" s="1">
        <v>1903.45</v>
      </c>
      <c r="AR414" s="1">
        <v>6105.73</v>
      </c>
      <c r="AS414">
        <v>595.49</v>
      </c>
      <c r="AT414">
        <v>312.3</v>
      </c>
      <c r="AU414" s="1">
        <v>10266.08</v>
      </c>
      <c r="AV414" s="1">
        <v>4915.26</v>
      </c>
      <c r="AW414">
        <v>0.40600000000000003</v>
      </c>
      <c r="AX414" s="1">
        <v>5244.07</v>
      </c>
      <c r="AY414">
        <v>0.43309999999999998</v>
      </c>
      <c r="AZ414" s="1">
        <v>1106.8</v>
      </c>
      <c r="BA414">
        <v>9.1399999999999995E-2</v>
      </c>
      <c r="BB414">
        <v>841.23</v>
      </c>
      <c r="BC414">
        <v>6.9500000000000006E-2</v>
      </c>
      <c r="BD414" s="1">
        <v>12107.36</v>
      </c>
      <c r="BE414" s="1">
        <v>3207.25</v>
      </c>
      <c r="BF414">
        <v>0.89790000000000003</v>
      </c>
      <c r="BG414">
        <v>0.53200000000000003</v>
      </c>
      <c r="BH414">
        <v>0.2092</v>
      </c>
      <c r="BI414">
        <v>0.2069</v>
      </c>
      <c r="BJ414">
        <v>3.27E-2</v>
      </c>
      <c r="BK414">
        <v>1.9099999999999999E-2</v>
      </c>
    </row>
    <row r="415" spans="1:63" x14ac:dyDescent="0.3">
      <c r="A415" t="s">
        <v>414</v>
      </c>
      <c r="B415">
        <v>49916</v>
      </c>
      <c r="C415">
        <v>70.290000000000006</v>
      </c>
      <c r="D415">
        <v>14.43</v>
      </c>
      <c r="E415" s="1">
        <v>1014.4</v>
      </c>
      <c r="F415">
        <v>952.63</v>
      </c>
      <c r="G415">
        <v>3.5000000000000001E-3</v>
      </c>
      <c r="H415">
        <v>2.9999999999999997E-4</v>
      </c>
      <c r="I415">
        <v>8.5000000000000006E-3</v>
      </c>
      <c r="J415">
        <v>1.4E-3</v>
      </c>
      <c r="K415">
        <v>1.8800000000000001E-2</v>
      </c>
      <c r="L415">
        <v>0.94179999999999997</v>
      </c>
      <c r="M415">
        <v>2.5600000000000001E-2</v>
      </c>
      <c r="N415">
        <v>0.45140000000000002</v>
      </c>
      <c r="O415">
        <v>1.5E-3</v>
      </c>
      <c r="P415">
        <v>0.13880000000000001</v>
      </c>
      <c r="Q415" s="1">
        <v>52529.23</v>
      </c>
      <c r="R415">
        <v>0.28010000000000002</v>
      </c>
      <c r="S415">
        <v>0.1741</v>
      </c>
      <c r="T415">
        <v>0.54579999999999995</v>
      </c>
      <c r="U415">
        <v>8.41</v>
      </c>
      <c r="V415" s="1">
        <v>67430.69</v>
      </c>
      <c r="W415">
        <v>116.14</v>
      </c>
      <c r="X415" s="1">
        <v>133827.5</v>
      </c>
      <c r="Y415">
        <v>0.86719999999999997</v>
      </c>
      <c r="Z415">
        <v>7.8399999999999997E-2</v>
      </c>
      <c r="AA415">
        <v>5.4399999999999997E-2</v>
      </c>
      <c r="AB415">
        <v>0.1328</v>
      </c>
      <c r="AC415">
        <v>133.83000000000001</v>
      </c>
      <c r="AD415" s="1">
        <v>3392.35</v>
      </c>
      <c r="AE415">
        <v>460.68</v>
      </c>
      <c r="AF415" s="1">
        <v>119715.39</v>
      </c>
      <c r="AG415" t="s">
        <v>610</v>
      </c>
      <c r="AH415" s="1">
        <v>32655</v>
      </c>
      <c r="AI415" s="1">
        <v>49109.39</v>
      </c>
      <c r="AJ415">
        <v>41.91</v>
      </c>
      <c r="AK415">
        <v>24.13</v>
      </c>
      <c r="AL415">
        <v>29.68</v>
      </c>
      <c r="AM415">
        <v>4.2699999999999996</v>
      </c>
      <c r="AN415" s="1">
        <v>1252.6099999999999</v>
      </c>
      <c r="AO415">
        <v>1.1727000000000001</v>
      </c>
      <c r="AP415" s="1">
        <v>1523.98</v>
      </c>
      <c r="AQ415" s="1">
        <v>2136.5100000000002</v>
      </c>
      <c r="AR415" s="1">
        <v>5953.31</v>
      </c>
      <c r="AS415">
        <v>502.25</v>
      </c>
      <c r="AT415">
        <v>273.26</v>
      </c>
      <c r="AU415" s="1">
        <v>10389.31</v>
      </c>
      <c r="AV415" s="1">
        <v>7130.42</v>
      </c>
      <c r="AW415">
        <v>0.54630000000000001</v>
      </c>
      <c r="AX415" s="1">
        <v>3656.28</v>
      </c>
      <c r="AY415">
        <v>0.28010000000000002</v>
      </c>
      <c r="AZ415" s="1">
        <v>1390.39</v>
      </c>
      <c r="BA415">
        <v>0.1065</v>
      </c>
      <c r="BB415">
        <v>874.33</v>
      </c>
      <c r="BC415">
        <v>6.7000000000000004E-2</v>
      </c>
      <c r="BD415" s="1">
        <v>13051.42</v>
      </c>
      <c r="BE415" s="1">
        <v>5782.74</v>
      </c>
      <c r="BF415">
        <v>2.1128</v>
      </c>
      <c r="BG415">
        <v>0.50280000000000002</v>
      </c>
      <c r="BH415">
        <v>0.21310000000000001</v>
      </c>
      <c r="BI415">
        <v>0.23019999999999999</v>
      </c>
      <c r="BJ415">
        <v>3.6600000000000001E-2</v>
      </c>
      <c r="BK415">
        <v>1.7399999999999999E-2</v>
      </c>
    </row>
    <row r="416" spans="1:63" x14ac:dyDescent="0.3">
      <c r="A416" t="s">
        <v>415</v>
      </c>
      <c r="B416">
        <v>50724</v>
      </c>
      <c r="C416">
        <v>72.430000000000007</v>
      </c>
      <c r="D416">
        <v>19.3</v>
      </c>
      <c r="E416" s="1">
        <v>1397.51</v>
      </c>
      <c r="F416" s="1">
        <v>1384.4</v>
      </c>
      <c r="G416">
        <v>5.7999999999999996E-3</v>
      </c>
      <c r="H416">
        <v>2.9999999999999997E-4</v>
      </c>
      <c r="I416">
        <v>8.8000000000000005E-3</v>
      </c>
      <c r="J416">
        <v>1E-3</v>
      </c>
      <c r="K416">
        <v>4.0500000000000001E-2</v>
      </c>
      <c r="L416">
        <v>0.91659999999999997</v>
      </c>
      <c r="M416">
        <v>2.7E-2</v>
      </c>
      <c r="N416">
        <v>0.28560000000000002</v>
      </c>
      <c r="O416">
        <v>4.1000000000000003E-3</v>
      </c>
      <c r="P416">
        <v>0.1182</v>
      </c>
      <c r="Q416" s="1">
        <v>54213.66</v>
      </c>
      <c r="R416">
        <v>0.24199999999999999</v>
      </c>
      <c r="S416">
        <v>0.18679999999999999</v>
      </c>
      <c r="T416">
        <v>0.57120000000000004</v>
      </c>
      <c r="U416">
        <v>12.64</v>
      </c>
      <c r="V416" s="1">
        <v>65069.88</v>
      </c>
      <c r="W416">
        <v>106.6</v>
      </c>
      <c r="X416" s="1">
        <v>153956.56</v>
      </c>
      <c r="Y416">
        <v>0.87350000000000005</v>
      </c>
      <c r="Z416">
        <v>7.9899999999999999E-2</v>
      </c>
      <c r="AA416">
        <v>4.6600000000000003E-2</v>
      </c>
      <c r="AB416">
        <v>0.1265</v>
      </c>
      <c r="AC416">
        <v>153.96</v>
      </c>
      <c r="AD416" s="1">
        <v>4377.22</v>
      </c>
      <c r="AE416">
        <v>573.99</v>
      </c>
      <c r="AF416" s="1">
        <v>146381.41</v>
      </c>
      <c r="AG416" t="s">
        <v>610</v>
      </c>
      <c r="AH416" s="1">
        <v>36715</v>
      </c>
      <c r="AI416" s="1">
        <v>58412.01</v>
      </c>
      <c r="AJ416">
        <v>43.1</v>
      </c>
      <c r="AK416">
        <v>26.81</v>
      </c>
      <c r="AL416">
        <v>30.18</v>
      </c>
      <c r="AM416">
        <v>4.34</v>
      </c>
      <c r="AN416" s="1">
        <v>1576.44</v>
      </c>
      <c r="AO416">
        <v>1.1433</v>
      </c>
      <c r="AP416" s="1">
        <v>1281.18</v>
      </c>
      <c r="AQ416" s="1">
        <v>1899.49</v>
      </c>
      <c r="AR416" s="1">
        <v>5896.1</v>
      </c>
      <c r="AS416">
        <v>520.39</v>
      </c>
      <c r="AT416">
        <v>298.56</v>
      </c>
      <c r="AU416" s="1">
        <v>9895.7199999999993</v>
      </c>
      <c r="AV416" s="1">
        <v>5135.34</v>
      </c>
      <c r="AW416">
        <v>0.43919999999999998</v>
      </c>
      <c r="AX416" s="1">
        <v>4618.49</v>
      </c>
      <c r="AY416">
        <v>0.39500000000000002</v>
      </c>
      <c r="AZ416" s="1">
        <v>1343.1</v>
      </c>
      <c r="BA416">
        <v>0.1149</v>
      </c>
      <c r="BB416">
        <v>596.80999999999995</v>
      </c>
      <c r="BC416">
        <v>5.0999999999999997E-2</v>
      </c>
      <c r="BD416" s="1">
        <v>11693.74</v>
      </c>
      <c r="BE416" s="1">
        <v>4295.74</v>
      </c>
      <c r="BF416">
        <v>1.1384000000000001</v>
      </c>
      <c r="BG416">
        <v>0.53469999999999995</v>
      </c>
      <c r="BH416">
        <v>0.2213</v>
      </c>
      <c r="BI416">
        <v>0.19420000000000001</v>
      </c>
      <c r="BJ416">
        <v>3.44E-2</v>
      </c>
      <c r="BK416">
        <v>1.54E-2</v>
      </c>
    </row>
    <row r="417" spans="1:63" x14ac:dyDescent="0.3">
      <c r="A417" t="s">
        <v>416</v>
      </c>
      <c r="B417">
        <v>48215</v>
      </c>
      <c r="C417">
        <v>8.6300000000000008</v>
      </c>
      <c r="D417">
        <v>226.96</v>
      </c>
      <c r="E417" s="1">
        <v>1957.53</v>
      </c>
      <c r="F417" s="1">
        <v>1927.3</v>
      </c>
      <c r="G417">
        <v>2.93E-2</v>
      </c>
      <c r="H417">
        <v>2.9999999999999997E-4</v>
      </c>
      <c r="I417">
        <v>2.7799999999999998E-2</v>
      </c>
      <c r="J417">
        <v>4.0000000000000002E-4</v>
      </c>
      <c r="K417">
        <v>3.0300000000000001E-2</v>
      </c>
      <c r="L417">
        <v>0.87460000000000004</v>
      </c>
      <c r="M417">
        <v>3.7199999999999997E-2</v>
      </c>
      <c r="N417">
        <v>6.0699999999999997E-2</v>
      </c>
      <c r="O417">
        <v>6.8999999999999999E-3</v>
      </c>
      <c r="P417">
        <v>0.10199999999999999</v>
      </c>
      <c r="Q417" s="1">
        <v>72940.61</v>
      </c>
      <c r="R417">
        <v>0.1842</v>
      </c>
      <c r="S417">
        <v>0.20180000000000001</v>
      </c>
      <c r="T417">
        <v>0.61409999999999998</v>
      </c>
      <c r="U417">
        <v>13.4</v>
      </c>
      <c r="V417" s="1">
        <v>98882.87</v>
      </c>
      <c r="W417">
        <v>145.44999999999999</v>
      </c>
      <c r="X417" s="1">
        <v>197675.87</v>
      </c>
      <c r="Y417">
        <v>0.92900000000000005</v>
      </c>
      <c r="Z417">
        <v>5.3999999999999999E-2</v>
      </c>
      <c r="AA417">
        <v>1.7000000000000001E-2</v>
      </c>
      <c r="AB417">
        <v>7.0999999999999994E-2</v>
      </c>
      <c r="AC417">
        <v>197.68</v>
      </c>
      <c r="AD417" s="1">
        <v>10381.450000000001</v>
      </c>
      <c r="AE417" s="1">
        <v>1310.79</v>
      </c>
      <c r="AF417" s="1">
        <v>217544.72</v>
      </c>
      <c r="AG417" t="s">
        <v>610</v>
      </c>
      <c r="AH417" s="1">
        <v>64967</v>
      </c>
      <c r="AI417" s="1">
        <v>148475.70000000001</v>
      </c>
      <c r="AJ417">
        <v>109.2</v>
      </c>
      <c r="AK417">
        <v>53.39</v>
      </c>
      <c r="AL417">
        <v>71.52</v>
      </c>
      <c r="AM417">
        <v>4.59</v>
      </c>
      <c r="AN417" s="1">
        <v>3339.12</v>
      </c>
      <c r="AO417">
        <v>0.66210000000000002</v>
      </c>
      <c r="AP417" s="1">
        <v>1962.32</v>
      </c>
      <c r="AQ417" s="1">
        <v>1917.57</v>
      </c>
      <c r="AR417" s="1">
        <v>8182.64</v>
      </c>
      <c r="AS417">
        <v>835.62</v>
      </c>
      <c r="AT417">
        <v>488.86</v>
      </c>
      <c r="AU417" s="1">
        <v>13387.01</v>
      </c>
      <c r="AV417" s="1">
        <v>3489.07</v>
      </c>
      <c r="AW417">
        <v>0.24079999999999999</v>
      </c>
      <c r="AX417" s="1">
        <v>9921.99</v>
      </c>
      <c r="AY417">
        <v>0.68489999999999995</v>
      </c>
      <c r="AZ417">
        <v>780.74</v>
      </c>
      <c r="BA417">
        <v>5.3900000000000003E-2</v>
      </c>
      <c r="BB417">
        <v>294.81</v>
      </c>
      <c r="BC417">
        <v>2.0400000000000001E-2</v>
      </c>
      <c r="BD417" s="1">
        <v>14486.61</v>
      </c>
      <c r="BE417" s="1">
        <v>1945.95</v>
      </c>
      <c r="BF417">
        <v>0.18290000000000001</v>
      </c>
      <c r="BG417">
        <v>0.58960000000000001</v>
      </c>
      <c r="BH417">
        <v>0.22109999999999999</v>
      </c>
      <c r="BI417">
        <v>0.13769999999999999</v>
      </c>
      <c r="BJ417">
        <v>3.32E-2</v>
      </c>
      <c r="BK417">
        <v>1.83E-2</v>
      </c>
    </row>
    <row r="418" spans="1:63" x14ac:dyDescent="0.3">
      <c r="A418" t="s">
        <v>417</v>
      </c>
      <c r="B418">
        <v>49379</v>
      </c>
      <c r="C418">
        <v>65.569999999999993</v>
      </c>
      <c r="D418">
        <v>23.18</v>
      </c>
      <c r="E418" s="1">
        <v>1519.62</v>
      </c>
      <c r="F418" s="1">
        <v>1480.04</v>
      </c>
      <c r="G418">
        <v>6.6E-3</v>
      </c>
      <c r="H418">
        <v>5.9999999999999995E-4</v>
      </c>
      <c r="I418">
        <v>1.0500000000000001E-2</v>
      </c>
      <c r="J418">
        <v>1.4E-3</v>
      </c>
      <c r="K418">
        <v>6.2899999999999998E-2</v>
      </c>
      <c r="L418">
        <v>0.89190000000000003</v>
      </c>
      <c r="M418">
        <v>2.5999999999999999E-2</v>
      </c>
      <c r="N418">
        <v>0.3034</v>
      </c>
      <c r="O418">
        <v>6.8999999999999999E-3</v>
      </c>
      <c r="P418">
        <v>0.12909999999999999</v>
      </c>
      <c r="Q418" s="1">
        <v>56076.09</v>
      </c>
      <c r="R418">
        <v>0.25219999999999998</v>
      </c>
      <c r="S418">
        <v>0.16869999999999999</v>
      </c>
      <c r="T418">
        <v>0.57899999999999996</v>
      </c>
      <c r="U418">
        <v>13.69</v>
      </c>
      <c r="V418" s="1">
        <v>68640.89</v>
      </c>
      <c r="W418">
        <v>107.61</v>
      </c>
      <c r="X418" s="1">
        <v>154314.43</v>
      </c>
      <c r="Y418">
        <v>0.84319999999999995</v>
      </c>
      <c r="Z418">
        <v>0.1082</v>
      </c>
      <c r="AA418">
        <v>4.8599999999999997E-2</v>
      </c>
      <c r="AB418">
        <v>0.15679999999999999</v>
      </c>
      <c r="AC418">
        <v>154.31</v>
      </c>
      <c r="AD418" s="1">
        <v>5021.83</v>
      </c>
      <c r="AE418">
        <v>630.29</v>
      </c>
      <c r="AF418" s="1">
        <v>147802.65</v>
      </c>
      <c r="AG418" t="s">
        <v>610</v>
      </c>
      <c r="AH418" s="1">
        <v>36638</v>
      </c>
      <c r="AI418" s="1">
        <v>58406.44</v>
      </c>
      <c r="AJ418">
        <v>50.55</v>
      </c>
      <c r="AK418">
        <v>30.1</v>
      </c>
      <c r="AL418">
        <v>36.46</v>
      </c>
      <c r="AM418">
        <v>4.5</v>
      </c>
      <c r="AN418" s="1">
        <v>1682.66</v>
      </c>
      <c r="AO418">
        <v>1.0577000000000001</v>
      </c>
      <c r="AP418" s="1">
        <v>1373.69</v>
      </c>
      <c r="AQ418" s="1">
        <v>1889.2</v>
      </c>
      <c r="AR418" s="1">
        <v>6110.47</v>
      </c>
      <c r="AS418">
        <v>526.83000000000004</v>
      </c>
      <c r="AT418">
        <v>290.82</v>
      </c>
      <c r="AU418" s="1">
        <v>10191.030000000001</v>
      </c>
      <c r="AV418" s="1">
        <v>5217.12</v>
      </c>
      <c r="AW418">
        <v>0.43509999999999999</v>
      </c>
      <c r="AX418" s="1">
        <v>4794.83</v>
      </c>
      <c r="AY418">
        <v>0.39989999999999998</v>
      </c>
      <c r="AZ418" s="1">
        <v>1363.43</v>
      </c>
      <c r="BA418">
        <v>0.1137</v>
      </c>
      <c r="BB418">
        <v>614.52</v>
      </c>
      <c r="BC418">
        <v>5.1299999999999998E-2</v>
      </c>
      <c r="BD418" s="1">
        <v>11989.91</v>
      </c>
      <c r="BE418" s="1">
        <v>4019.69</v>
      </c>
      <c r="BF418">
        <v>1.0194000000000001</v>
      </c>
      <c r="BG418">
        <v>0.54359999999999997</v>
      </c>
      <c r="BH418">
        <v>0.21460000000000001</v>
      </c>
      <c r="BI418">
        <v>0.19309999999999999</v>
      </c>
      <c r="BJ418">
        <v>3.3599999999999998E-2</v>
      </c>
      <c r="BK418">
        <v>1.5100000000000001E-2</v>
      </c>
    </row>
    <row r="419" spans="1:63" x14ac:dyDescent="0.3">
      <c r="A419" t="s">
        <v>418</v>
      </c>
      <c r="B419">
        <v>49387</v>
      </c>
      <c r="C419">
        <v>58.1</v>
      </c>
      <c r="D419">
        <v>13.63</v>
      </c>
      <c r="E419">
        <v>753.99</v>
      </c>
      <c r="F419">
        <v>774.6</v>
      </c>
      <c r="G419">
        <v>6.8999999999999999E-3</v>
      </c>
      <c r="H419">
        <v>2.9999999999999997E-4</v>
      </c>
      <c r="I419">
        <v>1.8700000000000001E-2</v>
      </c>
      <c r="J419">
        <v>1.1000000000000001E-3</v>
      </c>
      <c r="K419">
        <v>0.125</v>
      </c>
      <c r="L419">
        <v>0.81699999999999995</v>
      </c>
      <c r="M419">
        <v>3.1099999999999999E-2</v>
      </c>
      <c r="N419">
        <v>0.30320000000000003</v>
      </c>
      <c r="O419">
        <v>1.0800000000000001E-2</v>
      </c>
      <c r="P419">
        <v>0.1178</v>
      </c>
      <c r="Q419" s="1">
        <v>55338.16</v>
      </c>
      <c r="R419">
        <v>0.27739999999999998</v>
      </c>
      <c r="S419">
        <v>0.1643</v>
      </c>
      <c r="T419">
        <v>0.55840000000000001</v>
      </c>
      <c r="U419">
        <v>7.73</v>
      </c>
      <c r="V419" s="1">
        <v>64675.35</v>
      </c>
      <c r="W419">
        <v>94.67</v>
      </c>
      <c r="X419" s="1">
        <v>162289.22</v>
      </c>
      <c r="Y419">
        <v>0.82920000000000005</v>
      </c>
      <c r="Z419">
        <v>0.1193</v>
      </c>
      <c r="AA419">
        <v>5.1499999999999997E-2</v>
      </c>
      <c r="AB419">
        <v>0.17080000000000001</v>
      </c>
      <c r="AC419">
        <v>162.29</v>
      </c>
      <c r="AD419" s="1">
        <v>4459.05</v>
      </c>
      <c r="AE419">
        <v>537.59</v>
      </c>
      <c r="AF419" s="1">
        <v>135487.97</v>
      </c>
      <c r="AG419" t="s">
        <v>610</v>
      </c>
      <c r="AH419" s="1">
        <v>33795</v>
      </c>
      <c r="AI419" s="1">
        <v>55280.99</v>
      </c>
      <c r="AJ419">
        <v>43.34</v>
      </c>
      <c r="AK419">
        <v>26.14</v>
      </c>
      <c r="AL419">
        <v>32.700000000000003</v>
      </c>
      <c r="AM419">
        <v>4.46</v>
      </c>
      <c r="AN419" s="1">
        <v>1652.04</v>
      </c>
      <c r="AO419">
        <v>1.4017999999999999</v>
      </c>
      <c r="AP419" s="1">
        <v>1562.46</v>
      </c>
      <c r="AQ419" s="1">
        <v>1904.8</v>
      </c>
      <c r="AR419" s="1">
        <v>6531.88</v>
      </c>
      <c r="AS419">
        <v>527.67999999999995</v>
      </c>
      <c r="AT419">
        <v>268.13</v>
      </c>
      <c r="AU419" s="1">
        <v>10794.95</v>
      </c>
      <c r="AV419" s="1">
        <v>5903.69</v>
      </c>
      <c r="AW419">
        <v>0.45240000000000002</v>
      </c>
      <c r="AX419" s="1">
        <v>4767.38</v>
      </c>
      <c r="AY419">
        <v>0.36530000000000001</v>
      </c>
      <c r="AZ419" s="1">
        <v>1698.1</v>
      </c>
      <c r="BA419">
        <v>0.13009999999999999</v>
      </c>
      <c r="BB419">
        <v>680.19</v>
      </c>
      <c r="BC419">
        <v>5.21E-2</v>
      </c>
      <c r="BD419" s="1">
        <v>13049.35</v>
      </c>
      <c r="BE419" s="1">
        <v>5360.77</v>
      </c>
      <c r="BF419">
        <v>1.6315999999999999</v>
      </c>
      <c r="BG419">
        <v>0.54300000000000004</v>
      </c>
      <c r="BH419">
        <v>0.21709999999999999</v>
      </c>
      <c r="BI419">
        <v>0.18720000000000001</v>
      </c>
      <c r="BJ419">
        <v>3.5000000000000003E-2</v>
      </c>
      <c r="BK419">
        <v>1.77E-2</v>
      </c>
    </row>
    <row r="420" spans="1:63" x14ac:dyDescent="0.3">
      <c r="A420" t="s">
        <v>419</v>
      </c>
      <c r="B420">
        <v>44628</v>
      </c>
      <c r="C420">
        <v>14.67</v>
      </c>
      <c r="D420">
        <v>284.08999999999997</v>
      </c>
      <c r="E420" s="1">
        <v>4166.63</v>
      </c>
      <c r="F420" s="1">
        <v>3327.85</v>
      </c>
      <c r="G420">
        <v>2.8E-3</v>
      </c>
      <c r="H420">
        <v>4.0000000000000002E-4</v>
      </c>
      <c r="I420">
        <v>0.36840000000000001</v>
      </c>
      <c r="J420">
        <v>1.2999999999999999E-3</v>
      </c>
      <c r="K420">
        <v>0.11509999999999999</v>
      </c>
      <c r="L420">
        <v>0.40860000000000002</v>
      </c>
      <c r="M420">
        <v>0.10340000000000001</v>
      </c>
      <c r="N420">
        <v>0.95369999999999999</v>
      </c>
      <c r="O420">
        <v>2.9600000000000001E-2</v>
      </c>
      <c r="P420">
        <v>0.18540000000000001</v>
      </c>
      <c r="Q420" s="1">
        <v>56684.2</v>
      </c>
      <c r="R420">
        <v>0.30559999999999998</v>
      </c>
      <c r="S420">
        <v>0.1759</v>
      </c>
      <c r="T420">
        <v>0.51849999999999996</v>
      </c>
      <c r="U420">
        <v>32</v>
      </c>
      <c r="V420" s="1">
        <v>78614.58</v>
      </c>
      <c r="W420">
        <v>128.80000000000001</v>
      </c>
      <c r="X420" s="1">
        <v>70408.09</v>
      </c>
      <c r="Y420">
        <v>0.67269999999999996</v>
      </c>
      <c r="Z420">
        <v>0.25669999999999998</v>
      </c>
      <c r="AA420">
        <v>7.0599999999999996E-2</v>
      </c>
      <c r="AB420">
        <v>0.32729999999999998</v>
      </c>
      <c r="AC420">
        <v>70.41</v>
      </c>
      <c r="AD420" s="1">
        <v>3051.95</v>
      </c>
      <c r="AE420">
        <v>428.72</v>
      </c>
      <c r="AF420" s="1">
        <v>64191.43</v>
      </c>
      <c r="AG420" t="s">
        <v>610</v>
      </c>
      <c r="AH420" s="1">
        <v>24546</v>
      </c>
      <c r="AI420" s="1">
        <v>36584.730000000003</v>
      </c>
      <c r="AJ420">
        <v>58.18</v>
      </c>
      <c r="AK420">
        <v>40.869999999999997</v>
      </c>
      <c r="AL420">
        <v>46.33</v>
      </c>
      <c r="AM420">
        <v>4.54</v>
      </c>
      <c r="AN420">
        <v>3</v>
      </c>
      <c r="AO420">
        <v>1.204</v>
      </c>
      <c r="AP420" s="1">
        <v>1845.06</v>
      </c>
      <c r="AQ420" s="1">
        <v>2607.89</v>
      </c>
      <c r="AR420" s="1">
        <v>7079.82</v>
      </c>
      <c r="AS420">
        <v>744.2</v>
      </c>
      <c r="AT420">
        <v>591.04</v>
      </c>
      <c r="AU420" s="1">
        <v>12868</v>
      </c>
      <c r="AV420" s="1">
        <v>10867.8</v>
      </c>
      <c r="AW420">
        <v>0.64019999999999999</v>
      </c>
      <c r="AX420" s="1">
        <v>3260.84</v>
      </c>
      <c r="AY420">
        <v>0.19209999999999999</v>
      </c>
      <c r="AZ420">
        <v>962.84</v>
      </c>
      <c r="BA420">
        <v>5.67E-2</v>
      </c>
      <c r="BB420" s="1">
        <v>1883.66</v>
      </c>
      <c r="BC420">
        <v>0.111</v>
      </c>
      <c r="BD420" s="1">
        <v>16975.14</v>
      </c>
      <c r="BE420" s="1">
        <v>6273.54</v>
      </c>
      <c r="BF420">
        <v>4.0536000000000003</v>
      </c>
      <c r="BG420">
        <v>0.46450000000000002</v>
      </c>
      <c r="BH420">
        <v>0.18779999999999999</v>
      </c>
      <c r="BI420">
        <v>0.30959999999999999</v>
      </c>
      <c r="BJ420">
        <v>2.6800000000000001E-2</v>
      </c>
      <c r="BK420">
        <v>1.12E-2</v>
      </c>
    </row>
    <row r="421" spans="1:63" x14ac:dyDescent="0.3">
      <c r="A421" t="s">
        <v>420</v>
      </c>
      <c r="B421">
        <v>49510</v>
      </c>
      <c r="C421">
        <v>85.81</v>
      </c>
      <c r="D421">
        <v>11.26</v>
      </c>
      <c r="E421">
        <v>966.39</v>
      </c>
      <c r="F421">
        <v>944.81</v>
      </c>
      <c r="G421">
        <v>1.5E-3</v>
      </c>
      <c r="H421">
        <v>2.0000000000000001E-4</v>
      </c>
      <c r="I421">
        <v>4.8999999999999998E-3</v>
      </c>
      <c r="J421">
        <v>8.9999999999999998E-4</v>
      </c>
      <c r="K421">
        <v>1.14E-2</v>
      </c>
      <c r="L421">
        <v>0.96060000000000001</v>
      </c>
      <c r="M421">
        <v>2.0400000000000001E-2</v>
      </c>
      <c r="N421">
        <v>0.4723</v>
      </c>
      <c r="O421">
        <v>2.8E-3</v>
      </c>
      <c r="P421">
        <v>0.14149999999999999</v>
      </c>
      <c r="Q421" s="1">
        <v>53174.03</v>
      </c>
      <c r="R421">
        <v>0.24790000000000001</v>
      </c>
      <c r="S421">
        <v>0.19370000000000001</v>
      </c>
      <c r="T421">
        <v>0.55840000000000001</v>
      </c>
      <c r="U421">
        <v>7.93</v>
      </c>
      <c r="V421" s="1">
        <v>65844.759999999995</v>
      </c>
      <c r="W421">
        <v>117.04</v>
      </c>
      <c r="X421" s="1">
        <v>121923.15</v>
      </c>
      <c r="Y421">
        <v>0.90190000000000003</v>
      </c>
      <c r="Z421">
        <v>4.2900000000000001E-2</v>
      </c>
      <c r="AA421">
        <v>5.5199999999999999E-2</v>
      </c>
      <c r="AB421">
        <v>9.8100000000000007E-2</v>
      </c>
      <c r="AC421">
        <v>121.92</v>
      </c>
      <c r="AD421" s="1">
        <v>2932.06</v>
      </c>
      <c r="AE421">
        <v>384.78</v>
      </c>
      <c r="AF421" s="1">
        <v>109423.64</v>
      </c>
      <c r="AG421" t="s">
        <v>610</v>
      </c>
      <c r="AH421" s="1">
        <v>32485</v>
      </c>
      <c r="AI421" s="1">
        <v>48431.86</v>
      </c>
      <c r="AJ421">
        <v>35.06</v>
      </c>
      <c r="AK421">
        <v>23.44</v>
      </c>
      <c r="AL421">
        <v>26.54</v>
      </c>
      <c r="AM421">
        <v>4.5</v>
      </c>
      <c r="AN421" s="1">
        <v>1122.52</v>
      </c>
      <c r="AO421">
        <v>1.1256999999999999</v>
      </c>
      <c r="AP421" s="1">
        <v>1459.85</v>
      </c>
      <c r="AQ421" s="1">
        <v>2223.1999999999998</v>
      </c>
      <c r="AR421" s="1">
        <v>6185.74</v>
      </c>
      <c r="AS421">
        <v>400.43</v>
      </c>
      <c r="AT421">
        <v>268.83</v>
      </c>
      <c r="AU421" s="1">
        <v>10538.05</v>
      </c>
      <c r="AV421" s="1">
        <v>7842.17</v>
      </c>
      <c r="AW421">
        <v>0.59799999999999998</v>
      </c>
      <c r="AX421" s="1">
        <v>2867.99</v>
      </c>
      <c r="AY421">
        <v>0.21870000000000001</v>
      </c>
      <c r="AZ421" s="1">
        <v>1494.26</v>
      </c>
      <c r="BA421">
        <v>0.1139</v>
      </c>
      <c r="BB421">
        <v>909.32</v>
      </c>
      <c r="BC421">
        <v>6.93E-2</v>
      </c>
      <c r="BD421" s="1">
        <v>13113.75</v>
      </c>
      <c r="BE421" s="1">
        <v>6972.19</v>
      </c>
      <c r="BF421">
        <v>2.8721999999999999</v>
      </c>
      <c r="BG421">
        <v>0.49780000000000002</v>
      </c>
      <c r="BH421">
        <v>0.216</v>
      </c>
      <c r="BI421">
        <v>0.2271</v>
      </c>
      <c r="BJ421">
        <v>3.8100000000000002E-2</v>
      </c>
      <c r="BK421">
        <v>2.1000000000000001E-2</v>
      </c>
    </row>
    <row r="422" spans="1:63" x14ac:dyDescent="0.3">
      <c r="A422" t="s">
        <v>421</v>
      </c>
      <c r="B422">
        <v>49395</v>
      </c>
      <c r="C422">
        <v>69.760000000000005</v>
      </c>
      <c r="D422">
        <v>10.16</v>
      </c>
      <c r="E422">
        <v>708.76</v>
      </c>
      <c r="F422">
        <v>734.26</v>
      </c>
      <c r="G422">
        <v>4.3E-3</v>
      </c>
      <c r="H422">
        <v>8.9999999999999998E-4</v>
      </c>
      <c r="I422">
        <v>6.1999999999999998E-3</v>
      </c>
      <c r="J422">
        <v>1.1999999999999999E-3</v>
      </c>
      <c r="K422">
        <v>2.4899999999999999E-2</v>
      </c>
      <c r="L422">
        <v>0.93759999999999999</v>
      </c>
      <c r="M422">
        <v>2.5000000000000001E-2</v>
      </c>
      <c r="N422">
        <v>0.26769999999999999</v>
      </c>
      <c r="O422">
        <v>1.4E-3</v>
      </c>
      <c r="P422">
        <v>0.12330000000000001</v>
      </c>
      <c r="Q422" s="1">
        <v>51101.13</v>
      </c>
      <c r="R422">
        <v>0.2888</v>
      </c>
      <c r="S422">
        <v>0.17249999999999999</v>
      </c>
      <c r="T422">
        <v>0.53869999999999996</v>
      </c>
      <c r="U422">
        <v>6.67</v>
      </c>
      <c r="V422" s="1">
        <v>70635.75</v>
      </c>
      <c r="W422">
        <v>103.46</v>
      </c>
      <c r="X422" s="1">
        <v>169118.62</v>
      </c>
      <c r="Y422">
        <v>0.91320000000000001</v>
      </c>
      <c r="Z422">
        <v>4.8800000000000003E-2</v>
      </c>
      <c r="AA422">
        <v>3.7999999999999999E-2</v>
      </c>
      <c r="AB422">
        <v>8.6800000000000002E-2</v>
      </c>
      <c r="AC422">
        <v>169.12</v>
      </c>
      <c r="AD422" s="1">
        <v>4129.57</v>
      </c>
      <c r="AE422">
        <v>548.69000000000005</v>
      </c>
      <c r="AF422" s="1">
        <v>137873.37</v>
      </c>
      <c r="AG422" t="s">
        <v>610</v>
      </c>
      <c r="AH422" s="1">
        <v>35456</v>
      </c>
      <c r="AI422" s="1">
        <v>57022.080000000002</v>
      </c>
      <c r="AJ422">
        <v>37.880000000000003</v>
      </c>
      <c r="AK422">
        <v>23.31</v>
      </c>
      <c r="AL422">
        <v>27.37</v>
      </c>
      <c r="AM422">
        <v>4.62</v>
      </c>
      <c r="AN422" s="1">
        <v>1707.09</v>
      </c>
      <c r="AO422">
        <v>1.3920999999999999</v>
      </c>
      <c r="AP422" s="1">
        <v>1528.54</v>
      </c>
      <c r="AQ422" s="1">
        <v>2017.09</v>
      </c>
      <c r="AR422" s="1">
        <v>5999.65</v>
      </c>
      <c r="AS422">
        <v>391.7</v>
      </c>
      <c r="AT422">
        <v>348.84</v>
      </c>
      <c r="AU422" s="1">
        <v>10285.81</v>
      </c>
      <c r="AV422" s="1">
        <v>6014.56</v>
      </c>
      <c r="AW422">
        <v>0.46489999999999998</v>
      </c>
      <c r="AX422" s="1">
        <v>4474.32</v>
      </c>
      <c r="AY422">
        <v>0.3458</v>
      </c>
      <c r="AZ422" s="1">
        <v>1843.29</v>
      </c>
      <c r="BA422">
        <v>0.14249999999999999</v>
      </c>
      <c r="BB422">
        <v>606.25</v>
      </c>
      <c r="BC422">
        <v>4.6899999999999997E-2</v>
      </c>
      <c r="BD422" s="1">
        <v>12938.42</v>
      </c>
      <c r="BE422" s="1">
        <v>5655.15</v>
      </c>
      <c r="BF422">
        <v>1.7375</v>
      </c>
      <c r="BG422">
        <v>0.52559999999999996</v>
      </c>
      <c r="BH422">
        <v>0.20799999999999999</v>
      </c>
      <c r="BI422">
        <v>0.20499999999999999</v>
      </c>
      <c r="BJ422">
        <v>3.5799999999999998E-2</v>
      </c>
      <c r="BK422">
        <v>2.5600000000000001E-2</v>
      </c>
    </row>
    <row r="423" spans="1:63" x14ac:dyDescent="0.3">
      <c r="A423" t="s">
        <v>422</v>
      </c>
      <c r="B423">
        <v>48579</v>
      </c>
      <c r="C423">
        <v>99.67</v>
      </c>
      <c r="D423">
        <v>9.7899999999999991</v>
      </c>
      <c r="E423">
        <v>975.97</v>
      </c>
      <c r="F423">
        <v>993.69</v>
      </c>
      <c r="G423">
        <v>1.8E-3</v>
      </c>
      <c r="H423">
        <v>2.0000000000000001E-4</v>
      </c>
      <c r="I423">
        <v>4.7999999999999996E-3</v>
      </c>
      <c r="J423">
        <v>1E-3</v>
      </c>
      <c r="K423">
        <v>1.4200000000000001E-2</v>
      </c>
      <c r="L423">
        <v>0.96030000000000004</v>
      </c>
      <c r="M423">
        <v>1.7600000000000001E-2</v>
      </c>
      <c r="N423">
        <v>0.3569</v>
      </c>
      <c r="O423">
        <v>1.1000000000000001E-3</v>
      </c>
      <c r="P423">
        <v>0.13669999999999999</v>
      </c>
      <c r="Q423" s="1">
        <v>53078.12</v>
      </c>
      <c r="R423">
        <v>0.25190000000000001</v>
      </c>
      <c r="S423">
        <v>0.17810000000000001</v>
      </c>
      <c r="T423">
        <v>0.57010000000000005</v>
      </c>
      <c r="U423">
        <v>9.5399999999999991</v>
      </c>
      <c r="V423" s="1">
        <v>65412.54</v>
      </c>
      <c r="W423">
        <v>99.01</v>
      </c>
      <c r="X423" s="1">
        <v>145293.64000000001</v>
      </c>
      <c r="Y423">
        <v>0.91659999999999997</v>
      </c>
      <c r="Z423">
        <v>4.0800000000000003E-2</v>
      </c>
      <c r="AA423">
        <v>4.2700000000000002E-2</v>
      </c>
      <c r="AB423">
        <v>8.3400000000000002E-2</v>
      </c>
      <c r="AC423">
        <v>145.29</v>
      </c>
      <c r="AD423" s="1">
        <v>3422.32</v>
      </c>
      <c r="AE423">
        <v>452.96</v>
      </c>
      <c r="AF423" s="1">
        <v>122104.6</v>
      </c>
      <c r="AG423" t="s">
        <v>610</v>
      </c>
      <c r="AH423" s="1">
        <v>34684</v>
      </c>
      <c r="AI423" s="1">
        <v>51185.84</v>
      </c>
      <c r="AJ423">
        <v>32.78</v>
      </c>
      <c r="AK423">
        <v>23.12</v>
      </c>
      <c r="AL423">
        <v>26.02</v>
      </c>
      <c r="AM423">
        <v>4.8099999999999996</v>
      </c>
      <c r="AN423" s="1">
        <v>1416.6</v>
      </c>
      <c r="AO423">
        <v>1.4337</v>
      </c>
      <c r="AP423" s="1">
        <v>1406.31</v>
      </c>
      <c r="AQ423" s="1">
        <v>2207.8200000000002</v>
      </c>
      <c r="AR423" s="1">
        <v>6138.9</v>
      </c>
      <c r="AS423">
        <v>497.91</v>
      </c>
      <c r="AT423">
        <v>356.07</v>
      </c>
      <c r="AU423" s="1">
        <v>10607</v>
      </c>
      <c r="AV423" s="1">
        <v>6804.49</v>
      </c>
      <c r="AW423">
        <v>0.52890000000000004</v>
      </c>
      <c r="AX423" s="1">
        <v>3816.41</v>
      </c>
      <c r="AY423">
        <v>0.29659999999999997</v>
      </c>
      <c r="AZ423" s="1">
        <v>1560.88</v>
      </c>
      <c r="BA423">
        <v>0.12130000000000001</v>
      </c>
      <c r="BB423">
        <v>683.63</v>
      </c>
      <c r="BC423">
        <v>5.3100000000000001E-2</v>
      </c>
      <c r="BD423" s="1">
        <v>12865.41</v>
      </c>
      <c r="BE423" s="1">
        <v>6410.43</v>
      </c>
      <c r="BF423">
        <v>2.4601000000000002</v>
      </c>
      <c r="BG423">
        <v>0.50980000000000003</v>
      </c>
      <c r="BH423">
        <v>0.21079999999999999</v>
      </c>
      <c r="BI423">
        <v>0.2137</v>
      </c>
      <c r="BJ423">
        <v>3.9E-2</v>
      </c>
      <c r="BK423">
        <v>2.6700000000000002E-2</v>
      </c>
    </row>
    <row r="424" spans="1:63" x14ac:dyDescent="0.3">
      <c r="A424" t="s">
        <v>423</v>
      </c>
      <c r="B424">
        <v>44636</v>
      </c>
      <c r="C424">
        <v>33.43</v>
      </c>
      <c r="D424">
        <v>259.48</v>
      </c>
      <c r="E424" s="1">
        <v>8673.9599999999991</v>
      </c>
      <c r="F424" s="1">
        <v>8150.1</v>
      </c>
      <c r="G424">
        <v>2.29E-2</v>
      </c>
      <c r="H424">
        <v>8.9999999999999998E-4</v>
      </c>
      <c r="I424">
        <v>0.11509999999999999</v>
      </c>
      <c r="J424">
        <v>1.2999999999999999E-3</v>
      </c>
      <c r="K424">
        <v>7.4399999999999994E-2</v>
      </c>
      <c r="L424">
        <v>0.72389999999999999</v>
      </c>
      <c r="M424">
        <v>6.1600000000000002E-2</v>
      </c>
      <c r="N424">
        <v>0.47149999999999997</v>
      </c>
      <c r="O424">
        <v>4.7E-2</v>
      </c>
      <c r="P424">
        <v>0.14879999999999999</v>
      </c>
      <c r="Q424" s="1">
        <v>62735.14</v>
      </c>
      <c r="R424">
        <v>0.27339999999999998</v>
      </c>
      <c r="S424">
        <v>0.17119999999999999</v>
      </c>
      <c r="T424">
        <v>0.5554</v>
      </c>
      <c r="U424">
        <v>46.4</v>
      </c>
      <c r="V424" s="1">
        <v>91388.77</v>
      </c>
      <c r="W424">
        <v>184.58</v>
      </c>
      <c r="X424" s="1">
        <v>142346.04999999999</v>
      </c>
      <c r="Y424">
        <v>0.72929999999999995</v>
      </c>
      <c r="Z424">
        <v>0.2331</v>
      </c>
      <c r="AA424">
        <v>3.7600000000000001E-2</v>
      </c>
      <c r="AB424">
        <v>0.2707</v>
      </c>
      <c r="AC424">
        <v>142.35</v>
      </c>
      <c r="AD424" s="1">
        <v>6177.34</v>
      </c>
      <c r="AE424">
        <v>743.12</v>
      </c>
      <c r="AF424" s="1">
        <v>146971.68</v>
      </c>
      <c r="AG424" t="s">
        <v>610</v>
      </c>
      <c r="AH424" s="1">
        <v>35157</v>
      </c>
      <c r="AI424" s="1">
        <v>54295.77</v>
      </c>
      <c r="AJ424">
        <v>66.47</v>
      </c>
      <c r="AK424">
        <v>39.68</v>
      </c>
      <c r="AL424">
        <v>45.86</v>
      </c>
      <c r="AM424">
        <v>4.57</v>
      </c>
      <c r="AN424" s="1">
        <v>1499.78</v>
      </c>
      <c r="AO424">
        <v>0.98909999999999998</v>
      </c>
      <c r="AP424" s="1">
        <v>1332.1</v>
      </c>
      <c r="AQ424" s="1">
        <v>1914.61</v>
      </c>
      <c r="AR424" s="1">
        <v>6597.47</v>
      </c>
      <c r="AS424">
        <v>746.47</v>
      </c>
      <c r="AT424">
        <v>372.68</v>
      </c>
      <c r="AU424" s="1">
        <v>10963.32</v>
      </c>
      <c r="AV424" s="1">
        <v>5131.26</v>
      </c>
      <c r="AW424">
        <v>0.4052</v>
      </c>
      <c r="AX424" s="1">
        <v>5922.97</v>
      </c>
      <c r="AY424">
        <v>0.4677</v>
      </c>
      <c r="AZ424">
        <v>765.37</v>
      </c>
      <c r="BA424">
        <v>6.0400000000000002E-2</v>
      </c>
      <c r="BB424">
        <v>844.09</v>
      </c>
      <c r="BC424">
        <v>6.6699999999999995E-2</v>
      </c>
      <c r="BD424" s="1">
        <v>12663.7</v>
      </c>
      <c r="BE424" s="1">
        <v>3269.31</v>
      </c>
      <c r="BF424">
        <v>0.80559999999999998</v>
      </c>
      <c r="BG424">
        <v>0.56859999999999999</v>
      </c>
      <c r="BH424">
        <v>0.21329999999999999</v>
      </c>
      <c r="BI424">
        <v>0.1701</v>
      </c>
      <c r="BJ424">
        <v>0.03</v>
      </c>
      <c r="BK424">
        <v>1.7999999999999999E-2</v>
      </c>
    </row>
    <row r="425" spans="1:63" x14ac:dyDescent="0.3">
      <c r="A425" t="s">
        <v>424</v>
      </c>
      <c r="B425">
        <v>47597</v>
      </c>
      <c r="C425">
        <v>90</v>
      </c>
      <c r="D425">
        <v>9.11</v>
      </c>
      <c r="E425">
        <v>819.61</v>
      </c>
      <c r="F425">
        <v>801.05</v>
      </c>
      <c r="G425">
        <v>3.7000000000000002E-3</v>
      </c>
      <c r="H425">
        <v>2.9999999999999997E-4</v>
      </c>
      <c r="I425">
        <v>4.5999999999999999E-3</v>
      </c>
      <c r="J425">
        <v>1.4E-3</v>
      </c>
      <c r="K425">
        <v>5.5899999999999998E-2</v>
      </c>
      <c r="L425">
        <v>0.91269999999999996</v>
      </c>
      <c r="M425">
        <v>2.1399999999999999E-2</v>
      </c>
      <c r="N425">
        <v>0.36330000000000001</v>
      </c>
      <c r="O425">
        <v>3.8E-3</v>
      </c>
      <c r="P425">
        <v>0.1452</v>
      </c>
      <c r="Q425" s="1">
        <v>52724.6</v>
      </c>
      <c r="R425">
        <v>0.26819999999999999</v>
      </c>
      <c r="S425">
        <v>0.1636</v>
      </c>
      <c r="T425">
        <v>0.56820000000000004</v>
      </c>
      <c r="U425">
        <v>9.24</v>
      </c>
      <c r="V425" s="1">
        <v>63908.75</v>
      </c>
      <c r="W425">
        <v>85.5</v>
      </c>
      <c r="X425" s="1">
        <v>155882.48000000001</v>
      </c>
      <c r="Y425">
        <v>0.90649999999999997</v>
      </c>
      <c r="Z425">
        <v>4.6199999999999998E-2</v>
      </c>
      <c r="AA425">
        <v>4.7199999999999999E-2</v>
      </c>
      <c r="AB425">
        <v>9.35E-2</v>
      </c>
      <c r="AC425">
        <v>155.88</v>
      </c>
      <c r="AD425" s="1">
        <v>3727.16</v>
      </c>
      <c r="AE425">
        <v>468.23</v>
      </c>
      <c r="AF425" s="1">
        <v>131704.22</v>
      </c>
      <c r="AG425" t="s">
        <v>610</v>
      </c>
      <c r="AH425" s="1">
        <v>34424</v>
      </c>
      <c r="AI425" s="1">
        <v>50016.58</v>
      </c>
      <c r="AJ425">
        <v>38.4</v>
      </c>
      <c r="AK425">
        <v>22.89</v>
      </c>
      <c r="AL425">
        <v>27.72</v>
      </c>
      <c r="AM425">
        <v>4.2</v>
      </c>
      <c r="AN425" s="1">
        <v>1648.44</v>
      </c>
      <c r="AO425">
        <v>1.7459</v>
      </c>
      <c r="AP425" s="1">
        <v>1600.23</v>
      </c>
      <c r="AQ425" s="1">
        <v>2163.37</v>
      </c>
      <c r="AR425" s="1">
        <v>6575.73</v>
      </c>
      <c r="AS425">
        <v>487.04</v>
      </c>
      <c r="AT425">
        <v>301.17</v>
      </c>
      <c r="AU425" s="1">
        <v>11127.54</v>
      </c>
      <c r="AV425" s="1">
        <v>6984.82</v>
      </c>
      <c r="AW425">
        <v>0.49919999999999998</v>
      </c>
      <c r="AX425" s="1">
        <v>4800.8500000000004</v>
      </c>
      <c r="AY425">
        <v>0.34310000000000002</v>
      </c>
      <c r="AZ425" s="1">
        <v>1452.19</v>
      </c>
      <c r="BA425">
        <v>0.1038</v>
      </c>
      <c r="BB425">
        <v>752.98</v>
      </c>
      <c r="BC425">
        <v>5.3800000000000001E-2</v>
      </c>
      <c r="BD425" s="1">
        <v>13990.84</v>
      </c>
      <c r="BE425" s="1">
        <v>5978.98</v>
      </c>
      <c r="BF425">
        <v>2.2766000000000002</v>
      </c>
      <c r="BG425">
        <v>0.52939999999999998</v>
      </c>
      <c r="BH425">
        <v>0.21279999999999999</v>
      </c>
      <c r="BI425">
        <v>0.2029</v>
      </c>
      <c r="BJ425">
        <v>3.7400000000000003E-2</v>
      </c>
      <c r="BK425">
        <v>1.7399999999999999E-2</v>
      </c>
    </row>
    <row r="426" spans="1:63" x14ac:dyDescent="0.3">
      <c r="A426" t="s">
        <v>425</v>
      </c>
      <c r="B426">
        <v>45575</v>
      </c>
      <c r="C426">
        <v>112.1</v>
      </c>
      <c r="D426">
        <v>14.75</v>
      </c>
      <c r="E426" s="1">
        <v>1652.85</v>
      </c>
      <c r="F426" s="1">
        <v>1562.15</v>
      </c>
      <c r="G426">
        <v>3.7000000000000002E-3</v>
      </c>
      <c r="H426">
        <v>8.0000000000000004E-4</v>
      </c>
      <c r="I426">
        <v>1.0800000000000001E-2</v>
      </c>
      <c r="J426">
        <v>8.9999999999999998E-4</v>
      </c>
      <c r="K426">
        <v>3.5099999999999999E-2</v>
      </c>
      <c r="L426">
        <v>0.91620000000000001</v>
      </c>
      <c r="M426">
        <v>3.2500000000000001E-2</v>
      </c>
      <c r="N426">
        <v>0.4723</v>
      </c>
      <c r="O426">
        <v>3.7000000000000002E-3</v>
      </c>
      <c r="P426">
        <v>0.15010000000000001</v>
      </c>
      <c r="Q426" s="1">
        <v>53897.67</v>
      </c>
      <c r="R426">
        <v>0.24149999999999999</v>
      </c>
      <c r="S426">
        <v>0.14749999999999999</v>
      </c>
      <c r="T426">
        <v>0.61099999999999999</v>
      </c>
      <c r="U426">
        <v>11.77</v>
      </c>
      <c r="V426" s="1">
        <v>73039.98</v>
      </c>
      <c r="W426">
        <v>135.94999999999999</v>
      </c>
      <c r="X426" s="1">
        <v>145510.37</v>
      </c>
      <c r="Y426">
        <v>0.78510000000000002</v>
      </c>
      <c r="Z426">
        <v>0.1384</v>
      </c>
      <c r="AA426">
        <v>7.6499999999999999E-2</v>
      </c>
      <c r="AB426">
        <v>0.21490000000000001</v>
      </c>
      <c r="AC426">
        <v>145.51</v>
      </c>
      <c r="AD426" s="1">
        <v>4038.77</v>
      </c>
      <c r="AE426">
        <v>503.78</v>
      </c>
      <c r="AF426" s="1">
        <v>132818.72</v>
      </c>
      <c r="AG426" t="s">
        <v>610</v>
      </c>
      <c r="AH426" s="1">
        <v>31314</v>
      </c>
      <c r="AI426" s="1">
        <v>47702.33</v>
      </c>
      <c r="AJ426">
        <v>43.69</v>
      </c>
      <c r="AK426">
        <v>25.85</v>
      </c>
      <c r="AL426">
        <v>33.049999999999997</v>
      </c>
      <c r="AM426">
        <v>4.0999999999999996</v>
      </c>
      <c r="AN426" s="1">
        <v>1341.39</v>
      </c>
      <c r="AO426">
        <v>1.2263999999999999</v>
      </c>
      <c r="AP426" s="1">
        <v>1421.66</v>
      </c>
      <c r="AQ426" s="1">
        <v>2037.51</v>
      </c>
      <c r="AR426" s="1">
        <v>6073.31</v>
      </c>
      <c r="AS426">
        <v>634.04</v>
      </c>
      <c r="AT426">
        <v>304.38</v>
      </c>
      <c r="AU426" s="1">
        <v>10470.9</v>
      </c>
      <c r="AV426" s="1">
        <v>6252.03</v>
      </c>
      <c r="AW426">
        <v>0.49609999999999999</v>
      </c>
      <c r="AX426" s="1">
        <v>4271.47</v>
      </c>
      <c r="AY426">
        <v>0.33889999999999998</v>
      </c>
      <c r="AZ426" s="1">
        <v>1180.3699999999999</v>
      </c>
      <c r="BA426">
        <v>9.3700000000000006E-2</v>
      </c>
      <c r="BB426">
        <v>898.65</v>
      </c>
      <c r="BC426">
        <v>7.1300000000000002E-2</v>
      </c>
      <c r="BD426" s="1">
        <v>12602.52</v>
      </c>
      <c r="BE426" s="1">
        <v>4722.66</v>
      </c>
      <c r="BF426">
        <v>1.6812</v>
      </c>
      <c r="BG426">
        <v>0.52400000000000002</v>
      </c>
      <c r="BH426">
        <v>0.22589999999999999</v>
      </c>
      <c r="BI426">
        <v>0.1966</v>
      </c>
      <c r="BJ426">
        <v>3.44E-2</v>
      </c>
      <c r="BK426">
        <v>1.9199999999999998E-2</v>
      </c>
    </row>
    <row r="427" spans="1:63" x14ac:dyDescent="0.3">
      <c r="A427" t="s">
        <v>426</v>
      </c>
      <c r="B427">
        <v>46813</v>
      </c>
      <c r="C427">
        <v>41.14</v>
      </c>
      <c r="D427">
        <v>55.89</v>
      </c>
      <c r="E427" s="1">
        <v>2299.5100000000002</v>
      </c>
      <c r="F427" s="1">
        <v>2225.9</v>
      </c>
      <c r="G427">
        <v>1.89E-2</v>
      </c>
      <c r="H427">
        <v>8.0000000000000004E-4</v>
      </c>
      <c r="I427">
        <v>4.5400000000000003E-2</v>
      </c>
      <c r="J427">
        <v>1.4E-3</v>
      </c>
      <c r="K427">
        <v>5.96E-2</v>
      </c>
      <c r="L427">
        <v>0.81859999999999999</v>
      </c>
      <c r="M427">
        <v>5.5300000000000002E-2</v>
      </c>
      <c r="N427">
        <v>0.36659999999999998</v>
      </c>
      <c r="O427">
        <v>1.37E-2</v>
      </c>
      <c r="P427">
        <v>0.126</v>
      </c>
      <c r="Q427" s="1">
        <v>60163.23</v>
      </c>
      <c r="R427">
        <v>0.249</v>
      </c>
      <c r="S427">
        <v>0.19689999999999999</v>
      </c>
      <c r="T427">
        <v>0.55410000000000004</v>
      </c>
      <c r="U427">
        <v>16.27</v>
      </c>
      <c r="V427" s="1">
        <v>78974.63</v>
      </c>
      <c r="W427">
        <v>136.87</v>
      </c>
      <c r="X427" s="1">
        <v>193722.49</v>
      </c>
      <c r="Y427">
        <v>0.63270000000000004</v>
      </c>
      <c r="Z427">
        <v>0.3029</v>
      </c>
      <c r="AA427">
        <v>6.4399999999999999E-2</v>
      </c>
      <c r="AB427">
        <v>0.36730000000000002</v>
      </c>
      <c r="AC427">
        <v>193.72</v>
      </c>
      <c r="AD427" s="1">
        <v>7310.42</v>
      </c>
      <c r="AE427">
        <v>692.89</v>
      </c>
      <c r="AF427" s="1">
        <v>191044.21</v>
      </c>
      <c r="AG427" t="s">
        <v>610</v>
      </c>
      <c r="AH427" s="1">
        <v>35309</v>
      </c>
      <c r="AI427" s="1">
        <v>59027.72</v>
      </c>
      <c r="AJ427">
        <v>55.85</v>
      </c>
      <c r="AK427">
        <v>35.54</v>
      </c>
      <c r="AL427">
        <v>39.799999999999997</v>
      </c>
      <c r="AM427">
        <v>4.74</v>
      </c>
      <c r="AN427" s="1">
        <v>1343.8</v>
      </c>
      <c r="AO427">
        <v>0.94199999999999995</v>
      </c>
      <c r="AP427" s="1">
        <v>1384.47</v>
      </c>
      <c r="AQ427" s="1">
        <v>1991.5</v>
      </c>
      <c r="AR427" s="1">
        <v>6499.13</v>
      </c>
      <c r="AS427">
        <v>622.91999999999996</v>
      </c>
      <c r="AT427">
        <v>364.33</v>
      </c>
      <c r="AU427" s="1">
        <v>10862.36</v>
      </c>
      <c r="AV427" s="1">
        <v>3906.9</v>
      </c>
      <c r="AW427">
        <v>0.31280000000000002</v>
      </c>
      <c r="AX427" s="1">
        <v>6680.78</v>
      </c>
      <c r="AY427">
        <v>0.53490000000000004</v>
      </c>
      <c r="AZ427" s="1">
        <v>1194.54</v>
      </c>
      <c r="BA427">
        <v>9.5600000000000004E-2</v>
      </c>
      <c r="BB427">
        <v>706.98</v>
      </c>
      <c r="BC427">
        <v>5.6599999999999998E-2</v>
      </c>
      <c r="BD427" s="1">
        <v>12489.2</v>
      </c>
      <c r="BE427" s="1">
        <v>2113.39</v>
      </c>
      <c r="BF427">
        <v>0.45269999999999999</v>
      </c>
      <c r="BG427">
        <v>0.54959999999999998</v>
      </c>
      <c r="BH427">
        <v>0.21829999999999999</v>
      </c>
      <c r="BI427">
        <v>0.1802</v>
      </c>
      <c r="BJ427">
        <v>3.4099999999999998E-2</v>
      </c>
      <c r="BK427">
        <v>1.78E-2</v>
      </c>
    </row>
    <row r="428" spans="1:63" x14ac:dyDescent="0.3">
      <c r="A428" t="s">
        <v>427</v>
      </c>
      <c r="B428">
        <v>45781</v>
      </c>
      <c r="C428">
        <v>35.24</v>
      </c>
      <c r="D428">
        <v>38.130000000000003</v>
      </c>
      <c r="E428" s="1">
        <v>1343.51</v>
      </c>
      <c r="F428" s="1">
        <v>1188.17</v>
      </c>
      <c r="G428">
        <v>8.3999999999999995E-3</v>
      </c>
      <c r="H428">
        <v>5.9999999999999995E-4</v>
      </c>
      <c r="I428">
        <v>0.13600000000000001</v>
      </c>
      <c r="J428">
        <v>1.5E-3</v>
      </c>
      <c r="K428">
        <v>9.6100000000000005E-2</v>
      </c>
      <c r="L428">
        <v>0.67849999999999999</v>
      </c>
      <c r="M428">
        <v>7.8899999999999998E-2</v>
      </c>
      <c r="N428">
        <v>0.72119999999999995</v>
      </c>
      <c r="O428">
        <v>2.4E-2</v>
      </c>
      <c r="P428">
        <v>0.15770000000000001</v>
      </c>
      <c r="Q428" s="1">
        <v>56263.040000000001</v>
      </c>
      <c r="R428">
        <v>0.25900000000000001</v>
      </c>
      <c r="S428">
        <v>0.19009999999999999</v>
      </c>
      <c r="T428">
        <v>0.55089999999999995</v>
      </c>
      <c r="U428">
        <v>11.48</v>
      </c>
      <c r="V428" s="1">
        <v>74259.39</v>
      </c>
      <c r="W428">
        <v>113.46</v>
      </c>
      <c r="X428" s="1">
        <v>148995.44</v>
      </c>
      <c r="Y428">
        <v>0.65300000000000002</v>
      </c>
      <c r="Z428">
        <v>0.25979999999999998</v>
      </c>
      <c r="AA428">
        <v>8.72E-2</v>
      </c>
      <c r="AB428">
        <v>0.34699999999999998</v>
      </c>
      <c r="AC428">
        <v>149</v>
      </c>
      <c r="AD428" s="1">
        <v>5268.22</v>
      </c>
      <c r="AE428">
        <v>558.86</v>
      </c>
      <c r="AF428" s="1">
        <v>135880.76</v>
      </c>
      <c r="AG428" t="s">
        <v>610</v>
      </c>
      <c r="AH428" s="1">
        <v>30118</v>
      </c>
      <c r="AI428" s="1">
        <v>46532.639999999999</v>
      </c>
      <c r="AJ428">
        <v>50.7</v>
      </c>
      <c r="AK428">
        <v>34.31</v>
      </c>
      <c r="AL428">
        <v>39.950000000000003</v>
      </c>
      <c r="AM428">
        <v>4.59</v>
      </c>
      <c r="AN428">
        <v>357.82</v>
      </c>
      <c r="AO428">
        <v>1.0637000000000001</v>
      </c>
      <c r="AP428" s="1">
        <v>1764.89</v>
      </c>
      <c r="AQ428" s="1">
        <v>2279.92</v>
      </c>
      <c r="AR428" s="1">
        <v>6775.3</v>
      </c>
      <c r="AS428">
        <v>626.77</v>
      </c>
      <c r="AT428">
        <v>412.86</v>
      </c>
      <c r="AU428" s="1">
        <v>11859.74</v>
      </c>
      <c r="AV428" s="1">
        <v>7058.83</v>
      </c>
      <c r="AW428">
        <v>0.47910000000000003</v>
      </c>
      <c r="AX428" s="1">
        <v>5147.99</v>
      </c>
      <c r="AY428">
        <v>0.34939999999999999</v>
      </c>
      <c r="AZ428" s="1">
        <v>1176.0899999999999</v>
      </c>
      <c r="BA428">
        <v>7.9799999999999996E-2</v>
      </c>
      <c r="BB428" s="1">
        <v>1349.29</v>
      </c>
      <c r="BC428">
        <v>9.1600000000000001E-2</v>
      </c>
      <c r="BD428" s="1">
        <v>14732.21</v>
      </c>
      <c r="BE428" s="1">
        <v>4223.28</v>
      </c>
      <c r="BF428">
        <v>1.5037</v>
      </c>
      <c r="BG428">
        <v>0.50029999999999997</v>
      </c>
      <c r="BH428">
        <v>0.19589999999999999</v>
      </c>
      <c r="BI428">
        <v>0.25440000000000002</v>
      </c>
      <c r="BJ428">
        <v>2.9499999999999998E-2</v>
      </c>
      <c r="BK428">
        <v>1.9900000000000001E-2</v>
      </c>
    </row>
    <row r="429" spans="1:63" x14ac:dyDescent="0.3">
      <c r="A429" t="s">
        <v>428</v>
      </c>
      <c r="B429">
        <v>47902</v>
      </c>
      <c r="C429">
        <v>53.67</v>
      </c>
      <c r="D429">
        <v>36.590000000000003</v>
      </c>
      <c r="E429" s="1">
        <v>1963.75</v>
      </c>
      <c r="F429" s="1">
        <v>1929.49</v>
      </c>
      <c r="G429">
        <v>1.61E-2</v>
      </c>
      <c r="H429">
        <v>8.0000000000000004E-4</v>
      </c>
      <c r="I429">
        <v>3.61E-2</v>
      </c>
      <c r="J429">
        <v>1.2999999999999999E-3</v>
      </c>
      <c r="K429">
        <v>5.9799999999999999E-2</v>
      </c>
      <c r="L429">
        <v>0.8387</v>
      </c>
      <c r="M429">
        <v>4.7100000000000003E-2</v>
      </c>
      <c r="N429">
        <v>0.35410000000000003</v>
      </c>
      <c r="O429">
        <v>1.2800000000000001E-2</v>
      </c>
      <c r="P429">
        <v>0.12870000000000001</v>
      </c>
      <c r="Q429" s="1">
        <v>61074.37</v>
      </c>
      <c r="R429">
        <v>0.2442</v>
      </c>
      <c r="S429">
        <v>0.19059999999999999</v>
      </c>
      <c r="T429">
        <v>0.56520000000000004</v>
      </c>
      <c r="U429">
        <v>15.47</v>
      </c>
      <c r="V429" s="1">
        <v>78582.81</v>
      </c>
      <c r="W429">
        <v>122.52</v>
      </c>
      <c r="X429" s="1">
        <v>212329.42</v>
      </c>
      <c r="Y429">
        <v>0.61270000000000002</v>
      </c>
      <c r="Z429">
        <v>0.27910000000000001</v>
      </c>
      <c r="AA429">
        <v>0.1082</v>
      </c>
      <c r="AB429">
        <v>0.38729999999999998</v>
      </c>
      <c r="AC429">
        <v>212.33</v>
      </c>
      <c r="AD429" s="1">
        <v>7401.23</v>
      </c>
      <c r="AE429">
        <v>630.92999999999995</v>
      </c>
      <c r="AF429" s="1">
        <v>206926.77</v>
      </c>
      <c r="AG429" t="s">
        <v>610</v>
      </c>
      <c r="AH429" s="1">
        <v>36553</v>
      </c>
      <c r="AI429" s="1">
        <v>59191.58</v>
      </c>
      <c r="AJ429">
        <v>51.61</v>
      </c>
      <c r="AK429">
        <v>32.299999999999997</v>
      </c>
      <c r="AL429">
        <v>36.5</v>
      </c>
      <c r="AM429">
        <v>4.62</v>
      </c>
      <c r="AN429" s="1">
        <v>1355.03</v>
      </c>
      <c r="AO429">
        <v>0.92549999999999999</v>
      </c>
      <c r="AP429" s="1">
        <v>1471.98</v>
      </c>
      <c r="AQ429" s="1">
        <v>2011.43</v>
      </c>
      <c r="AR429" s="1">
        <v>6647.62</v>
      </c>
      <c r="AS429">
        <v>651.03</v>
      </c>
      <c r="AT429">
        <v>364.01</v>
      </c>
      <c r="AU429" s="1">
        <v>11146.07</v>
      </c>
      <c r="AV429" s="1">
        <v>4045.94</v>
      </c>
      <c r="AW429">
        <v>0.31290000000000001</v>
      </c>
      <c r="AX429" s="1">
        <v>6815.32</v>
      </c>
      <c r="AY429">
        <v>0.52710000000000001</v>
      </c>
      <c r="AZ429" s="1">
        <v>1366.18</v>
      </c>
      <c r="BA429">
        <v>0.1057</v>
      </c>
      <c r="BB429">
        <v>702.76</v>
      </c>
      <c r="BC429">
        <v>5.4300000000000001E-2</v>
      </c>
      <c r="BD429" s="1">
        <v>12930.21</v>
      </c>
      <c r="BE429" s="1">
        <v>2289.21</v>
      </c>
      <c r="BF429">
        <v>0.50180000000000002</v>
      </c>
      <c r="BG429">
        <v>0.54810000000000003</v>
      </c>
      <c r="BH429">
        <v>0.21510000000000001</v>
      </c>
      <c r="BI429">
        <v>0.1789</v>
      </c>
      <c r="BJ429">
        <v>3.6299999999999999E-2</v>
      </c>
      <c r="BK429">
        <v>2.1700000000000001E-2</v>
      </c>
    </row>
    <row r="430" spans="1:63" x14ac:dyDescent="0.3">
      <c r="A430" t="s">
        <v>429</v>
      </c>
      <c r="B430">
        <v>49924</v>
      </c>
      <c r="C430">
        <v>53.14</v>
      </c>
      <c r="D430">
        <v>72.64</v>
      </c>
      <c r="E430" s="1">
        <v>3860.46</v>
      </c>
      <c r="F430" s="1">
        <v>3712.91</v>
      </c>
      <c r="G430">
        <v>1.09E-2</v>
      </c>
      <c r="H430">
        <v>8.0000000000000004E-4</v>
      </c>
      <c r="I430">
        <v>3.3799999999999997E-2</v>
      </c>
      <c r="J430">
        <v>1.1999999999999999E-3</v>
      </c>
      <c r="K430">
        <v>5.1999999999999998E-2</v>
      </c>
      <c r="L430">
        <v>0.85270000000000001</v>
      </c>
      <c r="M430">
        <v>4.8599999999999997E-2</v>
      </c>
      <c r="N430">
        <v>0.40350000000000003</v>
      </c>
      <c r="O430">
        <v>1.3899999999999999E-2</v>
      </c>
      <c r="P430">
        <v>0.13769999999999999</v>
      </c>
      <c r="Q430" s="1">
        <v>58556.47</v>
      </c>
      <c r="R430">
        <v>0.25629999999999997</v>
      </c>
      <c r="S430">
        <v>0.17749999999999999</v>
      </c>
      <c r="T430">
        <v>0.56620000000000004</v>
      </c>
      <c r="U430">
        <v>23.75</v>
      </c>
      <c r="V430" s="1">
        <v>80647.09</v>
      </c>
      <c r="W430">
        <v>157.66999999999999</v>
      </c>
      <c r="X430" s="1">
        <v>139003.31</v>
      </c>
      <c r="Y430">
        <v>0.72609999999999997</v>
      </c>
      <c r="Z430">
        <v>0.21640000000000001</v>
      </c>
      <c r="AA430">
        <v>5.74E-2</v>
      </c>
      <c r="AB430">
        <v>0.27389999999999998</v>
      </c>
      <c r="AC430">
        <v>139</v>
      </c>
      <c r="AD430" s="1">
        <v>5073.75</v>
      </c>
      <c r="AE430">
        <v>590.41999999999996</v>
      </c>
      <c r="AF430" s="1">
        <v>135036</v>
      </c>
      <c r="AG430" t="s">
        <v>610</v>
      </c>
      <c r="AH430" s="1">
        <v>34177</v>
      </c>
      <c r="AI430" s="1">
        <v>54963.6</v>
      </c>
      <c r="AJ430">
        <v>55.46</v>
      </c>
      <c r="AK430">
        <v>33.54</v>
      </c>
      <c r="AL430">
        <v>39.270000000000003</v>
      </c>
      <c r="AM430">
        <v>4.0999999999999996</v>
      </c>
      <c r="AN430" s="1">
        <v>1769.4</v>
      </c>
      <c r="AO430">
        <v>0.94189999999999996</v>
      </c>
      <c r="AP430" s="1">
        <v>1265.07</v>
      </c>
      <c r="AQ430" s="1">
        <v>1774.86</v>
      </c>
      <c r="AR430" s="1">
        <v>6068.15</v>
      </c>
      <c r="AS430">
        <v>602.84</v>
      </c>
      <c r="AT430">
        <v>280.5</v>
      </c>
      <c r="AU430" s="1">
        <v>9991.43</v>
      </c>
      <c r="AV430" s="1">
        <v>4938.2299999999996</v>
      </c>
      <c r="AW430">
        <v>0.43319999999999997</v>
      </c>
      <c r="AX430" s="1">
        <v>4793.96</v>
      </c>
      <c r="AY430">
        <v>0.42049999999999998</v>
      </c>
      <c r="AZ430">
        <v>924.24</v>
      </c>
      <c r="BA430">
        <v>8.1100000000000005E-2</v>
      </c>
      <c r="BB430">
        <v>742.92</v>
      </c>
      <c r="BC430">
        <v>6.5199999999999994E-2</v>
      </c>
      <c r="BD430" s="1">
        <v>11399.34</v>
      </c>
      <c r="BE430" s="1">
        <v>3608.93</v>
      </c>
      <c r="BF430">
        <v>0.97460000000000002</v>
      </c>
      <c r="BG430">
        <v>0.56489999999999996</v>
      </c>
      <c r="BH430">
        <v>0.2172</v>
      </c>
      <c r="BI430">
        <v>0.17030000000000001</v>
      </c>
      <c r="BJ430">
        <v>3.0099999999999998E-2</v>
      </c>
      <c r="BK430">
        <v>1.7600000000000001E-2</v>
      </c>
    </row>
    <row r="431" spans="1:63" x14ac:dyDescent="0.3">
      <c r="A431" t="s">
        <v>430</v>
      </c>
      <c r="B431">
        <v>45583</v>
      </c>
      <c r="C431">
        <v>32.86</v>
      </c>
      <c r="D431">
        <v>118.79</v>
      </c>
      <c r="E431" s="1">
        <v>3903.08</v>
      </c>
      <c r="F431" s="1">
        <v>3809.21</v>
      </c>
      <c r="G431">
        <v>4.4600000000000001E-2</v>
      </c>
      <c r="H431">
        <v>8.0000000000000004E-4</v>
      </c>
      <c r="I431">
        <v>4.3099999999999999E-2</v>
      </c>
      <c r="J431">
        <v>1E-3</v>
      </c>
      <c r="K431">
        <v>2.9000000000000001E-2</v>
      </c>
      <c r="L431">
        <v>0.84850000000000003</v>
      </c>
      <c r="M431">
        <v>3.3000000000000002E-2</v>
      </c>
      <c r="N431">
        <v>0.1305</v>
      </c>
      <c r="O431">
        <v>1.5299999999999999E-2</v>
      </c>
      <c r="P431">
        <v>0.1012</v>
      </c>
      <c r="Q431" s="1">
        <v>66841.13</v>
      </c>
      <c r="R431">
        <v>0.18990000000000001</v>
      </c>
      <c r="S431">
        <v>0.18779999999999999</v>
      </c>
      <c r="T431">
        <v>0.62229999999999996</v>
      </c>
      <c r="U431">
        <v>22.15</v>
      </c>
      <c r="V431" s="1">
        <v>87521.13</v>
      </c>
      <c r="W431">
        <v>174.04</v>
      </c>
      <c r="X431" s="1">
        <v>220305.45</v>
      </c>
      <c r="Y431">
        <v>0.78949999999999998</v>
      </c>
      <c r="Z431">
        <v>0.17280000000000001</v>
      </c>
      <c r="AA431">
        <v>3.7699999999999997E-2</v>
      </c>
      <c r="AB431">
        <v>0.21049999999999999</v>
      </c>
      <c r="AC431">
        <v>220.31</v>
      </c>
      <c r="AD431" s="1">
        <v>8668.7000000000007</v>
      </c>
      <c r="AE431">
        <v>971.05</v>
      </c>
      <c r="AF431" s="1">
        <v>229239.95</v>
      </c>
      <c r="AG431" t="s">
        <v>610</v>
      </c>
      <c r="AH431" s="1">
        <v>49716</v>
      </c>
      <c r="AI431" s="1">
        <v>95652.82</v>
      </c>
      <c r="AJ431">
        <v>67.569999999999993</v>
      </c>
      <c r="AK431">
        <v>38.18</v>
      </c>
      <c r="AL431">
        <v>42.35</v>
      </c>
      <c r="AM431">
        <v>4.8099999999999996</v>
      </c>
      <c r="AN431" s="1">
        <v>1511.29</v>
      </c>
      <c r="AO431">
        <v>0.67710000000000004</v>
      </c>
      <c r="AP431" s="1">
        <v>1353.21</v>
      </c>
      <c r="AQ431" s="1">
        <v>1982.88</v>
      </c>
      <c r="AR431" s="1">
        <v>6670.98</v>
      </c>
      <c r="AS431">
        <v>669.11</v>
      </c>
      <c r="AT431">
        <v>381.51</v>
      </c>
      <c r="AU431" s="1">
        <v>11057.69</v>
      </c>
      <c r="AV431" s="1">
        <v>3063.53</v>
      </c>
      <c r="AW431">
        <v>0.25530000000000003</v>
      </c>
      <c r="AX431" s="1">
        <v>7771.09</v>
      </c>
      <c r="AY431">
        <v>0.64749999999999996</v>
      </c>
      <c r="AZ431">
        <v>772.19</v>
      </c>
      <c r="BA431">
        <v>6.4299999999999996E-2</v>
      </c>
      <c r="BB431">
        <v>395.01</v>
      </c>
      <c r="BC431">
        <v>3.2899999999999999E-2</v>
      </c>
      <c r="BD431" s="1">
        <v>12001.82</v>
      </c>
      <c r="BE431" s="1">
        <v>1537.38</v>
      </c>
      <c r="BF431">
        <v>0.18770000000000001</v>
      </c>
      <c r="BG431">
        <v>0.59240000000000004</v>
      </c>
      <c r="BH431">
        <v>0.22470000000000001</v>
      </c>
      <c r="BI431">
        <v>0.13739999999999999</v>
      </c>
      <c r="BJ431">
        <v>2.93E-2</v>
      </c>
      <c r="BK431">
        <v>1.61E-2</v>
      </c>
    </row>
    <row r="432" spans="1:63" x14ac:dyDescent="0.3">
      <c r="A432" t="s">
        <v>431</v>
      </c>
      <c r="B432">
        <v>47076</v>
      </c>
      <c r="C432">
        <v>70.52</v>
      </c>
      <c r="D432">
        <v>9.7899999999999991</v>
      </c>
      <c r="E432">
        <v>690.57</v>
      </c>
      <c r="F432">
        <v>706.33</v>
      </c>
      <c r="G432">
        <v>5.1000000000000004E-3</v>
      </c>
      <c r="H432">
        <v>2.0000000000000001E-4</v>
      </c>
      <c r="I432">
        <v>7.3000000000000001E-3</v>
      </c>
      <c r="J432">
        <v>1.1000000000000001E-3</v>
      </c>
      <c r="K432">
        <v>5.6899999999999999E-2</v>
      </c>
      <c r="L432">
        <v>0.90490000000000004</v>
      </c>
      <c r="M432">
        <v>2.4500000000000001E-2</v>
      </c>
      <c r="N432">
        <v>0.29770000000000002</v>
      </c>
      <c r="O432">
        <v>3.5999999999999999E-3</v>
      </c>
      <c r="P432">
        <v>0.12690000000000001</v>
      </c>
      <c r="Q432" s="1">
        <v>51527.45</v>
      </c>
      <c r="R432">
        <v>0.29720000000000002</v>
      </c>
      <c r="S432">
        <v>0.192</v>
      </c>
      <c r="T432">
        <v>0.51090000000000002</v>
      </c>
      <c r="U432">
        <v>7.72</v>
      </c>
      <c r="V432" s="1">
        <v>61389.21</v>
      </c>
      <c r="W432">
        <v>86.64</v>
      </c>
      <c r="X432" s="1">
        <v>175842.09</v>
      </c>
      <c r="Y432">
        <v>0.90700000000000003</v>
      </c>
      <c r="Z432">
        <v>4.5900000000000003E-2</v>
      </c>
      <c r="AA432">
        <v>4.7100000000000003E-2</v>
      </c>
      <c r="AB432">
        <v>9.2999999999999999E-2</v>
      </c>
      <c r="AC432">
        <v>175.84</v>
      </c>
      <c r="AD432" s="1">
        <v>4329.79</v>
      </c>
      <c r="AE432">
        <v>542.54</v>
      </c>
      <c r="AF432" s="1">
        <v>141265.96</v>
      </c>
      <c r="AG432" t="s">
        <v>610</v>
      </c>
      <c r="AH432" s="1">
        <v>35097</v>
      </c>
      <c r="AI432" s="1">
        <v>54256.08</v>
      </c>
      <c r="AJ432">
        <v>40.119999999999997</v>
      </c>
      <c r="AK432">
        <v>23.11</v>
      </c>
      <c r="AL432">
        <v>29.35</v>
      </c>
      <c r="AM432">
        <v>4.51</v>
      </c>
      <c r="AN432" s="1">
        <v>1874.67</v>
      </c>
      <c r="AO432">
        <v>1.5628</v>
      </c>
      <c r="AP432" s="1">
        <v>1584.24</v>
      </c>
      <c r="AQ432" s="1">
        <v>2153.16</v>
      </c>
      <c r="AR432" s="1">
        <v>6429.85</v>
      </c>
      <c r="AS432">
        <v>529.27</v>
      </c>
      <c r="AT432">
        <v>327.55</v>
      </c>
      <c r="AU432" s="1">
        <v>11024.07</v>
      </c>
      <c r="AV432" s="1">
        <v>6121.58</v>
      </c>
      <c r="AW432">
        <v>0.45100000000000001</v>
      </c>
      <c r="AX432" s="1">
        <v>5022.37</v>
      </c>
      <c r="AY432">
        <v>0.37</v>
      </c>
      <c r="AZ432" s="1">
        <v>1776.92</v>
      </c>
      <c r="BA432">
        <v>0.13089999999999999</v>
      </c>
      <c r="BB432">
        <v>652.65</v>
      </c>
      <c r="BC432">
        <v>4.8099999999999997E-2</v>
      </c>
      <c r="BD432" s="1">
        <v>13573.51</v>
      </c>
      <c r="BE432" s="1">
        <v>5577.5</v>
      </c>
      <c r="BF432">
        <v>1.7954000000000001</v>
      </c>
      <c r="BG432">
        <v>0.52559999999999996</v>
      </c>
      <c r="BH432">
        <v>0.21790000000000001</v>
      </c>
      <c r="BI432">
        <v>0.1993</v>
      </c>
      <c r="BJ432">
        <v>3.6200000000000003E-2</v>
      </c>
      <c r="BK432">
        <v>2.1000000000000001E-2</v>
      </c>
    </row>
    <row r="433" spans="1:63" x14ac:dyDescent="0.3">
      <c r="A433" t="s">
        <v>432</v>
      </c>
      <c r="B433">
        <v>46896</v>
      </c>
      <c r="C433">
        <v>31.52</v>
      </c>
      <c r="D433">
        <v>259.82</v>
      </c>
      <c r="E433" s="1">
        <v>8190.44</v>
      </c>
      <c r="F433" s="1">
        <v>7925.39</v>
      </c>
      <c r="G433">
        <v>5.2200000000000003E-2</v>
      </c>
      <c r="H433">
        <v>8.9999999999999998E-4</v>
      </c>
      <c r="I433">
        <v>0.12</v>
      </c>
      <c r="J433">
        <v>1E-3</v>
      </c>
      <c r="K433">
        <v>5.3199999999999997E-2</v>
      </c>
      <c r="L433">
        <v>0.71650000000000003</v>
      </c>
      <c r="M433">
        <v>5.62E-2</v>
      </c>
      <c r="N433">
        <v>0.29409999999999997</v>
      </c>
      <c r="O433">
        <v>3.7999999999999999E-2</v>
      </c>
      <c r="P433">
        <v>0.1268</v>
      </c>
      <c r="Q433" s="1">
        <v>67175.77</v>
      </c>
      <c r="R433">
        <v>0.2545</v>
      </c>
      <c r="S433">
        <v>0.17849999999999999</v>
      </c>
      <c r="T433">
        <v>0.56699999999999995</v>
      </c>
      <c r="U433">
        <v>45.22</v>
      </c>
      <c r="V433" s="1">
        <v>91569.87</v>
      </c>
      <c r="W433">
        <v>177.96</v>
      </c>
      <c r="X433" s="1">
        <v>157261.66</v>
      </c>
      <c r="Y433">
        <v>0.78769999999999996</v>
      </c>
      <c r="Z433">
        <v>0.18390000000000001</v>
      </c>
      <c r="AA433">
        <v>2.8400000000000002E-2</v>
      </c>
      <c r="AB433">
        <v>0.21229999999999999</v>
      </c>
      <c r="AC433">
        <v>157.26</v>
      </c>
      <c r="AD433" s="1">
        <v>7139.78</v>
      </c>
      <c r="AE433">
        <v>823.57</v>
      </c>
      <c r="AF433" s="1">
        <v>161941.56</v>
      </c>
      <c r="AG433" t="s">
        <v>610</v>
      </c>
      <c r="AH433" s="1">
        <v>44726</v>
      </c>
      <c r="AI433" s="1">
        <v>79049.95</v>
      </c>
      <c r="AJ433">
        <v>75.849999999999994</v>
      </c>
      <c r="AK433">
        <v>43.46</v>
      </c>
      <c r="AL433">
        <v>50.44</v>
      </c>
      <c r="AM433">
        <v>4.9800000000000004</v>
      </c>
      <c r="AN433" s="1">
        <v>1272.76</v>
      </c>
      <c r="AO433">
        <v>0.79010000000000002</v>
      </c>
      <c r="AP433" s="1">
        <v>1341.76</v>
      </c>
      <c r="AQ433" s="1">
        <v>1984.91</v>
      </c>
      <c r="AR433" s="1">
        <v>6721.35</v>
      </c>
      <c r="AS433">
        <v>723.84</v>
      </c>
      <c r="AT433">
        <v>363.59</v>
      </c>
      <c r="AU433" s="1">
        <v>11135.44</v>
      </c>
      <c r="AV433" s="1">
        <v>4371.95</v>
      </c>
      <c r="AW433">
        <v>0.35099999999999998</v>
      </c>
      <c r="AX433" s="1">
        <v>6458.17</v>
      </c>
      <c r="AY433">
        <v>0.51849999999999996</v>
      </c>
      <c r="AZ433" s="1">
        <v>1082.25</v>
      </c>
      <c r="BA433">
        <v>8.6900000000000005E-2</v>
      </c>
      <c r="BB433">
        <v>542.98</v>
      </c>
      <c r="BC433">
        <v>4.36E-2</v>
      </c>
      <c r="BD433" s="1">
        <v>12455.35</v>
      </c>
      <c r="BE433" s="1">
        <v>3055.17</v>
      </c>
      <c r="BF433">
        <v>0.4965</v>
      </c>
      <c r="BG433">
        <v>0.58989999999999998</v>
      </c>
      <c r="BH433">
        <v>0.2225</v>
      </c>
      <c r="BI433">
        <v>0.1411</v>
      </c>
      <c r="BJ433">
        <v>3.04E-2</v>
      </c>
      <c r="BK433">
        <v>1.61E-2</v>
      </c>
    </row>
    <row r="434" spans="1:63" x14ac:dyDescent="0.3">
      <c r="A434" t="s">
        <v>433</v>
      </c>
      <c r="B434">
        <v>47084</v>
      </c>
      <c r="C434">
        <v>100.24</v>
      </c>
      <c r="D434">
        <v>15.05</v>
      </c>
      <c r="E434" s="1">
        <v>1508.98</v>
      </c>
      <c r="F434" s="1">
        <v>1425.21</v>
      </c>
      <c r="G434">
        <v>4.1000000000000003E-3</v>
      </c>
      <c r="H434">
        <v>8.9999999999999998E-4</v>
      </c>
      <c r="I434">
        <v>6.4999999999999997E-3</v>
      </c>
      <c r="J434">
        <v>1.1999999999999999E-3</v>
      </c>
      <c r="K434">
        <v>4.7800000000000002E-2</v>
      </c>
      <c r="L434">
        <v>0.91449999999999998</v>
      </c>
      <c r="M434">
        <v>2.5000000000000001E-2</v>
      </c>
      <c r="N434">
        <v>0.3967</v>
      </c>
      <c r="O434">
        <v>5.0000000000000001E-3</v>
      </c>
      <c r="P434">
        <v>0.1457</v>
      </c>
      <c r="Q434" s="1">
        <v>54956.37</v>
      </c>
      <c r="R434">
        <v>0.2384</v>
      </c>
      <c r="S434">
        <v>0.15329999999999999</v>
      </c>
      <c r="T434">
        <v>0.60829999999999995</v>
      </c>
      <c r="U434">
        <v>12.68</v>
      </c>
      <c r="V434" s="1">
        <v>69704.850000000006</v>
      </c>
      <c r="W434">
        <v>114.8</v>
      </c>
      <c r="X434" s="1">
        <v>152710.39000000001</v>
      </c>
      <c r="Y434">
        <v>0.82720000000000005</v>
      </c>
      <c r="Z434">
        <v>0.126</v>
      </c>
      <c r="AA434">
        <v>4.6800000000000001E-2</v>
      </c>
      <c r="AB434">
        <v>0.17280000000000001</v>
      </c>
      <c r="AC434">
        <v>152.71</v>
      </c>
      <c r="AD434" s="1">
        <v>4264.34</v>
      </c>
      <c r="AE434">
        <v>543.13</v>
      </c>
      <c r="AF434" s="1">
        <v>143394.44</v>
      </c>
      <c r="AG434" t="s">
        <v>610</v>
      </c>
      <c r="AH434" s="1">
        <v>33699</v>
      </c>
      <c r="AI434" s="1">
        <v>52176.69</v>
      </c>
      <c r="AJ434">
        <v>44.6</v>
      </c>
      <c r="AK434">
        <v>26.34</v>
      </c>
      <c r="AL434">
        <v>32.82</v>
      </c>
      <c r="AM434">
        <v>3.86</v>
      </c>
      <c r="AN434" s="1">
        <v>1523.67</v>
      </c>
      <c r="AO434">
        <v>1.3224</v>
      </c>
      <c r="AP434" s="1">
        <v>1456.59</v>
      </c>
      <c r="AQ434" s="1">
        <v>2058.84</v>
      </c>
      <c r="AR434" s="1">
        <v>6116.88</v>
      </c>
      <c r="AS434">
        <v>632.51</v>
      </c>
      <c r="AT434">
        <v>317.17</v>
      </c>
      <c r="AU434" s="1">
        <v>10581.99</v>
      </c>
      <c r="AV434" s="1">
        <v>5680.55</v>
      </c>
      <c r="AW434">
        <v>0.45040000000000002</v>
      </c>
      <c r="AX434" s="1">
        <v>4847.68</v>
      </c>
      <c r="AY434">
        <v>0.38440000000000002</v>
      </c>
      <c r="AZ434" s="1">
        <v>1325</v>
      </c>
      <c r="BA434">
        <v>0.1051</v>
      </c>
      <c r="BB434">
        <v>758.01</v>
      </c>
      <c r="BC434">
        <v>6.0100000000000001E-2</v>
      </c>
      <c r="BD434" s="1">
        <v>12611.24</v>
      </c>
      <c r="BE434" s="1">
        <v>4209.6499999999996</v>
      </c>
      <c r="BF434">
        <v>1.3184</v>
      </c>
      <c r="BG434">
        <v>0.53290000000000004</v>
      </c>
      <c r="BH434">
        <v>0.2099</v>
      </c>
      <c r="BI434">
        <v>0.20569999999999999</v>
      </c>
      <c r="BJ434">
        <v>3.3399999999999999E-2</v>
      </c>
      <c r="BK434">
        <v>1.7999999999999999E-2</v>
      </c>
    </row>
    <row r="435" spans="1:63" x14ac:dyDescent="0.3">
      <c r="A435" t="s">
        <v>434</v>
      </c>
      <c r="B435">
        <v>44644</v>
      </c>
      <c r="C435">
        <v>64.099999999999994</v>
      </c>
      <c r="D435">
        <v>44.16</v>
      </c>
      <c r="E435" s="1">
        <v>2830.37</v>
      </c>
      <c r="F435" s="1">
        <v>2634.55</v>
      </c>
      <c r="G435">
        <v>7.6E-3</v>
      </c>
      <c r="H435">
        <v>6.9999999999999999E-4</v>
      </c>
      <c r="I435">
        <v>3.2099999999999997E-2</v>
      </c>
      <c r="J435">
        <v>1.1000000000000001E-3</v>
      </c>
      <c r="K435">
        <v>5.1999999999999998E-2</v>
      </c>
      <c r="L435">
        <v>0.85219999999999996</v>
      </c>
      <c r="M435">
        <v>5.4199999999999998E-2</v>
      </c>
      <c r="N435">
        <v>0.52969999999999995</v>
      </c>
      <c r="O435">
        <v>1.2200000000000001E-2</v>
      </c>
      <c r="P435">
        <v>0.14879999999999999</v>
      </c>
      <c r="Q435" s="1">
        <v>55133.919999999998</v>
      </c>
      <c r="R435">
        <v>0.25280000000000002</v>
      </c>
      <c r="S435">
        <v>0.182</v>
      </c>
      <c r="T435">
        <v>0.56520000000000004</v>
      </c>
      <c r="U435">
        <v>19.87</v>
      </c>
      <c r="V435" s="1">
        <v>76058.97</v>
      </c>
      <c r="W435">
        <v>138.59</v>
      </c>
      <c r="X435" s="1">
        <v>125562.82</v>
      </c>
      <c r="Y435">
        <v>0.72389999999999999</v>
      </c>
      <c r="Z435">
        <v>0.2225</v>
      </c>
      <c r="AA435">
        <v>5.3600000000000002E-2</v>
      </c>
      <c r="AB435">
        <v>0.27610000000000001</v>
      </c>
      <c r="AC435">
        <v>125.56</v>
      </c>
      <c r="AD435" s="1">
        <v>4011.85</v>
      </c>
      <c r="AE435">
        <v>485.37</v>
      </c>
      <c r="AF435" s="1">
        <v>118599.37</v>
      </c>
      <c r="AG435" t="s">
        <v>610</v>
      </c>
      <c r="AH435" s="1">
        <v>30629</v>
      </c>
      <c r="AI435" s="1">
        <v>48018.29</v>
      </c>
      <c r="AJ435">
        <v>47.1</v>
      </c>
      <c r="AK435">
        <v>28.97</v>
      </c>
      <c r="AL435">
        <v>35.14</v>
      </c>
      <c r="AM435">
        <v>4.08</v>
      </c>
      <c r="AN435">
        <v>931.73</v>
      </c>
      <c r="AO435">
        <v>0.99119999999999997</v>
      </c>
      <c r="AP435" s="1">
        <v>1349.39</v>
      </c>
      <c r="AQ435" s="1">
        <v>1800.67</v>
      </c>
      <c r="AR435" s="1">
        <v>6083.41</v>
      </c>
      <c r="AS435">
        <v>568.59</v>
      </c>
      <c r="AT435">
        <v>308.31</v>
      </c>
      <c r="AU435" s="1">
        <v>10110.370000000001</v>
      </c>
      <c r="AV435" s="1">
        <v>6094.5</v>
      </c>
      <c r="AW435">
        <v>0.50780000000000003</v>
      </c>
      <c r="AX435" s="1">
        <v>3947.63</v>
      </c>
      <c r="AY435">
        <v>0.32890000000000003</v>
      </c>
      <c r="AZ435" s="1">
        <v>1005.83</v>
      </c>
      <c r="BA435">
        <v>8.3799999999999999E-2</v>
      </c>
      <c r="BB435">
        <v>953.31</v>
      </c>
      <c r="BC435">
        <v>7.9399999999999998E-2</v>
      </c>
      <c r="BD435" s="1">
        <v>12001.26</v>
      </c>
      <c r="BE435" s="1">
        <v>4367.9799999999996</v>
      </c>
      <c r="BF435">
        <v>1.5239</v>
      </c>
      <c r="BG435">
        <v>0.52459999999999996</v>
      </c>
      <c r="BH435">
        <v>0.21540000000000001</v>
      </c>
      <c r="BI435">
        <v>0.2112</v>
      </c>
      <c r="BJ435">
        <v>3.15E-2</v>
      </c>
      <c r="BK435">
        <v>1.7299999999999999E-2</v>
      </c>
    </row>
    <row r="436" spans="1:63" x14ac:dyDescent="0.3">
      <c r="A436" t="s">
        <v>435</v>
      </c>
      <c r="B436">
        <v>49932</v>
      </c>
      <c r="C436">
        <v>27.14</v>
      </c>
      <c r="D436">
        <v>248.3</v>
      </c>
      <c r="E436" s="1">
        <v>6739.71</v>
      </c>
      <c r="F436" s="1">
        <v>6354.71</v>
      </c>
      <c r="G436">
        <v>2.1600000000000001E-2</v>
      </c>
      <c r="H436">
        <v>8.9999999999999998E-4</v>
      </c>
      <c r="I436">
        <v>0.1195</v>
      </c>
      <c r="J436">
        <v>1.4E-3</v>
      </c>
      <c r="K436">
        <v>5.8000000000000003E-2</v>
      </c>
      <c r="L436">
        <v>0.73040000000000005</v>
      </c>
      <c r="M436">
        <v>6.83E-2</v>
      </c>
      <c r="N436">
        <v>0.47189999999999999</v>
      </c>
      <c r="O436">
        <v>2.7300000000000001E-2</v>
      </c>
      <c r="P436">
        <v>0.14929999999999999</v>
      </c>
      <c r="Q436" s="1">
        <v>60884.35</v>
      </c>
      <c r="R436">
        <v>0.27639999999999998</v>
      </c>
      <c r="S436">
        <v>0.17030000000000001</v>
      </c>
      <c r="T436">
        <v>0.55330000000000001</v>
      </c>
      <c r="U436">
        <v>37.26</v>
      </c>
      <c r="V436" s="1">
        <v>86480.85</v>
      </c>
      <c r="W436">
        <v>177.42</v>
      </c>
      <c r="X436" s="1">
        <v>143405.82</v>
      </c>
      <c r="Y436">
        <v>0.72440000000000004</v>
      </c>
      <c r="Z436">
        <v>0.2369</v>
      </c>
      <c r="AA436">
        <v>3.8699999999999998E-2</v>
      </c>
      <c r="AB436">
        <v>0.27560000000000001</v>
      </c>
      <c r="AC436">
        <v>143.41</v>
      </c>
      <c r="AD436" s="1">
        <v>6177.29</v>
      </c>
      <c r="AE436">
        <v>749.26</v>
      </c>
      <c r="AF436" s="1">
        <v>142057.51999999999</v>
      </c>
      <c r="AG436" t="s">
        <v>610</v>
      </c>
      <c r="AH436" s="1">
        <v>33871</v>
      </c>
      <c r="AI436" s="1">
        <v>52328.7</v>
      </c>
      <c r="AJ436">
        <v>66.06</v>
      </c>
      <c r="AK436">
        <v>40.94</v>
      </c>
      <c r="AL436">
        <v>45.27</v>
      </c>
      <c r="AM436">
        <v>4.99</v>
      </c>
      <c r="AN436">
        <v>981.17</v>
      </c>
      <c r="AO436">
        <v>1.0404</v>
      </c>
      <c r="AP436" s="1">
        <v>1321.21</v>
      </c>
      <c r="AQ436" s="1">
        <v>1947.8</v>
      </c>
      <c r="AR436" s="1">
        <v>6448</v>
      </c>
      <c r="AS436">
        <v>737.23</v>
      </c>
      <c r="AT436">
        <v>334.43</v>
      </c>
      <c r="AU436" s="1">
        <v>10788.67</v>
      </c>
      <c r="AV436" s="1">
        <v>4965.3500000000004</v>
      </c>
      <c r="AW436">
        <v>0.3987</v>
      </c>
      <c r="AX436" s="1">
        <v>5815.59</v>
      </c>
      <c r="AY436">
        <v>0.46700000000000003</v>
      </c>
      <c r="AZ436">
        <v>867.06</v>
      </c>
      <c r="BA436">
        <v>6.9599999999999995E-2</v>
      </c>
      <c r="BB436">
        <v>805.57</v>
      </c>
      <c r="BC436">
        <v>6.4699999999999994E-2</v>
      </c>
      <c r="BD436" s="1">
        <v>12453.57</v>
      </c>
      <c r="BE436" s="1">
        <v>3161.88</v>
      </c>
      <c r="BF436">
        <v>0.78680000000000005</v>
      </c>
      <c r="BG436">
        <v>0.56000000000000005</v>
      </c>
      <c r="BH436">
        <v>0.2145</v>
      </c>
      <c r="BI436">
        <v>0.18190000000000001</v>
      </c>
      <c r="BJ436">
        <v>2.86E-2</v>
      </c>
      <c r="BK436">
        <v>1.4999999999999999E-2</v>
      </c>
    </row>
    <row r="437" spans="1:63" x14ac:dyDescent="0.3">
      <c r="A437" t="s">
        <v>436</v>
      </c>
      <c r="B437">
        <v>48421</v>
      </c>
      <c r="C437">
        <v>55.05</v>
      </c>
      <c r="D437">
        <v>25.48</v>
      </c>
      <c r="E437" s="1">
        <v>1402.83</v>
      </c>
      <c r="F437" s="1">
        <v>1358.98</v>
      </c>
      <c r="G437">
        <v>7.4000000000000003E-3</v>
      </c>
      <c r="H437">
        <v>6.9999999999999999E-4</v>
      </c>
      <c r="I437">
        <v>8.5000000000000006E-3</v>
      </c>
      <c r="J437">
        <v>1.8E-3</v>
      </c>
      <c r="K437">
        <v>2.8199999999999999E-2</v>
      </c>
      <c r="L437">
        <v>0.92810000000000004</v>
      </c>
      <c r="M437">
        <v>2.5399999999999999E-2</v>
      </c>
      <c r="N437">
        <v>0.3014</v>
      </c>
      <c r="O437">
        <v>4.7999999999999996E-3</v>
      </c>
      <c r="P437">
        <v>0.1166</v>
      </c>
      <c r="Q437" s="1">
        <v>54453.33</v>
      </c>
      <c r="R437">
        <v>0.28310000000000002</v>
      </c>
      <c r="S437">
        <v>0.17219999999999999</v>
      </c>
      <c r="T437">
        <v>0.54469999999999996</v>
      </c>
      <c r="U437">
        <v>11.92</v>
      </c>
      <c r="V437" s="1">
        <v>69580.62</v>
      </c>
      <c r="W437">
        <v>113.6</v>
      </c>
      <c r="X437" s="1">
        <v>173225.93</v>
      </c>
      <c r="Y437">
        <v>0.83120000000000005</v>
      </c>
      <c r="Z437">
        <v>0.10920000000000001</v>
      </c>
      <c r="AA437">
        <v>5.9700000000000003E-2</v>
      </c>
      <c r="AB437">
        <v>0.16880000000000001</v>
      </c>
      <c r="AC437">
        <v>173.23</v>
      </c>
      <c r="AD437" s="1">
        <v>5663.38</v>
      </c>
      <c r="AE437">
        <v>664.11</v>
      </c>
      <c r="AF437" s="1">
        <v>166217.34</v>
      </c>
      <c r="AG437" t="s">
        <v>610</v>
      </c>
      <c r="AH437" s="1">
        <v>37281</v>
      </c>
      <c r="AI437" s="1">
        <v>60256.75</v>
      </c>
      <c r="AJ437">
        <v>49.55</v>
      </c>
      <c r="AK437">
        <v>31.22</v>
      </c>
      <c r="AL437">
        <v>34.25</v>
      </c>
      <c r="AM437">
        <v>4.9000000000000004</v>
      </c>
      <c r="AN437" s="1">
        <v>1296.1500000000001</v>
      </c>
      <c r="AO437">
        <v>1.0039</v>
      </c>
      <c r="AP437" s="1">
        <v>1419.66</v>
      </c>
      <c r="AQ437" s="1">
        <v>1830.73</v>
      </c>
      <c r="AR437" s="1">
        <v>5691.34</v>
      </c>
      <c r="AS437">
        <v>532.74</v>
      </c>
      <c r="AT437">
        <v>307.56</v>
      </c>
      <c r="AU437" s="1">
        <v>9782.02</v>
      </c>
      <c r="AV437" s="1">
        <v>4753.9799999999996</v>
      </c>
      <c r="AW437">
        <v>0.3982</v>
      </c>
      <c r="AX437" s="1">
        <v>5205.42</v>
      </c>
      <c r="AY437">
        <v>0.436</v>
      </c>
      <c r="AZ437" s="1">
        <v>1360.93</v>
      </c>
      <c r="BA437">
        <v>0.114</v>
      </c>
      <c r="BB437">
        <v>619.11</v>
      </c>
      <c r="BC437">
        <v>5.1900000000000002E-2</v>
      </c>
      <c r="BD437" s="1">
        <v>11939.44</v>
      </c>
      <c r="BE437" s="1">
        <v>3602.49</v>
      </c>
      <c r="BF437">
        <v>0.81379999999999997</v>
      </c>
      <c r="BG437">
        <v>0.53120000000000001</v>
      </c>
      <c r="BH437">
        <v>0.20269999999999999</v>
      </c>
      <c r="BI437">
        <v>0.21579999999999999</v>
      </c>
      <c r="BJ437">
        <v>3.4500000000000003E-2</v>
      </c>
      <c r="BK437">
        <v>1.5699999999999999E-2</v>
      </c>
    </row>
    <row r="438" spans="1:63" x14ac:dyDescent="0.3">
      <c r="A438" t="s">
        <v>437</v>
      </c>
      <c r="B438">
        <v>49460</v>
      </c>
      <c r="C438">
        <v>87.57</v>
      </c>
      <c r="D438">
        <v>9.4499999999999993</v>
      </c>
      <c r="E438">
        <v>827.81</v>
      </c>
      <c r="F438">
        <v>793.46</v>
      </c>
      <c r="G438">
        <v>2.3E-3</v>
      </c>
      <c r="H438">
        <v>2.0000000000000001E-4</v>
      </c>
      <c r="I438">
        <v>7.3000000000000001E-3</v>
      </c>
      <c r="J438">
        <v>1.5E-3</v>
      </c>
      <c r="K438">
        <v>4.1599999999999998E-2</v>
      </c>
      <c r="L438">
        <v>0.92100000000000004</v>
      </c>
      <c r="M438">
        <v>2.6100000000000002E-2</v>
      </c>
      <c r="N438">
        <v>0.47510000000000002</v>
      </c>
      <c r="O438">
        <v>4.1999999999999997E-3</v>
      </c>
      <c r="P438">
        <v>0.15179999999999999</v>
      </c>
      <c r="Q438" s="1">
        <v>51029.43</v>
      </c>
      <c r="R438">
        <v>0.2742</v>
      </c>
      <c r="S438">
        <v>0.17660000000000001</v>
      </c>
      <c r="T438">
        <v>0.54910000000000003</v>
      </c>
      <c r="U438">
        <v>8.5399999999999991</v>
      </c>
      <c r="V438" s="1">
        <v>63196.38</v>
      </c>
      <c r="W438">
        <v>92.94</v>
      </c>
      <c r="X438" s="1">
        <v>138863.64000000001</v>
      </c>
      <c r="Y438">
        <v>0.9022</v>
      </c>
      <c r="Z438">
        <v>5.2299999999999999E-2</v>
      </c>
      <c r="AA438">
        <v>4.5499999999999999E-2</v>
      </c>
      <c r="AB438">
        <v>9.7799999999999998E-2</v>
      </c>
      <c r="AC438">
        <v>138.86000000000001</v>
      </c>
      <c r="AD438" s="1">
        <v>3342.24</v>
      </c>
      <c r="AE438">
        <v>425.66</v>
      </c>
      <c r="AF438" s="1">
        <v>119091.87</v>
      </c>
      <c r="AG438" t="s">
        <v>610</v>
      </c>
      <c r="AH438" s="1">
        <v>31492</v>
      </c>
      <c r="AI438" s="1">
        <v>46242.879999999997</v>
      </c>
      <c r="AJ438">
        <v>37.4</v>
      </c>
      <c r="AK438">
        <v>23.18</v>
      </c>
      <c r="AL438">
        <v>27.25</v>
      </c>
      <c r="AM438">
        <v>4.21</v>
      </c>
      <c r="AN438" s="1">
        <v>1194.83</v>
      </c>
      <c r="AO438">
        <v>1.5938000000000001</v>
      </c>
      <c r="AP438" s="1">
        <v>1523.59</v>
      </c>
      <c r="AQ438" s="1">
        <v>2244.16</v>
      </c>
      <c r="AR438" s="1">
        <v>6527.55</v>
      </c>
      <c r="AS438">
        <v>518.22</v>
      </c>
      <c r="AT438">
        <v>316.26</v>
      </c>
      <c r="AU438" s="1">
        <v>11129.77</v>
      </c>
      <c r="AV438" s="1">
        <v>8014.71</v>
      </c>
      <c r="AW438">
        <v>0.56920000000000004</v>
      </c>
      <c r="AX438" s="1">
        <v>3667.79</v>
      </c>
      <c r="AY438">
        <v>0.26050000000000001</v>
      </c>
      <c r="AZ438" s="1">
        <v>1467.02</v>
      </c>
      <c r="BA438">
        <v>0.1042</v>
      </c>
      <c r="BB438">
        <v>931.59</v>
      </c>
      <c r="BC438">
        <v>6.6199999999999995E-2</v>
      </c>
      <c r="BD438" s="1">
        <v>14081.12</v>
      </c>
      <c r="BE438" s="1">
        <v>6935.89</v>
      </c>
      <c r="BF438">
        <v>3.0362</v>
      </c>
      <c r="BG438">
        <v>0.51759999999999995</v>
      </c>
      <c r="BH438">
        <v>0.21820000000000001</v>
      </c>
      <c r="BI438">
        <v>0.21229999999999999</v>
      </c>
      <c r="BJ438">
        <v>3.4799999999999998E-2</v>
      </c>
      <c r="BK438">
        <v>1.7100000000000001E-2</v>
      </c>
    </row>
    <row r="439" spans="1:63" x14ac:dyDescent="0.3">
      <c r="A439" t="s">
        <v>438</v>
      </c>
      <c r="B439">
        <v>48348</v>
      </c>
      <c r="C439">
        <v>46.05</v>
      </c>
      <c r="D439">
        <v>53.1</v>
      </c>
      <c r="E439" s="1">
        <v>2445.21</v>
      </c>
      <c r="F439" s="1">
        <v>2379.0100000000002</v>
      </c>
      <c r="G439">
        <v>1.8800000000000001E-2</v>
      </c>
      <c r="H439">
        <v>6.9999999999999999E-4</v>
      </c>
      <c r="I439">
        <v>1.24E-2</v>
      </c>
      <c r="J439">
        <v>1.4E-3</v>
      </c>
      <c r="K439">
        <v>2.1600000000000001E-2</v>
      </c>
      <c r="L439">
        <v>0.91639999999999999</v>
      </c>
      <c r="M439">
        <v>2.87E-2</v>
      </c>
      <c r="N439">
        <v>0.1709</v>
      </c>
      <c r="O439">
        <v>8.6E-3</v>
      </c>
      <c r="P439">
        <v>0.10630000000000001</v>
      </c>
      <c r="Q439" s="1">
        <v>63266.11</v>
      </c>
      <c r="R439">
        <v>0.21099999999999999</v>
      </c>
      <c r="S439">
        <v>0.17780000000000001</v>
      </c>
      <c r="T439">
        <v>0.61119999999999997</v>
      </c>
      <c r="U439">
        <v>14.09</v>
      </c>
      <c r="V439" s="1">
        <v>86677.86</v>
      </c>
      <c r="W439">
        <v>169.9</v>
      </c>
      <c r="X439" s="1">
        <v>205448.19</v>
      </c>
      <c r="Y439">
        <v>0.82099999999999995</v>
      </c>
      <c r="Z439">
        <v>0.12720000000000001</v>
      </c>
      <c r="AA439">
        <v>5.1799999999999999E-2</v>
      </c>
      <c r="AB439">
        <v>0.17899999999999999</v>
      </c>
      <c r="AC439">
        <v>205.45</v>
      </c>
      <c r="AD439" s="1">
        <v>7518.26</v>
      </c>
      <c r="AE439">
        <v>881.52</v>
      </c>
      <c r="AF439" s="1">
        <v>205534.03</v>
      </c>
      <c r="AG439" t="s">
        <v>610</v>
      </c>
      <c r="AH439" s="1">
        <v>42305</v>
      </c>
      <c r="AI439" s="1">
        <v>81764</v>
      </c>
      <c r="AJ439">
        <v>57.12</v>
      </c>
      <c r="AK439">
        <v>34.61</v>
      </c>
      <c r="AL439">
        <v>36.94</v>
      </c>
      <c r="AM439">
        <v>4.2699999999999996</v>
      </c>
      <c r="AN439" s="1">
        <v>1924.76</v>
      </c>
      <c r="AO439">
        <v>0.8377</v>
      </c>
      <c r="AP439" s="1">
        <v>1368.08</v>
      </c>
      <c r="AQ439" s="1">
        <v>1879.31</v>
      </c>
      <c r="AR439" s="1">
        <v>6344.28</v>
      </c>
      <c r="AS439">
        <v>629.66999999999996</v>
      </c>
      <c r="AT439">
        <v>343.26</v>
      </c>
      <c r="AU439" s="1">
        <v>10564.61</v>
      </c>
      <c r="AV439" s="1">
        <v>3630.96</v>
      </c>
      <c r="AW439">
        <v>0.30559999999999998</v>
      </c>
      <c r="AX439" s="1">
        <v>6894.44</v>
      </c>
      <c r="AY439">
        <v>0.58030000000000004</v>
      </c>
      <c r="AZ439">
        <v>884.73</v>
      </c>
      <c r="BA439">
        <v>7.4499999999999997E-2</v>
      </c>
      <c r="BB439">
        <v>470.66</v>
      </c>
      <c r="BC439">
        <v>3.9600000000000003E-2</v>
      </c>
      <c r="BD439" s="1">
        <v>11880.78</v>
      </c>
      <c r="BE439" s="1">
        <v>2213.54</v>
      </c>
      <c r="BF439">
        <v>0.32429999999999998</v>
      </c>
      <c r="BG439">
        <v>0.57499999999999996</v>
      </c>
      <c r="BH439">
        <v>0.22689999999999999</v>
      </c>
      <c r="BI439">
        <v>0.14779999999999999</v>
      </c>
      <c r="BJ439">
        <v>3.1899999999999998E-2</v>
      </c>
      <c r="BK439">
        <v>1.84E-2</v>
      </c>
    </row>
    <row r="440" spans="1:63" x14ac:dyDescent="0.3">
      <c r="A440" t="s">
        <v>439</v>
      </c>
      <c r="B440">
        <v>44651</v>
      </c>
      <c r="C440">
        <v>46.86</v>
      </c>
      <c r="D440">
        <v>43.44</v>
      </c>
      <c r="E440" s="1">
        <v>2035.66</v>
      </c>
      <c r="F440" s="1">
        <v>1947.59</v>
      </c>
      <c r="G440">
        <v>1.3100000000000001E-2</v>
      </c>
      <c r="H440">
        <v>1.1000000000000001E-3</v>
      </c>
      <c r="I440">
        <v>4.8800000000000003E-2</v>
      </c>
      <c r="J440">
        <v>1.4E-3</v>
      </c>
      <c r="K440">
        <v>5.2900000000000003E-2</v>
      </c>
      <c r="L440">
        <v>0.82440000000000002</v>
      </c>
      <c r="M440">
        <v>5.8299999999999998E-2</v>
      </c>
      <c r="N440">
        <v>0.4254</v>
      </c>
      <c r="O440">
        <v>8.6999999999999994E-3</v>
      </c>
      <c r="P440">
        <v>0.12759999999999999</v>
      </c>
      <c r="Q440" s="1">
        <v>57398.62</v>
      </c>
      <c r="R440">
        <v>0.26579999999999998</v>
      </c>
      <c r="S440">
        <v>0.1905</v>
      </c>
      <c r="T440">
        <v>0.54369999999999996</v>
      </c>
      <c r="U440">
        <v>15.23</v>
      </c>
      <c r="V440" s="1">
        <v>75603.03</v>
      </c>
      <c r="W440">
        <v>129.07</v>
      </c>
      <c r="X440" s="1">
        <v>182870.74</v>
      </c>
      <c r="Y440">
        <v>0.66749999999999998</v>
      </c>
      <c r="Z440">
        <v>0.2873</v>
      </c>
      <c r="AA440">
        <v>4.5199999999999997E-2</v>
      </c>
      <c r="AB440">
        <v>0.33250000000000002</v>
      </c>
      <c r="AC440">
        <v>182.87</v>
      </c>
      <c r="AD440" s="1">
        <v>6467.26</v>
      </c>
      <c r="AE440">
        <v>644.71</v>
      </c>
      <c r="AF440" s="1">
        <v>176984.34</v>
      </c>
      <c r="AG440" t="s">
        <v>610</v>
      </c>
      <c r="AH440" s="1">
        <v>33952</v>
      </c>
      <c r="AI440" s="1">
        <v>55321.919999999998</v>
      </c>
      <c r="AJ440">
        <v>53.68</v>
      </c>
      <c r="AK440">
        <v>34.42</v>
      </c>
      <c r="AL440">
        <v>39.79</v>
      </c>
      <c r="AM440">
        <v>4.97</v>
      </c>
      <c r="AN440" s="1">
        <v>1213.23</v>
      </c>
      <c r="AO440">
        <v>1.0079</v>
      </c>
      <c r="AP440" s="1">
        <v>1394.36</v>
      </c>
      <c r="AQ440" s="1">
        <v>1942.31</v>
      </c>
      <c r="AR440" s="1">
        <v>6069.77</v>
      </c>
      <c r="AS440">
        <v>568.30999999999995</v>
      </c>
      <c r="AT440">
        <v>374.9</v>
      </c>
      <c r="AU440" s="1">
        <v>10349.65</v>
      </c>
      <c r="AV440" s="1">
        <v>4157.6899999999996</v>
      </c>
      <c r="AW440">
        <v>0.33850000000000002</v>
      </c>
      <c r="AX440" s="1">
        <v>6113.39</v>
      </c>
      <c r="AY440">
        <v>0.49769999999999998</v>
      </c>
      <c r="AZ440" s="1">
        <v>1235.0899999999999</v>
      </c>
      <c r="BA440">
        <v>0.10059999999999999</v>
      </c>
      <c r="BB440">
        <v>777.09</v>
      </c>
      <c r="BC440">
        <v>6.3299999999999995E-2</v>
      </c>
      <c r="BD440" s="1">
        <v>12283.26</v>
      </c>
      <c r="BE440" s="1">
        <v>2529.44</v>
      </c>
      <c r="BF440">
        <v>0.61360000000000003</v>
      </c>
      <c r="BG440">
        <v>0.52980000000000005</v>
      </c>
      <c r="BH440">
        <v>0.21110000000000001</v>
      </c>
      <c r="BI440">
        <v>0.2077</v>
      </c>
      <c r="BJ440">
        <v>3.3000000000000002E-2</v>
      </c>
      <c r="BK440">
        <v>1.8499999999999999E-2</v>
      </c>
    </row>
    <row r="441" spans="1:63" x14ac:dyDescent="0.3">
      <c r="A441" t="s">
        <v>440</v>
      </c>
      <c r="B441">
        <v>44669</v>
      </c>
      <c r="C441">
        <v>25.33</v>
      </c>
      <c r="D441">
        <v>109.85</v>
      </c>
      <c r="E441" s="1">
        <v>2782.96</v>
      </c>
      <c r="F441" s="1">
        <v>2439.6</v>
      </c>
      <c r="G441">
        <v>4.1999999999999997E-3</v>
      </c>
      <c r="H441">
        <v>6.9999999999999999E-4</v>
      </c>
      <c r="I441">
        <v>0.1273</v>
      </c>
      <c r="J441">
        <v>1.4E-3</v>
      </c>
      <c r="K441">
        <v>6.1800000000000001E-2</v>
      </c>
      <c r="L441">
        <v>0.69240000000000002</v>
      </c>
      <c r="M441">
        <v>0.1123</v>
      </c>
      <c r="N441">
        <v>0.90920000000000001</v>
      </c>
      <c r="O441">
        <v>1.0800000000000001E-2</v>
      </c>
      <c r="P441">
        <v>0.1699</v>
      </c>
      <c r="Q441" s="1">
        <v>55870.14</v>
      </c>
      <c r="R441">
        <v>0.27200000000000002</v>
      </c>
      <c r="S441">
        <v>0.18049999999999999</v>
      </c>
      <c r="T441">
        <v>0.54749999999999999</v>
      </c>
      <c r="U441">
        <v>21.86</v>
      </c>
      <c r="V441" s="1">
        <v>72330.06</v>
      </c>
      <c r="W441">
        <v>124.76</v>
      </c>
      <c r="X441" s="1">
        <v>102117.04</v>
      </c>
      <c r="Y441">
        <v>0.64990000000000003</v>
      </c>
      <c r="Z441">
        <v>0.26290000000000002</v>
      </c>
      <c r="AA441">
        <v>8.7300000000000003E-2</v>
      </c>
      <c r="AB441">
        <v>0.35010000000000002</v>
      </c>
      <c r="AC441">
        <v>102.12</v>
      </c>
      <c r="AD441" s="1">
        <v>3537.76</v>
      </c>
      <c r="AE441">
        <v>425.59</v>
      </c>
      <c r="AF441" s="1">
        <v>91026.1</v>
      </c>
      <c r="AG441" t="s">
        <v>610</v>
      </c>
      <c r="AH441" s="1">
        <v>27046</v>
      </c>
      <c r="AI441" s="1">
        <v>41489.54</v>
      </c>
      <c r="AJ441">
        <v>49.59</v>
      </c>
      <c r="AK441">
        <v>32.92</v>
      </c>
      <c r="AL441">
        <v>37.08</v>
      </c>
      <c r="AM441">
        <v>4.24</v>
      </c>
      <c r="AN441">
        <v>887.19</v>
      </c>
      <c r="AO441">
        <v>1.0183</v>
      </c>
      <c r="AP441" s="1">
        <v>1517.72</v>
      </c>
      <c r="AQ441" s="1">
        <v>2314.25</v>
      </c>
      <c r="AR441" s="1">
        <v>6741.71</v>
      </c>
      <c r="AS441">
        <v>663.99</v>
      </c>
      <c r="AT441">
        <v>381.49</v>
      </c>
      <c r="AU441" s="1">
        <v>11619.17</v>
      </c>
      <c r="AV441" s="1">
        <v>8331.2099999999991</v>
      </c>
      <c r="AW441">
        <v>0.57669999999999999</v>
      </c>
      <c r="AX441" s="1">
        <v>3674.84</v>
      </c>
      <c r="AY441">
        <v>0.25440000000000002</v>
      </c>
      <c r="AZ441">
        <v>866.7</v>
      </c>
      <c r="BA441">
        <v>0.06</v>
      </c>
      <c r="BB441" s="1">
        <v>1574.32</v>
      </c>
      <c r="BC441">
        <v>0.109</v>
      </c>
      <c r="BD441" s="1">
        <v>14447.07</v>
      </c>
      <c r="BE441" s="1">
        <v>5445.58</v>
      </c>
      <c r="BF441">
        <v>2.5304000000000002</v>
      </c>
      <c r="BG441">
        <v>0.49159999999999998</v>
      </c>
      <c r="BH441">
        <v>0.20949999999999999</v>
      </c>
      <c r="BI441">
        <v>0.25440000000000002</v>
      </c>
      <c r="BJ441">
        <v>2.9899999999999999E-2</v>
      </c>
      <c r="BK441">
        <v>1.46E-2</v>
      </c>
    </row>
    <row r="442" spans="1:63" x14ac:dyDescent="0.3">
      <c r="A442" t="s">
        <v>441</v>
      </c>
      <c r="B442">
        <v>49288</v>
      </c>
      <c r="C442">
        <v>85.57</v>
      </c>
      <c r="D442">
        <v>14.23</v>
      </c>
      <c r="E442" s="1">
        <v>1217.72</v>
      </c>
      <c r="F442" s="1">
        <v>1204.49</v>
      </c>
      <c r="G442">
        <v>1.4E-3</v>
      </c>
      <c r="H442">
        <v>4.0000000000000002E-4</v>
      </c>
      <c r="I442">
        <v>3.3999999999999998E-3</v>
      </c>
      <c r="J442">
        <v>5.9999999999999995E-4</v>
      </c>
      <c r="K442">
        <v>8.8999999999999999E-3</v>
      </c>
      <c r="L442">
        <v>0.97189999999999999</v>
      </c>
      <c r="M442">
        <v>1.3299999999999999E-2</v>
      </c>
      <c r="N442">
        <v>0.44669999999999999</v>
      </c>
      <c r="O442">
        <v>1.8E-3</v>
      </c>
      <c r="P442">
        <v>0.13469999999999999</v>
      </c>
      <c r="Q442" s="1">
        <v>53043.28</v>
      </c>
      <c r="R442">
        <v>0.27529999999999999</v>
      </c>
      <c r="S442">
        <v>0.186</v>
      </c>
      <c r="T442">
        <v>0.53869999999999996</v>
      </c>
      <c r="U442">
        <v>9.6199999999999992</v>
      </c>
      <c r="V442" s="1">
        <v>69895.77</v>
      </c>
      <c r="W442">
        <v>121.89</v>
      </c>
      <c r="X442" s="1">
        <v>120080.43</v>
      </c>
      <c r="Y442">
        <v>0.89739999999999998</v>
      </c>
      <c r="Z442">
        <v>5.0200000000000002E-2</v>
      </c>
      <c r="AA442">
        <v>5.2400000000000002E-2</v>
      </c>
      <c r="AB442">
        <v>0.1026</v>
      </c>
      <c r="AC442">
        <v>120.08</v>
      </c>
      <c r="AD442" s="1">
        <v>3045.52</v>
      </c>
      <c r="AE442">
        <v>406.72</v>
      </c>
      <c r="AF442" s="1">
        <v>109880.81</v>
      </c>
      <c r="AG442" t="s">
        <v>610</v>
      </c>
      <c r="AH442" s="1">
        <v>33051</v>
      </c>
      <c r="AI442" s="1">
        <v>49098.3</v>
      </c>
      <c r="AJ442">
        <v>35.450000000000003</v>
      </c>
      <c r="AK442">
        <v>24.55</v>
      </c>
      <c r="AL442">
        <v>26.24</v>
      </c>
      <c r="AM442">
        <v>4.6100000000000003</v>
      </c>
      <c r="AN442" s="1">
        <v>1518.67</v>
      </c>
      <c r="AO442">
        <v>1.2402</v>
      </c>
      <c r="AP442" s="1">
        <v>1385.56</v>
      </c>
      <c r="AQ442" s="1">
        <v>2289.77</v>
      </c>
      <c r="AR442" s="1">
        <v>6081.24</v>
      </c>
      <c r="AS442">
        <v>493.01</v>
      </c>
      <c r="AT442">
        <v>258.83999999999997</v>
      </c>
      <c r="AU442" s="1">
        <v>10508.42</v>
      </c>
      <c r="AV442" s="1">
        <v>7178.93</v>
      </c>
      <c r="AW442">
        <v>0.56879999999999997</v>
      </c>
      <c r="AX442" s="1">
        <v>3178.57</v>
      </c>
      <c r="AY442">
        <v>0.25190000000000001</v>
      </c>
      <c r="AZ442" s="1">
        <v>1399.8</v>
      </c>
      <c r="BA442">
        <v>0.1109</v>
      </c>
      <c r="BB442">
        <v>863.25</v>
      </c>
      <c r="BC442">
        <v>6.8400000000000002E-2</v>
      </c>
      <c r="BD442" s="1">
        <v>12620.55</v>
      </c>
      <c r="BE442" s="1">
        <v>6548.68</v>
      </c>
      <c r="BF442">
        <v>2.6009000000000002</v>
      </c>
      <c r="BG442">
        <v>0.49909999999999999</v>
      </c>
      <c r="BH442">
        <v>0.2157</v>
      </c>
      <c r="BI442">
        <v>0.22700000000000001</v>
      </c>
      <c r="BJ442">
        <v>3.8300000000000001E-2</v>
      </c>
      <c r="BK442">
        <v>1.9900000000000001E-2</v>
      </c>
    </row>
    <row r="443" spans="1:63" x14ac:dyDescent="0.3">
      <c r="A443" t="s">
        <v>442</v>
      </c>
      <c r="B443">
        <v>44677</v>
      </c>
      <c r="C443">
        <v>21.95</v>
      </c>
      <c r="D443">
        <v>244.75</v>
      </c>
      <c r="E443" s="1">
        <v>5372.84</v>
      </c>
      <c r="F443" s="1">
        <v>4864.7</v>
      </c>
      <c r="G443">
        <v>2.2800000000000001E-2</v>
      </c>
      <c r="H443">
        <v>1.5E-3</v>
      </c>
      <c r="I443">
        <v>0.26729999999999998</v>
      </c>
      <c r="J443">
        <v>1.2999999999999999E-3</v>
      </c>
      <c r="K443">
        <v>7.5800000000000006E-2</v>
      </c>
      <c r="L443">
        <v>0.5605</v>
      </c>
      <c r="M443">
        <v>7.0800000000000002E-2</v>
      </c>
      <c r="N443">
        <v>0.53520000000000001</v>
      </c>
      <c r="O443">
        <v>4.53E-2</v>
      </c>
      <c r="P443">
        <v>0.15640000000000001</v>
      </c>
      <c r="Q443" s="1">
        <v>63830.29</v>
      </c>
      <c r="R443">
        <v>0.21479999999999999</v>
      </c>
      <c r="S443">
        <v>0.19109999999999999</v>
      </c>
      <c r="T443">
        <v>0.59419999999999995</v>
      </c>
      <c r="U443">
        <v>35.840000000000003</v>
      </c>
      <c r="V443" s="1">
        <v>85601.48</v>
      </c>
      <c r="W443">
        <v>147.01</v>
      </c>
      <c r="X443" s="1">
        <v>156269.25</v>
      </c>
      <c r="Y443">
        <v>0.6361</v>
      </c>
      <c r="Z443">
        <v>0.31540000000000001</v>
      </c>
      <c r="AA443">
        <v>4.8500000000000001E-2</v>
      </c>
      <c r="AB443">
        <v>0.3639</v>
      </c>
      <c r="AC443">
        <v>156.27000000000001</v>
      </c>
      <c r="AD443" s="1">
        <v>7477.18</v>
      </c>
      <c r="AE443">
        <v>761.4</v>
      </c>
      <c r="AF443" s="1">
        <v>167090.44</v>
      </c>
      <c r="AG443" t="s">
        <v>610</v>
      </c>
      <c r="AH443" s="1">
        <v>32676</v>
      </c>
      <c r="AI443" s="1">
        <v>52728.62</v>
      </c>
      <c r="AJ443">
        <v>74.02</v>
      </c>
      <c r="AK443">
        <v>47.18</v>
      </c>
      <c r="AL443">
        <v>52.33</v>
      </c>
      <c r="AM443">
        <v>4.74</v>
      </c>
      <c r="AN443">
        <v>834.71</v>
      </c>
      <c r="AO443">
        <v>1.1348</v>
      </c>
      <c r="AP443" s="1">
        <v>1663.67</v>
      </c>
      <c r="AQ443" s="1">
        <v>2268.7800000000002</v>
      </c>
      <c r="AR443" s="1">
        <v>7001.05</v>
      </c>
      <c r="AS443">
        <v>778.34</v>
      </c>
      <c r="AT443">
        <v>386.9</v>
      </c>
      <c r="AU443" s="1">
        <v>12098.73</v>
      </c>
      <c r="AV443" s="1">
        <v>4865.63</v>
      </c>
      <c r="AW443">
        <v>0.3468</v>
      </c>
      <c r="AX443" s="1">
        <v>7297.62</v>
      </c>
      <c r="AY443">
        <v>0.5202</v>
      </c>
      <c r="AZ443">
        <v>913.88</v>
      </c>
      <c r="BA443">
        <v>6.5100000000000005E-2</v>
      </c>
      <c r="BB443">
        <v>951.99</v>
      </c>
      <c r="BC443">
        <v>6.7900000000000002E-2</v>
      </c>
      <c r="BD443" s="1">
        <v>14029.12</v>
      </c>
      <c r="BE443" s="1">
        <v>2545.79</v>
      </c>
      <c r="BF443">
        <v>0.63500000000000001</v>
      </c>
      <c r="BG443">
        <v>0.55459999999999998</v>
      </c>
      <c r="BH443">
        <v>0.20760000000000001</v>
      </c>
      <c r="BI443">
        <v>0.19500000000000001</v>
      </c>
      <c r="BJ443">
        <v>2.8799999999999999E-2</v>
      </c>
      <c r="BK443">
        <v>1.4E-2</v>
      </c>
    </row>
    <row r="444" spans="1:63" x14ac:dyDescent="0.3">
      <c r="A444" t="s">
        <v>443</v>
      </c>
      <c r="B444">
        <v>45880</v>
      </c>
      <c r="C444">
        <v>99.67</v>
      </c>
      <c r="D444">
        <v>12.58</v>
      </c>
      <c r="E444" s="1">
        <v>1253.78</v>
      </c>
      <c r="F444" s="1">
        <v>1189.93</v>
      </c>
      <c r="G444">
        <v>2.8999999999999998E-3</v>
      </c>
      <c r="H444">
        <v>4.0000000000000002E-4</v>
      </c>
      <c r="I444">
        <v>8.0000000000000002E-3</v>
      </c>
      <c r="J444">
        <v>1E-3</v>
      </c>
      <c r="K444">
        <v>1.8100000000000002E-2</v>
      </c>
      <c r="L444">
        <v>0.94340000000000002</v>
      </c>
      <c r="M444">
        <v>2.6200000000000001E-2</v>
      </c>
      <c r="N444">
        <v>0.54039999999999999</v>
      </c>
      <c r="O444">
        <v>1.1000000000000001E-3</v>
      </c>
      <c r="P444">
        <v>0.1474</v>
      </c>
      <c r="Q444" s="1">
        <v>51102.47</v>
      </c>
      <c r="R444">
        <v>0.27639999999999998</v>
      </c>
      <c r="S444">
        <v>0.1827</v>
      </c>
      <c r="T444">
        <v>0.54090000000000005</v>
      </c>
      <c r="U444">
        <v>10.07</v>
      </c>
      <c r="V444" s="1">
        <v>70010.63</v>
      </c>
      <c r="W444">
        <v>119.67</v>
      </c>
      <c r="X444" s="1">
        <v>130114.27</v>
      </c>
      <c r="Y444">
        <v>0.80700000000000005</v>
      </c>
      <c r="Z444">
        <v>0.1138</v>
      </c>
      <c r="AA444">
        <v>7.9100000000000004E-2</v>
      </c>
      <c r="AB444">
        <v>0.193</v>
      </c>
      <c r="AC444">
        <v>130.11000000000001</v>
      </c>
      <c r="AD444" s="1">
        <v>3363.05</v>
      </c>
      <c r="AE444">
        <v>420.11</v>
      </c>
      <c r="AF444" s="1">
        <v>114519.01</v>
      </c>
      <c r="AG444" t="s">
        <v>610</v>
      </c>
      <c r="AH444" s="1">
        <v>30279</v>
      </c>
      <c r="AI444" s="1">
        <v>46014.07</v>
      </c>
      <c r="AJ444">
        <v>39.380000000000003</v>
      </c>
      <c r="AK444">
        <v>24.11</v>
      </c>
      <c r="AL444">
        <v>29.53</v>
      </c>
      <c r="AM444">
        <v>3.94</v>
      </c>
      <c r="AN444" s="1">
        <v>1121.5999999999999</v>
      </c>
      <c r="AO444">
        <v>1.1240000000000001</v>
      </c>
      <c r="AP444" s="1">
        <v>1498.14</v>
      </c>
      <c r="AQ444" s="1">
        <v>2285.1999999999998</v>
      </c>
      <c r="AR444" s="1">
        <v>5976.28</v>
      </c>
      <c r="AS444">
        <v>544.97</v>
      </c>
      <c r="AT444">
        <v>255.61</v>
      </c>
      <c r="AU444" s="1">
        <v>10560.21</v>
      </c>
      <c r="AV444" s="1">
        <v>7323.79</v>
      </c>
      <c r="AW444">
        <v>0.57089999999999996</v>
      </c>
      <c r="AX444" s="1">
        <v>3313.78</v>
      </c>
      <c r="AY444">
        <v>0.25829999999999997</v>
      </c>
      <c r="AZ444" s="1">
        <v>1188.23</v>
      </c>
      <c r="BA444">
        <v>9.2600000000000002E-2</v>
      </c>
      <c r="BB444" s="1">
        <v>1003.29</v>
      </c>
      <c r="BC444">
        <v>7.8200000000000006E-2</v>
      </c>
      <c r="BD444" s="1">
        <v>12829.09</v>
      </c>
      <c r="BE444" s="1">
        <v>6178.49</v>
      </c>
      <c r="BF444">
        <v>2.5718999999999999</v>
      </c>
      <c r="BG444">
        <v>0.50539999999999996</v>
      </c>
      <c r="BH444">
        <v>0.23219999999999999</v>
      </c>
      <c r="BI444">
        <v>0.20799999999999999</v>
      </c>
      <c r="BJ444">
        <v>3.5499999999999997E-2</v>
      </c>
      <c r="BK444">
        <v>1.8800000000000001E-2</v>
      </c>
    </row>
    <row r="445" spans="1:63" x14ac:dyDescent="0.3">
      <c r="A445" t="s">
        <v>444</v>
      </c>
      <c r="B445">
        <v>44685</v>
      </c>
      <c r="C445">
        <v>25.67</v>
      </c>
      <c r="D445">
        <v>116.22</v>
      </c>
      <c r="E445" s="1">
        <v>2983.08</v>
      </c>
      <c r="F445" s="1">
        <v>2594.7800000000002</v>
      </c>
      <c r="G445">
        <v>3.8999999999999998E-3</v>
      </c>
      <c r="H445">
        <v>5.9999999999999995E-4</v>
      </c>
      <c r="I445">
        <v>0.11940000000000001</v>
      </c>
      <c r="J445">
        <v>1.2999999999999999E-3</v>
      </c>
      <c r="K445">
        <v>6.2199999999999998E-2</v>
      </c>
      <c r="L445">
        <v>0.7026</v>
      </c>
      <c r="M445">
        <v>0.1099</v>
      </c>
      <c r="N445">
        <v>0.91710000000000003</v>
      </c>
      <c r="O445">
        <v>1.11E-2</v>
      </c>
      <c r="P445">
        <v>0.17050000000000001</v>
      </c>
      <c r="Q445" s="1">
        <v>55766.9</v>
      </c>
      <c r="R445">
        <v>0.27500000000000002</v>
      </c>
      <c r="S445">
        <v>0.18149999999999999</v>
      </c>
      <c r="T445">
        <v>0.54339999999999999</v>
      </c>
      <c r="U445">
        <v>23.4</v>
      </c>
      <c r="V445" s="1">
        <v>71992.259999999995</v>
      </c>
      <c r="W445">
        <v>125.05</v>
      </c>
      <c r="X445" s="1">
        <v>99357.08</v>
      </c>
      <c r="Y445">
        <v>0.65439999999999998</v>
      </c>
      <c r="Z445">
        <v>0.2571</v>
      </c>
      <c r="AA445">
        <v>8.8400000000000006E-2</v>
      </c>
      <c r="AB445">
        <v>0.34560000000000002</v>
      </c>
      <c r="AC445">
        <v>99.36</v>
      </c>
      <c r="AD445" s="1">
        <v>3378.49</v>
      </c>
      <c r="AE445">
        <v>411.89</v>
      </c>
      <c r="AF445" s="1">
        <v>89613.06</v>
      </c>
      <c r="AG445" t="s">
        <v>610</v>
      </c>
      <c r="AH445" s="1">
        <v>26535</v>
      </c>
      <c r="AI445" s="1">
        <v>41096.019999999997</v>
      </c>
      <c r="AJ445">
        <v>48.6</v>
      </c>
      <c r="AK445">
        <v>31.46</v>
      </c>
      <c r="AL445">
        <v>35.56</v>
      </c>
      <c r="AM445">
        <v>4.2300000000000004</v>
      </c>
      <c r="AN445">
        <v>887.19</v>
      </c>
      <c r="AO445">
        <v>1.0045999999999999</v>
      </c>
      <c r="AP445" s="1">
        <v>1528.62</v>
      </c>
      <c r="AQ445" s="1">
        <v>2350.96</v>
      </c>
      <c r="AR445" s="1">
        <v>6764.06</v>
      </c>
      <c r="AS445">
        <v>662.6</v>
      </c>
      <c r="AT445">
        <v>418.13</v>
      </c>
      <c r="AU445" s="1">
        <v>11724.36</v>
      </c>
      <c r="AV445" s="1">
        <v>8528.58</v>
      </c>
      <c r="AW445">
        <v>0.58750000000000002</v>
      </c>
      <c r="AX445" s="1">
        <v>3517.59</v>
      </c>
      <c r="AY445">
        <v>0.24229999999999999</v>
      </c>
      <c r="AZ445">
        <v>851.74</v>
      </c>
      <c r="BA445">
        <v>5.8700000000000002E-2</v>
      </c>
      <c r="BB445" s="1">
        <v>1619.2</v>
      </c>
      <c r="BC445">
        <v>0.1115</v>
      </c>
      <c r="BD445" s="1">
        <v>14517.11</v>
      </c>
      <c r="BE445" s="1">
        <v>5545.62</v>
      </c>
      <c r="BF445">
        <v>2.6682999999999999</v>
      </c>
      <c r="BG445">
        <v>0.49130000000000001</v>
      </c>
      <c r="BH445">
        <v>0.2084</v>
      </c>
      <c r="BI445">
        <v>0.25640000000000002</v>
      </c>
      <c r="BJ445">
        <v>2.98E-2</v>
      </c>
      <c r="BK445">
        <v>1.41E-2</v>
      </c>
    </row>
    <row r="446" spans="1:63" x14ac:dyDescent="0.3">
      <c r="A446" t="s">
        <v>445</v>
      </c>
      <c r="B446">
        <v>44693</v>
      </c>
      <c r="C446">
        <v>31.24</v>
      </c>
      <c r="D446">
        <v>72.94</v>
      </c>
      <c r="E446" s="1">
        <v>2278.48</v>
      </c>
      <c r="F446" s="1">
        <v>2126.8000000000002</v>
      </c>
      <c r="G446">
        <v>9.4999999999999998E-3</v>
      </c>
      <c r="H446">
        <v>6.9999999999999999E-4</v>
      </c>
      <c r="I446">
        <v>4.9099999999999998E-2</v>
      </c>
      <c r="J446">
        <v>1E-3</v>
      </c>
      <c r="K446">
        <v>4.2299999999999997E-2</v>
      </c>
      <c r="L446">
        <v>0.83609999999999995</v>
      </c>
      <c r="M446">
        <v>6.13E-2</v>
      </c>
      <c r="N446">
        <v>0.53680000000000005</v>
      </c>
      <c r="O446">
        <v>1.55E-2</v>
      </c>
      <c r="P446">
        <v>0.15570000000000001</v>
      </c>
      <c r="Q446" s="1">
        <v>55297.25</v>
      </c>
      <c r="R446">
        <v>0.24179999999999999</v>
      </c>
      <c r="S446">
        <v>0.17929999999999999</v>
      </c>
      <c r="T446">
        <v>0.57889999999999997</v>
      </c>
      <c r="U446">
        <v>16.809999999999999</v>
      </c>
      <c r="V446" s="1">
        <v>77985.279999999999</v>
      </c>
      <c r="W446">
        <v>131.44999999999999</v>
      </c>
      <c r="X446" s="1">
        <v>125536.23</v>
      </c>
      <c r="Y446">
        <v>0.71289999999999998</v>
      </c>
      <c r="Z446">
        <v>0.2248</v>
      </c>
      <c r="AA446">
        <v>6.2300000000000001E-2</v>
      </c>
      <c r="AB446">
        <v>0.28710000000000002</v>
      </c>
      <c r="AC446">
        <v>125.54</v>
      </c>
      <c r="AD446" s="1">
        <v>4572.62</v>
      </c>
      <c r="AE446">
        <v>550.13</v>
      </c>
      <c r="AF446" s="1">
        <v>121065.13</v>
      </c>
      <c r="AG446" t="s">
        <v>610</v>
      </c>
      <c r="AH446" s="1">
        <v>30294</v>
      </c>
      <c r="AI446" s="1">
        <v>47025.04</v>
      </c>
      <c r="AJ446">
        <v>54.2</v>
      </c>
      <c r="AK446">
        <v>33.85</v>
      </c>
      <c r="AL446">
        <v>40.200000000000003</v>
      </c>
      <c r="AM446">
        <v>4.5</v>
      </c>
      <c r="AN446">
        <v>932.88</v>
      </c>
      <c r="AO446">
        <v>0.97799999999999998</v>
      </c>
      <c r="AP446" s="1">
        <v>1435.54</v>
      </c>
      <c r="AQ446" s="1">
        <v>1842.14</v>
      </c>
      <c r="AR446" s="1">
        <v>6203.55</v>
      </c>
      <c r="AS446">
        <v>636.20000000000005</v>
      </c>
      <c r="AT446">
        <v>292.76</v>
      </c>
      <c r="AU446" s="1">
        <v>10410.18</v>
      </c>
      <c r="AV446" s="1">
        <v>6057.41</v>
      </c>
      <c r="AW446">
        <v>0.48470000000000002</v>
      </c>
      <c r="AX446" s="1">
        <v>4260.3100000000004</v>
      </c>
      <c r="AY446">
        <v>0.34089999999999998</v>
      </c>
      <c r="AZ446" s="1">
        <v>1165.5899999999999</v>
      </c>
      <c r="BA446">
        <v>9.3299999999999994E-2</v>
      </c>
      <c r="BB446" s="1">
        <v>1013.58</v>
      </c>
      <c r="BC446">
        <v>8.1100000000000005E-2</v>
      </c>
      <c r="BD446" s="1">
        <v>12496.89</v>
      </c>
      <c r="BE446" s="1">
        <v>4423.74</v>
      </c>
      <c r="BF446">
        <v>1.4655</v>
      </c>
      <c r="BG446">
        <v>0.5202</v>
      </c>
      <c r="BH446">
        <v>0.2132</v>
      </c>
      <c r="BI446">
        <v>0.222</v>
      </c>
      <c r="BJ446">
        <v>2.8500000000000001E-2</v>
      </c>
      <c r="BK446">
        <v>1.61E-2</v>
      </c>
    </row>
    <row r="447" spans="1:63" x14ac:dyDescent="0.3">
      <c r="A447" t="s">
        <v>446</v>
      </c>
      <c r="B447">
        <v>50054</v>
      </c>
      <c r="C447">
        <v>27.62</v>
      </c>
      <c r="D447">
        <v>118.61</v>
      </c>
      <c r="E447" s="1">
        <v>3276.01</v>
      </c>
      <c r="F447" s="1">
        <v>3218.72</v>
      </c>
      <c r="G447">
        <v>5.0099999999999999E-2</v>
      </c>
      <c r="H447">
        <v>8.0000000000000004E-4</v>
      </c>
      <c r="I447">
        <v>3.2199999999999999E-2</v>
      </c>
      <c r="J447">
        <v>8.9999999999999998E-4</v>
      </c>
      <c r="K447">
        <v>3.3300000000000003E-2</v>
      </c>
      <c r="L447">
        <v>0.84809999999999997</v>
      </c>
      <c r="M447">
        <v>3.4599999999999999E-2</v>
      </c>
      <c r="N447">
        <v>0.1002</v>
      </c>
      <c r="O447">
        <v>1.6500000000000001E-2</v>
      </c>
      <c r="P447">
        <v>0.1011</v>
      </c>
      <c r="Q447" s="1">
        <v>69542.559999999998</v>
      </c>
      <c r="R447">
        <v>0.1799</v>
      </c>
      <c r="S447">
        <v>0.19420000000000001</v>
      </c>
      <c r="T447">
        <v>0.62590000000000001</v>
      </c>
      <c r="U447">
        <v>19.55</v>
      </c>
      <c r="V447" s="1">
        <v>91284.47</v>
      </c>
      <c r="W447">
        <v>165.67</v>
      </c>
      <c r="X447" s="1">
        <v>235380.6</v>
      </c>
      <c r="Y447">
        <v>0.8155</v>
      </c>
      <c r="Z447">
        <v>0.14810000000000001</v>
      </c>
      <c r="AA447">
        <v>3.6299999999999999E-2</v>
      </c>
      <c r="AB447">
        <v>0.1845</v>
      </c>
      <c r="AC447">
        <v>235.38</v>
      </c>
      <c r="AD447" s="1">
        <v>9791.23</v>
      </c>
      <c r="AE447" s="1">
        <v>1091.98</v>
      </c>
      <c r="AF447" s="1">
        <v>261122.42</v>
      </c>
      <c r="AG447" t="s">
        <v>610</v>
      </c>
      <c r="AH447" s="1">
        <v>55458</v>
      </c>
      <c r="AI447" s="1">
        <v>130107.1</v>
      </c>
      <c r="AJ447">
        <v>75.739999999999995</v>
      </c>
      <c r="AK447">
        <v>41.08</v>
      </c>
      <c r="AL447">
        <v>49.12</v>
      </c>
      <c r="AM447">
        <v>4.95</v>
      </c>
      <c r="AN447" s="1">
        <v>1511.29</v>
      </c>
      <c r="AO447">
        <v>0.60540000000000005</v>
      </c>
      <c r="AP447" s="1">
        <v>1514.67</v>
      </c>
      <c r="AQ447" s="1">
        <v>2088.58</v>
      </c>
      <c r="AR447" s="1">
        <v>7106.01</v>
      </c>
      <c r="AS447">
        <v>771.1</v>
      </c>
      <c r="AT447">
        <v>446.9</v>
      </c>
      <c r="AU447" s="1">
        <v>11927.26</v>
      </c>
      <c r="AV447" s="1">
        <v>2965.56</v>
      </c>
      <c r="AW447">
        <v>0.22670000000000001</v>
      </c>
      <c r="AX447" s="1">
        <v>8775.76</v>
      </c>
      <c r="AY447">
        <v>0.67090000000000005</v>
      </c>
      <c r="AZ447">
        <v>974.92</v>
      </c>
      <c r="BA447">
        <v>7.4499999999999997E-2</v>
      </c>
      <c r="BB447">
        <v>364.34</v>
      </c>
      <c r="BC447">
        <v>2.7900000000000001E-2</v>
      </c>
      <c r="BD447" s="1">
        <v>13080.58</v>
      </c>
      <c r="BE447" s="1">
        <v>1389.31</v>
      </c>
      <c r="BF447">
        <v>0.1275</v>
      </c>
      <c r="BG447">
        <v>0.59550000000000003</v>
      </c>
      <c r="BH447">
        <v>0.2172</v>
      </c>
      <c r="BI447">
        <v>0.14080000000000001</v>
      </c>
      <c r="BJ447">
        <v>3.09E-2</v>
      </c>
      <c r="BK447">
        <v>1.5699999999999999E-2</v>
      </c>
    </row>
    <row r="448" spans="1:63" x14ac:dyDescent="0.3">
      <c r="A448" t="s">
        <v>447</v>
      </c>
      <c r="B448">
        <v>47001</v>
      </c>
      <c r="C448">
        <v>28.62</v>
      </c>
      <c r="D448">
        <v>196.72</v>
      </c>
      <c r="E448" s="1">
        <v>5629.98</v>
      </c>
      <c r="F448" s="1">
        <v>5159.53</v>
      </c>
      <c r="G448">
        <v>2.0299999999999999E-2</v>
      </c>
      <c r="H448">
        <v>1.1000000000000001E-3</v>
      </c>
      <c r="I448">
        <v>0.27050000000000002</v>
      </c>
      <c r="J448">
        <v>1.2999999999999999E-3</v>
      </c>
      <c r="K448">
        <v>6.4699999999999994E-2</v>
      </c>
      <c r="L448">
        <v>0.56330000000000002</v>
      </c>
      <c r="M448">
        <v>7.8799999999999995E-2</v>
      </c>
      <c r="N448">
        <v>0.57550000000000001</v>
      </c>
      <c r="O448">
        <v>3.5400000000000001E-2</v>
      </c>
      <c r="P448">
        <v>0.15290000000000001</v>
      </c>
      <c r="Q448" s="1">
        <v>59646.26</v>
      </c>
      <c r="R448">
        <v>0.31709999999999999</v>
      </c>
      <c r="S448">
        <v>0.1767</v>
      </c>
      <c r="T448">
        <v>0.50619999999999998</v>
      </c>
      <c r="U448">
        <v>34.799999999999997</v>
      </c>
      <c r="V448" s="1">
        <v>84837.25</v>
      </c>
      <c r="W448">
        <v>158.30000000000001</v>
      </c>
      <c r="X448" s="1">
        <v>120277.89</v>
      </c>
      <c r="Y448">
        <v>0.72709999999999997</v>
      </c>
      <c r="Z448">
        <v>0.2351</v>
      </c>
      <c r="AA448">
        <v>3.78E-2</v>
      </c>
      <c r="AB448">
        <v>0.27289999999999998</v>
      </c>
      <c r="AC448">
        <v>120.28</v>
      </c>
      <c r="AD448" s="1">
        <v>5294.14</v>
      </c>
      <c r="AE448">
        <v>654.79999999999995</v>
      </c>
      <c r="AF448" s="1">
        <v>118459.77</v>
      </c>
      <c r="AG448" t="s">
        <v>610</v>
      </c>
      <c r="AH448" s="1">
        <v>31593</v>
      </c>
      <c r="AI448" s="1">
        <v>50689.83</v>
      </c>
      <c r="AJ448">
        <v>67.959999999999994</v>
      </c>
      <c r="AK448">
        <v>44.85</v>
      </c>
      <c r="AL448">
        <v>48.79</v>
      </c>
      <c r="AM448">
        <v>5.3</v>
      </c>
      <c r="AN448">
        <v>788.45</v>
      </c>
      <c r="AO448">
        <v>1.0911999999999999</v>
      </c>
      <c r="AP448" s="1">
        <v>1377.75</v>
      </c>
      <c r="AQ448" s="1">
        <v>2017.73</v>
      </c>
      <c r="AR448" s="1">
        <v>6411.57</v>
      </c>
      <c r="AS448">
        <v>675.68</v>
      </c>
      <c r="AT448">
        <v>325.86</v>
      </c>
      <c r="AU448" s="1">
        <v>10808.59</v>
      </c>
      <c r="AV448" s="1">
        <v>5852.45</v>
      </c>
      <c r="AW448">
        <v>0.45550000000000002</v>
      </c>
      <c r="AX448" s="1">
        <v>5058.33</v>
      </c>
      <c r="AY448">
        <v>0.39369999999999999</v>
      </c>
      <c r="AZ448">
        <v>940.35</v>
      </c>
      <c r="BA448">
        <v>7.3200000000000001E-2</v>
      </c>
      <c r="BB448">
        <v>998.04</v>
      </c>
      <c r="BC448">
        <v>7.7700000000000005E-2</v>
      </c>
      <c r="BD448" s="1">
        <v>12849.16</v>
      </c>
      <c r="BE448" s="1">
        <v>3872.94</v>
      </c>
      <c r="BF448">
        <v>1.1467000000000001</v>
      </c>
      <c r="BG448">
        <v>0.53610000000000002</v>
      </c>
      <c r="BH448">
        <v>0.20530000000000001</v>
      </c>
      <c r="BI448">
        <v>0.2107</v>
      </c>
      <c r="BJ448">
        <v>3.1600000000000003E-2</v>
      </c>
      <c r="BK448">
        <v>1.6299999999999999E-2</v>
      </c>
    </row>
    <row r="449" spans="1:63" x14ac:dyDescent="0.3">
      <c r="A449" t="s">
        <v>448</v>
      </c>
      <c r="B449">
        <v>46599</v>
      </c>
      <c r="C449">
        <v>14.33</v>
      </c>
      <c r="D449">
        <v>115.68</v>
      </c>
      <c r="E449" s="1">
        <v>1658.07</v>
      </c>
      <c r="F449" s="1">
        <v>1470.23</v>
      </c>
      <c r="G449">
        <v>1.89E-2</v>
      </c>
      <c r="H449">
        <v>1.1000000000000001E-3</v>
      </c>
      <c r="I449">
        <v>0.43309999999999998</v>
      </c>
      <c r="J449">
        <v>8.9999999999999998E-4</v>
      </c>
      <c r="K449">
        <v>7.9699999999999993E-2</v>
      </c>
      <c r="L449">
        <v>0.39140000000000003</v>
      </c>
      <c r="M449">
        <v>7.4899999999999994E-2</v>
      </c>
      <c r="N449">
        <v>0.6784</v>
      </c>
      <c r="O449">
        <v>4.2500000000000003E-2</v>
      </c>
      <c r="P449">
        <v>0.17219999999999999</v>
      </c>
      <c r="Q449" s="1">
        <v>60929.95</v>
      </c>
      <c r="R449">
        <v>0.2838</v>
      </c>
      <c r="S449">
        <v>0.19969999999999999</v>
      </c>
      <c r="T449">
        <v>0.51649999999999996</v>
      </c>
      <c r="U449">
        <v>15.31</v>
      </c>
      <c r="V449" s="1">
        <v>81633.320000000007</v>
      </c>
      <c r="W449">
        <v>105.74</v>
      </c>
      <c r="X449" s="1">
        <v>151711.44</v>
      </c>
      <c r="Y449">
        <v>0.62960000000000005</v>
      </c>
      <c r="Z449">
        <v>0.31469999999999998</v>
      </c>
      <c r="AA449">
        <v>5.5599999999999997E-2</v>
      </c>
      <c r="AB449">
        <v>0.37040000000000001</v>
      </c>
      <c r="AC449">
        <v>151.71</v>
      </c>
      <c r="AD449" s="1">
        <v>7585.66</v>
      </c>
      <c r="AE449">
        <v>769.04</v>
      </c>
      <c r="AF449" s="1">
        <v>148385.57999999999</v>
      </c>
      <c r="AG449" t="s">
        <v>610</v>
      </c>
      <c r="AH449" s="1">
        <v>31735</v>
      </c>
      <c r="AI449" s="1">
        <v>48716.89</v>
      </c>
      <c r="AJ449">
        <v>66.39</v>
      </c>
      <c r="AK449">
        <v>43.14</v>
      </c>
      <c r="AL449">
        <v>49.07</v>
      </c>
      <c r="AM449">
        <v>4.95</v>
      </c>
      <c r="AN449" s="1">
        <v>1862.21</v>
      </c>
      <c r="AO449">
        <v>1.1569</v>
      </c>
      <c r="AP449" s="1">
        <v>2118.79</v>
      </c>
      <c r="AQ449" s="1">
        <v>2483.3000000000002</v>
      </c>
      <c r="AR449" s="1">
        <v>7509.4</v>
      </c>
      <c r="AS449">
        <v>845.05</v>
      </c>
      <c r="AT449">
        <v>462.18</v>
      </c>
      <c r="AU449" s="1">
        <v>13418.72</v>
      </c>
      <c r="AV449" s="1">
        <v>6086.07</v>
      </c>
      <c r="AW449">
        <v>0.37690000000000001</v>
      </c>
      <c r="AX449" s="1">
        <v>7535.76</v>
      </c>
      <c r="AY449">
        <v>0.4667</v>
      </c>
      <c r="AZ449" s="1">
        <v>1189.8599999999999</v>
      </c>
      <c r="BA449">
        <v>7.3700000000000002E-2</v>
      </c>
      <c r="BB449" s="1">
        <v>1334.13</v>
      </c>
      <c r="BC449">
        <v>8.2600000000000007E-2</v>
      </c>
      <c r="BD449" s="1">
        <v>16145.81</v>
      </c>
      <c r="BE449" s="1">
        <v>3256.92</v>
      </c>
      <c r="BF449">
        <v>0.91269999999999996</v>
      </c>
      <c r="BG449">
        <v>0.51580000000000004</v>
      </c>
      <c r="BH449">
        <v>0.1918</v>
      </c>
      <c r="BI449">
        <v>0.24410000000000001</v>
      </c>
      <c r="BJ449">
        <v>2.92E-2</v>
      </c>
      <c r="BK449">
        <v>1.9E-2</v>
      </c>
    </row>
    <row r="450" spans="1:63" x14ac:dyDescent="0.3">
      <c r="A450" t="s">
        <v>449</v>
      </c>
      <c r="B450">
        <v>48439</v>
      </c>
      <c r="C450">
        <v>90.95</v>
      </c>
      <c r="D450">
        <v>9.15</v>
      </c>
      <c r="E450">
        <v>831.78</v>
      </c>
      <c r="F450">
        <v>772.74</v>
      </c>
      <c r="G450">
        <v>2.3E-3</v>
      </c>
      <c r="H450">
        <v>5.9999999999999995E-4</v>
      </c>
      <c r="I450">
        <v>7.1000000000000004E-3</v>
      </c>
      <c r="J450">
        <v>6.9999999999999999E-4</v>
      </c>
      <c r="K450">
        <v>2.5100000000000001E-2</v>
      </c>
      <c r="L450">
        <v>0.94079999999999997</v>
      </c>
      <c r="M450">
        <v>2.3400000000000001E-2</v>
      </c>
      <c r="N450">
        <v>0.45779999999999998</v>
      </c>
      <c r="O450">
        <v>2.8E-3</v>
      </c>
      <c r="P450">
        <v>0.13750000000000001</v>
      </c>
      <c r="Q450" s="1">
        <v>50469.02</v>
      </c>
      <c r="R450">
        <v>0.33550000000000002</v>
      </c>
      <c r="S450">
        <v>0.17050000000000001</v>
      </c>
      <c r="T450">
        <v>0.49390000000000001</v>
      </c>
      <c r="U450">
        <v>8.0399999999999991</v>
      </c>
      <c r="V450" s="1">
        <v>63617.13</v>
      </c>
      <c r="W450">
        <v>99.36</v>
      </c>
      <c r="X450" s="1">
        <v>173462.29</v>
      </c>
      <c r="Y450">
        <v>0.83260000000000001</v>
      </c>
      <c r="Z450">
        <v>8.1600000000000006E-2</v>
      </c>
      <c r="AA450">
        <v>8.5800000000000001E-2</v>
      </c>
      <c r="AB450">
        <v>0.16739999999999999</v>
      </c>
      <c r="AC450">
        <v>173.46</v>
      </c>
      <c r="AD450" s="1">
        <v>4568.7</v>
      </c>
      <c r="AE450">
        <v>516.05999999999995</v>
      </c>
      <c r="AF450" s="1">
        <v>145692.41</v>
      </c>
      <c r="AG450" t="s">
        <v>610</v>
      </c>
      <c r="AH450" s="1">
        <v>33200</v>
      </c>
      <c r="AI450" s="1">
        <v>50673.65</v>
      </c>
      <c r="AJ450">
        <v>41.66</v>
      </c>
      <c r="AK450">
        <v>24.85</v>
      </c>
      <c r="AL450">
        <v>30.81</v>
      </c>
      <c r="AM450">
        <v>4.3600000000000003</v>
      </c>
      <c r="AN450" s="1">
        <v>1450.84</v>
      </c>
      <c r="AO450">
        <v>1.4035</v>
      </c>
      <c r="AP450" s="1">
        <v>1704.8</v>
      </c>
      <c r="AQ450" s="1">
        <v>2299.96</v>
      </c>
      <c r="AR450" s="1">
        <v>6365.42</v>
      </c>
      <c r="AS450">
        <v>555.03</v>
      </c>
      <c r="AT450">
        <v>309.74</v>
      </c>
      <c r="AU450" s="1">
        <v>11234.96</v>
      </c>
      <c r="AV450" s="1">
        <v>6762.43</v>
      </c>
      <c r="AW450">
        <v>0.47670000000000001</v>
      </c>
      <c r="AX450" s="1">
        <v>5024.6400000000003</v>
      </c>
      <c r="AY450">
        <v>0.35420000000000001</v>
      </c>
      <c r="AZ450" s="1">
        <v>1521.82</v>
      </c>
      <c r="BA450">
        <v>0.10730000000000001</v>
      </c>
      <c r="BB450">
        <v>876.12</v>
      </c>
      <c r="BC450">
        <v>6.1800000000000001E-2</v>
      </c>
      <c r="BD450" s="1">
        <v>14185</v>
      </c>
      <c r="BE450" s="1">
        <v>5136.46</v>
      </c>
      <c r="BF450">
        <v>1.7708999999999999</v>
      </c>
      <c r="BG450">
        <v>0.49659999999999999</v>
      </c>
      <c r="BH450">
        <v>0.2145</v>
      </c>
      <c r="BI450">
        <v>0.23050000000000001</v>
      </c>
      <c r="BJ450">
        <v>3.61E-2</v>
      </c>
      <c r="BK450">
        <v>2.24E-2</v>
      </c>
    </row>
    <row r="451" spans="1:63" x14ac:dyDescent="0.3">
      <c r="A451" t="s">
        <v>450</v>
      </c>
      <c r="B451">
        <v>47506</v>
      </c>
      <c r="C451">
        <v>88.71</v>
      </c>
      <c r="D451">
        <v>7.95</v>
      </c>
      <c r="E451">
        <v>705.08</v>
      </c>
      <c r="F451">
        <v>686.54</v>
      </c>
      <c r="G451">
        <v>3.5000000000000001E-3</v>
      </c>
      <c r="H451">
        <v>2.9999999999999997E-4</v>
      </c>
      <c r="I451">
        <v>4.8999999999999998E-3</v>
      </c>
      <c r="J451">
        <v>1.8E-3</v>
      </c>
      <c r="K451">
        <v>5.0099999999999999E-2</v>
      </c>
      <c r="L451">
        <v>0.92030000000000001</v>
      </c>
      <c r="M451">
        <v>1.9099999999999999E-2</v>
      </c>
      <c r="N451">
        <v>0.36919999999999997</v>
      </c>
      <c r="O451">
        <v>4.1999999999999997E-3</v>
      </c>
      <c r="P451">
        <v>0.1396</v>
      </c>
      <c r="Q451" s="1">
        <v>51013.22</v>
      </c>
      <c r="R451">
        <v>0.26939999999999997</v>
      </c>
      <c r="S451">
        <v>0.158</v>
      </c>
      <c r="T451">
        <v>0.5726</v>
      </c>
      <c r="U451">
        <v>7.83</v>
      </c>
      <c r="V451" s="1">
        <v>60475.040000000001</v>
      </c>
      <c r="W451">
        <v>86.7</v>
      </c>
      <c r="X451" s="1">
        <v>165834.78</v>
      </c>
      <c r="Y451">
        <v>0.90659999999999996</v>
      </c>
      <c r="Z451">
        <v>5.0900000000000001E-2</v>
      </c>
      <c r="AA451">
        <v>4.2500000000000003E-2</v>
      </c>
      <c r="AB451">
        <v>9.3399999999999997E-2</v>
      </c>
      <c r="AC451">
        <v>165.83</v>
      </c>
      <c r="AD451" s="1">
        <v>3998.22</v>
      </c>
      <c r="AE451">
        <v>495.62</v>
      </c>
      <c r="AF451" s="1">
        <v>135766.79999999999</v>
      </c>
      <c r="AG451" t="s">
        <v>610</v>
      </c>
      <c r="AH451" s="1">
        <v>34387</v>
      </c>
      <c r="AI451" s="1">
        <v>49758.45</v>
      </c>
      <c r="AJ451">
        <v>39.64</v>
      </c>
      <c r="AK451">
        <v>23.06</v>
      </c>
      <c r="AL451">
        <v>29.2</v>
      </c>
      <c r="AM451">
        <v>4.4000000000000004</v>
      </c>
      <c r="AN451" s="1">
        <v>1526.32</v>
      </c>
      <c r="AO451">
        <v>1.7439</v>
      </c>
      <c r="AP451" s="1">
        <v>1710.77</v>
      </c>
      <c r="AQ451" s="1">
        <v>2146.77</v>
      </c>
      <c r="AR451" s="1">
        <v>6457.76</v>
      </c>
      <c r="AS451">
        <v>426.93</v>
      </c>
      <c r="AT451">
        <v>309.82</v>
      </c>
      <c r="AU451" s="1">
        <v>11052.05</v>
      </c>
      <c r="AV451" s="1">
        <v>7076.75</v>
      </c>
      <c r="AW451">
        <v>0.49270000000000003</v>
      </c>
      <c r="AX451" s="1">
        <v>4845.8</v>
      </c>
      <c r="AY451">
        <v>0.33729999999999999</v>
      </c>
      <c r="AZ451" s="1">
        <v>1622.91</v>
      </c>
      <c r="BA451">
        <v>0.113</v>
      </c>
      <c r="BB451">
        <v>819.06</v>
      </c>
      <c r="BC451">
        <v>5.7000000000000002E-2</v>
      </c>
      <c r="BD451" s="1">
        <v>14364.52</v>
      </c>
      <c r="BE451" s="1">
        <v>5994.55</v>
      </c>
      <c r="BF451">
        <v>2.3323999999999998</v>
      </c>
      <c r="BG451">
        <v>0.51539999999999997</v>
      </c>
      <c r="BH451">
        <v>0.20849999999999999</v>
      </c>
      <c r="BI451">
        <v>0.21510000000000001</v>
      </c>
      <c r="BJ451">
        <v>3.7600000000000001E-2</v>
      </c>
      <c r="BK451">
        <v>2.3400000000000001E-2</v>
      </c>
    </row>
    <row r="452" spans="1:63" x14ac:dyDescent="0.3">
      <c r="A452" t="s">
        <v>451</v>
      </c>
      <c r="B452">
        <v>46474</v>
      </c>
      <c r="C452">
        <v>99.52</v>
      </c>
      <c r="D452">
        <v>13.4</v>
      </c>
      <c r="E452" s="1">
        <v>1333.65</v>
      </c>
      <c r="F452" s="1">
        <v>1269.77</v>
      </c>
      <c r="G452">
        <v>2.2000000000000001E-3</v>
      </c>
      <c r="H452">
        <v>2.9999999999999997E-4</v>
      </c>
      <c r="I452">
        <v>7.1000000000000004E-3</v>
      </c>
      <c r="J452">
        <v>8.9999999999999998E-4</v>
      </c>
      <c r="K452">
        <v>1.7600000000000001E-2</v>
      </c>
      <c r="L452">
        <v>0.94710000000000005</v>
      </c>
      <c r="M452">
        <v>2.47E-2</v>
      </c>
      <c r="N452">
        <v>0.52580000000000005</v>
      </c>
      <c r="O452">
        <v>5.5999999999999999E-3</v>
      </c>
      <c r="P452">
        <v>0.1459</v>
      </c>
      <c r="Q452" s="1">
        <v>51743.89</v>
      </c>
      <c r="R452">
        <v>0.26790000000000003</v>
      </c>
      <c r="S452">
        <v>0.1724</v>
      </c>
      <c r="T452">
        <v>0.55969999999999998</v>
      </c>
      <c r="U452">
        <v>9.9600000000000009</v>
      </c>
      <c r="V452" s="1">
        <v>72015.839999999997</v>
      </c>
      <c r="W452">
        <v>129</v>
      </c>
      <c r="X452" s="1">
        <v>142300.62</v>
      </c>
      <c r="Y452">
        <v>0.80220000000000002</v>
      </c>
      <c r="Z452">
        <v>0.1152</v>
      </c>
      <c r="AA452">
        <v>8.2699999999999996E-2</v>
      </c>
      <c r="AB452">
        <v>0.1978</v>
      </c>
      <c r="AC452">
        <v>142.30000000000001</v>
      </c>
      <c r="AD452" s="1">
        <v>3885.53</v>
      </c>
      <c r="AE452">
        <v>472.91</v>
      </c>
      <c r="AF452" s="1">
        <v>124235.33</v>
      </c>
      <c r="AG452" t="s">
        <v>610</v>
      </c>
      <c r="AH452" s="1">
        <v>30421</v>
      </c>
      <c r="AI452" s="1">
        <v>46812.58</v>
      </c>
      <c r="AJ452">
        <v>39.1</v>
      </c>
      <c r="AK452">
        <v>25.36</v>
      </c>
      <c r="AL452">
        <v>29.94</v>
      </c>
      <c r="AM452">
        <v>3.97</v>
      </c>
      <c r="AN452" s="1">
        <v>1194.07</v>
      </c>
      <c r="AO452">
        <v>1.0864</v>
      </c>
      <c r="AP452" s="1">
        <v>1454.41</v>
      </c>
      <c r="AQ452" s="1">
        <v>2187.33</v>
      </c>
      <c r="AR452" s="1">
        <v>5952.7</v>
      </c>
      <c r="AS452">
        <v>561.19000000000005</v>
      </c>
      <c r="AT452">
        <v>257.68</v>
      </c>
      <c r="AU452" s="1">
        <v>10413.31</v>
      </c>
      <c r="AV452" s="1">
        <v>6895.91</v>
      </c>
      <c r="AW452">
        <v>0.54239999999999999</v>
      </c>
      <c r="AX452" s="1">
        <v>3631.51</v>
      </c>
      <c r="AY452">
        <v>0.28570000000000001</v>
      </c>
      <c r="AZ452" s="1">
        <v>1166.97</v>
      </c>
      <c r="BA452">
        <v>9.1800000000000007E-2</v>
      </c>
      <c r="BB452" s="1">
        <v>1018.38</v>
      </c>
      <c r="BC452">
        <v>8.0100000000000005E-2</v>
      </c>
      <c r="BD452" s="1">
        <v>12712.78</v>
      </c>
      <c r="BE452" s="1">
        <v>5772.83</v>
      </c>
      <c r="BF452">
        <v>2.2320000000000002</v>
      </c>
      <c r="BG452">
        <v>0.50290000000000001</v>
      </c>
      <c r="BH452">
        <v>0.23130000000000001</v>
      </c>
      <c r="BI452">
        <v>0.21049999999999999</v>
      </c>
      <c r="BJ452">
        <v>3.5799999999999998E-2</v>
      </c>
      <c r="BK452">
        <v>1.95E-2</v>
      </c>
    </row>
    <row r="453" spans="1:63" x14ac:dyDescent="0.3">
      <c r="A453" t="s">
        <v>452</v>
      </c>
      <c r="B453">
        <v>46078</v>
      </c>
      <c r="C453">
        <v>76.099999999999994</v>
      </c>
      <c r="D453">
        <v>14.04</v>
      </c>
      <c r="E453" s="1">
        <v>1068.68</v>
      </c>
      <c r="F453" s="1">
        <v>1023.02</v>
      </c>
      <c r="G453">
        <v>3.0999999999999999E-3</v>
      </c>
      <c r="H453">
        <v>4.0000000000000002E-4</v>
      </c>
      <c r="I453">
        <v>1.43E-2</v>
      </c>
      <c r="J453">
        <v>1.1999999999999999E-3</v>
      </c>
      <c r="K453">
        <v>1.8499999999999999E-2</v>
      </c>
      <c r="L453">
        <v>0.9264</v>
      </c>
      <c r="M453">
        <v>3.61E-2</v>
      </c>
      <c r="N453">
        <v>0.56479999999999997</v>
      </c>
      <c r="O453">
        <v>1E-3</v>
      </c>
      <c r="P453">
        <v>0.14990000000000001</v>
      </c>
      <c r="Q453" s="1">
        <v>51046.17</v>
      </c>
      <c r="R453">
        <v>0.29459999999999997</v>
      </c>
      <c r="S453">
        <v>0.186</v>
      </c>
      <c r="T453">
        <v>0.51939999999999997</v>
      </c>
      <c r="U453">
        <v>9.06</v>
      </c>
      <c r="V453" s="1">
        <v>67267.14</v>
      </c>
      <c r="W453">
        <v>113.78</v>
      </c>
      <c r="X453" s="1">
        <v>124909.39</v>
      </c>
      <c r="Y453">
        <v>0.75770000000000004</v>
      </c>
      <c r="Z453">
        <v>0.1187</v>
      </c>
      <c r="AA453">
        <v>0.1236</v>
      </c>
      <c r="AB453">
        <v>0.24229999999999999</v>
      </c>
      <c r="AC453">
        <v>124.91</v>
      </c>
      <c r="AD453" s="1">
        <v>3357.31</v>
      </c>
      <c r="AE453">
        <v>423.03</v>
      </c>
      <c r="AF453" s="1">
        <v>105644.13</v>
      </c>
      <c r="AG453" t="s">
        <v>610</v>
      </c>
      <c r="AH453" s="1">
        <v>29798</v>
      </c>
      <c r="AI453" s="1">
        <v>44866.67</v>
      </c>
      <c r="AJ453">
        <v>40.08</v>
      </c>
      <c r="AK453">
        <v>24.95</v>
      </c>
      <c r="AL453">
        <v>29.88</v>
      </c>
      <c r="AM453">
        <v>4.22</v>
      </c>
      <c r="AN453">
        <v>835.95</v>
      </c>
      <c r="AO453">
        <v>0.96209999999999996</v>
      </c>
      <c r="AP453" s="1">
        <v>1528.48</v>
      </c>
      <c r="AQ453" s="1">
        <v>2353.4699999999998</v>
      </c>
      <c r="AR453" s="1">
        <v>5998.59</v>
      </c>
      <c r="AS453">
        <v>546.80999999999995</v>
      </c>
      <c r="AT453">
        <v>224.38</v>
      </c>
      <c r="AU453" s="1">
        <v>10651.72</v>
      </c>
      <c r="AV453" s="1">
        <v>7652.52</v>
      </c>
      <c r="AW453">
        <v>0.58350000000000002</v>
      </c>
      <c r="AX453" s="1">
        <v>3033.43</v>
      </c>
      <c r="AY453">
        <v>0.23130000000000001</v>
      </c>
      <c r="AZ453" s="1">
        <v>1351.45</v>
      </c>
      <c r="BA453">
        <v>0.1031</v>
      </c>
      <c r="BB453" s="1">
        <v>1076.9000000000001</v>
      </c>
      <c r="BC453">
        <v>8.2100000000000006E-2</v>
      </c>
      <c r="BD453" s="1">
        <v>13114.29</v>
      </c>
      <c r="BE453" s="1">
        <v>6454.69</v>
      </c>
      <c r="BF453">
        <v>2.6718999999999999</v>
      </c>
      <c r="BG453">
        <v>0.4985</v>
      </c>
      <c r="BH453">
        <v>0.22470000000000001</v>
      </c>
      <c r="BI453">
        <v>0.2223</v>
      </c>
      <c r="BJ453">
        <v>3.5400000000000001E-2</v>
      </c>
      <c r="BK453">
        <v>1.9099999999999999E-2</v>
      </c>
    </row>
    <row r="454" spans="1:63" x14ac:dyDescent="0.3">
      <c r="A454" t="s">
        <v>453</v>
      </c>
      <c r="B454">
        <v>45591</v>
      </c>
      <c r="C454">
        <v>56.52</v>
      </c>
      <c r="D454">
        <v>21.28</v>
      </c>
      <c r="E454" s="1">
        <v>1202.77</v>
      </c>
      <c r="F454" s="1">
        <v>1148.81</v>
      </c>
      <c r="G454">
        <v>2.5999999999999999E-3</v>
      </c>
      <c r="H454">
        <v>2.9999999999999997E-4</v>
      </c>
      <c r="I454">
        <v>7.7000000000000002E-3</v>
      </c>
      <c r="J454">
        <v>1.2999999999999999E-3</v>
      </c>
      <c r="K454">
        <v>1.4999999999999999E-2</v>
      </c>
      <c r="L454">
        <v>0.94789999999999996</v>
      </c>
      <c r="M454">
        <v>2.52E-2</v>
      </c>
      <c r="N454">
        <v>0.46850000000000003</v>
      </c>
      <c r="O454">
        <v>1E-3</v>
      </c>
      <c r="P454">
        <v>0.14149999999999999</v>
      </c>
      <c r="Q454" s="1">
        <v>53196.480000000003</v>
      </c>
      <c r="R454">
        <v>0.2571</v>
      </c>
      <c r="S454">
        <v>0.18410000000000001</v>
      </c>
      <c r="T454">
        <v>0.55879999999999996</v>
      </c>
      <c r="U454">
        <v>8.56</v>
      </c>
      <c r="V454" s="1">
        <v>72315.02</v>
      </c>
      <c r="W454">
        <v>135.02000000000001</v>
      </c>
      <c r="X454" s="1">
        <v>118184.74</v>
      </c>
      <c r="Y454">
        <v>0.86240000000000006</v>
      </c>
      <c r="Z454">
        <v>8.3900000000000002E-2</v>
      </c>
      <c r="AA454">
        <v>5.3699999999999998E-2</v>
      </c>
      <c r="AB454">
        <v>0.1376</v>
      </c>
      <c r="AC454">
        <v>118.18</v>
      </c>
      <c r="AD454" s="1">
        <v>3225.9</v>
      </c>
      <c r="AE454">
        <v>436.3</v>
      </c>
      <c r="AF454" s="1">
        <v>109636.13</v>
      </c>
      <c r="AG454" t="s">
        <v>610</v>
      </c>
      <c r="AH454" s="1">
        <v>32785</v>
      </c>
      <c r="AI454" s="1">
        <v>49093.22</v>
      </c>
      <c r="AJ454">
        <v>42.01</v>
      </c>
      <c r="AK454">
        <v>25.95</v>
      </c>
      <c r="AL454">
        <v>31.28</v>
      </c>
      <c r="AM454">
        <v>4.25</v>
      </c>
      <c r="AN454">
        <v>914.45</v>
      </c>
      <c r="AO454">
        <v>0.97509999999999997</v>
      </c>
      <c r="AP454" s="1">
        <v>1419.19</v>
      </c>
      <c r="AQ454" s="1">
        <v>2115.4</v>
      </c>
      <c r="AR454" s="1">
        <v>5880.9</v>
      </c>
      <c r="AS454">
        <v>499.96</v>
      </c>
      <c r="AT454">
        <v>281.26</v>
      </c>
      <c r="AU454" s="1">
        <v>10196.700000000001</v>
      </c>
      <c r="AV454" s="1">
        <v>7133.27</v>
      </c>
      <c r="AW454">
        <v>0.57750000000000001</v>
      </c>
      <c r="AX454" s="1">
        <v>3017.19</v>
      </c>
      <c r="AY454">
        <v>0.2442</v>
      </c>
      <c r="AZ454" s="1">
        <v>1325.65</v>
      </c>
      <c r="BA454">
        <v>0.10730000000000001</v>
      </c>
      <c r="BB454">
        <v>876.93</v>
      </c>
      <c r="BC454">
        <v>7.0999999999999994E-2</v>
      </c>
      <c r="BD454" s="1">
        <v>12353.04</v>
      </c>
      <c r="BE454" s="1">
        <v>5980.42</v>
      </c>
      <c r="BF454">
        <v>2.1726000000000001</v>
      </c>
      <c r="BG454">
        <v>0.49980000000000002</v>
      </c>
      <c r="BH454">
        <v>0.215</v>
      </c>
      <c r="BI454">
        <v>0.2354</v>
      </c>
      <c r="BJ454">
        <v>3.4799999999999998E-2</v>
      </c>
      <c r="BK454">
        <v>1.4999999999999999E-2</v>
      </c>
    </row>
    <row r="455" spans="1:63" x14ac:dyDescent="0.3">
      <c r="A455" t="s">
        <v>454</v>
      </c>
      <c r="B455">
        <v>48447</v>
      </c>
      <c r="C455">
        <v>85.95</v>
      </c>
      <c r="D455">
        <v>22.44</v>
      </c>
      <c r="E455" s="1">
        <v>1928.52</v>
      </c>
      <c r="F455" s="1">
        <v>1867.34</v>
      </c>
      <c r="G455">
        <v>8.8999999999999999E-3</v>
      </c>
      <c r="H455">
        <v>8.0000000000000004E-4</v>
      </c>
      <c r="I455">
        <v>1.35E-2</v>
      </c>
      <c r="J455">
        <v>1.1000000000000001E-3</v>
      </c>
      <c r="K455">
        <v>2.8199999999999999E-2</v>
      </c>
      <c r="L455">
        <v>0.91239999999999999</v>
      </c>
      <c r="M455">
        <v>3.5099999999999999E-2</v>
      </c>
      <c r="N455">
        <v>0.35670000000000002</v>
      </c>
      <c r="O455">
        <v>6.1000000000000004E-3</v>
      </c>
      <c r="P455">
        <v>0.1303</v>
      </c>
      <c r="Q455" s="1">
        <v>55621.34</v>
      </c>
      <c r="R455">
        <v>0.23380000000000001</v>
      </c>
      <c r="S455">
        <v>0.16089999999999999</v>
      </c>
      <c r="T455">
        <v>0.60519999999999996</v>
      </c>
      <c r="U455">
        <v>13.2</v>
      </c>
      <c r="V455" s="1">
        <v>74888.05</v>
      </c>
      <c r="W455">
        <v>141.6</v>
      </c>
      <c r="X455" s="1">
        <v>161631.39000000001</v>
      </c>
      <c r="Y455">
        <v>0.76900000000000002</v>
      </c>
      <c r="Z455">
        <v>0.17599999999999999</v>
      </c>
      <c r="AA455">
        <v>5.5E-2</v>
      </c>
      <c r="AB455">
        <v>0.23100000000000001</v>
      </c>
      <c r="AC455">
        <v>161.63</v>
      </c>
      <c r="AD455" s="1">
        <v>5014.6400000000003</v>
      </c>
      <c r="AE455">
        <v>559.44000000000005</v>
      </c>
      <c r="AF455" s="1">
        <v>152582.04</v>
      </c>
      <c r="AG455" t="s">
        <v>610</v>
      </c>
      <c r="AH455" s="1">
        <v>34570</v>
      </c>
      <c r="AI455" s="1">
        <v>55286.41</v>
      </c>
      <c r="AJ455">
        <v>47.22</v>
      </c>
      <c r="AK455">
        <v>28.6</v>
      </c>
      <c r="AL455">
        <v>34.1</v>
      </c>
      <c r="AM455">
        <v>4.43</v>
      </c>
      <c r="AN455" s="1">
        <v>1595.95</v>
      </c>
      <c r="AO455">
        <v>1.0405</v>
      </c>
      <c r="AP455" s="1">
        <v>1319.74</v>
      </c>
      <c r="AQ455" s="1">
        <v>1925.77</v>
      </c>
      <c r="AR455" s="1">
        <v>5840.39</v>
      </c>
      <c r="AS455">
        <v>523.67999999999995</v>
      </c>
      <c r="AT455">
        <v>332.11</v>
      </c>
      <c r="AU455" s="1">
        <v>9941.7000000000007</v>
      </c>
      <c r="AV455" s="1">
        <v>4824.34</v>
      </c>
      <c r="AW455">
        <v>0.41070000000000001</v>
      </c>
      <c r="AX455" s="1">
        <v>4912.54</v>
      </c>
      <c r="AY455">
        <v>0.41820000000000002</v>
      </c>
      <c r="AZ455" s="1">
        <v>1270.68</v>
      </c>
      <c r="BA455">
        <v>0.1082</v>
      </c>
      <c r="BB455">
        <v>738.28</v>
      </c>
      <c r="BC455">
        <v>6.2899999999999998E-2</v>
      </c>
      <c r="BD455" s="1">
        <v>11745.83</v>
      </c>
      <c r="BE455" s="1">
        <v>3714.46</v>
      </c>
      <c r="BF455">
        <v>0.9909</v>
      </c>
      <c r="BG455">
        <v>0.53690000000000004</v>
      </c>
      <c r="BH455">
        <v>0.21840000000000001</v>
      </c>
      <c r="BI455">
        <v>0.1956</v>
      </c>
      <c r="BJ455">
        <v>3.2899999999999999E-2</v>
      </c>
      <c r="BK455">
        <v>1.6199999999999999E-2</v>
      </c>
    </row>
    <row r="456" spans="1:63" x14ac:dyDescent="0.3">
      <c r="A456" t="s">
        <v>455</v>
      </c>
      <c r="B456">
        <v>46482</v>
      </c>
      <c r="C456">
        <v>188.95</v>
      </c>
      <c r="D456">
        <v>10.43</v>
      </c>
      <c r="E456" s="1">
        <v>1971.21</v>
      </c>
      <c r="F456" s="1">
        <v>1830.45</v>
      </c>
      <c r="G456">
        <v>4.1999999999999997E-3</v>
      </c>
      <c r="H456">
        <v>5.9999999999999995E-4</v>
      </c>
      <c r="I456">
        <v>1.0800000000000001E-2</v>
      </c>
      <c r="J456">
        <v>1.1999999999999999E-3</v>
      </c>
      <c r="K456">
        <v>1.4200000000000001E-2</v>
      </c>
      <c r="L456">
        <v>0.94340000000000002</v>
      </c>
      <c r="M456">
        <v>2.5600000000000001E-2</v>
      </c>
      <c r="N456">
        <v>0.51590000000000003</v>
      </c>
      <c r="O456">
        <v>3.5000000000000001E-3</v>
      </c>
      <c r="P456">
        <v>0.15509999999999999</v>
      </c>
      <c r="Q456" s="1">
        <v>51005.9</v>
      </c>
      <c r="R456">
        <v>0.28070000000000001</v>
      </c>
      <c r="S456">
        <v>0.19209999999999999</v>
      </c>
      <c r="T456">
        <v>0.5272</v>
      </c>
      <c r="U456">
        <v>14.3</v>
      </c>
      <c r="V456" s="1">
        <v>71744.399999999994</v>
      </c>
      <c r="W456">
        <v>133.03</v>
      </c>
      <c r="X456" s="1">
        <v>206210.64</v>
      </c>
      <c r="Y456">
        <v>0.58220000000000005</v>
      </c>
      <c r="Z456">
        <v>0.2223</v>
      </c>
      <c r="AA456">
        <v>0.19550000000000001</v>
      </c>
      <c r="AB456">
        <v>0.4178</v>
      </c>
      <c r="AC456">
        <v>206.21</v>
      </c>
      <c r="AD456" s="1">
        <v>5839.31</v>
      </c>
      <c r="AE456">
        <v>460.04</v>
      </c>
      <c r="AF456" s="1">
        <v>171767.6</v>
      </c>
      <c r="AG456" t="s">
        <v>610</v>
      </c>
      <c r="AH456" s="1">
        <v>31695</v>
      </c>
      <c r="AI456" s="1">
        <v>52184.52</v>
      </c>
      <c r="AJ456">
        <v>38.18</v>
      </c>
      <c r="AK456">
        <v>25.22</v>
      </c>
      <c r="AL456">
        <v>28.47</v>
      </c>
      <c r="AM456">
        <v>3.96</v>
      </c>
      <c r="AN456">
        <v>506.15</v>
      </c>
      <c r="AO456">
        <v>0.91490000000000005</v>
      </c>
      <c r="AP456" s="1">
        <v>1531.61</v>
      </c>
      <c r="AQ456" s="1">
        <v>2320.75</v>
      </c>
      <c r="AR456" s="1">
        <v>6332.8</v>
      </c>
      <c r="AS456">
        <v>549.66</v>
      </c>
      <c r="AT456">
        <v>368.93</v>
      </c>
      <c r="AU456" s="1">
        <v>11103.75</v>
      </c>
      <c r="AV456" s="1">
        <v>5983</v>
      </c>
      <c r="AW456">
        <v>0.43640000000000001</v>
      </c>
      <c r="AX456" s="1">
        <v>5437.37</v>
      </c>
      <c r="AY456">
        <v>0.39660000000000001</v>
      </c>
      <c r="AZ456" s="1">
        <v>1204.4100000000001</v>
      </c>
      <c r="BA456">
        <v>8.7800000000000003E-2</v>
      </c>
      <c r="BB456" s="1">
        <v>1085.93</v>
      </c>
      <c r="BC456">
        <v>7.9200000000000007E-2</v>
      </c>
      <c r="BD456" s="1">
        <v>13710.72</v>
      </c>
      <c r="BE456" s="1">
        <v>4135.99</v>
      </c>
      <c r="BF456">
        <v>1.2599</v>
      </c>
      <c r="BG456">
        <v>0.49690000000000001</v>
      </c>
      <c r="BH456">
        <v>0.23469999999999999</v>
      </c>
      <c r="BI456">
        <v>0.2112</v>
      </c>
      <c r="BJ456">
        <v>3.5799999999999998E-2</v>
      </c>
      <c r="BK456">
        <v>2.1299999999999999E-2</v>
      </c>
    </row>
    <row r="457" spans="1:63" x14ac:dyDescent="0.3">
      <c r="A457" t="s">
        <v>456</v>
      </c>
      <c r="B457">
        <v>47514</v>
      </c>
      <c r="C457">
        <v>99.95</v>
      </c>
      <c r="D457">
        <v>9.7799999999999994</v>
      </c>
      <c r="E457">
        <v>977.66</v>
      </c>
      <c r="F457">
        <v>977.9</v>
      </c>
      <c r="G457">
        <v>2.0999999999999999E-3</v>
      </c>
      <c r="H457">
        <v>2.0000000000000001E-4</v>
      </c>
      <c r="I457">
        <v>4.8999999999999998E-3</v>
      </c>
      <c r="J457">
        <v>1E-3</v>
      </c>
      <c r="K457">
        <v>1.8599999999999998E-2</v>
      </c>
      <c r="L457">
        <v>0.95389999999999997</v>
      </c>
      <c r="M457">
        <v>1.9300000000000001E-2</v>
      </c>
      <c r="N457">
        <v>0.35970000000000002</v>
      </c>
      <c r="O457">
        <v>1.5E-3</v>
      </c>
      <c r="P457">
        <v>0.13780000000000001</v>
      </c>
      <c r="Q457" s="1">
        <v>53798.48</v>
      </c>
      <c r="R457">
        <v>0.23050000000000001</v>
      </c>
      <c r="S457">
        <v>0.17280000000000001</v>
      </c>
      <c r="T457">
        <v>0.59660000000000002</v>
      </c>
      <c r="U457">
        <v>9.57</v>
      </c>
      <c r="V457" s="1">
        <v>65948.710000000006</v>
      </c>
      <c r="W457">
        <v>98.92</v>
      </c>
      <c r="X457" s="1">
        <v>145369.5</v>
      </c>
      <c r="Y457">
        <v>0.91220000000000001</v>
      </c>
      <c r="Z457">
        <v>4.41E-2</v>
      </c>
      <c r="AA457">
        <v>4.3700000000000003E-2</v>
      </c>
      <c r="AB457">
        <v>8.7800000000000003E-2</v>
      </c>
      <c r="AC457">
        <v>145.37</v>
      </c>
      <c r="AD457" s="1">
        <v>3468.72</v>
      </c>
      <c r="AE457">
        <v>455.68</v>
      </c>
      <c r="AF457" s="1">
        <v>123697.38</v>
      </c>
      <c r="AG457" t="s">
        <v>610</v>
      </c>
      <c r="AH457" s="1">
        <v>33724</v>
      </c>
      <c r="AI457" s="1">
        <v>50239.8</v>
      </c>
      <c r="AJ457">
        <v>33.4</v>
      </c>
      <c r="AK457">
        <v>23.25</v>
      </c>
      <c r="AL457">
        <v>26.65</v>
      </c>
      <c r="AM457">
        <v>4.6500000000000004</v>
      </c>
      <c r="AN457" s="1">
        <v>1350.72</v>
      </c>
      <c r="AO457">
        <v>1.4420999999999999</v>
      </c>
      <c r="AP457" s="1">
        <v>1438.37</v>
      </c>
      <c r="AQ457" s="1">
        <v>2202.44</v>
      </c>
      <c r="AR457" s="1">
        <v>6214.29</v>
      </c>
      <c r="AS457">
        <v>438.11</v>
      </c>
      <c r="AT457">
        <v>347.57</v>
      </c>
      <c r="AU457" s="1">
        <v>10640.78</v>
      </c>
      <c r="AV457" s="1">
        <v>6824.96</v>
      </c>
      <c r="AW457">
        <v>0.53080000000000005</v>
      </c>
      <c r="AX457" s="1">
        <v>3856.4</v>
      </c>
      <c r="AY457">
        <v>0.2999</v>
      </c>
      <c r="AZ457" s="1">
        <v>1457.99</v>
      </c>
      <c r="BA457">
        <v>0.1134</v>
      </c>
      <c r="BB457">
        <v>719.71</v>
      </c>
      <c r="BC457">
        <v>5.6000000000000001E-2</v>
      </c>
      <c r="BD457" s="1">
        <v>12859.06</v>
      </c>
      <c r="BE457" s="1">
        <v>6154.84</v>
      </c>
      <c r="BF457">
        <v>2.4144000000000001</v>
      </c>
      <c r="BG457">
        <v>0.51180000000000003</v>
      </c>
      <c r="BH457">
        <v>0.21479999999999999</v>
      </c>
      <c r="BI457">
        <v>0.2094</v>
      </c>
      <c r="BJ457">
        <v>3.7499999999999999E-2</v>
      </c>
      <c r="BK457">
        <v>2.6599999999999999E-2</v>
      </c>
    </row>
    <row r="458" spans="1:63" x14ac:dyDescent="0.3">
      <c r="A458" t="s">
        <v>457</v>
      </c>
      <c r="B458">
        <v>47894</v>
      </c>
      <c r="C458">
        <v>36.9</v>
      </c>
      <c r="D458">
        <v>106.78</v>
      </c>
      <c r="E458" s="1">
        <v>3940.64</v>
      </c>
      <c r="F458" s="1">
        <v>3753.52</v>
      </c>
      <c r="G458">
        <v>1.8499999999999999E-2</v>
      </c>
      <c r="H458">
        <v>6.9999999999999999E-4</v>
      </c>
      <c r="I458">
        <v>4.2500000000000003E-2</v>
      </c>
      <c r="J458">
        <v>1.2999999999999999E-3</v>
      </c>
      <c r="K458">
        <v>4.3200000000000002E-2</v>
      </c>
      <c r="L458">
        <v>0.85399999999999998</v>
      </c>
      <c r="M458">
        <v>3.9800000000000002E-2</v>
      </c>
      <c r="N458">
        <v>0.25069999999999998</v>
      </c>
      <c r="O458">
        <v>1.78E-2</v>
      </c>
      <c r="P458">
        <v>0.12089999999999999</v>
      </c>
      <c r="Q458" s="1">
        <v>61180.34</v>
      </c>
      <c r="R458">
        <v>0.23619999999999999</v>
      </c>
      <c r="S458">
        <v>0.18729999999999999</v>
      </c>
      <c r="T458">
        <v>0.57650000000000001</v>
      </c>
      <c r="U458">
        <v>21.19</v>
      </c>
      <c r="V458" s="1">
        <v>88375.98</v>
      </c>
      <c r="W458">
        <v>182.18</v>
      </c>
      <c r="X458" s="1">
        <v>165170.07999999999</v>
      </c>
      <c r="Y458">
        <v>0.78120000000000001</v>
      </c>
      <c r="Z458">
        <v>0.1774</v>
      </c>
      <c r="AA458">
        <v>4.1399999999999999E-2</v>
      </c>
      <c r="AB458">
        <v>0.21879999999999999</v>
      </c>
      <c r="AC458">
        <v>165.17</v>
      </c>
      <c r="AD458" s="1">
        <v>6248.82</v>
      </c>
      <c r="AE458">
        <v>766.62</v>
      </c>
      <c r="AF458" s="1">
        <v>166720.26999999999</v>
      </c>
      <c r="AG458" t="s">
        <v>610</v>
      </c>
      <c r="AH458" s="1">
        <v>40528</v>
      </c>
      <c r="AI458" s="1">
        <v>66288.27</v>
      </c>
      <c r="AJ458">
        <v>59.7</v>
      </c>
      <c r="AK458">
        <v>36.92</v>
      </c>
      <c r="AL458">
        <v>39.78</v>
      </c>
      <c r="AM458">
        <v>4.7</v>
      </c>
      <c r="AN458" s="1">
        <v>1635.84</v>
      </c>
      <c r="AO458">
        <v>0.85650000000000004</v>
      </c>
      <c r="AP458" s="1">
        <v>1237.51</v>
      </c>
      <c r="AQ458" s="1">
        <v>1900.55</v>
      </c>
      <c r="AR458" s="1">
        <v>6141.09</v>
      </c>
      <c r="AS458">
        <v>617.20000000000005</v>
      </c>
      <c r="AT458">
        <v>292.54000000000002</v>
      </c>
      <c r="AU458" s="1">
        <v>10188.9</v>
      </c>
      <c r="AV458" s="1">
        <v>4193.83</v>
      </c>
      <c r="AW458">
        <v>0.3705</v>
      </c>
      <c r="AX458" s="1">
        <v>5833.29</v>
      </c>
      <c r="AY458">
        <v>0.51529999999999998</v>
      </c>
      <c r="AZ458">
        <v>753.99</v>
      </c>
      <c r="BA458">
        <v>6.6600000000000006E-2</v>
      </c>
      <c r="BB458">
        <v>538.5</v>
      </c>
      <c r="BC458">
        <v>4.7600000000000003E-2</v>
      </c>
      <c r="BD458" s="1">
        <v>11319.62</v>
      </c>
      <c r="BE458" s="1">
        <v>2726.55</v>
      </c>
      <c r="BF458">
        <v>0.53979999999999995</v>
      </c>
      <c r="BG458">
        <v>0.57279999999999998</v>
      </c>
      <c r="BH458">
        <v>0.22159999999999999</v>
      </c>
      <c r="BI458">
        <v>0.158</v>
      </c>
      <c r="BJ458">
        <v>3.09E-2</v>
      </c>
      <c r="BK458">
        <v>1.66E-2</v>
      </c>
    </row>
    <row r="459" spans="1:63" x14ac:dyDescent="0.3">
      <c r="A459" t="s">
        <v>458</v>
      </c>
      <c r="B459">
        <v>48090</v>
      </c>
      <c r="C459">
        <v>83.81</v>
      </c>
      <c r="D459">
        <v>9.1</v>
      </c>
      <c r="E459">
        <v>762.99</v>
      </c>
      <c r="F459">
        <v>745.47</v>
      </c>
      <c r="G459">
        <v>2.3999999999999998E-3</v>
      </c>
      <c r="H459">
        <v>2.9999999999999997E-4</v>
      </c>
      <c r="I459">
        <v>6.1000000000000004E-3</v>
      </c>
      <c r="J459">
        <v>1.6000000000000001E-3</v>
      </c>
      <c r="K459">
        <v>4.5199999999999997E-2</v>
      </c>
      <c r="L459">
        <v>0.92110000000000003</v>
      </c>
      <c r="M459">
        <v>2.3300000000000001E-2</v>
      </c>
      <c r="N459">
        <v>0.39679999999999999</v>
      </c>
      <c r="O459">
        <v>4.5999999999999999E-3</v>
      </c>
      <c r="P459">
        <v>0.13569999999999999</v>
      </c>
      <c r="Q459" s="1">
        <v>50808.93</v>
      </c>
      <c r="R459">
        <v>0.29199999999999998</v>
      </c>
      <c r="S459">
        <v>0.1593</v>
      </c>
      <c r="T459">
        <v>0.54859999999999998</v>
      </c>
      <c r="U459">
        <v>7.75</v>
      </c>
      <c r="V459" s="1">
        <v>62864.98</v>
      </c>
      <c r="W459">
        <v>94.62</v>
      </c>
      <c r="X459" s="1">
        <v>145660.19</v>
      </c>
      <c r="Y459">
        <v>0.91810000000000003</v>
      </c>
      <c r="Z459">
        <v>3.9100000000000003E-2</v>
      </c>
      <c r="AA459">
        <v>4.2700000000000002E-2</v>
      </c>
      <c r="AB459">
        <v>8.1900000000000001E-2</v>
      </c>
      <c r="AC459">
        <v>145.66</v>
      </c>
      <c r="AD459" s="1">
        <v>3458.33</v>
      </c>
      <c r="AE459">
        <v>436.37</v>
      </c>
      <c r="AF459" s="1">
        <v>124617.62</v>
      </c>
      <c r="AG459" t="s">
        <v>610</v>
      </c>
      <c r="AH459" s="1">
        <v>33947</v>
      </c>
      <c r="AI459" s="1">
        <v>48390.91</v>
      </c>
      <c r="AJ459">
        <v>35.22</v>
      </c>
      <c r="AK459">
        <v>22.99</v>
      </c>
      <c r="AL459">
        <v>26.71</v>
      </c>
      <c r="AM459">
        <v>4.3899999999999997</v>
      </c>
      <c r="AN459" s="1">
        <v>1391.52</v>
      </c>
      <c r="AO459">
        <v>1.6868000000000001</v>
      </c>
      <c r="AP459" s="1">
        <v>1588.77</v>
      </c>
      <c r="AQ459" s="1">
        <v>2206.91</v>
      </c>
      <c r="AR459" s="1">
        <v>6326.48</v>
      </c>
      <c r="AS459">
        <v>469.01</v>
      </c>
      <c r="AT459">
        <v>299.10000000000002</v>
      </c>
      <c r="AU459" s="1">
        <v>10890.27</v>
      </c>
      <c r="AV459" s="1">
        <v>7570.21</v>
      </c>
      <c r="AW459">
        <v>0.54339999999999999</v>
      </c>
      <c r="AX459" s="1">
        <v>4091.08</v>
      </c>
      <c r="AY459">
        <v>0.29360000000000003</v>
      </c>
      <c r="AZ459" s="1">
        <v>1427.84</v>
      </c>
      <c r="BA459">
        <v>0.10249999999999999</v>
      </c>
      <c r="BB459">
        <v>843.18</v>
      </c>
      <c r="BC459">
        <v>6.0499999999999998E-2</v>
      </c>
      <c r="BD459" s="1">
        <v>13932.31</v>
      </c>
      <c r="BE459" s="1">
        <v>6656.59</v>
      </c>
      <c r="BF459">
        <v>2.7776999999999998</v>
      </c>
      <c r="BG459">
        <v>0.51400000000000001</v>
      </c>
      <c r="BH459">
        <v>0.21110000000000001</v>
      </c>
      <c r="BI459">
        <v>0.21990000000000001</v>
      </c>
      <c r="BJ459">
        <v>3.7600000000000001E-2</v>
      </c>
      <c r="BK459">
        <v>1.7399999999999999E-2</v>
      </c>
    </row>
    <row r="460" spans="1:63" x14ac:dyDescent="0.3">
      <c r="A460" t="s">
        <v>459</v>
      </c>
      <c r="B460">
        <v>47944</v>
      </c>
      <c r="C460">
        <v>185.43</v>
      </c>
      <c r="D460">
        <v>8.98</v>
      </c>
      <c r="E460" s="1">
        <v>1665.78</v>
      </c>
      <c r="F460" s="1">
        <v>1552.87</v>
      </c>
      <c r="G460">
        <v>2.0999999999999999E-3</v>
      </c>
      <c r="H460">
        <v>2.9999999999999997E-4</v>
      </c>
      <c r="I460">
        <v>1.4200000000000001E-2</v>
      </c>
      <c r="J460">
        <v>1E-3</v>
      </c>
      <c r="K460">
        <v>9.7999999999999997E-3</v>
      </c>
      <c r="L460">
        <v>0.94740000000000002</v>
      </c>
      <c r="M460">
        <v>2.5100000000000001E-2</v>
      </c>
      <c r="N460">
        <v>0.73240000000000005</v>
      </c>
      <c r="O460">
        <v>5.0000000000000001E-4</v>
      </c>
      <c r="P460">
        <v>0.16370000000000001</v>
      </c>
      <c r="Q460" s="1">
        <v>49891.24</v>
      </c>
      <c r="R460">
        <v>0.2641</v>
      </c>
      <c r="S460">
        <v>0.1754</v>
      </c>
      <c r="T460">
        <v>0.5605</v>
      </c>
      <c r="U460">
        <v>13.43</v>
      </c>
      <c r="V460" s="1">
        <v>70832.210000000006</v>
      </c>
      <c r="W460">
        <v>120.03</v>
      </c>
      <c r="X460" s="1">
        <v>180222.2</v>
      </c>
      <c r="Y460">
        <v>0.47920000000000001</v>
      </c>
      <c r="Z460">
        <v>0.16839999999999999</v>
      </c>
      <c r="AA460">
        <v>0.35239999999999999</v>
      </c>
      <c r="AB460">
        <v>0.52080000000000004</v>
      </c>
      <c r="AC460">
        <v>180.22</v>
      </c>
      <c r="AD460" s="1">
        <v>4853.2700000000004</v>
      </c>
      <c r="AE460">
        <v>323.52999999999997</v>
      </c>
      <c r="AF460" s="1">
        <v>144395.76999999999</v>
      </c>
      <c r="AG460" t="s">
        <v>610</v>
      </c>
      <c r="AH460" s="1">
        <v>30114</v>
      </c>
      <c r="AI460" s="1">
        <v>46481.21</v>
      </c>
      <c r="AJ460">
        <v>33.22</v>
      </c>
      <c r="AK460">
        <v>23.1</v>
      </c>
      <c r="AL460">
        <v>26.57</v>
      </c>
      <c r="AM460">
        <v>4.01</v>
      </c>
      <c r="AN460">
        <v>0</v>
      </c>
      <c r="AO460">
        <v>0.79100000000000004</v>
      </c>
      <c r="AP460" s="1">
        <v>1666.99</v>
      </c>
      <c r="AQ460" s="1">
        <v>2563.48</v>
      </c>
      <c r="AR460" s="1">
        <v>6710.25</v>
      </c>
      <c r="AS460">
        <v>520.24</v>
      </c>
      <c r="AT460">
        <v>368.88</v>
      </c>
      <c r="AU460" s="1">
        <v>11829.84</v>
      </c>
      <c r="AV460" s="1">
        <v>7611.03</v>
      </c>
      <c r="AW460">
        <v>0.53129999999999999</v>
      </c>
      <c r="AX460" s="1">
        <v>4261.5</v>
      </c>
      <c r="AY460">
        <v>0.29749999999999999</v>
      </c>
      <c r="AZ460" s="1">
        <v>1118.51</v>
      </c>
      <c r="BA460">
        <v>7.8100000000000003E-2</v>
      </c>
      <c r="BB460" s="1">
        <v>1334.37</v>
      </c>
      <c r="BC460">
        <v>9.3100000000000002E-2</v>
      </c>
      <c r="BD460" s="1">
        <v>14325.41</v>
      </c>
      <c r="BE460" s="1">
        <v>5731.4</v>
      </c>
      <c r="BF460">
        <v>2.3420000000000001</v>
      </c>
      <c r="BG460">
        <v>0.49940000000000001</v>
      </c>
      <c r="BH460">
        <v>0.24429999999999999</v>
      </c>
      <c r="BI460">
        <v>0.20019999999999999</v>
      </c>
      <c r="BJ460">
        <v>3.6499999999999998E-2</v>
      </c>
      <c r="BK460">
        <v>1.9599999999999999E-2</v>
      </c>
    </row>
    <row r="461" spans="1:63" x14ac:dyDescent="0.3">
      <c r="A461" t="s">
        <v>460</v>
      </c>
      <c r="B461">
        <v>44701</v>
      </c>
      <c r="C461">
        <v>26.14</v>
      </c>
      <c r="D461">
        <v>147.49</v>
      </c>
      <c r="E461" s="1">
        <v>3855.85</v>
      </c>
      <c r="F461" s="1">
        <v>3777.69</v>
      </c>
      <c r="G461">
        <v>4.58E-2</v>
      </c>
      <c r="H461">
        <v>1E-3</v>
      </c>
      <c r="I461">
        <v>3.3000000000000002E-2</v>
      </c>
      <c r="J461">
        <v>1E-3</v>
      </c>
      <c r="K461">
        <v>3.39E-2</v>
      </c>
      <c r="L461">
        <v>0.8488</v>
      </c>
      <c r="M461">
        <v>3.6499999999999998E-2</v>
      </c>
      <c r="N461">
        <v>0.14080000000000001</v>
      </c>
      <c r="O461">
        <v>2.07E-2</v>
      </c>
      <c r="P461">
        <v>0.1114</v>
      </c>
      <c r="Q461" s="1">
        <v>69517.94</v>
      </c>
      <c r="R461">
        <v>0.1842</v>
      </c>
      <c r="S461">
        <v>0.17960000000000001</v>
      </c>
      <c r="T461">
        <v>0.6361</v>
      </c>
      <c r="U461">
        <v>23.1</v>
      </c>
      <c r="V461" s="1">
        <v>89673.78</v>
      </c>
      <c r="W461">
        <v>164.85</v>
      </c>
      <c r="X461" s="1">
        <v>237366.57</v>
      </c>
      <c r="Y461">
        <v>0.79020000000000001</v>
      </c>
      <c r="Z461">
        <v>0.18509999999999999</v>
      </c>
      <c r="AA461">
        <v>2.47E-2</v>
      </c>
      <c r="AB461">
        <v>0.20979999999999999</v>
      </c>
      <c r="AC461">
        <v>237.37</v>
      </c>
      <c r="AD461" s="1">
        <v>9690.01</v>
      </c>
      <c r="AE461" s="1">
        <v>1088.0899999999999</v>
      </c>
      <c r="AF461" s="1">
        <v>250989.77</v>
      </c>
      <c r="AG461" t="s">
        <v>610</v>
      </c>
      <c r="AH461" s="1">
        <v>51954</v>
      </c>
      <c r="AI461" s="1">
        <v>95857.34</v>
      </c>
      <c r="AJ461">
        <v>73.739999999999995</v>
      </c>
      <c r="AK461">
        <v>40.380000000000003</v>
      </c>
      <c r="AL461">
        <v>46.52</v>
      </c>
      <c r="AM461">
        <v>4.8600000000000003</v>
      </c>
      <c r="AN461" s="1">
        <v>1302.8699999999999</v>
      </c>
      <c r="AO461">
        <v>0.6714</v>
      </c>
      <c r="AP461" s="1">
        <v>1464.13</v>
      </c>
      <c r="AQ461" s="1">
        <v>2061.4</v>
      </c>
      <c r="AR461" s="1">
        <v>7131.82</v>
      </c>
      <c r="AS461">
        <v>804.47</v>
      </c>
      <c r="AT461">
        <v>364.78</v>
      </c>
      <c r="AU461" s="1">
        <v>11826.6</v>
      </c>
      <c r="AV461" s="1">
        <v>2940.39</v>
      </c>
      <c r="AW461">
        <v>0.22969999999999999</v>
      </c>
      <c r="AX461" s="1">
        <v>8568.64</v>
      </c>
      <c r="AY461">
        <v>0.66930000000000001</v>
      </c>
      <c r="AZ461">
        <v>872.81</v>
      </c>
      <c r="BA461">
        <v>6.8199999999999997E-2</v>
      </c>
      <c r="BB461">
        <v>420.08</v>
      </c>
      <c r="BC461">
        <v>3.2800000000000003E-2</v>
      </c>
      <c r="BD461" s="1">
        <v>12801.92</v>
      </c>
      <c r="BE461" s="1">
        <v>1379.63</v>
      </c>
      <c r="BF461">
        <v>0.15329999999999999</v>
      </c>
      <c r="BG461">
        <v>0.59089999999999998</v>
      </c>
      <c r="BH461">
        <v>0.23</v>
      </c>
      <c r="BI461">
        <v>0.13120000000000001</v>
      </c>
      <c r="BJ461">
        <v>2.9899999999999999E-2</v>
      </c>
      <c r="BK461">
        <v>1.7999999999999999E-2</v>
      </c>
    </row>
    <row r="462" spans="1:63" x14ac:dyDescent="0.3">
      <c r="A462" t="s">
        <v>461</v>
      </c>
      <c r="B462">
        <v>47308</v>
      </c>
      <c r="C462">
        <v>165.71</v>
      </c>
      <c r="D462">
        <v>11.91</v>
      </c>
      <c r="E462" s="1">
        <v>1973.44</v>
      </c>
      <c r="F462" s="1">
        <v>1818.08</v>
      </c>
      <c r="G462">
        <v>5.8999999999999999E-3</v>
      </c>
      <c r="H462">
        <v>5.9999999999999995E-4</v>
      </c>
      <c r="I462">
        <v>1.43E-2</v>
      </c>
      <c r="J462">
        <v>1.1999999999999999E-3</v>
      </c>
      <c r="K462">
        <v>1.52E-2</v>
      </c>
      <c r="L462">
        <v>0.93659999999999999</v>
      </c>
      <c r="M462">
        <v>2.63E-2</v>
      </c>
      <c r="N462">
        <v>0.52039999999999997</v>
      </c>
      <c r="O462">
        <v>4.3E-3</v>
      </c>
      <c r="P462">
        <v>0.15160000000000001</v>
      </c>
      <c r="Q462" s="1">
        <v>51669.63</v>
      </c>
      <c r="R462">
        <v>0.26100000000000001</v>
      </c>
      <c r="S462">
        <v>0.193</v>
      </c>
      <c r="T462">
        <v>0.54610000000000003</v>
      </c>
      <c r="U462">
        <v>13.95</v>
      </c>
      <c r="V462" s="1">
        <v>73833.11</v>
      </c>
      <c r="W462">
        <v>136.63</v>
      </c>
      <c r="X462" s="1">
        <v>191593.82</v>
      </c>
      <c r="Y462">
        <v>0.60609999999999997</v>
      </c>
      <c r="Z462">
        <v>0.2097</v>
      </c>
      <c r="AA462">
        <v>0.18429999999999999</v>
      </c>
      <c r="AB462">
        <v>0.39389999999999997</v>
      </c>
      <c r="AC462">
        <v>191.59</v>
      </c>
      <c r="AD462" s="1">
        <v>5611.85</v>
      </c>
      <c r="AE462">
        <v>492.77</v>
      </c>
      <c r="AF462" s="1">
        <v>166657.10999999999</v>
      </c>
      <c r="AG462" t="s">
        <v>610</v>
      </c>
      <c r="AH462" s="1">
        <v>32053</v>
      </c>
      <c r="AI462" s="1">
        <v>50710.080000000002</v>
      </c>
      <c r="AJ462">
        <v>39.049999999999997</v>
      </c>
      <c r="AK462">
        <v>26.46</v>
      </c>
      <c r="AL462">
        <v>29.81</v>
      </c>
      <c r="AM462">
        <v>4.24</v>
      </c>
      <c r="AN462">
        <v>675.63</v>
      </c>
      <c r="AO462">
        <v>0.95489999999999997</v>
      </c>
      <c r="AP462" s="1">
        <v>1526.14</v>
      </c>
      <c r="AQ462" s="1">
        <v>2287.64</v>
      </c>
      <c r="AR462" s="1">
        <v>6300.25</v>
      </c>
      <c r="AS462">
        <v>538.74</v>
      </c>
      <c r="AT462">
        <v>379.31</v>
      </c>
      <c r="AU462" s="1">
        <v>11032.09</v>
      </c>
      <c r="AV462" s="1">
        <v>5888.69</v>
      </c>
      <c r="AW462">
        <v>0.43680000000000002</v>
      </c>
      <c r="AX462" s="1">
        <v>5274.78</v>
      </c>
      <c r="AY462">
        <v>0.39119999999999999</v>
      </c>
      <c r="AZ462" s="1">
        <v>1250.6099999999999</v>
      </c>
      <c r="BA462">
        <v>9.2799999999999994E-2</v>
      </c>
      <c r="BB462" s="1">
        <v>1067.8599999999999</v>
      </c>
      <c r="BC462">
        <v>7.9200000000000007E-2</v>
      </c>
      <c r="BD462" s="1">
        <v>13481.93</v>
      </c>
      <c r="BE462" s="1">
        <v>4037.62</v>
      </c>
      <c r="BF462">
        <v>1.2665</v>
      </c>
      <c r="BG462">
        <v>0.50329999999999997</v>
      </c>
      <c r="BH462">
        <v>0.23069999999999999</v>
      </c>
      <c r="BI462">
        <v>0.2122</v>
      </c>
      <c r="BJ462">
        <v>3.3000000000000002E-2</v>
      </c>
      <c r="BK462">
        <v>2.0799999999999999E-2</v>
      </c>
    </row>
    <row r="463" spans="1:63" x14ac:dyDescent="0.3">
      <c r="A463" t="s">
        <v>462</v>
      </c>
      <c r="B463">
        <v>49213</v>
      </c>
      <c r="C463">
        <v>45.29</v>
      </c>
      <c r="D463">
        <v>30.69</v>
      </c>
      <c r="E463" s="1">
        <v>1390.01</v>
      </c>
      <c r="F463" s="1">
        <v>1371.83</v>
      </c>
      <c r="G463">
        <v>7.9000000000000008E-3</v>
      </c>
      <c r="H463">
        <v>6.9999999999999999E-4</v>
      </c>
      <c r="I463">
        <v>8.6E-3</v>
      </c>
      <c r="J463">
        <v>1.9E-3</v>
      </c>
      <c r="K463">
        <v>2.63E-2</v>
      </c>
      <c r="L463">
        <v>0.92859999999999998</v>
      </c>
      <c r="M463">
        <v>2.5999999999999999E-2</v>
      </c>
      <c r="N463">
        <v>0.29149999999999998</v>
      </c>
      <c r="O463">
        <v>5.0000000000000001E-3</v>
      </c>
      <c r="P463">
        <v>0.11600000000000001</v>
      </c>
      <c r="Q463" s="1">
        <v>55106.78</v>
      </c>
      <c r="R463">
        <v>0.25990000000000002</v>
      </c>
      <c r="S463">
        <v>0.17680000000000001</v>
      </c>
      <c r="T463">
        <v>0.56330000000000002</v>
      </c>
      <c r="U463">
        <v>11.96</v>
      </c>
      <c r="V463" s="1">
        <v>70433.789999999994</v>
      </c>
      <c r="W463">
        <v>112.55</v>
      </c>
      <c r="X463" s="1">
        <v>171324.68</v>
      </c>
      <c r="Y463">
        <v>0.81310000000000004</v>
      </c>
      <c r="Z463">
        <v>0.1229</v>
      </c>
      <c r="AA463">
        <v>6.4000000000000001E-2</v>
      </c>
      <c r="AB463">
        <v>0.18690000000000001</v>
      </c>
      <c r="AC463">
        <v>171.32</v>
      </c>
      <c r="AD463" s="1">
        <v>5625.79</v>
      </c>
      <c r="AE463">
        <v>653.64</v>
      </c>
      <c r="AF463" s="1">
        <v>164071.13</v>
      </c>
      <c r="AG463" t="s">
        <v>610</v>
      </c>
      <c r="AH463" s="1">
        <v>36936</v>
      </c>
      <c r="AI463" s="1">
        <v>60399.8</v>
      </c>
      <c r="AJ463">
        <v>49.38</v>
      </c>
      <c r="AK463">
        <v>31</v>
      </c>
      <c r="AL463">
        <v>33.79</v>
      </c>
      <c r="AM463">
        <v>4.62</v>
      </c>
      <c r="AN463" s="1">
        <v>1557.35</v>
      </c>
      <c r="AO463">
        <v>1.0170999999999999</v>
      </c>
      <c r="AP463" s="1">
        <v>1370.74</v>
      </c>
      <c r="AQ463" s="1">
        <v>1726.48</v>
      </c>
      <c r="AR463" s="1">
        <v>5722.37</v>
      </c>
      <c r="AS463">
        <v>515.54999999999995</v>
      </c>
      <c r="AT463">
        <v>301.95</v>
      </c>
      <c r="AU463" s="1">
        <v>9637.09</v>
      </c>
      <c r="AV463" s="1">
        <v>4585.97</v>
      </c>
      <c r="AW463">
        <v>0.38900000000000001</v>
      </c>
      <c r="AX463" s="1">
        <v>5192.84</v>
      </c>
      <c r="AY463">
        <v>0.4405</v>
      </c>
      <c r="AZ463" s="1">
        <v>1402.6</v>
      </c>
      <c r="BA463">
        <v>0.11899999999999999</v>
      </c>
      <c r="BB463">
        <v>607.41999999999996</v>
      </c>
      <c r="BC463">
        <v>5.1499999999999997E-2</v>
      </c>
      <c r="BD463" s="1">
        <v>11788.82</v>
      </c>
      <c r="BE463" s="1">
        <v>3633.07</v>
      </c>
      <c r="BF463">
        <v>0.81699999999999995</v>
      </c>
      <c r="BG463">
        <v>0.53990000000000005</v>
      </c>
      <c r="BH463">
        <v>0.2082</v>
      </c>
      <c r="BI463">
        <v>0.20230000000000001</v>
      </c>
      <c r="BJ463">
        <v>3.3399999999999999E-2</v>
      </c>
      <c r="BK463">
        <v>1.6299999999999999E-2</v>
      </c>
    </row>
    <row r="464" spans="1:63" x14ac:dyDescent="0.3">
      <c r="A464" t="s">
        <v>463</v>
      </c>
      <c r="B464">
        <v>46144</v>
      </c>
      <c r="C464">
        <v>77.430000000000007</v>
      </c>
      <c r="D464">
        <v>25.34</v>
      </c>
      <c r="E464" s="1">
        <v>1962.07</v>
      </c>
      <c r="F464" s="1">
        <v>1955.1</v>
      </c>
      <c r="G464">
        <v>4.4000000000000003E-3</v>
      </c>
      <c r="H464">
        <v>2.0000000000000001E-4</v>
      </c>
      <c r="I464">
        <v>6.3E-3</v>
      </c>
      <c r="J464">
        <v>8.0000000000000004E-4</v>
      </c>
      <c r="K464">
        <v>1.2500000000000001E-2</v>
      </c>
      <c r="L464">
        <v>0.95679999999999998</v>
      </c>
      <c r="M464">
        <v>1.9E-2</v>
      </c>
      <c r="N464">
        <v>0.29720000000000002</v>
      </c>
      <c r="O464">
        <v>2.8999999999999998E-3</v>
      </c>
      <c r="P464">
        <v>0.1221</v>
      </c>
      <c r="Q464" s="1">
        <v>55973.42</v>
      </c>
      <c r="R464">
        <v>0.24079999999999999</v>
      </c>
      <c r="S464">
        <v>0.19220000000000001</v>
      </c>
      <c r="T464">
        <v>0.56699999999999995</v>
      </c>
      <c r="U464">
        <v>13.78</v>
      </c>
      <c r="V464" s="1">
        <v>76725.33</v>
      </c>
      <c r="W464">
        <v>138.16</v>
      </c>
      <c r="X464" s="1">
        <v>150270.68</v>
      </c>
      <c r="Y464">
        <v>0.84360000000000002</v>
      </c>
      <c r="Z464">
        <v>9.0999999999999998E-2</v>
      </c>
      <c r="AA464">
        <v>6.54E-2</v>
      </c>
      <c r="AB464">
        <v>0.15640000000000001</v>
      </c>
      <c r="AC464">
        <v>150.27000000000001</v>
      </c>
      <c r="AD464" s="1">
        <v>4361.92</v>
      </c>
      <c r="AE464">
        <v>549.75</v>
      </c>
      <c r="AF464" s="1">
        <v>142299.54999999999</v>
      </c>
      <c r="AG464" t="s">
        <v>610</v>
      </c>
      <c r="AH464" s="1">
        <v>36791</v>
      </c>
      <c r="AI464" s="1">
        <v>59217.75</v>
      </c>
      <c r="AJ464">
        <v>48.05</v>
      </c>
      <c r="AK464">
        <v>27.74</v>
      </c>
      <c r="AL464">
        <v>31.18</v>
      </c>
      <c r="AM464">
        <v>4.9000000000000004</v>
      </c>
      <c r="AN464" s="1">
        <v>1625.39</v>
      </c>
      <c r="AO464">
        <v>1.0167999999999999</v>
      </c>
      <c r="AP464" s="1">
        <v>1234.69</v>
      </c>
      <c r="AQ464" s="1">
        <v>2041.99</v>
      </c>
      <c r="AR464" s="1">
        <v>5736.55</v>
      </c>
      <c r="AS464">
        <v>567.04999999999995</v>
      </c>
      <c r="AT464">
        <v>305.99</v>
      </c>
      <c r="AU464" s="1">
        <v>9886.2800000000007</v>
      </c>
      <c r="AV464" s="1">
        <v>5199.8100000000004</v>
      </c>
      <c r="AW464">
        <v>0.45540000000000003</v>
      </c>
      <c r="AX464" s="1">
        <v>4474.37</v>
      </c>
      <c r="AY464">
        <v>0.39190000000000003</v>
      </c>
      <c r="AZ464" s="1">
        <v>1156.51</v>
      </c>
      <c r="BA464">
        <v>0.1013</v>
      </c>
      <c r="BB464">
        <v>586.19000000000005</v>
      </c>
      <c r="BC464">
        <v>5.1299999999999998E-2</v>
      </c>
      <c r="BD464" s="1">
        <v>11416.88</v>
      </c>
      <c r="BE464" s="1">
        <v>4637.79</v>
      </c>
      <c r="BF464">
        <v>1.2029000000000001</v>
      </c>
      <c r="BG464">
        <v>0.55989999999999995</v>
      </c>
      <c r="BH464">
        <v>0.2281</v>
      </c>
      <c r="BI464">
        <v>0.1588</v>
      </c>
      <c r="BJ464">
        <v>3.5700000000000003E-2</v>
      </c>
      <c r="BK464">
        <v>1.7500000000000002E-2</v>
      </c>
    </row>
    <row r="465" spans="1:63" x14ac:dyDescent="0.3">
      <c r="A465" t="s">
        <v>464</v>
      </c>
      <c r="B465">
        <v>45609</v>
      </c>
      <c r="C465">
        <v>45.9</v>
      </c>
      <c r="D465">
        <v>43.37</v>
      </c>
      <c r="E465" s="1">
        <v>1990.97</v>
      </c>
      <c r="F465" s="1">
        <v>1932.58</v>
      </c>
      <c r="G465">
        <v>1.61E-2</v>
      </c>
      <c r="H465">
        <v>8.0000000000000004E-4</v>
      </c>
      <c r="I465">
        <v>4.07E-2</v>
      </c>
      <c r="J465">
        <v>1.4E-3</v>
      </c>
      <c r="K465">
        <v>5.67E-2</v>
      </c>
      <c r="L465">
        <v>0.83160000000000001</v>
      </c>
      <c r="M465">
        <v>5.2600000000000001E-2</v>
      </c>
      <c r="N465">
        <v>0.39610000000000001</v>
      </c>
      <c r="O465">
        <v>1.26E-2</v>
      </c>
      <c r="P465">
        <v>0.1366</v>
      </c>
      <c r="Q465" s="1">
        <v>61108.36</v>
      </c>
      <c r="R465">
        <v>0.2452</v>
      </c>
      <c r="S465">
        <v>0.19520000000000001</v>
      </c>
      <c r="T465">
        <v>0.55959999999999999</v>
      </c>
      <c r="U465">
        <v>15.31</v>
      </c>
      <c r="V465" s="1">
        <v>80372.72</v>
      </c>
      <c r="W465">
        <v>125.65</v>
      </c>
      <c r="X465" s="1">
        <v>213832.89</v>
      </c>
      <c r="Y465">
        <v>0.61370000000000002</v>
      </c>
      <c r="Z465">
        <v>0.29299999999999998</v>
      </c>
      <c r="AA465">
        <v>9.3399999999999997E-2</v>
      </c>
      <c r="AB465">
        <v>0.38629999999999998</v>
      </c>
      <c r="AC465">
        <v>213.83</v>
      </c>
      <c r="AD465" s="1">
        <v>7806.64</v>
      </c>
      <c r="AE465">
        <v>680.78</v>
      </c>
      <c r="AF465" s="1">
        <v>207887.26</v>
      </c>
      <c r="AG465" t="s">
        <v>610</v>
      </c>
      <c r="AH465" s="1">
        <v>35269</v>
      </c>
      <c r="AI465" s="1">
        <v>57317.96</v>
      </c>
      <c r="AJ465">
        <v>56</v>
      </c>
      <c r="AK465">
        <v>35.01</v>
      </c>
      <c r="AL465">
        <v>39.270000000000003</v>
      </c>
      <c r="AM465">
        <v>4.7</v>
      </c>
      <c r="AN465" s="1">
        <v>1343.8</v>
      </c>
      <c r="AO465">
        <v>0.99609999999999999</v>
      </c>
      <c r="AP465" s="1">
        <v>1565.16</v>
      </c>
      <c r="AQ465" s="1">
        <v>2082.0300000000002</v>
      </c>
      <c r="AR465" s="1">
        <v>6772.45</v>
      </c>
      <c r="AS465">
        <v>665.39</v>
      </c>
      <c r="AT465">
        <v>383.99</v>
      </c>
      <c r="AU465" s="1">
        <v>11469.01</v>
      </c>
      <c r="AV465" s="1">
        <v>4137.59</v>
      </c>
      <c r="AW465">
        <v>0.3095</v>
      </c>
      <c r="AX465" s="1">
        <v>7200.5</v>
      </c>
      <c r="AY465">
        <v>0.53859999999999997</v>
      </c>
      <c r="AZ465" s="1">
        <v>1234.53</v>
      </c>
      <c r="BA465">
        <v>9.2299999999999993E-2</v>
      </c>
      <c r="BB465">
        <v>797.13</v>
      </c>
      <c r="BC465">
        <v>5.96E-2</v>
      </c>
      <c r="BD465" s="1">
        <v>13369.75</v>
      </c>
      <c r="BE465" s="1">
        <v>2165.1799999999998</v>
      </c>
      <c r="BF465">
        <v>0.47099999999999997</v>
      </c>
      <c r="BG465">
        <v>0.54669999999999996</v>
      </c>
      <c r="BH465">
        <v>0.2157</v>
      </c>
      <c r="BI465">
        <v>0.18379999999999999</v>
      </c>
      <c r="BJ465">
        <v>3.4200000000000001E-2</v>
      </c>
      <c r="BK465">
        <v>1.95E-2</v>
      </c>
    </row>
    <row r="466" spans="1:63" x14ac:dyDescent="0.3">
      <c r="A466" t="s">
        <v>465</v>
      </c>
      <c r="B466">
        <v>49817</v>
      </c>
      <c r="C466">
        <v>56.86</v>
      </c>
      <c r="D466">
        <v>12.29</v>
      </c>
      <c r="E466">
        <v>698.85</v>
      </c>
      <c r="F466">
        <v>740.78</v>
      </c>
      <c r="G466">
        <v>3.8999999999999998E-3</v>
      </c>
      <c r="H466">
        <v>1.1999999999999999E-3</v>
      </c>
      <c r="I466">
        <v>2.8999999999999998E-3</v>
      </c>
      <c r="J466">
        <v>1E-4</v>
      </c>
      <c r="K466">
        <v>1.2E-2</v>
      </c>
      <c r="L466">
        <v>0.97040000000000004</v>
      </c>
      <c r="M466">
        <v>9.4000000000000004E-3</v>
      </c>
      <c r="N466">
        <v>0.18559999999999999</v>
      </c>
      <c r="O466">
        <v>1.8E-3</v>
      </c>
      <c r="P466">
        <v>0.11169999999999999</v>
      </c>
      <c r="Q466" s="1">
        <v>54647.46</v>
      </c>
      <c r="R466">
        <v>0.2326</v>
      </c>
      <c r="S466">
        <v>0.1636</v>
      </c>
      <c r="T466">
        <v>0.6038</v>
      </c>
      <c r="U466">
        <v>6.21</v>
      </c>
      <c r="V466" s="1">
        <v>65468.800000000003</v>
      </c>
      <c r="W466">
        <v>110.41</v>
      </c>
      <c r="X466" s="1">
        <v>162302.99</v>
      </c>
      <c r="Y466">
        <v>0.86580000000000001</v>
      </c>
      <c r="Z466">
        <v>9.1300000000000006E-2</v>
      </c>
      <c r="AA466">
        <v>4.2900000000000001E-2</v>
      </c>
      <c r="AB466">
        <v>0.13420000000000001</v>
      </c>
      <c r="AC466">
        <v>162.30000000000001</v>
      </c>
      <c r="AD466" s="1">
        <v>4128.16</v>
      </c>
      <c r="AE466">
        <v>523.26</v>
      </c>
      <c r="AF466" s="1">
        <v>135382.91</v>
      </c>
      <c r="AG466" t="s">
        <v>610</v>
      </c>
      <c r="AH466" s="1">
        <v>37451</v>
      </c>
      <c r="AI466" s="1">
        <v>64562.33</v>
      </c>
      <c r="AJ466">
        <v>39.130000000000003</v>
      </c>
      <c r="AK466">
        <v>23.47</v>
      </c>
      <c r="AL466">
        <v>29.44</v>
      </c>
      <c r="AM466">
        <v>4.95</v>
      </c>
      <c r="AN466" s="1">
        <v>1670.35</v>
      </c>
      <c r="AO466">
        <v>1.2383</v>
      </c>
      <c r="AP466" s="1">
        <v>1347.65</v>
      </c>
      <c r="AQ466" s="1">
        <v>1949.07</v>
      </c>
      <c r="AR466" s="1">
        <v>6164.85</v>
      </c>
      <c r="AS466">
        <v>414.51</v>
      </c>
      <c r="AT466">
        <v>312.33999999999997</v>
      </c>
      <c r="AU466" s="1">
        <v>10188.42</v>
      </c>
      <c r="AV466" s="1">
        <v>5847.01</v>
      </c>
      <c r="AW466">
        <v>0.46079999999999999</v>
      </c>
      <c r="AX466" s="1">
        <v>4615.1400000000003</v>
      </c>
      <c r="AY466">
        <v>0.36370000000000002</v>
      </c>
      <c r="AZ466" s="1">
        <v>1748.02</v>
      </c>
      <c r="BA466">
        <v>0.13780000000000001</v>
      </c>
      <c r="BB466">
        <v>478.54</v>
      </c>
      <c r="BC466">
        <v>3.7699999999999997E-2</v>
      </c>
      <c r="BD466" s="1">
        <v>12688.71</v>
      </c>
      <c r="BE466" s="1">
        <v>5705.51</v>
      </c>
      <c r="BF466">
        <v>1.5771999999999999</v>
      </c>
      <c r="BG466">
        <v>0.54859999999999998</v>
      </c>
      <c r="BH466">
        <v>0.22670000000000001</v>
      </c>
      <c r="BI466">
        <v>0.16020000000000001</v>
      </c>
      <c r="BJ466">
        <v>3.4200000000000001E-2</v>
      </c>
      <c r="BK466">
        <v>3.0300000000000001E-2</v>
      </c>
    </row>
    <row r="467" spans="1:63" x14ac:dyDescent="0.3">
      <c r="A467" t="s">
        <v>466</v>
      </c>
      <c r="B467">
        <v>44735</v>
      </c>
      <c r="C467">
        <v>64.19</v>
      </c>
      <c r="D467">
        <v>36.03</v>
      </c>
      <c r="E467" s="1">
        <v>2312.77</v>
      </c>
      <c r="F467" s="1">
        <v>2155.3200000000002</v>
      </c>
      <c r="G467">
        <v>7.4999999999999997E-3</v>
      </c>
      <c r="H467">
        <v>5.9999999999999995E-4</v>
      </c>
      <c r="I467">
        <v>2.1100000000000001E-2</v>
      </c>
      <c r="J467">
        <v>1.1000000000000001E-3</v>
      </c>
      <c r="K467">
        <v>3.09E-2</v>
      </c>
      <c r="L467">
        <v>0.89459999999999995</v>
      </c>
      <c r="M467">
        <v>4.4200000000000003E-2</v>
      </c>
      <c r="N467">
        <v>0.49530000000000002</v>
      </c>
      <c r="O467">
        <v>6.4999999999999997E-3</v>
      </c>
      <c r="P467">
        <v>0.152</v>
      </c>
      <c r="Q467" s="1">
        <v>53838.37</v>
      </c>
      <c r="R467">
        <v>0.2344</v>
      </c>
      <c r="S467">
        <v>0.17249999999999999</v>
      </c>
      <c r="T467">
        <v>0.59309999999999996</v>
      </c>
      <c r="U467">
        <v>16.170000000000002</v>
      </c>
      <c r="V467" s="1">
        <v>74414.34</v>
      </c>
      <c r="W467">
        <v>138.57</v>
      </c>
      <c r="X467" s="1">
        <v>145811.54999999999</v>
      </c>
      <c r="Y467">
        <v>0.72529999999999994</v>
      </c>
      <c r="Z467">
        <v>0.2175</v>
      </c>
      <c r="AA467">
        <v>5.7200000000000001E-2</v>
      </c>
      <c r="AB467">
        <v>0.2747</v>
      </c>
      <c r="AC467">
        <v>145.81</v>
      </c>
      <c r="AD467" s="1">
        <v>4505.01</v>
      </c>
      <c r="AE467">
        <v>524.75</v>
      </c>
      <c r="AF467" s="1">
        <v>140289.76999999999</v>
      </c>
      <c r="AG467" t="s">
        <v>610</v>
      </c>
      <c r="AH467" s="1">
        <v>30629</v>
      </c>
      <c r="AI467" s="1">
        <v>49009.279999999999</v>
      </c>
      <c r="AJ467">
        <v>48.14</v>
      </c>
      <c r="AK467">
        <v>28.27</v>
      </c>
      <c r="AL467">
        <v>34.42</v>
      </c>
      <c r="AM467">
        <v>3.97</v>
      </c>
      <c r="AN467" s="1">
        <v>1134.94</v>
      </c>
      <c r="AO467">
        <v>1.0189999999999999</v>
      </c>
      <c r="AP467" s="1">
        <v>1369.53</v>
      </c>
      <c r="AQ467" s="1">
        <v>1858.47</v>
      </c>
      <c r="AR467" s="1">
        <v>6119.93</v>
      </c>
      <c r="AS467">
        <v>620.34</v>
      </c>
      <c r="AT467">
        <v>313.51</v>
      </c>
      <c r="AU467" s="1">
        <v>10281.780000000001</v>
      </c>
      <c r="AV467" s="1">
        <v>5617.01</v>
      </c>
      <c r="AW467">
        <v>0.46500000000000002</v>
      </c>
      <c r="AX467" s="1">
        <v>4385.7700000000004</v>
      </c>
      <c r="AY467">
        <v>0.36309999999999998</v>
      </c>
      <c r="AZ467" s="1">
        <v>1127.79</v>
      </c>
      <c r="BA467">
        <v>9.3399999999999997E-2</v>
      </c>
      <c r="BB467">
        <v>949.55</v>
      </c>
      <c r="BC467">
        <v>7.8600000000000003E-2</v>
      </c>
      <c r="BD467" s="1">
        <v>12080.13</v>
      </c>
      <c r="BE467" s="1">
        <v>4031.83</v>
      </c>
      <c r="BF467">
        <v>1.2931999999999999</v>
      </c>
      <c r="BG467">
        <v>0.52280000000000004</v>
      </c>
      <c r="BH467">
        <v>0.2195</v>
      </c>
      <c r="BI467">
        <v>0.2147</v>
      </c>
      <c r="BJ467">
        <v>2.7799999999999998E-2</v>
      </c>
      <c r="BK467">
        <v>1.52E-2</v>
      </c>
    </row>
    <row r="468" spans="1:63" x14ac:dyDescent="0.3">
      <c r="A468" t="s">
        <v>467</v>
      </c>
      <c r="B468">
        <v>44743</v>
      </c>
      <c r="C468">
        <v>24.29</v>
      </c>
      <c r="D468">
        <v>170.76</v>
      </c>
      <c r="E468" s="1">
        <v>4147.1400000000003</v>
      </c>
      <c r="F468" s="1">
        <v>3329.42</v>
      </c>
      <c r="G468">
        <v>3.0999999999999999E-3</v>
      </c>
      <c r="H468">
        <v>5.0000000000000001E-4</v>
      </c>
      <c r="I468">
        <v>0.29599999999999999</v>
      </c>
      <c r="J468">
        <v>1.2999999999999999E-3</v>
      </c>
      <c r="K468">
        <v>8.8900000000000007E-2</v>
      </c>
      <c r="L468">
        <v>0.49869999999999998</v>
      </c>
      <c r="M468">
        <v>0.1116</v>
      </c>
      <c r="N468">
        <v>0.9546</v>
      </c>
      <c r="O468">
        <v>2.7199999999999998E-2</v>
      </c>
      <c r="P468">
        <v>0.18149999999999999</v>
      </c>
      <c r="Q468" s="1">
        <v>55434.96</v>
      </c>
      <c r="R468">
        <v>0.29870000000000002</v>
      </c>
      <c r="S468">
        <v>0.17419999999999999</v>
      </c>
      <c r="T468">
        <v>0.52710000000000001</v>
      </c>
      <c r="U468">
        <v>31.71</v>
      </c>
      <c r="V468" s="1">
        <v>75694.77</v>
      </c>
      <c r="W468">
        <v>128.49</v>
      </c>
      <c r="X468" s="1">
        <v>81757.89</v>
      </c>
      <c r="Y468">
        <v>0.64949999999999997</v>
      </c>
      <c r="Z468">
        <v>0.27239999999999998</v>
      </c>
      <c r="AA468">
        <v>7.8100000000000003E-2</v>
      </c>
      <c r="AB468">
        <v>0.35049999999999998</v>
      </c>
      <c r="AC468">
        <v>81.760000000000005</v>
      </c>
      <c r="AD468" s="1">
        <v>3310.59</v>
      </c>
      <c r="AE468">
        <v>436.36</v>
      </c>
      <c r="AF468" s="1">
        <v>76667.39</v>
      </c>
      <c r="AG468" t="s">
        <v>610</v>
      </c>
      <c r="AH468" s="1">
        <v>24708</v>
      </c>
      <c r="AI468" s="1">
        <v>38516.480000000003</v>
      </c>
      <c r="AJ468">
        <v>55.83</v>
      </c>
      <c r="AK468">
        <v>38.700000000000003</v>
      </c>
      <c r="AL468">
        <v>43.91</v>
      </c>
      <c r="AM468">
        <v>4.45</v>
      </c>
      <c r="AN468">
        <v>910.98</v>
      </c>
      <c r="AO468">
        <v>1.1671</v>
      </c>
      <c r="AP468" s="1">
        <v>1806.17</v>
      </c>
      <c r="AQ468" s="1">
        <v>2613.56</v>
      </c>
      <c r="AR468" s="1">
        <v>6949.51</v>
      </c>
      <c r="AS468">
        <v>771.83</v>
      </c>
      <c r="AT468">
        <v>566.38</v>
      </c>
      <c r="AU468" s="1">
        <v>12707.45</v>
      </c>
      <c r="AV468" s="1">
        <v>10144.35</v>
      </c>
      <c r="AW468">
        <v>0.61750000000000005</v>
      </c>
      <c r="AX468" s="1">
        <v>3620.74</v>
      </c>
      <c r="AY468">
        <v>0.22040000000000001</v>
      </c>
      <c r="AZ468">
        <v>771.84</v>
      </c>
      <c r="BA468">
        <v>4.7E-2</v>
      </c>
      <c r="BB468" s="1">
        <v>1890.67</v>
      </c>
      <c r="BC468">
        <v>0.11509999999999999</v>
      </c>
      <c r="BD468" s="1">
        <v>16427.599999999999</v>
      </c>
      <c r="BE468" s="1">
        <v>5764.62</v>
      </c>
      <c r="BF468">
        <v>3.2361</v>
      </c>
      <c r="BG468">
        <v>0.4647</v>
      </c>
      <c r="BH468">
        <v>0.18729999999999999</v>
      </c>
      <c r="BI468">
        <v>0.3095</v>
      </c>
      <c r="BJ468">
        <v>2.64E-2</v>
      </c>
      <c r="BK468">
        <v>1.2E-2</v>
      </c>
    </row>
    <row r="469" spans="1:63" x14ac:dyDescent="0.3">
      <c r="A469" t="s">
        <v>468</v>
      </c>
      <c r="B469">
        <v>49940</v>
      </c>
      <c r="C469">
        <v>101.76</v>
      </c>
      <c r="D469">
        <v>14.58</v>
      </c>
      <c r="E469" s="1">
        <v>1484.14</v>
      </c>
      <c r="F469" s="1">
        <v>1406.4</v>
      </c>
      <c r="G469">
        <v>2E-3</v>
      </c>
      <c r="H469">
        <v>2.0000000000000001E-4</v>
      </c>
      <c r="I469">
        <v>6.1999999999999998E-3</v>
      </c>
      <c r="J469">
        <v>8.0000000000000004E-4</v>
      </c>
      <c r="K469">
        <v>1.26E-2</v>
      </c>
      <c r="L469">
        <v>0.96109999999999995</v>
      </c>
      <c r="M469">
        <v>1.7100000000000001E-2</v>
      </c>
      <c r="N469">
        <v>0.45429999999999998</v>
      </c>
      <c r="O469">
        <v>5.5999999999999999E-3</v>
      </c>
      <c r="P469">
        <v>0.1421</v>
      </c>
      <c r="Q469" s="1">
        <v>53605.65</v>
      </c>
      <c r="R469">
        <v>0.24260000000000001</v>
      </c>
      <c r="S469">
        <v>0.1855</v>
      </c>
      <c r="T469">
        <v>0.57179999999999997</v>
      </c>
      <c r="U469">
        <v>10.14</v>
      </c>
      <c r="V469" s="1">
        <v>74200.649999999994</v>
      </c>
      <c r="W469">
        <v>141.12</v>
      </c>
      <c r="X469" s="1">
        <v>144614.45000000001</v>
      </c>
      <c r="Y469">
        <v>0.79930000000000001</v>
      </c>
      <c r="Z469">
        <v>0.1152</v>
      </c>
      <c r="AA469">
        <v>8.5500000000000007E-2</v>
      </c>
      <c r="AB469">
        <v>0.20069999999999999</v>
      </c>
      <c r="AC469">
        <v>144.61000000000001</v>
      </c>
      <c r="AD469" s="1">
        <v>3954.84</v>
      </c>
      <c r="AE469">
        <v>474.2</v>
      </c>
      <c r="AF469" s="1">
        <v>128394.99</v>
      </c>
      <c r="AG469" t="s">
        <v>610</v>
      </c>
      <c r="AH469" s="1">
        <v>31894</v>
      </c>
      <c r="AI469" s="1">
        <v>49565.36</v>
      </c>
      <c r="AJ469">
        <v>38.369999999999997</v>
      </c>
      <c r="AK469">
        <v>25.8</v>
      </c>
      <c r="AL469">
        <v>28.58</v>
      </c>
      <c r="AM469">
        <v>3.9</v>
      </c>
      <c r="AN469" s="1">
        <v>1303.73</v>
      </c>
      <c r="AO469">
        <v>0.99239999999999995</v>
      </c>
      <c r="AP469" s="1">
        <v>1311.37</v>
      </c>
      <c r="AQ469" s="1">
        <v>2155.66</v>
      </c>
      <c r="AR469" s="1">
        <v>5942.07</v>
      </c>
      <c r="AS469">
        <v>494.31</v>
      </c>
      <c r="AT469">
        <v>236.73</v>
      </c>
      <c r="AU469" s="1">
        <v>10140.14</v>
      </c>
      <c r="AV469" s="1">
        <v>6375.62</v>
      </c>
      <c r="AW469">
        <v>0.51959999999999995</v>
      </c>
      <c r="AX469" s="1">
        <v>3809.49</v>
      </c>
      <c r="AY469">
        <v>0.3105</v>
      </c>
      <c r="AZ469" s="1">
        <v>1170.56</v>
      </c>
      <c r="BA469">
        <v>9.5399999999999999E-2</v>
      </c>
      <c r="BB469">
        <v>914.47</v>
      </c>
      <c r="BC469">
        <v>7.4499999999999997E-2</v>
      </c>
      <c r="BD469" s="1">
        <v>12270.15</v>
      </c>
      <c r="BE469" s="1">
        <v>5257.58</v>
      </c>
      <c r="BF469">
        <v>1.7952999999999999</v>
      </c>
      <c r="BG469">
        <v>0.50900000000000001</v>
      </c>
      <c r="BH469">
        <v>0.22270000000000001</v>
      </c>
      <c r="BI469">
        <v>0.21329999999999999</v>
      </c>
      <c r="BJ469">
        <v>3.6900000000000002E-2</v>
      </c>
      <c r="BK469">
        <v>1.8200000000000001E-2</v>
      </c>
    </row>
    <row r="470" spans="1:63" x14ac:dyDescent="0.3">
      <c r="A470" t="s">
        <v>469</v>
      </c>
      <c r="B470">
        <v>49130</v>
      </c>
      <c r="C470">
        <v>115.95</v>
      </c>
      <c r="D470">
        <v>10.79</v>
      </c>
      <c r="E470" s="1">
        <v>1251.04</v>
      </c>
      <c r="F470" s="1">
        <v>1184.28</v>
      </c>
      <c r="G470">
        <v>1.8E-3</v>
      </c>
      <c r="H470">
        <v>2.9999999999999997E-4</v>
      </c>
      <c r="I470">
        <v>5.1000000000000004E-3</v>
      </c>
      <c r="J470">
        <v>8.9999999999999998E-4</v>
      </c>
      <c r="K470">
        <v>1.1299999999999999E-2</v>
      </c>
      <c r="L470">
        <v>0.96250000000000002</v>
      </c>
      <c r="M470">
        <v>1.8200000000000001E-2</v>
      </c>
      <c r="N470">
        <v>0.504</v>
      </c>
      <c r="O470">
        <v>7.4000000000000003E-3</v>
      </c>
      <c r="P470">
        <v>0.1426</v>
      </c>
      <c r="Q470" s="1">
        <v>50890.44</v>
      </c>
      <c r="R470">
        <v>0.30009999999999998</v>
      </c>
      <c r="S470">
        <v>0.1888</v>
      </c>
      <c r="T470">
        <v>0.5111</v>
      </c>
      <c r="U470">
        <v>10.039999999999999</v>
      </c>
      <c r="V470" s="1">
        <v>69144.42</v>
      </c>
      <c r="W470">
        <v>119.91</v>
      </c>
      <c r="X470" s="1">
        <v>170084.04</v>
      </c>
      <c r="Y470">
        <v>0.65229999999999999</v>
      </c>
      <c r="Z470">
        <v>0.16059999999999999</v>
      </c>
      <c r="AA470">
        <v>0.18709999999999999</v>
      </c>
      <c r="AB470">
        <v>0.34770000000000001</v>
      </c>
      <c r="AC470">
        <v>170.08</v>
      </c>
      <c r="AD470" s="1">
        <v>4661.57</v>
      </c>
      <c r="AE470">
        <v>420.1</v>
      </c>
      <c r="AF470" s="1">
        <v>141572.26</v>
      </c>
      <c r="AG470" t="s">
        <v>610</v>
      </c>
      <c r="AH470" s="1">
        <v>31503</v>
      </c>
      <c r="AI470" s="1">
        <v>49258</v>
      </c>
      <c r="AJ470">
        <v>36.4</v>
      </c>
      <c r="AK470">
        <v>24.67</v>
      </c>
      <c r="AL470">
        <v>27.26</v>
      </c>
      <c r="AM470">
        <v>4.1100000000000003</v>
      </c>
      <c r="AN470" s="1">
        <v>1069.22</v>
      </c>
      <c r="AO470">
        <v>0.94579999999999997</v>
      </c>
      <c r="AP470" s="1">
        <v>1466.84</v>
      </c>
      <c r="AQ470" s="1">
        <v>2384.77</v>
      </c>
      <c r="AR470" s="1">
        <v>6179.88</v>
      </c>
      <c r="AS470">
        <v>544.44000000000005</v>
      </c>
      <c r="AT470">
        <v>348.24</v>
      </c>
      <c r="AU470" s="1">
        <v>10924.16</v>
      </c>
      <c r="AV470" s="1">
        <v>6650.21</v>
      </c>
      <c r="AW470">
        <v>0.49859999999999999</v>
      </c>
      <c r="AX470" s="1">
        <v>4278.42</v>
      </c>
      <c r="AY470">
        <v>0.32079999999999997</v>
      </c>
      <c r="AZ470" s="1">
        <v>1289.29</v>
      </c>
      <c r="BA470">
        <v>9.6699999999999994E-2</v>
      </c>
      <c r="BB470" s="1">
        <v>1119.5</v>
      </c>
      <c r="BC470">
        <v>8.3900000000000002E-2</v>
      </c>
      <c r="BD470" s="1">
        <v>13337.41</v>
      </c>
      <c r="BE470" s="1">
        <v>5306.96</v>
      </c>
      <c r="BF470">
        <v>1.8685</v>
      </c>
      <c r="BG470">
        <v>0.4904</v>
      </c>
      <c r="BH470">
        <v>0.23069999999999999</v>
      </c>
      <c r="BI470">
        <v>0.21879999999999999</v>
      </c>
      <c r="BJ470">
        <v>3.7600000000000001E-2</v>
      </c>
      <c r="BK470">
        <v>2.2499999999999999E-2</v>
      </c>
    </row>
    <row r="471" spans="1:63" x14ac:dyDescent="0.3">
      <c r="A471" t="s">
        <v>470</v>
      </c>
      <c r="B471">
        <v>48355</v>
      </c>
      <c r="C471">
        <v>43.14</v>
      </c>
      <c r="D471">
        <v>21.04</v>
      </c>
      <c r="E471">
        <v>907.78</v>
      </c>
      <c r="F471">
        <v>868.62</v>
      </c>
      <c r="G471">
        <v>3.0000000000000001E-3</v>
      </c>
      <c r="H471">
        <v>5.0000000000000001E-4</v>
      </c>
      <c r="I471">
        <v>1.34E-2</v>
      </c>
      <c r="J471">
        <v>6.9999999999999999E-4</v>
      </c>
      <c r="K471">
        <v>1.3899999999999999E-2</v>
      </c>
      <c r="L471">
        <v>0.9335</v>
      </c>
      <c r="M471">
        <v>3.5000000000000003E-2</v>
      </c>
      <c r="N471">
        <v>0.60840000000000005</v>
      </c>
      <c r="O471">
        <v>1.1000000000000001E-3</v>
      </c>
      <c r="P471">
        <v>0.1623</v>
      </c>
      <c r="Q471" s="1">
        <v>48939.53</v>
      </c>
      <c r="R471">
        <v>0.32640000000000002</v>
      </c>
      <c r="S471">
        <v>0.1744</v>
      </c>
      <c r="T471">
        <v>0.49919999999999998</v>
      </c>
      <c r="U471">
        <v>8.92</v>
      </c>
      <c r="V471" s="1">
        <v>63818.85</v>
      </c>
      <c r="W471">
        <v>98.39</v>
      </c>
      <c r="X471" s="1">
        <v>121289.4</v>
      </c>
      <c r="Y471">
        <v>0.72660000000000002</v>
      </c>
      <c r="Z471">
        <v>0.1459</v>
      </c>
      <c r="AA471">
        <v>0.1275</v>
      </c>
      <c r="AB471">
        <v>0.27339999999999998</v>
      </c>
      <c r="AC471">
        <v>121.29</v>
      </c>
      <c r="AD471" s="1">
        <v>3472.84</v>
      </c>
      <c r="AE471">
        <v>417.98</v>
      </c>
      <c r="AF471" s="1">
        <v>110468.66</v>
      </c>
      <c r="AG471" t="s">
        <v>610</v>
      </c>
      <c r="AH471" s="1">
        <v>30279</v>
      </c>
      <c r="AI471" s="1">
        <v>44992.55</v>
      </c>
      <c r="AJ471">
        <v>40.11</v>
      </c>
      <c r="AK471">
        <v>25.92</v>
      </c>
      <c r="AL471">
        <v>30.06</v>
      </c>
      <c r="AM471">
        <v>4.04</v>
      </c>
      <c r="AN471" s="1">
        <v>1936.31</v>
      </c>
      <c r="AO471">
        <v>0.9425</v>
      </c>
      <c r="AP471" s="1">
        <v>1695.15</v>
      </c>
      <c r="AQ471" s="1">
        <v>2338.66</v>
      </c>
      <c r="AR471" s="1">
        <v>6085.15</v>
      </c>
      <c r="AS471">
        <v>495.73</v>
      </c>
      <c r="AT471">
        <v>248.77</v>
      </c>
      <c r="AU471" s="1">
        <v>10863.46</v>
      </c>
      <c r="AV471" s="1">
        <v>7832.13</v>
      </c>
      <c r="AW471">
        <v>0.57709999999999995</v>
      </c>
      <c r="AX471" s="1">
        <v>3201.98</v>
      </c>
      <c r="AY471">
        <v>0.23599999999999999</v>
      </c>
      <c r="AZ471" s="1">
        <v>1326.5</v>
      </c>
      <c r="BA471">
        <v>9.7699999999999995E-2</v>
      </c>
      <c r="BB471" s="1">
        <v>1209.93</v>
      </c>
      <c r="BC471">
        <v>8.9200000000000002E-2</v>
      </c>
      <c r="BD471" s="1">
        <v>13570.54</v>
      </c>
      <c r="BE471" s="1">
        <v>6434.41</v>
      </c>
      <c r="BF471">
        <v>2.5798999999999999</v>
      </c>
      <c r="BG471">
        <v>0.48130000000000001</v>
      </c>
      <c r="BH471">
        <v>0.22750000000000001</v>
      </c>
      <c r="BI471">
        <v>0.23280000000000001</v>
      </c>
      <c r="BJ471">
        <v>3.4799999999999998E-2</v>
      </c>
      <c r="BK471">
        <v>2.3699999999999999E-2</v>
      </c>
    </row>
    <row r="472" spans="1:63" x14ac:dyDescent="0.3">
      <c r="A472" t="s">
        <v>471</v>
      </c>
      <c r="B472">
        <v>49684</v>
      </c>
      <c r="C472">
        <v>100.86</v>
      </c>
      <c r="D472">
        <v>9.4600000000000009</v>
      </c>
      <c r="E472">
        <v>954.52</v>
      </c>
      <c r="F472">
        <v>942.44</v>
      </c>
      <c r="G472">
        <v>2.5000000000000001E-3</v>
      </c>
      <c r="H472">
        <v>2.9999999999999997E-4</v>
      </c>
      <c r="I472">
        <v>4.1999999999999997E-3</v>
      </c>
      <c r="J472">
        <v>1.1999999999999999E-3</v>
      </c>
      <c r="K472">
        <v>2.93E-2</v>
      </c>
      <c r="L472">
        <v>0.94199999999999995</v>
      </c>
      <c r="M472">
        <v>2.06E-2</v>
      </c>
      <c r="N472">
        <v>0.3488</v>
      </c>
      <c r="O472">
        <v>1.6000000000000001E-3</v>
      </c>
      <c r="P472">
        <v>0.14399999999999999</v>
      </c>
      <c r="Q472" s="1">
        <v>52687.199999999997</v>
      </c>
      <c r="R472">
        <v>0.2374</v>
      </c>
      <c r="S472">
        <v>0.18149999999999999</v>
      </c>
      <c r="T472">
        <v>0.58099999999999996</v>
      </c>
      <c r="U472">
        <v>9.35</v>
      </c>
      <c r="V472" s="1">
        <v>66036.33</v>
      </c>
      <c r="W472">
        <v>98.11</v>
      </c>
      <c r="X472" s="1">
        <v>159642.62</v>
      </c>
      <c r="Y472">
        <v>0.89370000000000005</v>
      </c>
      <c r="Z472">
        <v>5.45E-2</v>
      </c>
      <c r="AA472">
        <v>5.1799999999999999E-2</v>
      </c>
      <c r="AB472">
        <v>0.10630000000000001</v>
      </c>
      <c r="AC472">
        <v>159.63999999999999</v>
      </c>
      <c r="AD472" s="1">
        <v>3979.34</v>
      </c>
      <c r="AE472">
        <v>507.84</v>
      </c>
      <c r="AF472" s="1">
        <v>136839.57999999999</v>
      </c>
      <c r="AG472" t="s">
        <v>610</v>
      </c>
      <c r="AH472" s="1">
        <v>34522</v>
      </c>
      <c r="AI472" s="1">
        <v>52330.78</v>
      </c>
      <c r="AJ472">
        <v>40.35</v>
      </c>
      <c r="AK472">
        <v>23.96</v>
      </c>
      <c r="AL472">
        <v>28.79</v>
      </c>
      <c r="AM472">
        <v>4.47</v>
      </c>
      <c r="AN472" s="1">
        <v>1626.63</v>
      </c>
      <c r="AO472">
        <v>1.4495</v>
      </c>
      <c r="AP472" s="1">
        <v>1527.37</v>
      </c>
      <c r="AQ472" s="1">
        <v>2125.64</v>
      </c>
      <c r="AR472" s="1">
        <v>6129.16</v>
      </c>
      <c r="AS472">
        <v>459.42</v>
      </c>
      <c r="AT472">
        <v>301.81</v>
      </c>
      <c r="AU472" s="1">
        <v>10543.4</v>
      </c>
      <c r="AV472" s="1">
        <v>6331.3</v>
      </c>
      <c r="AW472">
        <v>0.4839</v>
      </c>
      <c r="AX472" s="1">
        <v>4495.2299999999996</v>
      </c>
      <c r="AY472">
        <v>0.34360000000000002</v>
      </c>
      <c r="AZ472" s="1">
        <v>1548.69</v>
      </c>
      <c r="BA472">
        <v>0.11840000000000001</v>
      </c>
      <c r="BB472">
        <v>707.49</v>
      </c>
      <c r="BC472">
        <v>5.4100000000000002E-2</v>
      </c>
      <c r="BD472" s="1">
        <v>13082.71</v>
      </c>
      <c r="BE472" s="1">
        <v>5526.05</v>
      </c>
      <c r="BF472">
        <v>1.9128000000000001</v>
      </c>
      <c r="BG472">
        <v>0.52170000000000005</v>
      </c>
      <c r="BH472">
        <v>0.21510000000000001</v>
      </c>
      <c r="BI472">
        <v>0.20449999999999999</v>
      </c>
      <c r="BJ472">
        <v>4.0300000000000002E-2</v>
      </c>
      <c r="BK472">
        <v>1.84E-2</v>
      </c>
    </row>
    <row r="473" spans="1:63" x14ac:dyDescent="0.3">
      <c r="A473" t="s">
        <v>472</v>
      </c>
      <c r="B473">
        <v>46003</v>
      </c>
      <c r="C473">
        <v>55.19</v>
      </c>
      <c r="D473">
        <v>19.02</v>
      </c>
      <c r="E473" s="1">
        <v>1049.54</v>
      </c>
      <c r="F473" s="1">
        <v>1014.96</v>
      </c>
      <c r="G473">
        <v>3.8999999999999998E-3</v>
      </c>
      <c r="H473">
        <v>4.0000000000000002E-4</v>
      </c>
      <c r="I473">
        <v>5.3E-3</v>
      </c>
      <c r="J473">
        <v>1.4E-3</v>
      </c>
      <c r="K473">
        <v>1.5699999999999999E-2</v>
      </c>
      <c r="L473">
        <v>0.95309999999999995</v>
      </c>
      <c r="M473">
        <v>2.0299999999999999E-2</v>
      </c>
      <c r="N473">
        <v>0.30470000000000003</v>
      </c>
      <c r="O473">
        <v>1.5E-3</v>
      </c>
      <c r="P473">
        <v>0.1229</v>
      </c>
      <c r="Q473" s="1">
        <v>54120.38</v>
      </c>
      <c r="R473">
        <v>0.28889999999999999</v>
      </c>
      <c r="S473">
        <v>0.1789</v>
      </c>
      <c r="T473">
        <v>0.53220000000000001</v>
      </c>
      <c r="U473">
        <v>7.9</v>
      </c>
      <c r="V473" s="1">
        <v>70666.710000000006</v>
      </c>
      <c r="W473">
        <v>127.04</v>
      </c>
      <c r="X473" s="1">
        <v>162523.54</v>
      </c>
      <c r="Y473">
        <v>0.85289999999999999</v>
      </c>
      <c r="Z473">
        <v>8.3299999999999999E-2</v>
      </c>
      <c r="AA473">
        <v>6.3700000000000007E-2</v>
      </c>
      <c r="AB473">
        <v>0.14710000000000001</v>
      </c>
      <c r="AC473">
        <v>162.52000000000001</v>
      </c>
      <c r="AD473" s="1">
        <v>5340.3</v>
      </c>
      <c r="AE473">
        <v>646.53</v>
      </c>
      <c r="AF473" s="1">
        <v>153373.35999999999</v>
      </c>
      <c r="AG473" t="s">
        <v>610</v>
      </c>
      <c r="AH473" s="1">
        <v>35196</v>
      </c>
      <c r="AI473" s="1">
        <v>56186.54</v>
      </c>
      <c r="AJ473">
        <v>49.87</v>
      </c>
      <c r="AK473">
        <v>30.78</v>
      </c>
      <c r="AL473">
        <v>34.85</v>
      </c>
      <c r="AM473">
        <v>4.7699999999999996</v>
      </c>
      <c r="AN473" s="1">
        <v>1672.29</v>
      </c>
      <c r="AO473">
        <v>1.1677999999999999</v>
      </c>
      <c r="AP473" s="1">
        <v>1440.39</v>
      </c>
      <c r="AQ473" s="1">
        <v>1903.46</v>
      </c>
      <c r="AR473" s="1">
        <v>5853.59</v>
      </c>
      <c r="AS473">
        <v>543.66999999999996</v>
      </c>
      <c r="AT473">
        <v>318.54000000000002</v>
      </c>
      <c r="AU473" s="1">
        <v>10059.65</v>
      </c>
      <c r="AV473" s="1">
        <v>5349.14</v>
      </c>
      <c r="AW473">
        <v>0.4345</v>
      </c>
      <c r="AX473" s="1">
        <v>5040.46</v>
      </c>
      <c r="AY473">
        <v>0.40939999999999999</v>
      </c>
      <c r="AZ473" s="1">
        <v>1279.67</v>
      </c>
      <c r="BA473">
        <v>0.104</v>
      </c>
      <c r="BB473">
        <v>641.11</v>
      </c>
      <c r="BC473">
        <v>5.21E-2</v>
      </c>
      <c r="BD473" s="1">
        <v>12310.39</v>
      </c>
      <c r="BE473" s="1">
        <v>4361.42</v>
      </c>
      <c r="BF473">
        <v>1.1205000000000001</v>
      </c>
      <c r="BG473">
        <v>0.53659999999999997</v>
      </c>
      <c r="BH473">
        <v>0.21870000000000001</v>
      </c>
      <c r="BI473">
        <v>0.1898</v>
      </c>
      <c r="BJ473">
        <v>3.5799999999999998E-2</v>
      </c>
      <c r="BK473">
        <v>1.9099999999999999E-2</v>
      </c>
    </row>
    <row r="474" spans="1:63" x14ac:dyDescent="0.3">
      <c r="A474" t="s">
        <v>473</v>
      </c>
      <c r="B474">
        <v>44750</v>
      </c>
      <c r="C474">
        <v>25.9</v>
      </c>
      <c r="D474">
        <v>272.33</v>
      </c>
      <c r="E474" s="1">
        <v>7054.59</v>
      </c>
      <c r="F474" s="1">
        <v>6837.2</v>
      </c>
      <c r="G474">
        <v>6.4299999999999996E-2</v>
      </c>
      <c r="H474">
        <v>6.9999999999999999E-4</v>
      </c>
      <c r="I474">
        <v>0.16520000000000001</v>
      </c>
      <c r="J474">
        <v>1.1000000000000001E-3</v>
      </c>
      <c r="K474">
        <v>5.28E-2</v>
      </c>
      <c r="L474">
        <v>0.65959999999999996</v>
      </c>
      <c r="M474">
        <v>5.62E-2</v>
      </c>
      <c r="N474">
        <v>0.29160000000000003</v>
      </c>
      <c r="O474">
        <v>4.07E-2</v>
      </c>
      <c r="P474">
        <v>0.121</v>
      </c>
      <c r="Q474" s="1">
        <v>69574.429999999993</v>
      </c>
      <c r="R474">
        <v>0.23680000000000001</v>
      </c>
      <c r="S474">
        <v>0.19589999999999999</v>
      </c>
      <c r="T474">
        <v>0.56730000000000003</v>
      </c>
      <c r="U474">
        <v>42.85</v>
      </c>
      <c r="V474" s="1">
        <v>91148.95</v>
      </c>
      <c r="W474">
        <v>162.69</v>
      </c>
      <c r="X474" s="1">
        <v>167345.16</v>
      </c>
      <c r="Y474">
        <v>0.79220000000000002</v>
      </c>
      <c r="Z474">
        <v>0.18110000000000001</v>
      </c>
      <c r="AA474">
        <v>2.6800000000000001E-2</v>
      </c>
      <c r="AB474">
        <v>0.20780000000000001</v>
      </c>
      <c r="AC474">
        <v>167.35</v>
      </c>
      <c r="AD474" s="1">
        <v>8176.75</v>
      </c>
      <c r="AE474">
        <v>937.33</v>
      </c>
      <c r="AF474" s="1">
        <v>180459.86</v>
      </c>
      <c r="AG474" t="s">
        <v>610</v>
      </c>
      <c r="AH474" s="1">
        <v>48678</v>
      </c>
      <c r="AI474" s="1">
        <v>91990.97</v>
      </c>
      <c r="AJ474">
        <v>82.93</v>
      </c>
      <c r="AK474">
        <v>47.41</v>
      </c>
      <c r="AL474">
        <v>54.68</v>
      </c>
      <c r="AM474">
        <v>4.96</v>
      </c>
      <c r="AN474" s="1">
        <v>1435.45</v>
      </c>
      <c r="AO474">
        <v>0.80910000000000004</v>
      </c>
      <c r="AP474" s="1">
        <v>1498.16</v>
      </c>
      <c r="AQ474" s="1">
        <v>2093.48</v>
      </c>
      <c r="AR474" s="1">
        <v>7083.03</v>
      </c>
      <c r="AS474">
        <v>797.25</v>
      </c>
      <c r="AT474">
        <v>412.61</v>
      </c>
      <c r="AU474" s="1">
        <v>11884.52</v>
      </c>
      <c r="AV474" s="1">
        <v>4041.22</v>
      </c>
      <c r="AW474">
        <v>0.30690000000000001</v>
      </c>
      <c r="AX474" s="1">
        <v>7563.01</v>
      </c>
      <c r="AY474">
        <v>0.57430000000000003</v>
      </c>
      <c r="AZ474" s="1">
        <v>1050.3</v>
      </c>
      <c r="BA474">
        <v>7.9799999999999996E-2</v>
      </c>
      <c r="BB474">
        <v>514.41</v>
      </c>
      <c r="BC474">
        <v>3.9100000000000003E-2</v>
      </c>
      <c r="BD474" s="1">
        <v>13168.94</v>
      </c>
      <c r="BE474" s="1">
        <v>2556.25</v>
      </c>
      <c r="BF474">
        <v>0.36109999999999998</v>
      </c>
      <c r="BG474">
        <v>0.5877</v>
      </c>
      <c r="BH474">
        <v>0.22389999999999999</v>
      </c>
      <c r="BI474">
        <v>0.14249999999999999</v>
      </c>
      <c r="BJ474">
        <v>3.0700000000000002E-2</v>
      </c>
      <c r="BK474">
        <v>1.52E-2</v>
      </c>
    </row>
    <row r="475" spans="1:63" x14ac:dyDescent="0.3">
      <c r="A475" t="s">
        <v>474</v>
      </c>
      <c r="B475">
        <v>45799</v>
      </c>
      <c r="C475">
        <v>46.38</v>
      </c>
      <c r="D475">
        <v>58.33</v>
      </c>
      <c r="E475" s="1">
        <v>2705.62</v>
      </c>
      <c r="F475" s="1">
        <v>2584.48</v>
      </c>
      <c r="G475">
        <v>1.72E-2</v>
      </c>
      <c r="H475">
        <v>8.9999999999999998E-4</v>
      </c>
      <c r="I475">
        <v>3.4299999999999997E-2</v>
      </c>
      <c r="J475">
        <v>1.2999999999999999E-3</v>
      </c>
      <c r="K475">
        <v>5.3999999999999999E-2</v>
      </c>
      <c r="L475">
        <v>0.84530000000000005</v>
      </c>
      <c r="M475">
        <v>4.7E-2</v>
      </c>
      <c r="N475">
        <v>0.32340000000000002</v>
      </c>
      <c r="O475">
        <v>1.7299999999999999E-2</v>
      </c>
      <c r="P475">
        <v>0.1239</v>
      </c>
      <c r="Q475" s="1">
        <v>59781.599999999999</v>
      </c>
      <c r="R475">
        <v>0.2412</v>
      </c>
      <c r="S475">
        <v>0.18390000000000001</v>
      </c>
      <c r="T475">
        <v>0.57499999999999996</v>
      </c>
      <c r="U475">
        <v>17.87</v>
      </c>
      <c r="V475" s="1">
        <v>81997.91</v>
      </c>
      <c r="W475">
        <v>146.91</v>
      </c>
      <c r="X475" s="1">
        <v>165210.97</v>
      </c>
      <c r="Y475">
        <v>0.73470000000000002</v>
      </c>
      <c r="Z475">
        <v>0.2203</v>
      </c>
      <c r="AA475">
        <v>4.4999999999999998E-2</v>
      </c>
      <c r="AB475">
        <v>0.26529999999999998</v>
      </c>
      <c r="AC475">
        <v>165.21</v>
      </c>
      <c r="AD475" s="1">
        <v>5902.82</v>
      </c>
      <c r="AE475">
        <v>663</v>
      </c>
      <c r="AF475" s="1">
        <v>162031.66</v>
      </c>
      <c r="AG475" t="s">
        <v>610</v>
      </c>
      <c r="AH475" s="1">
        <v>36540</v>
      </c>
      <c r="AI475" s="1">
        <v>61282.11</v>
      </c>
      <c r="AJ475">
        <v>55.08</v>
      </c>
      <c r="AK475">
        <v>34.79</v>
      </c>
      <c r="AL475">
        <v>39.51</v>
      </c>
      <c r="AM475">
        <v>4.8600000000000003</v>
      </c>
      <c r="AN475" s="1">
        <v>1654.81</v>
      </c>
      <c r="AO475">
        <v>0.91859999999999997</v>
      </c>
      <c r="AP475" s="1">
        <v>1297.93</v>
      </c>
      <c r="AQ475" s="1">
        <v>1902.08</v>
      </c>
      <c r="AR475" s="1">
        <v>6095.03</v>
      </c>
      <c r="AS475">
        <v>544.77</v>
      </c>
      <c r="AT475">
        <v>322.85000000000002</v>
      </c>
      <c r="AU475" s="1">
        <v>10162.65</v>
      </c>
      <c r="AV475" s="1">
        <v>4156.82</v>
      </c>
      <c r="AW475">
        <v>0.36030000000000001</v>
      </c>
      <c r="AX475" s="1">
        <v>5702.33</v>
      </c>
      <c r="AY475">
        <v>0.49430000000000002</v>
      </c>
      <c r="AZ475" s="1">
        <v>1048.18</v>
      </c>
      <c r="BA475">
        <v>9.0899999999999995E-2</v>
      </c>
      <c r="BB475">
        <v>629.59</v>
      </c>
      <c r="BC475">
        <v>5.4600000000000003E-2</v>
      </c>
      <c r="BD475" s="1">
        <v>11536.92</v>
      </c>
      <c r="BE475" s="1">
        <v>2666.22</v>
      </c>
      <c r="BF475">
        <v>0.57279999999999998</v>
      </c>
      <c r="BG475">
        <v>0.54479999999999995</v>
      </c>
      <c r="BH475">
        <v>0.21729999999999999</v>
      </c>
      <c r="BI475">
        <v>0.188</v>
      </c>
      <c r="BJ475">
        <v>3.2399999999999998E-2</v>
      </c>
      <c r="BK475">
        <v>1.7600000000000001E-2</v>
      </c>
    </row>
    <row r="476" spans="1:63" x14ac:dyDescent="0.3">
      <c r="A476" t="s">
        <v>475</v>
      </c>
      <c r="B476">
        <v>44768</v>
      </c>
      <c r="C476">
        <v>40.619999999999997</v>
      </c>
      <c r="D476">
        <v>52.24</v>
      </c>
      <c r="E476" s="1">
        <v>2122</v>
      </c>
      <c r="F476" s="1">
        <v>2067.85</v>
      </c>
      <c r="G476">
        <v>1.67E-2</v>
      </c>
      <c r="H476">
        <v>1E-3</v>
      </c>
      <c r="I476">
        <v>4.3499999999999997E-2</v>
      </c>
      <c r="J476">
        <v>1.1999999999999999E-3</v>
      </c>
      <c r="K476">
        <v>5.2600000000000001E-2</v>
      </c>
      <c r="L476">
        <v>0.83109999999999995</v>
      </c>
      <c r="M476">
        <v>5.3999999999999999E-2</v>
      </c>
      <c r="N476">
        <v>0.35349999999999998</v>
      </c>
      <c r="O476">
        <v>1.2E-2</v>
      </c>
      <c r="P476">
        <v>0.128</v>
      </c>
      <c r="Q476" s="1">
        <v>59545.74</v>
      </c>
      <c r="R476">
        <v>0.24990000000000001</v>
      </c>
      <c r="S476">
        <v>0.20630000000000001</v>
      </c>
      <c r="T476">
        <v>0.54369999999999996</v>
      </c>
      <c r="U476">
        <v>15.37</v>
      </c>
      <c r="V476" s="1">
        <v>78712.070000000007</v>
      </c>
      <c r="W476">
        <v>133.9</v>
      </c>
      <c r="X476" s="1">
        <v>191074.87</v>
      </c>
      <c r="Y476">
        <v>0.67300000000000004</v>
      </c>
      <c r="Z476">
        <v>0.2747</v>
      </c>
      <c r="AA476">
        <v>5.2299999999999999E-2</v>
      </c>
      <c r="AB476">
        <v>0.32700000000000001</v>
      </c>
      <c r="AC476">
        <v>191.07</v>
      </c>
      <c r="AD476" s="1">
        <v>7047.99</v>
      </c>
      <c r="AE476">
        <v>709.9</v>
      </c>
      <c r="AF476" s="1">
        <v>186797.57</v>
      </c>
      <c r="AG476" t="s">
        <v>610</v>
      </c>
      <c r="AH476" s="1">
        <v>34683</v>
      </c>
      <c r="AI476" s="1">
        <v>58631.87</v>
      </c>
      <c r="AJ476">
        <v>56.68</v>
      </c>
      <c r="AK476">
        <v>35.450000000000003</v>
      </c>
      <c r="AL476">
        <v>40.9</v>
      </c>
      <c r="AM476">
        <v>4.74</v>
      </c>
      <c r="AN476" s="1">
        <v>1420.21</v>
      </c>
      <c r="AO476">
        <v>1.0134000000000001</v>
      </c>
      <c r="AP476" s="1">
        <v>1390.81</v>
      </c>
      <c r="AQ476" s="1">
        <v>1937.92</v>
      </c>
      <c r="AR476" s="1">
        <v>6351.31</v>
      </c>
      <c r="AS476">
        <v>653.29</v>
      </c>
      <c r="AT476">
        <v>383.26</v>
      </c>
      <c r="AU476" s="1">
        <v>10716.58</v>
      </c>
      <c r="AV476" s="1">
        <v>3839.65</v>
      </c>
      <c r="AW476">
        <v>0.31319999999999998</v>
      </c>
      <c r="AX476" s="1">
        <v>6434.62</v>
      </c>
      <c r="AY476">
        <v>0.52490000000000003</v>
      </c>
      <c r="AZ476" s="1">
        <v>1294.51</v>
      </c>
      <c r="BA476">
        <v>0.1056</v>
      </c>
      <c r="BB476">
        <v>689.09</v>
      </c>
      <c r="BC476">
        <v>5.62E-2</v>
      </c>
      <c r="BD476" s="1">
        <v>12257.87</v>
      </c>
      <c r="BE476" s="1">
        <v>2371.89</v>
      </c>
      <c r="BF476">
        <v>0.51670000000000005</v>
      </c>
      <c r="BG476">
        <v>0.54020000000000001</v>
      </c>
      <c r="BH476">
        <v>0.21460000000000001</v>
      </c>
      <c r="BI476">
        <v>0.1933</v>
      </c>
      <c r="BJ476">
        <v>3.2500000000000001E-2</v>
      </c>
      <c r="BK476">
        <v>1.9400000000000001E-2</v>
      </c>
    </row>
    <row r="477" spans="1:63" x14ac:dyDescent="0.3">
      <c r="A477" t="s">
        <v>476</v>
      </c>
      <c r="B477">
        <v>44776</v>
      </c>
      <c r="C477">
        <v>102.52</v>
      </c>
      <c r="D477">
        <v>17.350000000000001</v>
      </c>
      <c r="E477" s="1">
        <v>1779.29</v>
      </c>
      <c r="F477" s="1">
        <v>1681.51</v>
      </c>
      <c r="G477">
        <v>4.4999999999999997E-3</v>
      </c>
      <c r="H477">
        <v>2.3E-3</v>
      </c>
      <c r="I477">
        <v>1.2800000000000001E-2</v>
      </c>
      <c r="J477">
        <v>1E-3</v>
      </c>
      <c r="K477">
        <v>2.3599999999999999E-2</v>
      </c>
      <c r="L477">
        <v>0.92230000000000001</v>
      </c>
      <c r="M477">
        <v>3.3399999999999999E-2</v>
      </c>
      <c r="N477">
        <v>0.50409999999999999</v>
      </c>
      <c r="O477">
        <v>3.5999999999999999E-3</v>
      </c>
      <c r="P477">
        <v>0.1545</v>
      </c>
      <c r="Q477" s="1">
        <v>53762.64</v>
      </c>
      <c r="R477">
        <v>0.23150000000000001</v>
      </c>
      <c r="S477">
        <v>0.16489999999999999</v>
      </c>
      <c r="T477">
        <v>0.60360000000000003</v>
      </c>
      <c r="U477">
        <v>12.72</v>
      </c>
      <c r="V477" s="1">
        <v>72349.119999999995</v>
      </c>
      <c r="W477">
        <v>135.05000000000001</v>
      </c>
      <c r="X477" s="1">
        <v>127449.88</v>
      </c>
      <c r="Y477">
        <v>0.80859999999999999</v>
      </c>
      <c r="Z477">
        <v>0.13120000000000001</v>
      </c>
      <c r="AA477">
        <v>6.0299999999999999E-2</v>
      </c>
      <c r="AB477">
        <v>0.19139999999999999</v>
      </c>
      <c r="AC477">
        <v>127.45</v>
      </c>
      <c r="AD477" s="1">
        <v>3457.73</v>
      </c>
      <c r="AE477">
        <v>472.22</v>
      </c>
      <c r="AF477" s="1">
        <v>116292.16</v>
      </c>
      <c r="AG477" t="s">
        <v>610</v>
      </c>
      <c r="AH477" s="1">
        <v>30417</v>
      </c>
      <c r="AI477" s="1">
        <v>46804.1</v>
      </c>
      <c r="AJ477">
        <v>39.340000000000003</v>
      </c>
      <c r="AK477">
        <v>25.48</v>
      </c>
      <c r="AL477">
        <v>30.23</v>
      </c>
      <c r="AM477">
        <v>3.87</v>
      </c>
      <c r="AN477" s="1">
        <v>1234.76</v>
      </c>
      <c r="AO477">
        <v>1.1363000000000001</v>
      </c>
      <c r="AP477" s="1">
        <v>1392.93</v>
      </c>
      <c r="AQ477" s="1">
        <v>2095.84</v>
      </c>
      <c r="AR477" s="1">
        <v>6130.05</v>
      </c>
      <c r="AS477">
        <v>580.23</v>
      </c>
      <c r="AT477">
        <v>292.10000000000002</v>
      </c>
      <c r="AU477" s="1">
        <v>10491.15</v>
      </c>
      <c r="AV477" s="1">
        <v>6726.65</v>
      </c>
      <c r="AW477">
        <v>0.54520000000000002</v>
      </c>
      <c r="AX477" s="1">
        <v>3548.74</v>
      </c>
      <c r="AY477">
        <v>0.28770000000000001</v>
      </c>
      <c r="AZ477" s="1">
        <v>1060.6600000000001</v>
      </c>
      <c r="BA477">
        <v>8.5999999999999993E-2</v>
      </c>
      <c r="BB477" s="1">
        <v>1000.87</v>
      </c>
      <c r="BC477">
        <v>8.1100000000000005E-2</v>
      </c>
      <c r="BD477" s="1">
        <v>12336.92</v>
      </c>
      <c r="BE477" s="1">
        <v>5429.48</v>
      </c>
      <c r="BF477">
        <v>2.1248</v>
      </c>
      <c r="BG477">
        <v>0.51539999999999997</v>
      </c>
      <c r="BH477">
        <v>0.23230000000000001</v>
      </c>
      <c r="BI477">
        <v>0.19850000000000001</v>
      </c>
      <c r="BJ477">
        <v>3.4700000000000002E-2</v>
      </c>
      <c r="BK477">
        <v>1.9099999999999999E-2</v>
      </c>
    </row>
    <row r="478" spans="1:63" x14ac:dyDescent="0.3">
      <c r="A478" t="s">
        <v>477</v>
      </c>
      <c r="B478">
        <v>44784</v>
      </c>
      <c r="C478">
        <v>67</v>
      </c>
      <c r="D478">
        <v>45.27</v>
      </c>
      <c r="E478" s="1">
        <v>3033.19</v>
      </c>
      <c r="F478" s="1">
        <v>2845.84</v>
      </c>
      <c r="G478">
        <v>7.4999999999999997E-3</v>
      </c>
      <c r="H478">
        <v>6.9999999999999999E-4</v>
      </c>
      <c r="I478">
        <v>4.7600000000000003E-2</v>
      </c>
      <c r="J478">
        <v>1.1999999999999999E-3</v>
      </c>
      <c r="K478">
        <v>5.0999999999999997E-2</v>
      </c>
      <c r="L478">
        <v>0.83160000000000001</v>
      </c>
      <c r="M478">
        <v>6.0499999999999998E-2</v>
      </c>
      <c r="N478">
        <v>0.53610000000000002</v>
      </c>
      <c r="O478">
        <v>1.2E-2</v>
      </c>
      <c r="P478">
        <v>0.14499999999999999</v>
      </c>
      <c r="Q478" s="1">
        <v>55478</v>
      </c>
      <c r="R478">
        <v>0.26790000000000003</v>
      </c>
      <c r="S478">
        <v>0.18060000000000001</v>
      </c>
      <c r="T478">
        <v>0.5514</v>
      </c>
      <c r="U478">
        <v>21.22</v>
      </c>
      <c r="V478" s="1">
        <v>75371.399999999994</v>
      </c>
      <c r="W478">
        <v>138.85</v>
      </c>
      <c r="X478" s="1">
        <v>129211.16</v>
      </c>
      <c r="Y478">
        <v>0.72170000000000001</v>
      </c>
      <c r="Z478">
        <v>0.22450000000000001</v>
      </c>
      <c r="AA478">
        <v>5.3800000000000001E-2</v>
      </c>
      <c r="AB478">
        <v>0.27829999999999999</v>
      </c>
      <c r="AC478">
        <v>129.21</v>
      </c>
      <c r="AD478" s="1">
        <v>4221.7299999999996</v>
      </c>
      <c r="AE478">
        <v>506.79</v>
      </c>
      <c r="AF478" s="1">
        <v>123725.31</v>
      </c>
      <c r="AG478" t="s">
        <v>610</v>
      </c>
      <c r="AH478" s="1">
        <v>30830</v>
      </c>
      <c r="AI478" s="1">
        <v>48869.71</v>
      </c>
      <c r="AJ478">
        <v>48.24</v>
      </c>
      <c r="AK478">
        <v>29.69</v>
      </c>
      <c r="AL478">
        <v>35.96</v>
      </c>
      <c r="AM478">
        <v>4.33</v>
      </c>
      <c r="AN478">
        <v>948.56</v>
      </c>
      <c r="AO478">
        <v>0.95269999999999999</v>
      </c>
      <c r="AP478" s="1">
        <v>1324.76</v>
      </c>
      <c r="AQ478" s="1">
        <v>1805.26</v>
      </c>
      <c r="AR478" s="1">
        <v>6040.08</v>
      </c>
      <c r="AS478">
        <v>583.87</v>
      </c>
      <c r="AT478">
        <v>282.39999999999998</v>
      </c>
      <c r="AU478" s="1">
        <v>10036.370000000001</v>
      </c>
      <c r="AV478" s="1">
        <v>5795.56</v>
      </c>
      <c r="AW478">
        <v>0.4909</v>
      </c>
      <c r="AX478" s="1">
        <v>4093.48</v>
      </c>
      <c r="AY478">
        <v>0.34670000000000001</v>
      </c>
      <c r="AZ478">
        <v>995.86</v>
      </c>
      <c r="BA478">
        <v>8.43E-2</v>
      </c>
      <c r="BB478">
        <v>922.13</v>
      </c>
      <c r="BC478">
        <v>7.8100000000000003E-2</v>
      </c>
      <c r="BD478" s="1">
        <v>11807.03</v>
      </c>
      <c r="BE478" s="1">
        <v>4082.59</v>
      </c>
      <c r="BF478">
        <v>1.3522000000000001</v>
      </c>
      <c r="BG478">
        <v>0.52290000000000003</v>
      </c>
      <c r="BH478">
        <v>0.2112</v>
      </c>
      <c r="BI478">
        <v>0.2167</v>
      </c>
      <c r="BJ478">
        <v>3.2199999999999999E-2</v>
      </c>
      <c r="BK478">
        <v>1.7100000000000001E-2</v>
      </c>
    </row>
    <row r="479" spans="1:63" x14ac:dyDescent="0.3">
      <c r="A479" t="s">
        <v>478</v>
      </c>
      <c r="B479">
        <v>46607</v>
      </c>
      <c r="C479">
        <v>26.48</v>
      </c>
      <c r="D479">
        <v>150.79</v>
      </c>
      <c r="E479" s="1">
        <v>3992.38</v>
      </c>
      <c r="F479" s="1">
        <v>3918.37</v>
      </c>
      <c r="G479">
        <v>6.7299999999999999E-2</v>
      </c>
      <c r="H479">
        <v>1.1999999999999999E-3</v>
      </c>
      <c r="I479">
        <v>6.6600000000000006E-2</v>
      </c>
      <c r="J479">
        <v>1E-3</v>
      </c>
      <c r="K479">
        <v>3.5799999999999998E-2</v>
      </c>
      <c r="L479">
        <v>0.78569999999999995</v>
      </c>
      <c r="M479">
        <v>4.2500000000000003E-2</v>
      </c>
      <c r="N479">
        <v>0.1399</v>
      </c>
      <c r="O479">
        <v>2.6499999999999999E-2</v>
      </c>
      <c r="P479">
        <v>0.1094</v>
      </c>
      <c r="Q479" s="1">
        <v>69745.73</v>
      </c>
      <c r="R479">
        <v>0.17810000000000001</v>
      </c>
      <c r="S479">
        <v>0.18429999999999999</v>
      </c>
      <c r="T479">
        <v>0.63759999999999994</v>
      </c>
      <c r="U479">
        <v>25.91</v>
      </c>
      <c r="V479" s="1">
        <v>86342.98</v>
      </c>
      <c r="W479">
        <v>152.69999999999999</v>
      </c>
      <c r="X479" s="1">
        <v>255165.33</v>
      </c>
      <c r="Y479">
        <v>0.74309999999999998</v>
      </c>
      <c r="Z479">
        <v>0.22650000000000001</v>
      </c>
      <c r="AA479">
        <v>3.04E-2</v>
      </c>
      <c r="AB479">
        <v>0.25690000000000002</v>
      </c>
      <c r="AC479">
        <v>255.17</v>
      </c>
      <c r="AD479" s="1">
        <v>10523.93</v>
      </c>
      <c r="AE479" s="1">
        <v>1091.97</v>
      </c>
      <c r="AF479" s="1">
        <v>273734.13</v>
      </c>
      <c r="AG479" t="s">
        <v>610</v>
      </c>
      <c r="AH479" s="1">
        <v>52140</v>
      </c>
      <c r="AI479" s="1">
        <v>110794.8</v>
      </c>
      <c r="AJ479">
        <v>69</v>
      </c>
      <c r="AK479">
        <v>39.549999999999997</v>
      </c>
      <c r="AL479">
        <v>44.61</v>
      </c>
      <c r="AM479">
        <v>4.9400000000000004</v>
      </c>
      <c r="AN479" s="1">
        <v>1302.8699999999999</v>
      </c>
      <c r="AO479">
        <v>0.60970000000000002</v>
      </c>
      <c r="AP479" s="1">
        <v>1502.94</v>
      </c>
      <c r="AQ479" s="1">
        <v>2176.29</v>
      </c>
      <c r="AR479" s="1">
        <v>7281.42</v>
      </c>
      <c r="AS479">
        <v>788.71</v>
      </c>
      <c r="AT479">
        <v>439.73</v>
      </c>
      <c r="AU479" s="1">
        <v>12189.1</v>
      </c>
      <c r="AV479" s="1">
        <v>2780.14</v>
      </c>
      <c r="AW479">
        <v>0.2059</v>
      </c>
      <c r="AX479" s="1">
        <v>9385.51</v>
      </c>
      <c r="AY479">
        <v>0.69520000000000004</v>
      </c>
      <c r="AZ479">
        <v>924.93</v>
      </c>
      <c r="BA479">
        <v>6.8500000000000005E-2</v>
      </c>
      <c r="BB479">
        <v>409.48</v>
      </c>
      <c r="BC479">
        <v>3.0300000000000001E-2</v>
      </c>
      <c r="BD479" s="1">
        <v>13500.06</v>
      </c>
      <c r="BE479" s="1">
        <v>1022.6</v>
      </c>
      <c r="BF479">
        <v>0.1016</v>
      </c>
      <c r="BG479">
        <v>0.59379999999999999</v>
      </c>
      <c r="BH479">
        <v>0.2218</v>
      </c>
      <c r="BI479">
        <v>0.13370000000000001</v>
      </c>
      <c r="BJ479">
        <v>0.03</v>
      </c>
      <c r="BK479">
        <v>2.06E-2</v>
      </c>
    </row>
    <row r="480" spans="1:63" x14ac:dyDescent="0.3">
      <c r="A480" t="s">
        <v>479</v>
      </c>
      <c r="B480">
        <v>47738</v>
      </c>
      <c r="C480">
        <v>92.76</v>
      </c>
      <c r="D480">
        <v>9.9499999999999993</v>
      </c>
      <c r="E480">
        <v>923.25</v>
      </c>
      <c r="F480">
        <v>901.98</v>
      </c>
      <c r="G480">
        <v>2.0999999999999999E-3</v>
      </c>
      <c r="H480">
        <v>2.0000000000000001E-4</v>
      </c>
      <c r="I480">
        <v>4.3E-3</v>
      </c>
      <c r="J480">
        <v>1.2999999999999999E-3</v>
      </c>
      <c r="K480">
        <v>1.6199999999999999E-2</v>
      </c>
      <c r="L480">
        <v>0.95540000000000003</v>
      </c>
      <c r="M480">
        <v>2.06E-2</v>
      </c>
      <c r="N480">
        <v>0.438</v>
      </c>
      <c r="O480">
        <v>3.2000000000000002E-3</v>
      </c>
      <c r="P480">
        <v>0.15040000000000001</v>
      </c>
      <c r="Q480" s="1">
        <v>53047.3</v>
      </c>
      <c r="R480">
        <v>0.25929999999999997</v>
      </c>
      <c r="S480">
        <v>0.18640000000000001</v>
      </c>
      <c r="T480">
        <v>0.55420000000000003</v>
      </c>
      <c r="U480">
        <v>8.5299999999999994</v>
      </c>
      <c r="V480" s="1">
        <v>64584.18</v>
      </c>
      <c r="W480">
        <v>104.21</v>
      </c>
      <c r="X480" s="1">
        <v>136640.01999999999</v>
      </c>
      <c r="Y480">
        <v>0.91679999999999995</v>
      </c>
      <c r="Z480">
        <v>4.3299999999999998E-2</v>
      </c>
      <c r="AA480">
        <v>3.9899999999999998E-2</v>
      </c>
      <c r="AB480">
        <v>8.3199999999999996E-2</v>
      </c>
      <c r="AC480">
        <v>136.63999999999999</v>
      </c>
      <c r="AD480" s="1">
        <v>3308.12</v>
      </c>
      <c r="AE480">
        <v>435.22</v>
      </c>
      <c r="AF480" s="1">
        <v>117287.44</v>
      </c>
      <c r="AG480" t="s">
        <v>610</v>
      </c>
      <c r="AH480" s="1">
        <v>32489</v>
      </c>
      <c r="AI480" s="1">
        <v>48833.4</v>
      </c>
      <c r="AJ480">
        <v>36.22</v>
      </c>
      <c r="AK480">
        <v>23.74</v>
      </c>
      <c r="AL480">
        <v>27.17</v>
      </c>
      <c r="AM480">
        <v>4.6900000000000004</v>
      </c>
      <c r="AN480" s="1">
        <v>1330.2</v>
      </c>
      <c r="AO480">
        <v>1.4248000000000001</v>
      </c>
      <c r="AP480" s="1">
        <v>1489.35</v>
      </c>
      <c r="AQ480" s="1">
        <v>2203.0100000000002</v>
      </c>
      <c r="AR480" s="1">
        <v>6360.35</v>
      </c>
      <c r="AS480">
        <v>450.04</v>
      </c>
      <c r="AT480">
        <v>307.52</v>
      </c>
      <c r="AU480" s="1">
        <v>10810.28</v>
      </c>
      <c r="AV480" s="1">
        <v>7520.93</v>
      </c>
      <c r="AW480">
        <v>0.55820000000000003</v>
      </c>
      <c r="AX480" s="1">
        <v>3632.32</v>
      </c>
      <c r="AY480">
        <v>0.26960000000000001</v>
      </c>
      <c r="AZ480" s="1">
        <v>1450.98</v>
      </c>
      <c r="BA480">
        <v>0.1077</v>
      </c>
      <c r="BB480">
        <v>870.29</v>
      </c>
      <c r="BC480">
        <v>6.4600000000000005E-2</v>
      </c>
      <c r="BD480" s="1">
        <v>13474.51</v>
      </c>
      <c r="BE480" s="1">
        <v>6572.21</v>
      </c>
      <c r="BF480">
        <v>2.6812999999999998</v>
      </c>
      <c r="BG480">
        <v>0.50960000000000005</v>
      </c>
      <c r="BH480">
        <v>0.2082</v>
      </c>
      <c r="BI480">
        <v>0.21479999999999999</v>
      </c>
      <c r="BJ480">
        <v>3.7999999999999999E-2</v>
      </c>
      <c r="BK480">
        <v>2.93E-2</v>
      </c>
    </row>
    <row r="481" spans="1:63" x14ac:dyDescent="0.3">
      <c r="A481" t="s">
        <v>480</v>
      </c>
      <c r="B481">
        <v>44792</v>
      </c>
      <c r="C481">
        <v>22.67</v>
      </c>
      <c r="D481">
        <v>219.13</v>
      </c>
      <c r="E481" s="1">
        <v>4966.84</v>
      </c>
      <c r="F481" s="1">
        <v>4614.25</v>
      </c>
      <c r="G481">
        <v>3.1199999999999999E-2</v>
      </c>
      <c r="H481">
        <v>1.5E-3</v>
      </c>
      <c r="I481">
        <v>0.28179999999999999</v>
      </c>
      <c r="J481">
        <v>1E-3</v>
      </c>
      <c r="K481">
        <v>7.4200000000000002E-2</v>
      </c>
      <c r="L481">
        <v>0.53559999999999997</v>
      </c>
      <c r="M481">
        <v>7.4700000000000003E-2</v>
      </c>
      <c r="N481">
        <v>0.53410000000000002</v>
      </c>
      <c r="O481">
        <v>5.6300000000000003E-2</v>
      </c>
      <c r="P481">
        <v>0.14269999999999999</v>
      </c>
      <c r="Q481" s="1">
        <v>62482.91</v>
      </c>
      <c r="R481">
        <v>0.24479999999999999</v>
      </c>
      <c r="S481">
        <v>0.19220000000000001</v>
      </c>
      <c r="T481">
        <v>0.56299999999999994</v>
      </c>
      <c r="U481">
        <v>32.21</v>
      </c>
      <c r="V481" s="1">
        <v>84778.35</v>
      </c>
      <c r="W481">
        <v>150.80000000000001</v>
      </c>
      <c r="X481" s="1">
        <v>156876.48000000001</v>
      </c>
      <c r="Y481">
        <v>0.68010000000000004</v>
      </c>
      <c r="Z481">
        <v>0.27910000000000001</v>
      </c>
      <c r="AA481">
        <v>4.0800000000000003E-2</v>
      </c>
      <c r="AB481">
        <v>0.31990000000000002</v>
      </c>
      <c r="AC481">
        <v>156.88</v>
      </c>
      <c r="AD481" s="1">
        <v>6976.3</v>
      </c>
      <c r="AE481">
        <v>747.86</v>
      </c>
      <c r="AF481" s="1">
        <v>163348.78</v>
      </c>
      <c r="AG481" t="s">
        <v>610</v>
      </c>
      <c r="AH481" s="1">
        <v>36540</v>
      </c>
      <c r="AI481" s="1">
        <v>59046.78</v>
      </c>
      <c r="AJ481">
        <v>72.150000000000006</v>
      </c>
      <c r="AK481">
        <v>44.51</v>
      </c>
      <c r="AL481">
        <v>49.28</v>
      </c>
      <c r="AM481">
        <v>5.08</v>
      </c>
      <c r="AN481">
        <v>911.72</v>
      </c>
      <c r="AO481">
        <v>1.0323</v>
      </c>
      <c r="AP481" s="1">
        <v>1501.59</v>
      </c>
      <c r="AQ481" s="1">
        <v>2135.0300000000002</v>
      </c>
      <c r="AR481" s="1">
        <v>6716.73</v>
      </c>
      <c r="AS481">
        <v>655.56</v>
      </c>
      <c r="AT481">
        <v>341.26</v>
      </c>
      <c r="AU481" s="1">
        <v>11350.17</v>
      </c>
      <c r="AV481" s="1">
        <v>4722.03</v>
      </c>
      <c r="AW481">
        <v>0.35909999999999997</v>
      </c>
      <c r="AX481" s="1">
        <v>6586.43</v>
      </c>
      <c r="AY481">
        <v>0.50080000000000002</v>
      </c>
      <c r="AZ481" s="1">
        <v>1006.32</v>
      </c>
      <c r="BA481">
        <v>7.6499999999999999E-2</v>
      </c>
      <c r="BB481">
        <v>836.6</v>
      </c>
      <c r="BC481">
        <v>6.3600000000000004E-2</v>
      </c>
      <c r="BD481" s="1">
        <v>13151.38</v>
      </c>
      <c r="BE481" s="1">
        <v>2778.9</v>
      </c>
      <c r="BF481">
        <v>0.61680000000000001</v>
      </c>
      <c r="BG481">
        <v>0.56069999999999998</v>
      </c>
      <c r="BH481">
        <v>0.20300000000000001</v>
      </c>
      <c r="BI481">
        <v>0.19040000000000001</v>
      </c>
      <c r="BJ481">
        <v>3.0800000000000001E-2</v>
      </c>
      <c r="BK481">
        <v>1.5100000000000001E-2</v>
      </c>
    </row>
    <row r="482" spans="1:63" x14ac:dyDescent="0.3">
      <c r="A482" t="s">
        <v>481</v>
      </c>
      <c r="B482">
        <v>47951</v>
      </c>
      <c r="C482">
        <v>47.62</v>
      </c>
      <c r="D482">
        <v>47.74</v>
      </c>
      <c r="E482" s="1">
        <v>2273.4499999999998</v>
      </c>
      <c r="F482" s="1">
        <v>2035.42</v>
      </c>
      <c r="G482">
        <v>4.0000000000000001E-3</v>
      </c>
      <c r="H482">
        <v>6.9999999999999999E-4</v>
      </c>
      <c r="I482">
        <v>7.9699999999999993E-2</v>
      </c>
      <c r="J482">
        <v>1.2999999999999999E-3</v>
      </c>
      <c r="K482">
        <v>3.5799999999999998E-2</v>
      </c>
      <c r="L482">
        <v>0.78300000000000003</v>
      </c>
      <c r="M482">
        <v>9.5399999999999999E-2</v>
      </c>
      <c r="N482">
        <v>0.95299999999999996</v>
      </c>
      <c r="O482">
        <v>8.0999999999999996E-3</v>
      </c>
      <c r="P482">
        <v>0.17080000000000001</v>
      </c>
      <c r="Q482" s="1">
        <v>53801.37</v>
      </c>
      <c r="R482">
        <v>0.28899999999999998</v>
      </c>
      <c r="S482">
        <v>0.16880000000000001</v>
      </c>
      <c r="T482">
        <v>0.54220000000000002</v>
      </c>
      <c r="U482">
        <v>18.57</v>
      </c>
      <c r="V482" s="1">
        <v>70249.990000000005</v>
      </c>
      <c r="W482">
        <v>119.39</v>
      </c>
      <c r="X482" s="1">
        <v>103121.28</v>
      </c>
      <c r="Y482">
        <v>0.66610000000000003</v>
      </c>
      <c r="Z482">
        <v>0.23669999999999999</v>
      </c>
      <c r="AA482">
        <v>9.7199999999999995E-2</v>
      </c>
      <c r="AB482">
        <v>0.33389999999999997</v>
      </c>
      <c r="AC482">
        <v>103.12</v>
      </c>
      <c r="AD482" s="1">
        <v>3253.86</v>
      </c>
      <c r="AE482">
        <v>416.46</v>
      </c>
      <c r="AF482" s="1">
        <v>93457.75</v>
      </c>
      <c r="AG482" t="s">
        <v>610</v>
      </c>
      <c r="AH482" s="1">
        <v>27252</v>
      </c>
      <c r="AI482" s="1">
        <v>42130.64</v>
      </c>
      <c r="AJ482">
        <v>44.22</v>
      </c>
      <c r="AK482">
        <v>28.82</v>
      </c>
      <c r="AL482">
        <v>33.020000000000003</v>
      </c>
      <c r="AM482">
        <v>4.07</v>
      </c>
      <c r="AN482">
        <v>276.56</v>
      </c>
      <c r="AO482">
        <v>0.90910000000000002</v>
      </c>
      <c r="AP482" s="1">
        <v>1422</v>
      </c>
      <c r="AQ482" s="1">
        <v>2407.9499999999998</v>
      </c>
      <c r="AR482" s="1">
        <v>6693.07</v>
      </c>
      <c r="AS482">
        <v>623.04</v>
      </c>
      <c r="AT482">
        <v>377.3</v>
      </c>
      <c r="AU482" s="1">
        <v>11523.36</v>
      </c>
      <c r="AV482" s="1">
        <v>8514.84</v>
      </c>
      <c r="AW482">
        <v>0.60170000000000001</v>
      </c>
      <c r="AX482" s="1">
        <v>3140.92</v>
      </c>
      <c r="AY482">
        <v>0.22189999999999999</v>
      </c>
      <c r="AZ482">
        <v>906.48</v>
      </c>
      <c r="BA482">
        <v>6.4100000000000004E-2</v>
      </c>
      <c r="BB482" s="1">
        <v>1589.89</v>
      </c>
      <c r="BC482">
        <v>0.1123</v>
      </c>
      <c r="BD482" s="1">
        <v>14152.13</v>
      </c>
      <c r="BE482" s="1">
        <v>6094.89</v>
      </c>
      <c r="BF482">
        <v>2.7854000000000001</v>
      </c>
      <c r="BG482">
        <v>0.4995</v>
      </c>
      <c r="BH482">
        <v>0.2177</v>
      </c>
      <c r="BI482">
        <v>0.2364</v>
      </c>
      <c r="BJ482">
        <v>3.1800000000000002E-2</v>
      </c>
      <c r="BK482">
        <v>1.4500000000000001E-2</v>
      </c>
    </row>
    <row r="483" spans="1:63" x14ac:dyDescent="0.3">
      <c r="A483" t="s">
        <v>482</v>
      </c>
      <c r="B483">
        <v>48363</v>
      </c>
      <c r="C483">
        <v>82</v>
      </c>
      <c r="D483">
        <v>18.27</v>
      </c>
      <c r="E483" s="1">
        <v>1498</v>
      </c>
      <c r="F483" s="1">
        <v>1448.14</v>
      </c>
      <c r="G483">
        <v>4.3E-3</v>
      </c>
      <c r="H483">
        <v>4.0000000000000002E-4</v>
      </c>
      <c r="I483">
        <v>5.4000000000000003E-3</v>
      </c>
      <c r="J483">
        <v>8.0000000000000004E-4</v>
      </c>
      <c r="K483">
        <v>0.01</v>
      </c>
      <c r="L483">
        <v>0.96309999999999996</v>
      </c>
      <c r="M483">
        <v>1.6E-2</v>
      </c>
      <c r="N483">
        <v>0.29420000000000002</v>
      </c>
      <c r="O483">
        <v>1.8E-3</v>
      </c>
      <c r="P483">
        <v>0.1235</v>
      </c>
      <c r="Q483" s="1">
        <v>54983.199999999997</v>
      </c>
      <c r="R483">
        <v>0.21759999999999999</v>
      </c>
      <c r="S483">
        <v>0.19670000000000001</v>
      </c>
      <c r="T483">
        <v>0.5857</v>
      </c>
      <c r="U483">
        <v>10.09</v>
      </c>
      <c r="V483" s="1">
        <v>74598.02</v>
      </c>
      <c r="W483">
        <v>143.43</v>
      </c>
      <c r="X483" s="1">
        <v>163716.39000000001</v>
      </c>
      <c r="Y483">
        <v>0.82050000000000001</v>
      </c>
      <c r="Z483">
        <v>9.35E-2</v>
      </c>
      <c r="AA483">
        <v>8.5999999999999993E-2</v>
      </c>
      <c r="AB483">
        <v>0.17949999999999999</v>
      </c>
      <c r="AC483">
        <v>163.72</v>
      </c>
      <c r="AD483" s="1">
        <v>4666.97</v>
      </c>
      <c r="AE483">
        <v>538.59</v>
      </c>
      <c r="AF483" s="1">
        <v>155702.21</v>
      </c>
      <c r="AG483" t="s">
        <v>610</v>
      </c>
      <c r="AH483" s="1">
        <v>36791</v>
      </c>
      <c r="AI483" s="1">
        <v>59284.05</v>
      </c>
      <c r="AJ483">
        <v>45.64</v>
      </c>
      <c r="AK483">
        <v>27.11</v>
      </c>
      <c r="AL483">
        <v>31.12</v>
      </c>
      <c r="AM483">
        <v>4.72</v>
      </c>
      <c r="AN483" s="1">
        <v>1321.55</v>
      </c>
      <c r="AO483">
        <v>1.0190999999999999</v>
      </c>
      <c r="AP483" s="1">
        <v>1311.11</v>
      </c>
      <c r="AQ483" s="1">
        <v>2078.65</v>
      </c>
      <c r="AR483" s="1">
        <v>5832.61</v>
      </c>
      <c r="AS483">
        <v>505.38</v>
      </c>
      <c r="AT483">
        <v>300.93</v>
      </c>
      <c r="AU483" s="1">
        <v>10028.67</v>
      </c>
      <c r="AV483" s="1">
        <v>5158.8900000000003</v>
      </c>
      <c r="AW483">
        <v>0.43509999999999999</v>
      </c>
      <c r="AX483" s="1">
        <v>4892.84</v>
      </c>
      <c r="AY483">
        <v>0.41260000000000002</v>
      </c>
      <c r="AZ483" s="1">
        <v>1170.9000000000001</v>
      </c>
      <c r="BA483">
        <v>9.8699999999999996E-2</v>
      </c>
      <c r="BB483">
        <v>634.88</v>
      </c>
      <c r="BC483">
        <v>5.3499999999999999E-2</v>
      </c>
      <c r="BD483" s="1">
        <v>11857.52</v>
      </c>
      <c r="BE483" s="1">
        <v>4278.5600000000004</v>
      </c>
      <c r="BF483">
        <v>1.0828</v>
      </c>
      <c r="BG483">
        <v>0.53680000000000005</v>
      </c>
      <c r="BH483">
        <v>0.22339999999999999</v>
      </c>
      <c r="BI483">
        <v>0.18010000000000001</v>
      </c>
      <c r="BJ483">
        <v>3.6200000000000003E-2</v>
      </c>
      <c r="BK483">
        <v>2.35E-2</v>
      </c>
    </row>
    <row r="484" spans="1:63" x14ac:dyDescent="0.3">
      <c r="A484" t="s">
        <v>483</v>
      </c>
      <c r="B484">
        <v>44800</v>
      </c>
      <c r="C484">
        <v>31.29</v>
      </c>
      <c r="D484">
        <v>283.14999999999998</v>
      </c>
      <c r="E484" s="1">
        <v>8858.4500000000007</v>
      </c>
      <c r="F484" s="1">
        <v>8116.35</v>
      </c>
      <c r="G484">
        <v>2.29E-2</v>
      </c>
      <c r="H484">
        <v>1E-3</v>
      </c>
      <c r="I484">
        <v>0.17610000000000001</v>
      </c>
      <c r="J484">
        <v>1.2999999999999999E-3</v>
      </c>
      <c r="K484">
        <v>7.8E-2</v>
      </c>
      <c r="L484">
        <v>0.65200000000000002</v>
      </c>
      <c r="M484">
        <v>6.8699999999999997E-2</v>
      </c>
      <c r="N484">
        <v>0.52839999999999998</v>
      </c>
      <c r="O484">
        <v>5.0099999999999999E-2</v>
      </c>
      <c r="P484">
        <v>0.15390000000000001</v>
      </c>
      <c r="Q484" s="1">
        <v>61725.5</v>
      </c>
      <c r="R484">
        <v>0.2964</v>
      </c>
      <c r="S484">
        <v>0.16739999999999999</v>
      </c>
      <c r="T484">
        <v>0.53620000000000001</v>
      </c>
      <c r="U484">
        <v>50.15</v>
      </c>
      <c r="V484" s="1">
        <v>86114.01</v>
      </c>
      <c r="W484">
        <v>174.4</v>
      </c>
      <c r="X484" s="1">
        <v>128487.3</v>
      </c>
      <c r="Y484">
        <v>0.71499999999999997</v>
      </c>
      <c r="Z484">
        <v>0.2445</v>
      </c>
      <c r="AA484">
        <v>4.0500000000000001E-2</v>
      </c>
      <c r="AB484">
        <v>0.28499999999999998</v>
      </c>
      <c r="AC484">
        <v>128.49</v>
      </c>
      <c r="AD484" s="1">
        <v>5718.94</v>
      </c>
      <c r="AE484">
        <v>694.8</v>
      </c>
      <c r="AF484" s="1">
        <v>131640.01999999999</v>
      </c>
      <c r="AG484" t="s">
        <v>610</v>
      </c>
      <c r="AH484" s="1">
        <v>33871</v>
      </c>
      <c r="AI484" s="1">
        <v>52116.81</v>
      </c>
      <c r="AJ484">
        <v>64.5</v>
      </c>
      <c r="AK484">
        <v>41.55</v>
      </c>
      <c r="AL484">
        <v>47.53</v>
      </c>
      <c r="AM484">
        <v>4.79</v>
      </c>
      <c r="AN484" s="1">
        <v>1030.9100000000001</v>
      </c>
      <c r="AO484">
        <v>1.0297000000000001</v>
      </c>
      <c r="AP484" s="1">
        <v>1385.23</v>
      </c>
      <c r="AQ484" s="1">
        <v>1977.73</v>
      </c>
      <c r="AR484" s="1">
        <v>6513.52</v>
      </c>
      <c r="AS484">
        <v>758.26</v>
      </c>
      <c r="AT484">
        <v>372.83</v>
      </c>
      <c r="AU484" s="1">
        <v>11007.56</v>
      </c>
      <c r="AV484" s="1">
        <v>5587.97</v>
      </c>
      <c r="AW484">
        <v>0.43180000000000002</v>
      </c>
      <c r="AX484" s="1">
        <v>5617.61</v>
      </c>
      <c r="AY484">
        <v>0.43409999999999999</v>
      </c>
      <c r="AZ484">
        <v>797.58</v>
      </c>
      <c r="BA484">
        <v>6.1600000000000002E-2</v>
      </c>
      <c r="BB484">
        <v>937.04</v>
      </c>
      <c r="BC484">
        <v>7.2400000000000006E-2</v>
      </c>
      <c r="BD484" s="1">
        <v>12940.2</v>
      </c>
      <c r="BE484" s="1">
        <v>3560.56</v>
      </c>
      <c r="BF484">
        <v>0.98519999999999996</v>
      </c>
      <c r="BG484">
        <v>0.5534</v>
      </c>
      <c r="BH484">
        <v>0.2084</v>
      </c>
      <c r="BI484">
        <v>0.19170000000000001</v>
      </c>
      <c r="BJ484">
        <v>2.9100000000000001E-2</v>
      </c>
      <c r="BK484">
        <v>1.7399999999999999E-2</v>
      </c>
    </row>
    <row r="485" spans="1:63" x14ac:dyDescent="0.3">
      <c r="A485" t="s">
        <v>484</v>
      </c>
      <c r="B485">
        <v>49221</v>
      </c>
      <c r="C485">
        <v>87.19</v>
      </c>
      <c r="D485">
        <v>16.829999999999998</v>
      </c>
      <c r="E485" s="1">
        <v>1467.6</v>
      </c>
      <c r="F485" s="1">
        <v>1458.56</v>
      </c>
      <c r="G485">
        <v>2.2000000000000001E-3</v>
      </c>
      <c r="H485">
        <v>6.9999999999999999E-4</v>
      </c>
      <c r="I485">
        <v>5.4000000000000003E-3</v>
      </c>
      <c r="J485">
        <v>8.9999999999999998E-4</v>
      </c>
      <c r="K485">
        <v>1.2699999999999999E-2</v>
      </c>
      <c r="L485">
        <v>0.96060000000000001</v>
      </c>
      <c r="M485">
        <v>1.7500000000000002E-2</v>
      </c>
      <c r="N485">
        <v>0.4083</v>
      </c>
      <c r="O485">
        <v>8.9999999999999998E-4</v>
      </c>
      <c r="P485">
        <v>0.13830000000000001</v>
      </c>
      <c r="Q485" s="1">
        <v>52953.38</v>
      </c>
      <c r="R485">
        <v>0.2457</v>
      </c>
      <c r="S485">
        <v>0.16839999999999999</v>
      </c>
      <c r="T485">
        <v>0.58589999999999998</v>
      </c>
      <c r="U485">
        <v>12.62</v>
      </c>
      <c r="V485" s="1">
        <v>68896.39</v>
      </c>
      <c r="W485">
        <v>112.13</v>
      </c>
      <c r="X485" s="1">
        <v>129959.29</v>
      </c>
      <c r="Y485">
        <v>0.88049999999999995</v>
      </c>
      <c r="Z485">
        <v>6.0699999999999997E-2</v>
      </c>
      <c r="AA485">
        <v>5.8799999999999998E-2</v>
      </c>
      <c r="AB485">
        <v>0.1195</v>
      </c>
      <c r="AC485">
        <v>129.96</v>
      </c>
      <c r="AD485" s="1">
        <v>3391.32</v>
      </c>
      <c r="AE485">
        <v>442.59</v>
      </c>
      <c r="AF485" s="1">
        <v>120118.05</v>
      </c>
      <c r="AG485" t="s">
        <v>610</v>
      </c>
      <c r="AH485" s="1">
        <v>33355</v>
      </c>
      <c r="AI485" s="1">
        <v>51275.96</v>
      </c>
      <c r="AJ485">
        <v>39.1</v>
      </c>
      <c r="AK485">
        <v>25.15</v>
      </c>
      <c r="AL485">
        <v>27.88</v>
      </c>
      <c r="AM485">
        <v>4.24</v>
      </c>
      <c r="AN485" s="1">
        <v>1024.92</v>
      </c>
      <c r="AO485">
        <v>1.0819000000000001</v>
      </c>
      <c r="AP485" s="1">
        <v>1316.33</v>
      </c>
      <c r="AQ485" s="1">
        <v>2176.5700000000002</v>
      </c>
      <c r="AR485" s="1">
        <v>5899.95</v>
      </c>
      <c r="AS485">
        <v>501.91</v>
      </c>
      <c r="AT485">
        <v>284.20999999999998</v>
      </c>
      <c r="AU485" s="1">
        <v>10178.959999999999</v>
      </c>
      <c r="AV485" s="1">
        <v>6215.84</v>
      </c>
      <c r="AW485">
        <v>0.54190000000000005</v>
      </c>
      <c r="AX485" s="1">
        <v>3245.85</v>
      </c>
      <c r="AY485">
        <v>0.28299999999999997</v>
      </c>
      <c r="AZ485" s="1">
        <v>1220.81</v>
      </c>
      <c r="BA485">
        <v>0.10639999999999999</v>
      </c>
      <c r="BB485">
        <v>788.19</v>
      </c>
      <c r="BC485">
        <v>6.8699999999999997E-2</v>
      </c>
      <c r="BD485" s="1">
        <v>11470.69</v>
      </c>
      <c r="BE485" s="1">
        <v>5671.2</v>
      </c>
      <c r="BF485">
        <v>1.9837</v>
      </c>
      <c r="BG485">
        <v>0.52370000000000005</v>
      </c>
      <c r="BH485">
        <v>0.22120000000000001</v>
      </c>
      <c r="BI485">
        <v>0.20300000000000001</v>
      </c>
      <c r="BJ485">
        <v>3.5900000000000001E-2</v>
      </c>
      <c r="BK485">
        <v>1.6199999999999999E-2</v>
      </c>
    </row>
    <row r="486" spans="1:63" x14ac:dyDescent="0.3">
      <c r="A486" t="s">
        <v>485</v>
      </c>
      <c r="B486">
        <v>50583</v>
      </c>
      <c r="C486">
        <v>115.95</v>
      </c>
      <c r="D486">
        <v>12.78</v>
      </c>
      <c r="E486" s="1">
        <v>1482.35</v>
      </c>
      <c r="F486" s="1">
        <v>1414.33</v>
      </c>
      <c r="G486">
        <v>2E-3</v>
      </c>
      <c r="H486">
        <v>2.0000000000000001E-4</v>
      </c>
      <c r="I486">
        <v>6.8999999999999999E-3</v>
      </c>
      <c r="J486">
        <v>6.9999999999999999E-4</v>
      </c>
      <c r="K486">
        <v>1.2699999999999999E-2</v>
      </c>
      <c r="L486">
        <v>0.96120000000000005</v>
      </c>
      <c r="M486">
        <v>1.6199999999999999E-2</v>
      </c>
      <c r="N486">
        <v>0.44409999999999999</v>
      </c>
      <c r="O486">
        <v>5.7999999999999996E-3</v>
      </c>
      <c r="P486">
        <v>0.1439</v>
      </c>
      <c r="Q486" s="1">
        <v>52676.14</v>
      </c>
      <c r="R486">
        <v>0.2424</v>
      </c>
      <c r="S486">
        <v>0.18540000000000001</v>
      </c>
      <c r="T486">
        <v>0.57210000000000005</v>
      </c>
      <c r="U486">
        <v>10.54</v>
      </c>
      <c r="V486" s="1">
        <v>72083.850000000006</v>
      </c>
      <c r="W486">
        <v>135.27000000000001</v>
      </c>
      <c r="X486" s="1">
        <v>152837.6</v>
      </c>
      <c r="Y486">
        <v>0.7893</v>
      </c>
      <c r="Z486">
        <v>0.1221</v>
      </c>
      <c r="AA486">
        <v>8.8599999999999998E-2</v>
      </c>
      <c r="AB486">
        <v>0.2107</v>
      </c>
      <c r="AC486">
        <v>152.84</v>
      </c>
      <c r="AD486" s="1">
        <v>4111.2700000000004</v>
      </c>
      <c r="AE486">
        <v>472.28</v>
      </c>
      <c r="AF486" s="1">
        <v>136172.85999999999</v>
      </c>
      <c r="AG486" t="s">
        <v>610</v>
      </c>
      <c r="AH486" s="1">
        <v>31894</v>
      </c>
      <c r="AI486" s="1">
        <v>49936.29</v>
      </c>
      <c r="AJ486">
        <v>37.54</v>
      </c>
      <c r="AK486">
        <v>25.12</v>
      </c>
      <c r="AL486">
        <v>27.68</v>
      </c>
      <c r="AM486">
        <v>4.1399999999999997</v>
      </c>
      <c r="AN486" s="1">
        <v>1198.45</v>
      </c>
      <c r="AO486">
        <v>1.0697000000000001</v>
      </c>
      <c r="AP486" s="1">
        <v>1310.3800000000001</v>
      </c>
      <c r="AQ486" s="1">
        <v>2158.35</v>
      </c>
      <c r="AR486" s="1">
        <v>5968.64</v>
      </c>
      <c r="AS486">
        <v>518.84</v>
      </c>
      <c r="AT486">
        <v>271.62</v>
      </c>
      <c r="AU486" s="1">
        <v>10227.81</v>
      </c>
      <c r="AV486" s="1">
        <v>6136.56</v>
      </c>
      <c r="AW486">
        <v>0.49740000000000001</v>
      </c>
      <c r="AX486" s="1">
        <v>4084.57</v>
      </c>
      <c r="AY486">
        <v>0.33110000000000001</v>
      </c>
      <c r="AZ486" s="1">
        <v>1180.03</v>
      </c>
      <c r="BA486">
        <v>9.5699999999999993E-2</v>
      </c>
      <c r="BB486">
        <v>935.28</v>
      </c>
      <c r="BC486">
        <v>7.5800000000000006E-2</v>
      </c>
      <c r="BD486" s="1">
        <v>12336.44</v>
      </c>
      <c r="BE486" s="1">
        <v>5116.4399999999996</v>
      </c>
      <c r="BF486">
        <v>1.7333000000000001</v>
      </c>
      <c r="BG486">
        <v>0.51449999999999996</v>
      </c>
      <c r="BH486">
        <v>0.22470000000000001</v>
      </c>
      <c r="BI486">
        <v>0.2051</v>
      </c>
      <c r="BJ486">
        <v>3.6999999999999998E-2</v>
      </c>
      <c r="BK486">
        <v>1.8800000000000001E-2</v>
      </c>
    </row>
    <row r="487" spans="1:63" x14ac:dyDescent="0.3">
      <c r="A487" t="s">
        <v>486</v>
      </c>
      <c r="B487">
        <v>46276</v>
      </c>
      <c r="C487">
        <v>91.43</v>
      </c>
      <c r="D487">
        <v>8.67</v>
      </c>
      <c r="E487">
        <v>792.57</v>
      </c>
      <c r="F487">
        <v>770.09</v>
      </c>
      <c r="G487">
        <v>2.5999999999999999E-3</v>
      </c>
      <c r="H487">
        <v>2.9999999999999997E-4</v>
      </c>
      <c r="I487">
        <v>4.7999999999999996E-3</v>
      </c>
      <c r="J487">
        <v>1.2999999999999999E-3</v>
      </c>
      <c r="K487">
        <v>1.9300000000000001E-2</v>
      </c>
      <c r="L487">
        <v>0.95130000000000003</v>
      </c>
      <c r="M487">
        <v>2.0400000000000001E-2</v>
      </c>
      <c r="N487">
        <v>0.37090000000000001</v>
      </c>
      <c r="O487">
        <v>8.9999999999999998E-4</v>
      </c>
      <c r="P487">
        <v>0.13639999999999999</v>
      </c>
      <c r="Q487" s="1">
        <v>53197.53</v>
      </c>
      <c r="R487">
        <v>0.27439999999999998</v>
      </c>
      <c r="S487">
        <v>0.17030000000000001</v>
      </c>
      <c r="T487">
        <v>0.5554</v>
      </c>
      <c r="U487">
        <v>7.14</v>
      </c>
      <c r="V487" s="1">
        <v>65237.56</v>
      </c>
      <c r="W487">
        <v>106.06</v>
      </c>
      <c r="X487" s="1">
        <v>171195.47</v>
      </c>
      <c r="Y487">
        <v>0.86260000000000003</v>
      </c>
      <c r="Z487">
        <v>7.0300000000000001E-2</v>
      </c>
      <c r="AA487">
        <v>6.7100000000000007E-2</v>
      </c>
      <c r="AB487">
        <v>0.13739999999999999</v>
      </c>
      <c r="AC487">
        <v>171.2</v>
      </c>
      <c r="AD487" s="1">
        <v>4465.91</v>
      </c>
      <c r="AE487">
        <v>542.72</v>
      </c>
      <c r="AF487" s="1">
        <v>146203.57</v>
      </c>
      <c r="AG487" t="s">
        <v>610</v>
      </c>
      <c r="AH487" s="1">
        <v>33935</v>
      </c>
      <c r="AI487" s="1">
        <v>51200.26</v>
      </c>
      <c r="AJ487">
        <v>40.54</v>
      </c>
      <c r="AK487">
        <v>24.74</v>
      </c>
      <c r="AL487">
        <v>29.88</v>
      </c>
      <c r="AM487">
        <v>4.76</v>
      </c>
      <c r="AN487" s="1">
        <v>1572.02</v>
      </c>
      <c r="AO487">
        <v>1.5144</v>
      </c>
      <c r="AP487" s="1">
        <v>1589.77</v>
      </c>
      <c r="AQ487" s="1">
        <v>2204.4699999999998</v>
      </c>
      <c r="AR487" s="1">
        <v>6150.49</v>
      </c>
      <c r="AS487">
        <v>557.24</v>
      </c>
      <c r="AT487">
        <v>309.89999999999998</v>
      </c>
      <c r="AU487" s="1">
        <v>10811.87</v>
      </c>
      <c r="AV487" s="1">
        <v>6240.37</v>
      </c>
      <c r="AW487">
        <v>0.4531</v>
      </c>
      <c r="AX487" s="1">
        <v>5138.07</v>
      </c>
      <c r="AY487">
        <v>0.373</v>
      </c>
      <c r="AZ487" s="1">
        <v>1627.39</v>
      </c>
      <c r="BA487">
        <v>0.1182</v>
      </c>
      <c r="BB487">
        <v>767.4</v>
      </c>
      <c r="BC487">
        <v>5.57E-2</v>
      </c>
      <c r="BD487" s="1">
        <v>13773.22</v>
      </c>
      <c r="BE487" s="1">
        <v>5316.82</v>
      </c>
      <c r="BF487">
        <v>1.8170999999999999</v>
      </c>
      <c r="BG487">
        <v>0.51690000000000003</v>
      </c>
      <c r="BH487">
        <v>0.20960000000000001</v>
      </c>
      <c r="BI487">
        <v>0.20949999999999999</v>
      </c>
      <c r="BJ487">
        <v>3.78E-2</v>
      </c>
      <c r="BK487">
        <v>2.63E-2</v>
      </c>
    </row>
    <row r="488" spans="1:63" x14ac:dyDescent="0.3">
      <c r="A488" t="s">
        <v>487</v>
      </c>
      <c r="B488">
        <v>49528</v>
      </c>
      <c r="C488">
        <v>87.33</v>
      </c>
      <c r="D488">
        <v>13.05</v>
      </c>
      <c r="E488" s="1">
        <v>1139.96</v>
      </c>
      <c r="F488" s="1">
        <v>1076.6400000000001</v>
      </c>
      <c r="G488">
        <v>2.3999999999999998E-3</v>
      </c>
      <c r="H488">
        <v>4.0000000000000002E-4</v>
      </c>
      <c r="I488">
        <v>6.8999999999999999E-3</v>
      </c>
      <c r="J488">
        <v>1.1999999999999999E-3</v>
      </c>
      <c r="K488">
        <v>1.5800000000000002E-2</v>
      </c>
      <c r="L488">
        <v>0.94889999999999997</v>
      </c>
      <c r="M488">
        <v>2.4500000000000001E-2</v>
      </c>
      <c r="N488">
        <v>0.49630000000000002</v>
      </c>
      <c r="O488">
        <v>1.1999999999999999E-3</v>
      </c>
      <c r="P488">
        <v>0.1484</v>
      </c>
      <c r="Q488" s="1">
        <v>51004.08</v>
      </c>
      <c r="R488">
        <v>0.26119999999999999</v>
      </c>
      <c r="S488">
        <v>0.19489999999999999</v>
      </c>
      <c r="T488">
        <v>0.54390000000000005</v>
      </c>
      <c r="U488">
        <v>9.7899999999999991</v>
      </c>
      <c r="V488" s="1">
        <v>66982.83</v>
      </c>
      <c r="W488">
        <v>112.11</v>
      </c>
      <c r="X488" s="1">
        <v>127265.29</v>
      </c>
      <c r="Y488">
        <v>0.85570000000000002</v>
      </c>
      <c r="Z488">
        <v>7.5600000000000001E-2</v>
      </c>
      <c r="AA488">
        <v>6.8699999999999997E-2</v>
      </c>
      <c r="AB488">
        <v>0.14430000000000001</v>
      </c>
      <c r="AC488">
        <v>127.27</v>
      </c>
      <c r="AD488" s="1">
        <v>3105.31</v>
      </c>
      <c r="AE488">
        <v>412.21</v>
      </c>
      <c r="AF488" s="1">
        <v>112347.77</v>
      </c>
      <c r="AG488" t="s">
        <v>610</v>
      </c>
      <c r="AH488" s="1">
        <v>31492</v>
      </c>
      <c r="AI488" s="1">
        <v>46891.81</v>
      </c>
      <c r="AJ488">
        <v>37.18</v>
      </c>
      <c r="AK488">
        <v>23.27</v>
      </c>
      <c r="AL488">
        <v>28.33</v>
      </c>
      <c r="AM488">
        <v>4.12</v>
      </c>
      <c r="AN488" s="1">
        <v>1028.81</v>
      </c>
      <c r="AO488">
        <v>1.1556999999999999</v>
      </c>
      <c r="AP488" s="1">
        <v>1505.94</v>
      </c>
      <c r="AQ488" s="1">
        <v>2308.65</v>
      </c>
      <c r="AR488" s="1">
        <v>5958.01</v>
      </c>
      <c r="AS488">
        <v>489.49</v>
      </c>
      <c r="AT488">
        <v>277.56</v>
      </c>
      <c r="AU488" s="1">
        <v>10539.65</v>
      </c>
      <c r="AV488" s="1">
        <v>7554.51</v>
      </c>
      <c r="AW488">
        <v>0.5877</v>
      </c>
      <c r="AX488" s="1">
        <v>3084.6</v>
      </c>
      <c r="AY488">
        <v>0.24</v>
      </c>
      <c r="AZ488" s="1">
        <v>1282.8800000000001</v>
      </c>
      <c r="BA488">
        <v>9.98E-2</v>
      </c>
      <c r="BB488">
        <v>931.6</v>
      </c>
      <c r="BC488">
        <v>7.2499999999999995E-2</v>
      </c>
      <c r="BD488" s="1">
        <v>12853.59</v>
      </c>
      <c r="BE488" s="1">
        <v>6286.49</v>
      </c>
      <c r="BF488">
        <v>2.6589</v>
      </c>
      <c r="BG488">
        <v>0.49619999999999997</v>
      </c>
      <c r="BH488">
        <v>0.22439999999999999</v>
      </c>
      <c r="BI488">
        <v>0.2258</v>
      </c>
      <c r="BJ488">
        <v>3.6299999999999999E-2</v>
      </c>
      <c r="BK488">
        <v>1.7299999999999999E-2</v>
      </c>
    </row>
    <row r="489" spans="1:63" x14ac:dyDescent="0.3">
      <c r="A489" t="s">
        <v>488</v>
      </c>
      <c r="B489">
        <v>46441</v>
      </c>
      <c r="C489">
        <v>95.9</v>
      </c>
      <c r="D489">
        <v>10.8</v>
      </c>
      <c r="E489" s="1">
        <v>1036.0899999999999</v>
      </c>
      <c r="F489">
        <v>980.87</v>
      </c>
      <c r="G489">
        <v>2.5999999999999999E-3</v>
      </c>
      <c r="H489">
        <v>4.0000000000000002E-4</v>
      </c>
      <c r="I489">
        <v>7.6E-3</v>
      </c>
      <c r="J489">
        <v>1.2999999999999999E-3</v>
      </c>
      <c r="K489">
        <v>1.4800000000000001E-2</v>
      </c>
      <c r="L489">
        <v>0.94569999999999999</v>
      </c>
      <c r="M489">
        <v>2.76E-2</v>
      </c>
      <c r="N489">
        <v>0.56520000000000004</v>
      </c>
      <c r="O489">
        <v>1.1000000000000001E-3</v>
      </c>
      <c r="P489">
        <v>0.1462</v>
      </c>
      <c r="Q489" s="1">
        <v>50747.41</v>
      </c>
      <c r="R489">
        <v>0.27579999999999999</v>
      </c>
      <c r="S489">
        <v>0.2009</v>
      </c>
      <c r="T489">
        <v>0.52329999999999999</v>
      </c>
      <c r="U489">
        <v>9.34</v>
      </c>
      <c r="V489" s="1">
        <v>68285.320000000007</v>
      </c>
      <c r="W489">
        <v>106.76</v>
      </c>
      <c r="X489" s="1">
        <v>132892.51999999999</v>
      </c>
      <c r="Y489">
        <v>0.81759999999999999</v>
      </c>
      <c r="Z489">
        <v>9.5899999999999999E-2</v>
      </c>
      <c r="AA489">
        <v>8.6599999999999996E-2</v>
      </c>
      <c r="AB489">
        <v>0.18240000000000001</v>
      </c>
      <c r="AC489">
        <v>132.88999999999999</v>
      </c>
      <c r="AD489" s="1">
        <v>3407.4</v>
      </c>
      <c r="AE489">
        <v>407.33</v>
      </c>
      <c r="AF489" s="1">
        <v>114996.8</v>
      </c>
      <c r="AG489" t="s">
        <v>610</v>
      </c>
      <c r="AH489" s="1">
        <v>30421</v>
      </c>
      <c r="AI489" s="1">
        <v>45464.1</v>
      </c>
      <c r="AJ489">
        <v>37.729999999999997</v>
      </c>
      <c r="AK489">
        <v>24.17</v>
      </c>
      <c r="AL489">
        <v>28.99</v>
      </c>
      <c r="AM489">
        <v>3.97</v>
      </c>
      <c r="AN489" s="1">
        <v>1092.56</v>
      </c>
      <c r="AO489">
        <v>1.1364000000000001</v>
      </c>
      <c r="AP489" s="1">
        <v>1572.85</v>
      </c>
      <c r="AQ489" s="1">
        <v>2451.86</v>
      </c>
      <c r="AR489" s="1">
        <v>6109.39</v>
      </c>
      <c r="AS489">
        <v>500.56</v>
      </c>
      <c r="AT489">
        <v>267.45</v>
      </c>
      <c r="AU489" s="1">
        <v>10902.1</v>
      </c>
      <c r="AV489" s="1">
        <v>7772.58</v>
      </c>
      <c r="AW489">
        <v>0.58299999999999996</v>
      </c>
      <c r="AX489" s="1">
        <v>3220.26</v>
      </c>
      <c r="AY489">
        <v>0.24149999999999999</v>
      </c>
      <c r="AZ489" s="1">
        <v>1289.01</v>
      </c>
      <c r="BA489">
        <v>9.6699999999999994E-2</v>
      </c>
      <c r="BB489" s="1">
        <v>1051.06</v>
      </c>
      <c r="BC489">
        <v>7.8799999999999995E-2</v>
      </c>
      <c r="BD489" s="1">
        <v>13332.91</v>
      </c>
      <c r="BE489" s="1">
        <v>6507.34</v>
      </c>
      <c r="BF489">
        <v>2.7816000000000001</v>
      </c>
      <c r="BG489">
        <v>0.49709999999999999</v>
      </c>
      <c r="BH489">
        <v>0.22720000000000001</v>
      </c>
      <c r="BI489">
        <v>0.2213</v>
      </c>
      <c r="BJ489">
        <v>3.5299999999999998E-2</v>
      </c>
      <c r="BK489">
        <v>1.9199999999999998E-2</v>
      </c>
    </row>
    <row r="490" spans="1:63" x14ac:dyDescent="0.3">
      <c r="A490" t="s">
        <v>489</v>
      </c>
      <c r="B490">
        <v>48538</v>
      </c>
      <c r="C490">
        <v>82.33</v>
      </c>
      <c r="D490">
        <v>11.98</v>
      </c>
      <c r="E490">
        <v>986.59</v>
      </c>
      <c r="F490">
        <v>930.7</v>
      </c>
      <c r="G490">
        <v>2E-3</v>
      </c>
      <c r="H490">
        <v>5.9999999999999995E-4</v>
      </c>
      <c r="I490">
        <v>0.01</v>
      </c>
      <c r="J490">
        <v>6.9999999999999999E-4</v>
      </c>
      <c r="K490">
        <v>1.29E-2</v>
      </c>
      <c r="L490">
        <v>0.94930000000000003</v>
      </c>
      <c r="M490">
        <v>2.47E-2</v>
      </c>
      <c r="N490">
        <v>0.54469999999999996</v>
      </c>
      <c r="O490">
        <v>1.8E-3</v>
      </c>
      <c r="P490">
        <v>0.14849999999999999</v>
      </c>
      <c r="Q490" s="1">
        <v>49239.28</v>
      </c>
      <c r="R490">
        <v>0.30890000000000001</v>
      </c>
      <c r="S490">
        <v>0.18360000000000001</v>
      </c>
      <c r="T490">
        <v>0.50760000000000005</v>
      </c>
      <c r="U490">
        <v>9.11</v>
      </c>
      <c r="V490" s="1">
        <v>65343.79</v>
      </c>
      <c r="W490">
        <v>103.94</v>
      </c>
      <c r="X490" s="1">
        <v>157259.85999999999</v>
      </c>
      <c r="Y490">
        <v>0.71989999999999998</v>
      </c>
      <c r="Z490">
        <v>0.12859999999999999</v>
      </c>
      <c r="AA490">
        <v>0.1515</v>
      </c>
      <c r="AB490">
        <v>0.28010000000000002</v>
      </c>
      <c r="AC490">
        <v>157.26</v>
      </c>
      <c r="AD490" s="1">
        <v>4329.12</v>
      </c>
      <c r="AE490">
        <v>450.73</v>
      </c>
      <c r="AF490" s="1">
        <v>144218.87</v>
      </c>
      <c r="AG490" t="s">
        <v>610</v>
      </c>
      <c r="AH490" s="1">
        <v>31419</v>
      </c>
      <c r="AI490" s="1">
        <v>49191.82</v>
      </c>
      <c r="AJ490">
        <v>37.630000000000003</v>
      </c>
      <c r="AK490">
        <v>25.57</v>
      </c>
      <c r="AL490">
        <v>28.59</v>
      </c>
      <c r="AM490">
        <v>4.05</v>
      </c>
      <c r="AN490" s="1">
        <v>1791.35</v>
      </c>
      <c r="AO490">
        <v>1.0891</v>
      </c>
      <c r="AP490" s="1">
        <v>1594.34</v>
      </c>
      <c r="AQ490" s="1">
        <v>2374.1799999999998</v>
      </c>
      <c r="AR490" s="1">
        <v>6215.52</v>
      </c>
      <c r="AS490">
        <v>504.63</v>
      </c>
      <c r="AT490">
        <v>365.98</v>
      </c>
      <c r="AU490" s="1">
        <v>11054.65</v>
      </c>
      <c r="AV490" s="1">
        <v>6858.04</v>
      </c>
      <c r="AW490">
        <v>0.51180000000000003</v>
      </c>
      <c r="AX490" s="1">
        <v>4131.13</v>
      </c>
      <c r="AY490">
        <v>0.30830000000000002</v>
      </c>
      <c r="AZ490" s="1">
        <v>1332.16</v>
      </c>
      <c r="BA490">
        <v>9.9400000000000002E-2</v>
      </c>
      <c r="BB490" s="1">
        <v>1077.7</v>
      </c>
      <c r="BC490">
        <v>8.0399999999999999E-2</v>
      </c>
      <c r="BD490" s="1">
        <v>13399.03</v>
      </c>
      <c r="BE490" s="1">
        <v>5369.01</v>
      </c>
      <c r="BF490">
        <v>1.8931</v>
      </c>
      <c r="BG490">
        <v>0.49180000000000001</v>
      </c>
      <c r="BH490">
        <v>0.22939999999999999</v>
      </c>
      <c r="BI490">
        <v>0.2238</v>
      </c>
      <c r="BJ490">
        <v>3.5400000000000001E-2</v>
      </c>
      <c r="BK490">
        <v>1.9599999999999999E-2</v>
      </c>
    </row>
    <row r="491" spans="1:63" x14ac:dyDescent="0.3">
      <c r="A491" t="s">
        <v>490</v>
      </c>
      <c r="B491">
        <v>49064</v>
      </c>
      <c r="C491">
        <v>85.76</v>
      </c>
      <c r="D491">
        <v>10.9</v>
      </c>
      <c r="E491">
        <v>935.22</v>
      </c>
      <c r="F491">
        <v>879.74</v>
      </c>
      <c r="G491">
        <v>2.5000000000000001E-3</v>
      </c>
      <c r="H491">
        <v>2.0000000000000001E-4</v>
      </c>
      <c r="I491">
        <v>7.4000000000000003E-3</v>
      </c>
      <c r="J491">
        <v>1.1999999999999999E-3</v>
      </c>
      <c r="K491">
        <v>1.18E-2</v>
      </c>
      <c r="L491">
        <v>0.95340000000000003</v>
      </c>
      <c r="M491">
        <v>2.35E-2</v>
      </c>
      <c r="N491">
        <v>0.57899999999999996</v>
      </c>
      <c r="O491">
        <v>1.1000000000000001E-3</v>
      </c>
      <c r="P491">
        <v>0.15210000000000001</v>
      </c>
      <c r="Q491" s="1">
        <v>49729.8</v>
      </c>
      <c r="R491">
        <v>0.2848</v>
      </c>
      <c r="S491">
        <v>0.19500000000000001</v>
      </c>
      <c r="T491">
        <v>0.52029999999999998</v>
      </c>
      <c r="U491">
        <v>8.36</v>
      </c>
      <c r="V491" s="1">
        <v>65549.789999999994</v>
      </c>
      <c r="W491">
        <v>107.87</v>
      </c>
      <c r="X491" s="1">
        <v>118160.08</v>
      </c>
      <c r="Y491">
        <v>0.80089999999999995</v>
      </c>
      <c r="Z491">
        <v>0.1014</v>
      </c>
      <c r="AA491">
        <v>9.7600000000000006E-2</v>
      </c>
      <c r="AB491">
        <v>0.1991</v>
      </c>
      <c r="AC491">
        <v>118.16</v>
      </c>
      <c r="AD491" s="1">
        <v>2924.82</v>
      </c>
      <c r="AE491">
        <v>363.31</v>
      </c>
      <c r="AF491" s="1">
        <v>102942.65</v>
      </c>
      <c r="AG491" t="s">
        <v>610</v>
      </c>
      <c r="AH491" s="1">
        <v>30421</v>
      </c>
      <c r="AI491" s="1">
        <v>44699.3</v>
      </c>
      <c r="AJ491">
        <v>33.31</v>
      </c>
      <c r="AK491">
        <v>23.45</v>
      </c>
      <c r="AL491">
        <v>26.48</v>
      </c>
      <c r="AM491">
        <v>3.88</v>
      </c>
      <c r="AN491" s="1">
        <v>1122.2</v>
      </c>
      <c r="AO491">
        <v>1.0605</v>
      </c>
      <c r="AP491" s="1">
        <v>1534.87</v>
      </c>
      <c r="AQ491" s="1">
        <v>2513.17</v>
      </c>
      <c r="AR491" s="1">
        <v>6146.44</v>
      </c>
      <c r="AS491">
        <v>501.94</v>
      </c>
      <c r="AT491">
        <v>261.48</v>
      </c>
      <c r="AU491" s="1">
        <v>10957.9</v>
      </c>
      <c r="AV491" s="1">
        <v>8435.91</v>
      </c>
      <c r="AW491">
        <v>0.61909999999999998</v>
      </c>
      <c r="AX491" s="1">
        <v>2833.43</v>
      </c>
      <c r="AY491">
        <v>0.2079</v>
      </c>
      <c r="AZ491" s="1">
        <v>1246.94</v>
      </c>
      <c r="BA491">
        <v>9.1499999999999998E-2</v>
      </c>
      <c r="BB491" s="1">
        <v>1110.7</v>
      </c>
      <c r="BC491">
        <v>8.1500000000000003E-2</v>
      </c>
      <c r="BD491" s="1">
        <v>13626.98</v>
      </c>
      <c r="BE491" s="1">
        <v>7098.85</v>
      </c>
      <c r="BF491">
        <v>3.1737000000000002</v>
      </c>
      <c r="BG491">
        <v>0.48970000000000002</v>
      </c>
      <c r="BH491">
        <v>0.23139999999999999</v>
      </c>
      <c r="BI491">
        <v>0.224</v>
      </c>
      <c r="BJ491">
        <v>3.5900000000000001E-2</v>
      </c>
      <c r="BK491">
        <v>1.9099999999999999E-2</v>
      </c>
    </row>
    <row r="492" spans="1:63" x14ac:dyDescent="0.3">
      <c r="A492" t="s">
        <v>491</v>
      </c>
      <c r="B492">
        <v>50237</v>
      </c>
      <c r="C492">
        <v>75.33</v>
      </c>
      <c r="D492">
        <v>9.9</v>
      </c>
      <c r="E492">
        <v>745.44</v>
      </c>
      <c r="F492">
        <v>726.04</v>
      </c>
      <c r="G492">
        <v>2E-3</v>
      </c>
      <c r="H492">
        <v>2.9999999999999997E-4</v>
      </c>
      <c r="I492">
        <v>5.1999999999999998E-3</v>
      </c>
      <c r="J492">
        <v>1.1999999999999999E-3</v>
      </c>
      <c r="K492">
        <v>1.5800000000000002E-2</v>
      </c>
      <c r="L492">
        <v>0.95569999999999999</v>
      </c>
      <c r="M492">
        <v>1.9900000000000001E-2</v>
      </c>
      <c r="N492">
        <v>0.45300000000000001</v>
      </c>
      <c r="O492">
        <v>3.5000000000000001E-3</v>
      </c>
      <c r="P492">
        <v>0.14680000000000001</v>
      </c>
      <c r="Q492" s="1">
        <v>49751.56</v>
      </c>
      <c r="R492">
        <v>0.28620000000000001</v>
      </c>
      <c r="S492">
        <v>0.1767</v>
      </c>
      <c r="T492">
        <v>0.53700000000000003</v>
      </c>
      <c r="U492">
        <v>7.5</v>
      </c>
      <c r="V492" s="1">
        <v>60970.91</v>
      </c>
      <c r="W492">
        <v>95.23</v>
      </c>
      <c r="X492" s="1">
        <v>129693.79</v>
      </c>
      <c r="Y492">
        <v>0.92169999999999996</v>
      </c>
      <c r="Z492">
        <v>3.6900000000000002E-2</v>
      </c>
      <c r="AA492">
        <v>4.1399999999999999E-2</v>
      </c>
      <c r="AB492">
        <v>7.8299999999999995E-2</v>
      </c>
      <c r="AC492">
        <v>129.69</v>
      </c>
      <c r="AD492" s="1">
        <v>3098.71</v>
      </c>
      <c r="AE492">
        <v>415.76</v>
      </c>
      <c r="AF492" s="1">
        <v>112183.61</v>
      </c>
      <c r="AG492" t="s">
        <v>610</v>
      </c>
      <c r="AH492" s="1">
        <v>32485</v>
      </c>
      <c r="AI492" s="1">
        <v>47690.38</v>
      </c>
      <c r="AJ492">
        <v>35.78</v>
      </c>
      <c r="AK492">
        <v>23.47</v>
      </c>
      <c r="AL492">
        <v>26.51</v>
      </c>
      <c r="AM492">
        <v>4.62</v>
      </c>
      <c r="AN492" s="1">
        <v>1504.58</v>
      </c>
      <c r="AO492">
        <v>1.4531000000000001</v>
      </c>
      <c r="AP492" s="1">
        <v>1558.94</v>
      </c>
      <c r="AQ492" s="1">
        <v>2318.1</v>
      </c>
      <c r="AR492" s="1">
        <v>6205.68</v>
      </c>
      <c r="AS492">
        <v>461.29</v>
      </c>
      <c r="AT492">
        <v>365.26</v>
      </c>
      <c r="AU492" s="1">
        <v>10909.27</v>
      </c>
      <c r="AV492" s="1">
        <v>8118.93</v>
      </c>
      <c r="AW492">
        <v>0.58320000000000005</v>
      </c>
      <c r="AX492" s="1">
        <v>3387.36</v>
      </c>
      <c r="AY492">
        <v>0.24329999999999999</v>
      </c>
      <c r="AZ492" s="1">
        <v>1514.56</v>
      </c>
      <c r="BA492">
        <v>0.10879999999999999</v>
      </c>
      <c r="BB492">
        <v>901.5</v>
      </c>
      <c r="BC492">
        <v>6.4799999999999996E-2</v>
      </c>
      <c r="BD492" s="1">
        <v>13922.35</v>
      </c>
      <c r="BE492" s="1">
        <v>7201.56</v>
      </c>
      <c r="BF492">
        <v>3.0358999999999998</v>
      </c>
      <c r="BG492">
        <v>0.50090000000000001</v>
      </c>
      <c r="BH492">
        <v>0.20799999999999999</v>
      </c>
      <c r="BI492">
        <v>0.22869999999999999</v>
      </c>
      <c r="BJ492">
        <v>3.73E-2</v>
      </c>
      <c r="BK492">
        <v>2.5000000000000001E-2</v>
      </c>
    </row>
    <row r="493" spans="1:63" x14ac:dyDescent="0.3">
      <c r="A493" t="s">
        <v>492</v>
      </c>
      <c r="B493">
        <v>48041</v>
      </c>
      <c r="C493">
        <v>51.67</v>
      </c>
      <c r="D493">
        <v>72.790000000000006</v>
      </c>
      <c r="E493" s="1">
        <v>3760.8</v>
      </c>
      <c r="F493" s="1">
        <v>3620.63</v>
      </c>
      <c r="G493">
        <v>1.43E-2</v>
      </c>
      <c r="H493">
        <v>6.9999999999999999E-4</v>
      </c>
      <c r="I493">
        <v>2.4299999999999999E-2</v>
      </c>
      <c r="J493">
        <v>1.1999999999999999E-3</v>
      </c>
      <c r="K493">
        <v>4.0599999999999997E-2</v>
      </c>
      <c r="L493">
        <v>0.88160000000000005</v>
      </c>
      <c r="M493">
        <v>3.73E-2</v>
      </c>
      <c r="N493">
        <v>0.26129999999999998</v>
      </c>
      <c r="O493">
        <v>1.3100000000000001E-2</v>
      </c>
      <c r="P493">
        <v>0.1203</v>
      </c>
      <c r="Q493" s="1">
        <v>60093.83</v>
      </c>
      <c r="R493">
        <v>0.24179999999999999</v>
      </c>
      <c r="S493">
        <v>0.18920000000000001</v>
      </c>
      <c r="T493">
        <v>0.56899999999999995</v>
      </c>
      <c r="U493">
        <v>21.02</v>
      </c>
      <c r="V493" s="1">
        <v>86795.56</v>
      </c>
      <c r="W493">
        <v>175.11</v>
      </c>
      <c r="X493" s="1">
        <v>162490.74</v>
      </c>
      <c r="Y493">
        <v>0.8014</v>
      </c>
      <c r="Z493">
        <v>0.15709999999999999</v>
      </c>
      <c r="AA493">
        <v>4.1500000000000002E-2</v>
      </c>
      <c r="AB493">
        <v>0.1986</v>
      </c>
      <c r="AC493">
        <v>162.49</v>
      </c>
      <c r="AD493" s="1">
        <v>5798.69</v>
      </c>
      <c r="AE493">
        <v>724.41</v>
      </c>
      <c r="AF493" s="1">
        <v>158923.75</v>
      </c>
      <c r="AG493" t="s">
        <v>610</v>
      </c>
      <c r="AH493" s="1">
        <v>39596</v>
      </c>
      <c r="AI493" s="1">
        <v>64942.78</v>
      </c>
      <c r="AJ493">
        <v>55.9</v>
      </c>
      <c r="AK493">
        <v>34.17</v>
      </c>
      <c r="AL493">
        <v>37.82</v>
      </c>
      <c r="AM493">
        <v>4.38</v>
      </c>
      <c r="AN493" s="1">
        <v>1594.38</v>
      </c>
      <c r="AO493">
        <v>0.88400000000000001</v>
      </c>
      <c r="AP493" s="1">
        <v>1213.54</v>
      </c>
      <c r="AQ493" s="1">
        <v>1856.15</v>
      </c>
      <c r="AR493" s="1">
        <v>5941.45</v>
      </c>
      <c r="AS493">
        <v>590.48</v>
      </c>
      <c r="AT493">
        <v>284.83</v>
      </c>
      <c r="AU493" s="1">
        <v>9886.4500000000007</v>
      </c>
      <c r="AV493" s="1">
        <v>4307.49</v>
      </c>
      <c r="AW493">
        <v>0.38840000000000002</v>
      </c>
      <c r="AX493" s="1">
        <v>5424.69</v>
      </c>
      <c r="AY493">
        <v>0.48909999999999998</v>
      </c>
      <c r="AZ493">
        <v>813.42</v>
      </c>
      <c r="BA493">
        <v>7.3300000000000004E-2</v>
      </c>
      <c r="BB493">
        <v>544.65</v>
      </c>
      <c r="BC493">
        <v>4.9099999999999998E-2</v>
      </c>
      <c r="BD493" s="1">
        <v>11090.25</v>
      </c>
      <c r="BE493" s="1">
        <v>3015.51</v>
      </c>
      <c r="BF493">
        <v>0.62019999999999997</v>
      </c>
      <c r="BG493">
        <v>0.5736</v>
      </c>
      <c r="BH493">
        <v>0.2223</v>
      </c>
      <c r="BI493">
        <v>0.157</v>
      </c>
      <c r="BJ493">
        <v>3.0499999999999999E-2</v>
      </c>
      <c r="BK493">
        <v>1.66E-2</v>
      </c>
    </row>
    <row r="494" spans="1:63" x14ac:dyDescent="0.3">
      <c r="A494" t="s">
        <v>493</v>
      </c>
      <c r="B494">
        <v>47381</v>
      </c>
      <c r="C494">
        <v>85.57</v>
      </c>
      <c r="D494">
        <v>35.11</v>
      </c>
      <c r="E494" s="1">
        <v>3004.2</v>
      </c>
      <c r="F494" s="1">
        <v>2848.89</v>
      </c>
      <c r="G494">
        <v>0.01</v>
      </c>
      <c r="H494">
        <v>8.0000000000000004E-4</v>
      </c>
      <c r="I494">
        <v>1.83E-2</v>
      </c>
      <c r="J494">
        <v>1E-3</v>
      </c>
      <c r="K494">
        <v>2.8400000000000002E-2</v>
      </c>
      <c r="L494">
        <v>0.90300000000000002</v>
      </c>
      <c r="M494">
        <v>3.85E-2</v>
      </c>
      <c r="N494">
        <v>0.40839999999999999</v>
      </c>
      <c r="O494">
        <v>9.9000000000000008E-3</v>
      </c>
      <c r="P494">
        <v>0.13350000000000001</v>
      </c>
      <c r="Q494" s="1">
        <v>56801.24</v>
      </c>
      <c r="R494">
        <v>0.25729999999999997</v>
      </c>
      <c r="S494">
        <v>0.1686</v>
      </c>
      <c r="T494">
        <v>0.57410000000000005</v>
      </c>
      <c r="U494">
        <v>18.739999999999998</v>
      </c>
      <c r="V494" s="1">
        <v>78249.75</v>
      </c>
      <c r="W494">
        <v>155.05000000000001</v>
      </c>
      <c r="X494" s="1">
        <v>156993.41</v>
      </c>
      <c r="Y494">
        <v>0.72219999999999995</v>
      </c>
      <c r="Z494">
        <v>0.20330000000000001</v>
      </c>
      <c r="AA494">
        <v>7.46E-2</v>
      </c>
      <c r="AB494">
        <v>0.27779999999999999</v>
      </c>
      <c r="AC494">
        <v>156.99</v>
      </c>
      <c r="AD494" s="1">
        <v>5079.6499999999996</v>
      </c>
      <c r="AE494">
        <v>543.89</v>
      </c>
      <c r="AF494" s="1">
        <v>152269.82</v>
      </c>
      <c r="AG494" t="s">
        <v>610</v>
      </c>
      <c r="AH494" s="1">
        <v>33434</v>
      </c>
      <c r="AI494" s="1">
        <v>54699.61</v>
      </c>
      <c r="AJ494">
        <v>51.47</v>
      </c>
      <c r="AK494">
        <v>29.38</v>
      </c>
      <c r="AL494">
        <v>35.840000000000003</v>
      </c>
      <c r="AM494">
        <v>4.17</v>
      </c>
      <c r="AN494" s="1">
        <v>1726.07</v>
      </c>
      <c r="AO494">
        <v>0.95809999999999995</v>
      </c>
      <c r="AP494" s="1">
        <v>1322.63</v>
      </c>
      <c r="AQ494" s="1">
        <v>1811.08</v>
      </c>
      <c r="AR494" s="1">
        <v>6052.82</v>
      </c>
      <c r="AS494">
        <v>567.30999999999995</v>
      </c>
      <c r="AT494">
        <v>287.32</v>
      </c>
      <c r="AU494" s="1">
        <v>10041.16</v>
      </c>
      <c r="AV494" s="1">
        <v>4953.88</v>
      </c>
      <c r="AW494">
        <v>0.42159999999999997</v>
      </c>
      <c r="AX494" s="1">
        <v>5010.49</v>
      </c>
      <c r="AY494">
        <v>0.4264</v>
      </c>
      <c r="AZ494">
        <v>994.77</v>
      </c>
      <c r="BA494">
        <v>8.4699999999999998E-2</v>
      </c>
      <c r="BB494">
        <v>790.55</v>
      </c>
      <c r="BC494">
        <v>6.7299999999999999E-2</v>
      </c>
      <c r="BD494" s="1">
        <v>11749.68</v>
      </c>
      <c r="BE494" s="1">
        <v>3563.84</v>
      </c>
      <c r="BF494">
        <v>0.95330000000000004</v>
      </c>
      <c r="BG494">
        <v>0.54159999999999997</v>
      </c>
      <c r="BH494">
        <v>0.21690000000000001</v>
      </c>
      <c r="BI494">
        <v>0.1865</v>
      </c>
      <c r="BJ494">
        <v>3.1399999999999997E-2</v>
      </c>
      <c r="BK494">
        <v>2.3599999999999999E-2</v>
      </c>
    </row>
    <row r="495" spans="1:63" x14ac:dyDescent="0.3">
      <c r="A495" t="s">
        <v>494</v>
      </c>
      <c r="B495">
        <v>45807</v>
      </c>
      <c r="C495">
        <v>100.33</v>
      </c>
      <c r="D495">
        <v>9.51</v>
      </c>
      <c r="E495">
        <v>954.11</v>
      </c>
      <c r="F495">
        <v>912.93</v>
      </c>
      <c r="G495">
        <v>2.5999999999999999E-3</v>
      </c>
      <c r="H495">
        <v>2.0000000000000001E-4</v>
      </c>
      <c r="I495">
        <v>5.0000000000000001E-3</v>
      </c>
      <c r="J495">
        <v>1.4E-3</v>
      </c>
      <c r="K495">
        <v>2.0899999999999998E-2</v>
      </c>
      <c r="L495">
        <v>0.94799999999999995</v>
      </c>
      <c r="M495">
        <v>2.1899999999999999E-2</v>
      </c>
      <c r="N495">
        <v>0.40189999999999998</v>
      </c>
      <c r="O495">
        <v>1.6999999999999999E-3</v>
      </c>
      <c r="P495">
        <v>0.14860000000000001</v>
      </c>
      <c r="Q495" s="1">
        <v>52139.9</v>
      </c>
      <c r="R495">
        <v>0.23100000000000001</v>
      </c>
      <c r="S495">
        <v>0.18029999999999999</v>
      </c>
      <c r="T495">
        <v>0.5887</v>
      </c>
      <c r="U495">
        <v>8.7100000000000009</v>
      </c>
      <c r="V495" s="1">
        <v>65938.42</v>
      </c>
      <c r="W495">
        <v>105.4</v>
      </c>
      <c r="X495" s="1">
        <v>149627.9</v>
      </c>
      <c r="Y495">
        <v>0.89290000000000003</v>
      </c>
      <c r="Z495">
        <v>5.8099999999999999E-2</v>
      </c>
      <c r="AA495">
        <v>4.9000000000000002E-2</v>
      </c>
      <c r="AB495">
        <v>0.1071</v>
      </c>
      <c r="AC495">
        <v>149.63</v>
      </c>
      <c r="AD495" s="1">
        <v>3595.25</v>
      </c>
      <c r="AE495">
        <v>467.41</v>
      </c>
      <c r="AF495" s="1">
        <v>127308.64</v>
      </c>
      <c r="AG495" t="s">
        <v>610</v>
      </c>
      <c r="AH495" s="1">
        <v>33148</v>
      </c>
      <c r="AI495" s="1">
        <v>49016.84</v>
      </c>
      <c r="AJ495">
        <v>39.11</v>
      </c>
      <c r="AK495">
        <v>22.98</v>
      </c>
      <c r="AL495">
        <v>27.41</v>
      </c>
      <c r="AM495">
        <v>4.66</v>
      </c>
      <c r="AN495" s="1">
        <v>1326.66</v>
      </c>
      <c r="AO495">
        <v>1.4564999999999999</v>
      </c>
      <c r="AP495" s="1">
        <v>1636.12</v>
      </c>
      <c r="AQ495" s="1">
        <v>2277.52</v>
      </c>
      <c r="AR495" s="1">
        <v>6070.79</v>
      </c>
      <c r="AS495">
        <v>441.89</v>
      </c>
      <c r="AT495">
        <v>280.52</v>
      </c>
      <c r="AU495" s="1">
        <v>10706.84</v>
      </c>
      <c r="AV495" s="1">
        <v>6936.55</v>
      </c>
      <c r="AW495">
        <v>0.52080000000000004</v>
      </c>
      <c r="AX495" s="1">
        <v>4053.83</v>
      </c>
      <c r="AY495">
        <v>0.3044</v>
      </c>
      <c r="AZ495" s="1">
        <v>1491.56</v>
      </c>
      <c r="BA495">
        <v>0.112</v>
      </c>
      <c r="BB495">
        <v>837.57</v>
      </c>
      <c r="BC495">
        <v>6.2899999999999998E-2</v>
      </c>
      <c r="BD495" s="1">
        <v>13319.51</v>
      </c>
      <c r="BE495" s="1">
        <v>5712.79</v>
      </c>
      <c r="BF495">
        <v>2.1858</v>
      </c>
      <c r="BG495">
        <v>0.49859999999999999</v>
      </c>
      <c r="BH495">
        <v>0.21160000000000001</v>
      </c>
      <c r="BI495">
        <v>0.2303</v>
      </c>
      <c r="BJ495">
        <v>3.6700000000000003E-2</v>
      </c>
      <c r="BK495">
        <v>2.2800000000000001E-2</v>
      </c>
    </row>
    <row r="496" spans="1:63" x14ac:dyDescent="0.3">
      <c r="A496" t="s">
        <v>495</v>
      </c>
      <c r="B496">
        <v>50427</v>
      </c>
      <c r="C496">
        <v>31.24</v>
      </c>
      <c r="D496">
        <v>124.39</v>
      </c>
      <c r="E496" s="1">
        <v>3885.75</v>
      </c>
      <c r="F496" s="1">
        <v>3791.11</v>
      </c>
      <c r="G496">
        <v>3.8300000000000001E-2</v>
      </c>
      <c r="H496">
        <v>8.0000000000000004E-4</v>
      </c>
      <c r="I496">
        <v>2.1399999999999999E-2</v>
      </c>
      <c r="J496">
        <v>8.0000000000000004E-4</v>
      </c>
      <c r="K496">
        <v>3.0599999999999999E-2</v>
      </c>
      <c r="L496">
        <v>0.87419999999999998</v>
      </c>
      <c r="M496">
        <v>3.39E-2</v>
      </c>
      <c r="N496">
        <v>9.3600000000000003E-2</v>
      </c>
      <c r="O496">
        <v>1.34E-2</v>
      </c>
      <c r="P496">
        <v>0.10489999999999999</v>
      </c>
      <c r="Q496" s="1">
        <v>69061.679999999993</v>
      </c>
      <c r="R496">
        <v>0.1696</v>
      </c>
      <c r="S496">
        <v>0.18329999999999999</v>
      </c>
      <c r="T496">
        <v>0.64710000000000001</v>
      </c>
      <c r="U496">
        <v>22.02</v>
      </c>
      <c r="V496" s="1">
        <v>92823.08</v>
      </c>
      <c r="W496">
        <v>174.33</v>
      </c>
      <c r="X496" s="1">
        <v>215492.7</v>
      </c>
      <c r="Y496">
        <v>0.84530000000000005</v>
      </c>
      <c r="Z496">
        <v>0.12609999999999999</v>
      </c>
      <c r="AA496">
        <v>2.86E-2</v>
      </c>
      <c r="AB496">
        <v>0.1547</v>
      </c>
      <c r="AC496">
        <v>215.49</v>
      </c>
      <c r="AD496" s="1">
        <v>9060.9</v>
      </c>
      <c r="AE496" s="1">
        <v>1045.27</v>
      </c>
      <c r="AF496" s="1">
        <v>233022.48</v>
      </c>
      <c r="AG496" t="s">
        <v>610</v>
      </c>
      <c r="AH496" s="1">
        <v>53944</v>
      </c>
      <c r="AI496" s="1">
        <v>121948.47</v>
      </c>
      <c r="AJ496">
        <v>75.8</v>
      </c>
      <c r="AK496">
        <v>41.1</v>
      </c>
      <c r="AL496">
        <v>46.92</v>
      </c>
      <c r="AM496">
        <v>4.84</v>
      </c>
      <c r="AN496" s="1">
        <v>1302.8699999999999</v>
      </c>
      <c r="AO496">
        <v>0.59489999999999998</v>
      </c>
      <c r="AP496" s="1">
        <v>1384.86</v>
      </c>
      <c r="AQ496" s="1">
        <v>1920.34</v>
      </c>
      <c r="AR496" s="1">
        <v>6895.24</v>
      </c>
      <c r="AS496">
        <v>749.53</v>
      </c>
      <c r="AT496">
        <v>420.18</v>
      </c>
      <c r="AU496" s="1">
        <v>11370.16</v>
      </c>
      <c r="AV496" s="1">
        <v>3028.63</v>
      </c>
      <c r="AW496">
        <v>0.2432</v>
      </c>
      <c r="AX496" s="1">
        <v>8048.11</v>
      </c>
      <c r="AY496">
        <v>0.64629999999999999</v>
      </c>
      <c r="AZ496" s="1">
        <v>1018.2</v>
      </c>
      <c r="BA496">
        <v>8.1799999999999998E-2</v>
      </c>
      <c r="BB496">
        <v>358.19</v>
      </c>
      <c r="BC496">
        <v>2.8799999999999999E-2</v>
      </c>
      <c r="BD496" s="1">
        <v>12453.13</v>
      </c>
      <c r="BE496" s="1">
        <v>1584.35</v>
      </c>
      <c r="BF496">
        <v>0.1583</v>
      </c>
      <c r="BG496">
        <v>0.59870000000000001</v>
      </c>
      <c r="BH496">
        <v>0.2165</v>
      </c>
      <c r="BI496">
        <v>0.13769999999999999</v>
      </c>
      <c r="BJ496">
        <v>3.1600000000000003E-2</v>
      </c>
      <c r="BK496">
        <v>1.55E-2</v>
      </c>
    </row>
    <row r="497" spans="1:63" x14ac:dyDescent="0.3">
      <c r="A497" t="s">
        <v>496</v>
      </c>
      <c r="B497">
        <v>44818</v>
      </c>
      <c r="C497">
        <v>17.62</v>
      </c>
      <c r="D497">
        <v>358.46</v>
      </c>
      <c r="E497" s="1">
        <v>6315.66</v>
      </c>
      <c r="F497" s="1">
        <v>5105.96</v>
      </c>
      <c r="G497">
        <v>4.4999999999999997E-3</v>
      </c>
      <c r="H497">
        <v>8.9999999999999998E-4</v>
      </c>
      <c r="I497">
        <v>0.32869999999999999</v>
      </c>
      <c r="J497">
        <v>1.4E-3</v>
      </c>
      <c r="K497">
        <v>0.1</v>
      </c>
      <c r="L497">
        <v>0.47</v>
      </c>
      <c r="M497">
        <v>9.4500000000000001E-2</v>
      </c>
      <c r="N497">
        <v>0.873</v>
      </c>
      <c r="O497">
        <v>3.3300000000000003E-2</v>
      </c>
      <c r="P497">
        <v>0.1769</v>
      </c>
      <c r="Q497" s="1">
        <v>57701.82</v>
      </c>
      <c r="R497">
        <v>0.30759999999999998</v>
      </c>
      <c r="S497">
        <v>0.1676</v>
      </c>
      <c r="T497">
        <v>0.52490000000000003</v>
      </c>
      <c r="U497">
        <v>45.04</v>
      </c>
      <c r="V497" s="1">
        <v>79999.820000000007</v>
      </c>
      <c r="W497">
        <v>138.65</v>
      </c>
      <c r="X497" s="1">
        <v>77381.84</v>
      </c>
      <c r="Y497">
        <v>0.66349999999999998</v>
      </c>
      <c r="Z497">
        <v>0.27560000000000001</v>
      </c>
      <c r="AA497">
        <v>6.0999999999999999E-2</v>
      </c>
      <c r="AB497">
        <v>0.33650000000000002</v>
      </c>
      <c r="AC497">
        <v>77.38</v>
      </c>
      <c r="AD497" s="1">
        <v>3470.41</v>
      </c>
      <c r="AE497">
        <v>450.22</v>
      </c>
      <c r="AF497" s="1">
        <v>73951.89</v>
      </c>
      <c r="AG497" t="s">
        <v>610</v>
      </c>
      <c r="AH497" s="1">
        <v>26606</v>
      </c>
      <c r="AI497" s="1">
        <v>38386.870000000003</v>
      </c>
      <c r="AJ497">
        <v>62.29</v>
      </c>
      <c r="AK497">
        <v>43.87</v>
      </c>
      <c r="AL497">
        <v>50.24</v>
      </c>
      <c r="AM497">
        <v>4.2699999999999996</v>
      </c>
      <c r="AN497">
        <v>804.63</v>
      </c>
      <c r="AO497">
        <v>1.2981</v>
      </c>
      <c r="AP497" s="1">
        <v>1742.65</v>
      </c>
      <c r="AQ497" s="1">
        <v>2430.92</v>
      </c>
      <c r="AR497" s="1">
        <v>6810.43</v>
      </c>
      <c r="AS497">
        <v>800.7</v>
      </c>
      <c r="AT497">
        <v>563.95000000000005</v>
      </c>
      <c r="AU497" s="1">
        <v>12348.66</v>
      </c>
      <c r="AV497" s="1">
        <v>9661.41</v>
      </c>
      <c r="AW497">
        <v>0.60609999999999997</v>
      </c>
      <c r="AX497" s="1">
        <v>3885.1</v>
      </c>
      <c r="AY497">
        <v>0.2437</v>
      </c>
      <c r="AZ497">
        <v>740.21</v>
      </c>
      <c r="BA497">
        <v>4.6399999999999997E-2</v>
      </c>
      <c r="BB497" s="1">
        <v>1654.78</v>
      </c>
      <c r="BC497">
        <v>0.1038</v>
      </c>
      <c r="BD497" s="1">
        <v>15941.5</v>
      </c>
      <c r="BE497" s="1">
        <v>5690.09</v>
      </c>
      <c r="BF497">
        <v>3.2984</v>
      </c>
      <c r="BG497">
        <v>0.48509999999999998</v>
      </c>
      <c r="BH497">
        <v>0.18859999999999999</v>
      </c>
      <c r="BI497">
        <v>0.28799999999999998</v>
      </c>
      <c r="BJ497">
        <v>2.81E-2</v>
      </c>
      <c r="BK497">
        <v>1.0200000000000001E-2</v>
      </c>
    </row>
    <row r="498" spans="1:63" x14ac:dyDescent="0.3">
      <c r="A498" t="s">
        <v>497</v>
      </c>
      <c r="B498">
        <v>48223</v>
      </c>
      <c r="C498">
        <v>34.049999999999997</v>
      </c>
      <c r="D498">
        <v>106.66</v>
      </c>
      <c r="E498" s="1">
        <v>3631.44</v>
      </c>
      <c r="F498" s="1">
        <v>3479.87</v>
      </c>
      <c r="G498">
        <v>2.46E-2</v>
      </c>
      <c r="H498">
        <v>8.9999999999999998E-4</v>
      </c>
      <c r="I498">
        <v>0.10489999999999999</v>
      </c>
      <c r="J498">
        <v>1.1999999999999999E-3</v>
      </c>
      <c r="K498">
        <v>5.3100000000000001E-2</v>
      </c>
      <c r="L498">
        <v>0.75590000000000002</v>
      </c>
      <c r="M498">
        <v>5.9299999999999999E-2</v>
      </c>
      <c r="N498">
        <v>0.38069999999999998</v>
      </c>
      <c r="O498">
        <v>2.3099999999999999E-2</v>
      </c>
      <c r="P498">
        <v>0.13059999999999999</v>
      </c>
      <c r="Q498" s="1">
        <v>60987.88</v>
      </c>
      <c r="R498">
        <v>0.2482</v>
      </c>
      <c r="S498">
        <v>0.2074</v>
      </c>
      <c r="T498">
        <v>0.54449999999999998</v>
      </c>
      <c r="U498">
        <v>24.67</v>
      </c>
      <c r="V498" s="1">
        <v>78570.86</v>
      </c>
      <c r="W498">
        <v>143.79</v>
      </c>
      <c r="X498" s="1">
        <v>163339.4</v>
      </c>
      <c r="Y498">
        <v>0.67630000000000001</v>
      </c>
      <c r="Z498">
        <v>0.28339999999999999</v>
      </c>
      <c r="AA498">
        <v>4.02E-2</v>
      </c>
      <c r="AB498">
        <v>0.32369999999999999</v>
      </c>
      <c r="AC498">
        <v>163.34</v>
      </c>
      <c r="AD498" s="1">
        <v>6927.66</v>
      </c>
      <c r="AE498">
        <v>758.35</v>
      </c>
      <c r="AF498" s="1">
        <v>168844.95</v>
      </c>
      <c r="AG498" t="s">
        <v>610</v>
      </c>
      <c r="AH498" s="1">
        <v>36920</v>
      </c>
      <c r="AI498" s="1">
        <v>59729.599999999999</v>
      </c>
      <c r="AJ498">
        <v>63.56</v>
      </c>
      <c r="AK498">
        <v>40.46</v>
      </c>
      <c r="AL498">
        <v>44.52</v>
      </c>
      <c r="AM498">
        <v>4.93</v>
      </c>
      <c r="AN498" s="1">
        <v>1617.02</v>
      </c>
      <c r="AO498">
        <v>0.9486</v>
      </c>
      <c r="AP498" s="1">
        <v>1388.45</v>
      </c>
      <c r="AQ498" s="1">
        <v>2008.28</v>
      </c>
      <c r="AR498" s="1">
        <v>6621.12</v>
      </c>
      <c r="AS498">
        <v>638.84</v>
      </c>
      <c r="AT498">
        <v>311.67</v>
      </c>
      <c r="AU498" s="1">
        <v>10968.35</v>
      </c>
      <c r="AV498" s="1">
        <v>4084.79</v>
      </c>
      <c r="AW498">
        <v>0.33610000000000001</v>
      </c>
      <c r="AX498" s="1">
        <v>6461.8</v>
      </c>
      <c r="AY498">
        <v>0.53159999999999996</v>
      </c>
      <c r="AZ498">
        <v>915.15</v>
      </c>
      <c r="BA498">
        <v>7.5300000000000006E-2</v>
      </c>
      <c r="BB498">
        <v>692.51</v>
      </c>
      <c r="BC498">
        <v>5.7000000000000002E-2</v>
      </c>
      <c r="BD498" s="1">
        <v>12154.25</v>
      </c>
      <c r="BE498" s="1">
        <v>2347.7600000000002</v>
      </c>
      <c r="BF498">
        <v>0.51229999999999998</v>
      </c>
      <c r="BG498">
        <v>0.56769999999999998</v>
      </c>
      <c r="BH498">
        <v>0.2213</v>
      </c>
      <c r="BI498">
        <v>0.16439999999999999</v>
      </c>
      <c r="BJ498">
        <v>3.0099999999999998E-2</v>
      </c>
      <c r="BK498">
        <v>1.6400000000000001E-2</v>
      </c>
    </row>
    <row r="499" spans="1:63" x14ac:dyDescent="0.3">
      <c r="A499" t="s">
        <v>498</v>
      </c>
      <c r="B499">
        <v>48371</v>
      </c>
      <c r="C499">
        <v>64.290000000000006</v>
      </c>
      <c r="D499">
        <v>20.36</v>
      </c>
      <c r="E499" s="1">
        <v>1308.79</v>
      </c>
      <c r="F499" s="1">
        <v>1254.33</v>
      </c>
      <c r="G499">
        <v>5.4999999999999997E-3</v>
      </c>
      <c r="H499">
        <v>5.9999999999999995E-4</v>
      </c>
      <c r="I499">
        <v>7.6E-3</v>
      </c>
      <c r="J499">
        <v>1.1000000000000001E-3</v>
      </c>
      <c r="K499">
        <v>2.18E-2</v>
      </c>
      <c r="L499">
        <v>0.93810000000000004</v>
      </c>
      <c r="M499">
        <v>2.5100000000000001E-2</v>
      </c>
      <c r="N499">
        <v>0.33679999999999999</v>
      </c>
      <c r="O499">
        <v>3.2000000000000002E-3</v>
      </c>
      <c r="P499">
        <v>0.12870000000000001</v>
      </c>
      <c r="Q499" s="1">
        <v>56294.3</v>
      </c>
      <c r="R499">
        <v>0.24579999999999999</v>
      </c>
      <c r="S499">
        <v>0.18629999999999999</v>
      </c>
      <c r="T499">
        <v>0.56789999999999996</v>
      </c>
      <c r="U499">
        <v>9.7100000000000009</v>
      </c>
      <c r="V499" s="1">
        <v>74329.33</v>
      </c>
      <c r="W499">
        <v>130.21</v>
      </c>
      <c r="X499" s="1">
        <v>178620.33</v>
      </c>
      <c r="Y499">
        <v>0.78100000000000003</v>
      </c>
      <c r="Z499">
        <v>0.13869999999999999</v>
      </c>
      <c r="AA499">
        <v>8.0299999999999996E-2</v>
      </c>
      <c r="AB499">
        <v>0.219</v>
      </c>
      <c r="AC499">
        <v>178.62</v>
      </c>
      <c r="AD499" s="1">
        <v>5391.76</v>
      </c>
      <c r="AE499">
        <v>575.46</v>
      </c>
      <c r="AF499" s="1">
        <v>168551.81</v>
      </c>
      <c r="AG499" t="s">
        <v>610</v>
      </c>
      <c r="AH499" s="1">
        <v>35059</v>
      </c>
      <c r="AI499" s="1">
        <v>56852.53</v>
      </c>
      <c r="AJ499">
        <v>45.2</v>
      </c>
      <c r="AK499">
        <v>27.76</v>
      </c>
      <c r="AL499">
        <v>31.33</v>
      </c>
      <c r="AM499">
        <v>4.3099999999999996</v>
      </c>
      <c r="AN499" s="1">
        <v>1577.62</v>
      </c>
      <c r="AO499">
        <v>1.1782999999999999</v>
      </c>
      <c r="AP499" s="1">
        <v>1423.73</v>
      </c>
      <c r="AQ499" s="1">
        <v>2063.46</v>
      </c>
      <c r="AR499" s="1">
        <v>6073.45</v>
      </c>
      <c r="AS499">
        <v>547.33000000000004</v>
      </c>
      <c r="AT499">
        <v>380.3</v>
      </c>
      <c r="AU499" s="1">
        <v>10488.27</v>
      </c>
      <c r="AV499" s="1">
        <v>4858.04</v>
      </c>
      <c r="AW499">
        <v>0.38890000000000002</v>
      </c>
      <c r="AX499" s="1">
        <v>5605.56</v>
      </c>
      <c r="AY499">
        <v>0.44879999999999998</v>
      </c>
      <c r="AZ499" s="1">
        <v>1302.74</v>
      </c>
      <c r="BA499">
        <v>0.1043</v>
      </c>
      <c r="BB499">
        <v>724.23</v>
      </c>
      <c r="BC499">
        <v>5.8000000000000003E-2</v>
      </c>
      <c r="BD499" s="1">
        <v>12490.57</v>
      </c>
      <c r="BE499" s="1">
        <v>3670.14</v>
      </c>
      <c r="BF499">
        <v>0.90239999999999998</v>
      </c>
      <c r="BG499">
        <v>0.52739999999999998</v>
      </c>
      <c r="BH499">
        <v>0.21870000000000001</v>
      </c>
      <c r="BI499">
        <v>0.2014</v>
      </c>
      <c r="BJ499">
        <v>3.4200000000000001E-2</v>
      </c>
      <c r="BK499">
        <v>1.84E-2</v>
      </c>
    </row>
    <row r="500" spans="1:63" x14ac:dyDescent="0.3">
      <c r="A500" t="s">
        <v>499</v>
      </c>
      <c r="B500">
        <v>50062</v>
      </c>
      <c r="C500">
        <v>64</v>
      </c>
      <c r="D500">
        <v>37.25</v>
      </c>
      <c r="E500" s="1">
        <v>2383.87</v>
      </c>
      <c r="F500" s="1">
        <v>2177.64</v>
      </c>
      <c r="G500">
        <v>8.3000000000000001E-3</v>
      </c>
      <c r="H500">
        <v>8.0000000000000004E-4</v>
      </c>
      <c r="I500">
        <v>2.3699999999999999E-2</v>
      </c>
      <c r="J500">
        <v>1.1000000000000001E-3</v>
      </c>
      <c r="K500">
        <v>2.8500000000000001E-2</v>
      </c>
      <c r="L500">
        <v>0.88890000000000002</v>
      </c>
      <c r="M500">
        <v>4.8800000000000003E-2</v>
      </c>
      <c r="N500">
        <v>0.51300000000000001</v>
      </c>
      <c r="O500">
        <v>6.7999999999999996E-3</v>
      </c>
      <c r="P500">
        <v>0.15409999999999999</v>
      </c>
      <c r="Q500" s="1">
        <v>54177.14</v>
      </c>
      <c r="R500">
        <v>0.23669999999999999</v>
      </c>
      <c r="S500">
        <v>0.17530000000000001</v>
      </c>
      <c r="T500">
        <v>0.58799999999999997</v>
      </c>
      <c r="U500">
        <v>16.420000000000002</v>
      </c>
      <c r="V500" s="1">
        <v>74940.850000000006</v>
      </c>
      <c r="W500">
        <v>140.47999999999999</v>
      </c>
      <c r="X500" s="1">
        <v>145068.91</v>
      </c>
      <c r="Y500">
        <v>0.71919999999999995</v>
      </c>
      <c r="Z500">
        <v>0.22259999999999999</v>
      </c>
      <c r="AA500">
        <v>5.8200000000000002E-2</v>
      </c>
      <c r="AB500">
        <v>0.28079999999999999</v>
      </c>
      <c r="AC500">
        <v>145.07</v>
      </c>
      <c r="AD500" s="1">
        <v>4520.09</v>
      </c>
      <c r="AE500">
        <v>519.21</v>
      </c>
      <c r="AF500" s="1">
        <v>142062.81</v>
      </c>
      <c r="AG500" t="s">
        <v>610</v>
      </c>
      <c r="AH500" s="1">
        <v>30812</v>
      </c>
      <c r="AI500" s="1">
        <v>49119.48</v>
      </c>
      <c r="AJ500">
        <v>47.53</v>
      </c>
      <c r="AK500">
        <v>28.54</v>
      </c>
      <c r="AL500">
        <v>34.25</v>
      </c>
      <c r="AM500">
        <v>4.1500000000000004</v>
      </c>
      <c r="AN500" s="1">
        <v>1061.4100000000001</v>
      </c>
      <c r="AO500">
        <v>0.997</v>
      </c>
      <c r="AP500" s="1">
        <v>1380.49</v>
      </c>
      <c r="AQ500" s="1">
        <v>1863.77</v>
      </c>
      <c r="AR500" s="1">
        <v>6099.08</v>
      </c>
      <c r="AS500">
        <v>614.6</v>
      </c>
      <c r="AT500">
        <v>303.26</v>
      </c>
      <c r="AU500" s="1">
        <v>10261.200000000001</v>
      </c>
      <c r="AV500" s="1">
        <v>5735.58</v>
      </c>
      <c r="AW500">
        <v>0.47049999999999997</v>
      </c>
      <c r="AX500" s="1">
        <v>4408.63</v>
      </c>
      <c r="AY500">
        <v>0.36159999999999998</v>
      </c>
      <c r="AZ500" s="1">
        <v>1074.67</v>
      </c>
      <c r="BA500">
        <v>8.8099999999999998E-2</v>
      </c>
      <c r="BB500">
        <v>972.53</v>
      </c>
      <c r="BC500">
        <v>7.9799999999999996E-2</v>
      </c>
      <c r="BD500" s="1">
        <v>12191.42</v>
      </c>
      <c r="BE500" s="1">
        <v>3947.87</v>
      </c>
      <c r="BF500">
        <v>1.2622</v>
      </c>
      <c r="BG500">
        <v>0.51719999999999999</v>
      </c>
      <c r="BH500">
        <v>0.21590000000000001</v>
      </c>
      <c r="BI500">
        <v>0.22370000000000001</v>
      </c>
      <c r="BJ500">
        <v>2.76E-2</v>
      </c>
      <c r="BK500">
        <v>1.55E-2</v>
      </c>
    </row>
    <row r="501" spans="1:63" x14ac:dyDescent="0.3">
      <c r="A501" t="s">
        <v>500</v>
      </c>
      <c r="B501">
        <v>44719</v>
      </c>
      <c r="C501">
        <v>13.81</v>
      </c>
      <c r="D501">
        <v>149.83000000000001</v>
      </c>
      <c r="E501" s="1">
        <v>2069.08</v>
      </c>
      <c r="F501" s="1">
        <v>1795.47</v>
      </c>
      <c r="G501">
        <v>5.7999999999999996E-3</v>
      </c>
      <c r="H501">
        <v>6.9999999999999999E-4</v>
      </c>
      <c r="I501">
        <v>0.20669999999999999</v>
      </c>
      <c r="J501">
        <v>1.1000000000000001E-3</v>
      </c>
      <c r="K501">
        <v>4.9099999999999998E-2</v>
      </c>
      <c r="L501">
        <v>0.62250000000000005</v>
      </c>
      <c r="M501">
        <v>0.11409999999999999</v>
      </c>
      <c r="N501">
        <v>0.86899999999999999</v>
      </c>
      <c r="O501">
        <v>1.0999999999999999E-2</v>
      </c>
      <c r="P501">
        <v>0.17549999999999999</v>
      </c>
      <c r="Q501" s="1">
        <v>56167.49</v>
      </c>
      <c r="R501">
        <v>0.27500000000000002</v>
      </c>
      <c r="S501">
        <v>0.19</v>
      </c>
      <c r="T501">
        <v>0.53500000000000003</v>
      </c>
      <c r="U501">
        <v>16.54</v>
      </c>
      <c r="V501" s="1">
        <v>73535.679999999993</v>
      </c>
      <c r="W501">
        <v>122.06</v>
      </c>
      <c r="X501" s="1">
        <v>116081.53</v>
      </c>
      <c r="Y501">
        <v>0.61599999999999999</v>
      </c>
      <c r="Z501">
        <v>0.30130000000000001</v>
      </c>
      <c r="AA501">
        <v>8.2699999999999996E-2</v>
      </c>
      <c r="AB501">
        <v>0.38400000000000001</v>
      </c>
      <c r="AC501">
        <v>116.08</v>
      </c>
      <c r="AD501" s="1">
        <v>4605.68</v>
      </c>
      <c r="AE501">
        <v>488.64</v>
      </c>
      <c r="AF501" s="1">
        <v>113675.64</v>
      </c>
      <c r="AG501" t="s">
        <v>610</v>
      </c>
      <c r="AH501" s="1">
        <v>28507</v>
      </c>
      <c r="AI501" s="1">
        <v>41989.32</v>
      </c>
      <c r="AJ501">
        <v>54.49</v>
      </c>
      <c r="AK501">
        <v>37.24</v>
      </c>
      <c r="AL501">
        <v>41.71</v>
      </c>
      <c r="AM501">
        <v>4.59</v>
      </c>
      <c r="AN501">
        <v>0</v>
      </c>
      <c r="AO501">
        <v>1.0523</v>
      </c>
      <c r="AP501" s="1">
        <v>1710.79</v>
      </c>
      <c r="AQ501" s="1">
        <v>2288.67</v>
      </c>
      <c r="AR501" s="1">
        <v>7044.16</v>
      </c>
      <c r="AS501">
        <v>734.54</v>
      </c>
      <c r="AT501">
        <v>364.96</v>
      </c>
      <c r="AU501" s="1">
        <v>12143.12</v>
      </c>
      <c r="AV501" s="1">
        <v>7939.74</v>
      </c>
      <c r="AW501">
        <v>0.51759999999999995</v>
      </c>
      <c r="AX501" s="1">
        <v>4592.2299999999996</v>
      </c>
      <c r="AY501">
        <v>0.2994</v>
      </c>
      <c r="AZ501" s="1">
        <v>1128.5999999999999</v>
      </c>
      <c r="BA501">
        <v>7.3599999999999999E-2</v>
      </c>
      <c r="BB501" s="1">
        <v>1678.29</v>
      </c>
      <c r="BC501">
        <v>0.1094</v>
      </c>
      <c r="BD501" s="1">
        <v>15338.86</v>
      </c>
      <c r="BE501" s="1">
        <v>4758.82</v>
      </c>
      <c r="BF501">
        <v>1.9710000000000001</v>
      </c>
      <c r="BG501">
        <v>0.48170000000000002</v>
      </c>
      <c r="BH501">
        <v>0.19700000000000001</v>
      </c>
      <c r="BI501">
        <v>0.27629999999999999</v>
      </c>
      <c r="BJ501">
        <v>2.8199999999999999E-2</v>
      </c>
      <c r="BK501">
        <v>1.6799999999999999E-2</v>
      </c>
    </row>
    <row r="502" spans="1:63" x14ac:dyDescent="0.3">
      <c r="A502" t="s">
        <v>501</v>
      </c>
      <c r="B502">
        <v>45997</v>
      </c>
      <c r="C502">
        <v>57.33</v>
      </c>
      <c r="D502">
        <v>32.659999999999997</v>
      </c>
      <c r="E502" s="1">
        <v>1872.56</v>
      </c>
      <c r="F502" s="1">
        <v>1852.22</v>
      </c>
      <c r="G502">
        <v>1.49E-2</v>
      </c>
      <c r="H502">
        <v>1E-3</v>
      </c>
      <c r="I502">
        <v>2.8199999999999999E-2</v>
      </c>
      <c r="J502">
        <v>1.4E-3</v>
      </c>
      <c r="K502">
        <v>3.9100000000000003E-2</v>
      </c>
      <c r="L502">
        <v>0.87419999999999998</v>
      </c>
      <c r="M502">
        <v>4.1200000000000001E-2</v>
      </c>
      <c r="N502">
        <v>0.3715</v>
      </c>
      <c r="O502">
        <v>8.8000000000000005E-3</v>
      </c>
      <c r="P502">
        <v>0.12609999999999999</v>
      </c>
      <c r="Q502" s="1">
        <v>61061.88</v>
      </c>
      <c r="R502">
        <v>0.23630000000000001</v>
      </c>
      <c r="S502">
        <v>0.19839999999999999</v>
      </c>
      <c r="T502">
        <v>0.56540000000000001</v>
      </c>
      <c r="U502">
        <v>13.2</v>
      </c>
      <c r="V502" s="1">
        <v>82889.52</v>
      </c>
      <c r="W502">
        <v>137.15</v>
      </c>
      <c r="X502" s="1">
        <v>214069.91</v>
      </c>
      <c r="Y502">
        <v>0.62470000000000003</v>
      </c>
      <c r="Z502">
        <v>0.2515</v>
      </c>
      <c r="AA502">
        <v>0.12379999999999999</v>
      </c>
      <c r="AB502">
        <v>0.37530000000000002</v>
      </c>
      <c r="AC502">
        <v>214.07</v>
      </c>
      <c r="AD502" s="1">
        <v>7191.53</v>
      </c>
      <c r="AE502">
        <v>606.36</v>
      </c>
      <c r="AF502" s="1">
        <v>203821.52</v>
      </c>
      <c r="AG502" t="s">
        <v>610</v>
      </c>
      <c r="AH502" s="1">
        <v>35898</v>
      </c>
      <c r="AI502" s="1">
        <v>60616.24</v>
      </c>
      <c r="AJ502">
        <v>50.31</v>
      </c>
      <c r="AK502">
        <v>30.96</v>
      </c>
      <c r="AL502">
        <v>35.31</v>
      </c>
      <c r="AM502">
        <v>4.4800000000000004</v>
      </c>
      <c r="AN502" s="1">
        <v>1812.55</v>
      </c>
      <c r="AO502">
        <v>0.94110000000000005</v>
      </c>
      <c r="AP502" s="1">
        <v>1476.68</v>
      </c>
      <c r="AQ502" s="1">
        <v>2100.7199999999998</v>
      </c>
      <c r="AR502" s="1">
        <v>6475.59</v>
      </c>
      <c r="AS502">
        <v>637.91</v>
      </c>
      <c r="AT502">
        <v>383.57</v>
      </c>
      <c r="AU502" s="1">
        <v>11074.47</v>
      </c>
      <c r="AV502" s="1">
        <v>4115.6499999999996</v>
      </c>
      <c r="AW502">
        <v>0.3165</v>
      </c>
      <c r="AX502" s="1">
        <v>6680.99</v>
      </c>
      <c r="AY502">
        <v>0.51370000000000005</v>
      </c>
      <c r="AZ502" s="1">
        <v>1481.59</v>
      </c>
      <c r="BA502">
        <v>0.1139</v>
      </c>
      <c r="BB502">
        <v>726.55</v>
      </c>
      <c r="BC502">
        <v>5.5899999999999998E-2</v>
      </c>
      <c r="BD502" s="1">
        <v>13004.79</v>
      </c>
      <c r="BE502" s="1">
        <v>2494.16</v>
      </c>
      <c r="BF502">
        <v>0.53129999999999999</v>
      </c>
      <c r="BG502">
        <v>0.54720000000000002</v>
      </c>
      <c r="BH502">
        <v>0.2165</v>
      </c>
      <c r="BI502">
        <v>0.18060000000000001</v>
      </c>
      <c r="BJ502">
        <v>3.4000000000000002E-2</v>
      </c>
      <c r="BK502">
        <v>2.18E-2</v>
      </c>
    </row>
    <row r="503" spans="1:63" x14ac:dyDescent="0.3">
      <c r="A503" t="s">
        <v>502</v>
      </c>
      <c r="B503">
        <v>48587</v>
      </c>
      <c r="C503">
        <v>67</v>
      </c>
      <c r="D503">
        <v>14.83</v>
      </c>
      <c r="E503">
        <v>993.91</v>
      </c>
      <c r="F503" s="1">
        <v>1007.43</v>
      </c>
      <c r="G503">
        <v>4.7000000000000002E-3</v>
      </c>
      <c r="H503">
        <v>1.9E-3</v>
      </c>
      <c r="I503">
        <v>5.5999999999999999E-3</v>
      </c>
      <c r="J503">
        <v>5.9999999999999995E-4</v>
      </c>
      <c r="K503">
        <v>1.34E-2</v>
      </c>
      <c r="L503">
        <v>0.95309999999999995</v>
      </c>
      <c r="M503">
        <v>2.07E-2</v>
      </c>
      <c r="N503">
        <v>0.2039</v>
      </c>
      <c r="O503">
        <v>4.5999999999999999E-3</v>
      </c>
      <c r="P503">
        <v>0.10970000000000001</v>
      </c>
      <c r="Q503" s="1">
        <v>54277.1</v>
      </c>
      <c r="R503">
        <v>0.2475</v>
      </c>
      <c r="S503">
        <v>0.19750000000000001</v>
      </c>
      <c r="T503">
        <v>0.55510000000000004</v>
      </c>
      <c r="U503">
        <v>7.85</v>
      </c>
      <c r="V503" s="1">
        <v>73411.490000000005</v>
      </c>
      <c r="W503">
        <v>123.4</v>
      </c>
      <c r="X503" s="1">
        <v>161742.96</v>
      </c>
      <c r="Y503">
        <v>0.89270000000000005</v>
      </c>
      <c r="Z503">
        <v>6.4000000000000001E-2</v>
      </c>
      <c r="AA503">
        <v>4.3200000000000002E-2</v>
      </c>
      <c r="AB503">
        <v>0.10730000000000001</v>
      </c>
      <c r="AC503">
        <v>161.74</v>
      </c>
      <c r="AD503" s="1">
        <v>4247.8999999999996</v>
      </c>
      <c r="AE503">
        <v>553.84</v>
      </c>
      <c r="AF503" s="1">
        <v>145792.82</v>
      </c>
      <c r="AG503" t="s">
        <v>610</v>
      </c>
      <c r="AH503" s="1">
        <v>38003</v>
      </c>
      <c r="AI503" s="1">
        <v>62315.3</v>
      </c>
      <c r="AJ503">
        <v>40.130000000000003</v>
      </c>
      <c r="AK503">
        <v>24.82</v>
      </c>
      <c r="AL503">
        <v>28.51</v>
      </c>
      <c r="AM503">
        <v>4.8600000000000003</v>
      </c>
      <c r="AN503" s="1">
        <v>1560.13</v>
      </c>
      <c r="AO503">
        <v>1.1292</v>
      </c>
      <c r="AP503" s="1">
        <v>1295.77</v>
      </c>
      <c r="AQ503" s="1">
        <v>1893.81</v>
      </c>
      <c r="AR503" s="1">
        <v>6016.08</v>
      </c>
      <c r="AS503">
        <v>446.76</v>
      </c>
      <c r="AT503">
        <v>333.39</v>
      </c>
      <c r="AU503" s="1">
        <v>9985.81</v>
      </c>
      <c r="AV503" s="1">
        <v>5348.88</v>
      </c>
      <c r="AW503">
        <v>0.44840000000000002</v>
      </c>
      <c r="AX503" s="1">
        <v>4622.04</v>
      </c>
      <c r="AY503">
        <v>0.38750000000000001</v>
      </c>
      <c r="AZ503" s="1">
        <v>1466.28</v>
      </c>
      <c r="BA503">
        <v>0.1229</v>
      </c>
      <c r="BB503">
        <v>491.51</v>
      </c>
      <c r="BC503">
        <v>4.1200000000000001E-2</v>
      </c>
      <c r="BD503" s="1">
        <v>11928.71</v>
      </c>
      <c r="BE503" s="1">
        <v>4647.5200000000004</v>
      </c>
      <c r="BF503">
        <v>1.2855000000000001</v>
      </c>
      <c r="BG503">
        <v>0.5403</v>
      </c>
      <c r="BH503">
        <v>0.22009999999999999</v>
      </c>
      <c r="BI503">
        <v>0.17910000000000001</v>
      </c>
      <c r="BJ503">
        <v>3.4799999999999998E-2</v>
      </c>
      <c r="BK503">
        <v>2.5700000000000001E-2</v>
      </c>
    </row>
    <row r="504" spans="1:63" x14ac:dyDescent="0.3">
      <c r="A504" t="s">
        <v>503</v>
      </c>
      <c r="B504">
        <v>44727</v>
      </c>
      <c r="C504">
        <v>95.71</v>
      </c>
      <c r="D504">
        <v>20.92</v>
      </c>
      <c r="E504" s="1">
        <v>2002.24</v>
      </c>
      <c r="F504" s="1">
        <v>1918.54</v>
      </c>
      <c r="G504">
        <v>4.7999999999999996E-3</v>
      </c>
      <c r="H504">
        <v>2.0999999999999999E-3</v>
      </c>
      <c r="I504">
        <v>1.0800000000000001E-2</v>
      </c>
      <c r="J504">
        <v>1E-3</v>
      </c>
      <c r="K504">
        <v>2.7E-2</v>
      </c>
      <c r="L504">
        <v>0.9254</v>
      </c>
      <c r="M504">
        <v>2.8799999999999999E-2</v>
      </c>
      <c r="N504">
        <v>0.44159999999999999</v>
      </c>
      <c r="O504">
        <v>3.8E-3</v>
      </c>
      <c r="P504">
        <v>0.14499999999999999</v>
      </c>
      <c r="Q504" s="1">
        <v>53440.73</v>
      </c>
      <c r="R504">
        <v>0.24310000000000001</v>
      </c>
      <c r="S504">
        <v>0.1605</v>
      </c>
      <c r="T504">
        <v>0.59640000000000004</v>
      </c>
      <c r="U504">
        <v>13.94</v>
      </c>
      <c r="V504" s="1">
        <v>72110.45</v>
      </c>
      <c r="W504">
        <v>139.01</v>
      </c>
      <c r="X504" s="1">
        <v>136271.07</v>
      </c>
      <c r="Y504">
        <v>0.80840000000000001</v>
      </c>
      <c r="Z504">
        <v>0.14349999999999999</v>
      </c>
      <c r="AA504">
        <v>4.82E-2</v>
      </c>
      <c r="AB504">
        <v>0.19159999999999999</v>
      </c>
      <c r="AC504">
        <v>136.27000000000001</v>
      </c>
      <c r="AD504" s="1">
        <v>3737.59</v>
      </c>
      <c r="AE504">
        <v>491.4</v>
      </c>
      <c r="AF504" s="1">
        <v>126545.97</v>
      </c>
      <c r="AG504" t="s">
        <v>610</v>
      </c>
      <c r="AH504" s="1">
        <v>31915</v>
      </c>
      <c r="AI504" s="1">
        <v>49827.66</v>
      </c>
      <c r="AJ504">
        <v>42.43</v>
      </c>
      <c r="AK504">
        <v>25.9</v>
      </c>
      <c r="AL504">
        <v>31.62</v>
      </c>
      <c r="AM504">
        <v>4.1500000000000004</v>
      </c>
      <c r="AN504" s="1">
        <v>1214.55</v>
      </c>
      <c r="AO504">
        <v>1.1554</v>
      </c>
      <c r="AP504" s="1">
        <v>1283.0899999999999</v>
      </c>
      <c r="AQ504" s="1">
        <v>2030.69</v>
      </c>
      <c r="AR504" s="1">
        <v>6000.18</v>
      </c>
      <c r="AS504">
        <v>562.57000000000005</v>
      </c>
      <c r="AT504">
        <v>310.14999999999998</v>
      </c>
      <c r="AU504" s="1">
        <v>10186.68</v>
      </c>
      <c r="AV504" s="1">
        <v>6014.29</v>
      </c>
      <c r="AW504">
        <v>0.501</v>
      </c>
      <c r="AX504" s="1">
        <v>3993.74</v>
      </c>
      <c r="AY504">
        <v>0.3327</v>
      </c>
      <c r="AZ504" s="1">
        <v>1128.69</v>
      </c>
      <c r="BA504">
        <v>9.4E-2</v>
      </c>
      <c r="BB504">
        <v>868.29</v>
      </c>
      <c r="BC504">
        <v>7.2300000000000003E-2</v>
      </c>
      <c r="BD504" s="1">
        <v>12005.01</v>
      </c>
      <c r="BE504" s="1">
        <v>4876.6000000000004</v>
      </c>
      <c r="BF504">
        <v>1.6536999999999999</v>
      </c>
      <c r="BG504">
        <v>0.52449999999999997</v>
      </c>
      <c r="BH504">
        <v>0.22839999999999999</v>
      </c>
      <c r="BI504">
        <v>0.1946</v>
      </c>
      <c r="BJ504">
        <v>3.5299999999999998E-2</v>
      </c>
      <c r="BK504">
        <v>1.72E-2</v>
      </c>
    </row>
    <row r="505" spans="1:63" x14ac:dyDescent="0.3">
      <c r="A505" t="s">
        <v>504</v>
      </c>
      <c r="B505">
        <v>44826</v>
      </c>
      <c r="C505">
        <v>16.62</v>
      </c>
      <c r="D505">
        <v>200.15</v>
      </c>
      <c r="E505" s="1">
        <v>3326.3</v>
      </c>
      <c r="F505" s="1">
        <v>2819.46</v>
      </c>
      <c r="G505">
        <v>3.3E-3</v>
      </c>
      <c r="H505">
        <v>5.0000000000000001E-4</v>
      </c>
      <c r="I505">
        <v>0.2442</v>
      </c>
      <c r="J505">
        <v>1.1999999999999999E-3</v>
      </c>
      <c r="K505">
        <v>0.08</v>
      </c>
      <c r="L505">
        <v>0.55159999999999998</v>
      </c>
      <c r="M505">
        <v>0.1192</v>
      </c>
      <c r="N505">
        <v>0.95679999999999998</v>
      </c>
      <c r="O505">
        <v>2.1700000000000001E-2</v>
      </c>
      <c r="P505">
        <v>0.1774</v>
      </c>
      <c r="Q505" s="1">
        <v>55207.47</v>
      </c>
      <c r="R505">
        <v>0.28210000000000002</v>
      </c>
      <c r="S505">
        <v>0.185</v>
      </c>
      <c r="T505">
        <v>0.53280000000000005</v>
      </c>
      <c r="U505">
        <v>25.7</v>
      </c>
      <c r="V505" s="1">
        <v>73631.33</v>
      </c>
      <c r="W505">
        <v>127.13</v>
      </c>
      <c r="X505" s="1">
        <v>82850.899999999994</v>
      </c>
      <c r="Y505">
        <v>0.66459999999999997</v>
      </c>
      <c r="Z505">
        <v>0.26700000000000002</v>
      </c>
      <c r="AA505">
        <v>6.8400000000000002E-2</v>
      </c>
      <c r="AB505">
        <v>0.33539999999999998</v>
      </c>
      <c r="AC505">
        <v>82.85</v>
      </c>
      <c r="AD505" s="1">
        <v>3213.95</v>
      </c>
      <c r="AE505">
        <v>429.15</v>
      </c>
      <c r="AF505" s="1">
        <v>76241.850000000006</v>
      </c>
      <c r="AG505" t="s">
        <v>610</v>
      </c>
      <c r="AH505" s="1">
        <v>25076</v>
      </c>
      <c r="AI505" s="1">
        <v>38829.61</v>
      </c>
      <c r="AJ505">
        <v>52.68</v>
      </c>
      <c r="AK505">
        <v>36.590000000000003</v>
      </c>
      <c r="AL505">
        <v>40.57</v>
      </c>
      <c r="AM505">
        <v>4.49</v>
      </c>
      <c r="AN505">
        <v>3</v>
      </c>
      <c r="AO505">
        <v>1.0703</v>
      </c>
      <c r="AP505" s="1">
        <v>1635.49</v>
      </c>
      <c r="AQ505" s="1">
        <v>2446.9</v>
      </c>
      <c r="AR505" s="1">
        <v>6787.05</v>
      </c>
      <c r="AS505">
        <v>708.67</v>
      </c>
      <c r="AT505">
        <v>487.62</v>
      </c>
      <c r="AU505" s="1">
        <v>12065.73</v>
      </c>
      <c r="AV505" s="1">
        <v>9521.5499999999993</v>
      </c>
      <c r="AW505">
        <v>0.62029999999999996</v>
      </c>
      <c r="AX505" s="1">
        <v>3243.76</v>
      </c>
      <c r="AY505">
        <v>0.21129999999999999</v>
      </c>
      <c r="AZ505">
        <v>834.81</v>
      </c>
      <c r="BA505">
        <v>5.4399999999999997E-2</v>
      </c>
      <c r="BB505" s="1">
        <v>1750.62</v>
      </c>
      <c r="BC505">
        <v>0.114</v>
      </c>
      <c r="BD505" s="1">
        <v>15350.73</v>
      </c>
      <c r="BE505" s="1">
        <v>6056.23</v>
      </c>
      <c r="BF505">
        <v>3.3405</v>
      </c>
      <c r="BG505">
        <v>0.48649999999999999</v>
      </c>
      <c r="BH505">
        <v>0.19889999999999999</v>
      </c>
      <c r="BI505">
        <v>0.27110000000000001</v>
      </c>
      <c r="BJ505">
        <v>3.0300000000000001E-2</v>
      </c>
      <c r="BK505">
        <v>1.32E-2</v>
      </c>
    </row>
    <row r="506" spans="1:63" x14ac:dyDescent="0.3">
      <c r="A506" t="s">
        <v>505</v>
      </c>
      <c r="B506">
        <v>44834</v>
      </c>
      <c r="C506">
        <v>28.43</v>
      </c>
      <c r="D506">
        <v>218.23</v>
      </c>
      <c r="E506" s="1">
        <v>6203.89</v>
      </c>
      <c r="F506" s="1">
        <v>6029.41</v>
      </c>
      <c r="G506">
        <v>3.3399999999999999E-2</v>
      </c>
      <c r="H506">
        <v>5.9999999999999995E-4</v>
      </c>
      <c r="I506">
        <v>4.4499999999999998E-2</v>
      </c>
      <c r="J506">
        <v>8.9999999999999998E-4</v>
      </c>
      <c r="K506">
        <v>3.1300000000000001E-2</v>
      </c>
      <c r="L506">
        <v>0.84909999999999997</v>
      </c>
      <c r="M506">
        <v>4.02E-2</v>
      </c>
      <c r="N506">
        <v>0.25679999999999997</v>
      </c>
      <c r="O506">
        <v>1.89E-2</v>
      </c>
      <c r="P506">
        <v>0.1239</v>
      </c>
      <c r="Q506" s="1">
        <v>66443.13</v>
      </c>
      <c r="R506">
        <v>0.2266</v>
      </c>
      <c r="S506">
        <v>0.1762</v>
      </c>
      <c r="T506">
        <v>0.59719999999999995</v>
      </c>
      <c r="U506">
        <v>34.590000000000003</v>
      </c>
      <c r="V506" s="1">
        <v>91313.88</v>
      </c>
      <c r="W506">
        <v>176.7</v>
      </c>
      <c r="X506" s="1">
        <v>190369.75</v>
      </c>
      <c r="Y506">
        <v>0.76849999999999996</v>
      </c>
      <c r="Z506">
        <v>0.19980000000000001</v>
      </c>
      <c r="AA506">
        <v>3.1600000000000003E-2</v>
      </c>
      <c r="AB506">
        <v>0.23150000000000001</v>
      </c>
      <c r="AC506">
        <v>190.37</v>
      </c>
      <c r="AD506" s="1">
        <v>8022.77</v>
      </c>
      <c r="AE506">
        <v>906.4</v>
      </c>
      <c r="AF506" s="1">
        <v>199189.7</v>
      </c>
      <c r="AG506" t="s">
        <v>610</v>
      </c>
      <c r="AH506" s="1">
        <v>44148</v>
      </c>
      <c r="AI506" s="1">
        <v>77599.88</v>
      </c>
      <c r="AJ506">
        <v>70.37</v>
      </c>
      <c r="AK506">
        <v>40.520000000000003</v>
      </c>
      <c r="AL506">
        <v>45.16</v>
      </c>
      <c r="AM506">
        <v>4.59</v>
      </c>
      <c r="AN506">
        <v>0</v>
      </c>
      <c r="AO506">
        <v>0.73440000000000005</v>
      </c>
      <c r="AP506" s="1">
        <v>1398.61</v>
      </c>
      <c r="AQ506" s="1">
        <v>1954.14</v>
      </c>
      <c r="AR506" s="1">
        <v>6738.92</v>
      </c>
      <c r="AS506">
        <v>741.2</v>
      </c>
      <c r="AT506">
        <v>354.92</v>
      </c>
      <c r="AU506" s="1">
        <v>11187.8</v>
      </c>
      <c r="AV506" s="1">
        <v>3602.31</v>
      </c>
      <c r="AW506">
        <v>0.29520000000000002</v>
      </c>
      <c r="AX506" s="1">
        <v>7099.92</v>
      </c>
      <c r="AY506">
        <v>0.58179999999999998</v>
      </c>
      <c r="AZ506">
        <v>997.31</v>
      </c>
      <c r="BA506">
        <v>8.1699999999999995E-2</v>
      </c>
      <c r="BB506">
        <v>504.6</v>
      </c>
      <c r="BC506">
        <v>4.1300000000000003E-2</v>
      </c>
      <c r="BD506" s="1">
        <v>12204.14</v>
      </c>
      <c r="BE506" s="1">
        <v>2179.61</v>
      </c>
      <c r="BF506">
        <v>0.31680000000000003</v>
      </c>
      <c r="BG506">
        <v>0.58819999999999995</v>
      </c>
      <c r="BH506">
        <v>0.23080000000000001</v>
      </c>
      <c r="BI506">
        <v>0.1341</v>
      </c>
      <c r="BJ506">
        <v>2.9600000000000001E-2</v>
      </c>
      <c r="BK506">
        <v>1.72E-2</v>
      </c>
    </row>
    <row r="507" spans="1:63" x14ac:dyDescent="0.3">
      <c r="A507" t="s">
        <v>506</v>
      </c>
      <c r="B507">
        <v>50294</v>
      </c>
      <c r="C507">
        <v>57.38</v>
      </c>
      <c r="D507">
        <v>12.31</v>
      </c>
      <c r="E507">
        <v>706.37</v>
      </c>
      <c r="F507">
        <v>702.31</v>
      </c>
      <c r="G507">
        <v>3.5999999999999999E-3</v>
      </c>
      <c r="H507">
        <v>5.0000000000000001E-4</v>
      </c>
      <c r="I507">
        <v>5.5999999999999999E-3</v>
      </c>
      <c r="J507">
        <v>1.1000000000000001E-3</v>
      </c>
      <c r="K507">
        <v>3.4599999999999999E-2</v>
      </c>
      <c r="L507">
        <v>0.93540000000000001</v>
      </c>
      <c r="M507">
        <v>1.9300000000000001E-2</v>
      </c>
      <c r="N507">
        <v>0.3221</v>
      </c>
      <c r="O507">
        <v>2.7000000000000001E-3</v>
      </c>
      <c r="P507">
        <v>0.12959999999999999</v>
      </c>
      <c r="Q507" s="1">
        <v>54653.93</v>
      </c>
      <c r="R507">
        <v>0.25819999999999999</v>
      </c>
      <c r="S507">
        <v>0.1711</v>
      </c>
      <c r="T507">
        <v>0.57069999999999999</v>
      </c>
      <c r="U507">
        <v>7.13</v>
      </c>
      <c r="V507" s="1">
        <v>65893.22</v>
      </c>
      <c r="W507">
        <v>95.09</v>
      </c>
      <c r="X507" s="1">
        <v>176883.78</v>
      </c>
      <c r="Y507">
        <v>0.82879999999999998</v>
      </c>
      <c r="Z507">
        <v>0.1036</v>
      </c>
      <c r="AA507">
        <v>6.7599999999999993E-2</v>
      </c>
      <c r="AB507">
        <v>0.17119999999999999</v>
      </c>
      <c r="AC507">
        <v>176.88</v>
      </c>
      <c r="AD507" s="1">
        <v>5180.3900000000003</v>
      </c>
      <c r="AE507">
        <v>603.28</v>
      </c>
      <c r="AF507" s="1">
        <v>149339.93</v>
      </c>
      <c r="AG507" t="s">
        <v>610</v>
      </c>
      <c r="AH507" s="1">
        <v>34424</v>
      </c>
      <c r="AI507" s="1">
        <v>53930.720000000001</v>
      </c>
      <c r="AJ507">
        <v>45.48</v>
      </c>
      <c r="AK507">
        <v>26.8</v>
      </c>
      <c r="AL507">
        <v>33.68</v>
      </c>
      <c r="AM507">
        <v>4.4800000000000004</v>
      </c>
      <c r="AN507" s="1">
        <v>1621.57</v>
      </c>
      <c r="AO507">
        <v>1.3219000000000001</v>
      </c>
      <c r="AP507" s="1">
        <v>1672.29</v>
      </c>
      <c r="AQ507" s="1">
        <v>2131.14</v>
      </c>
      <c r="AR507" s="1">
        <v>6421.66</v>
      </c>
      <c r="AS507">
        <v>556.77</v>
      </c>
      <c r="AT507">
        <v>361.53</v>
      </c>
      <c r="AU507" s="1">
        <v>11143.39</v>
      </c>
      <c r="AV507" s="1">
        <v>5834.14</v>
      </c>
      <c r="AW507">
        <v>0.4199</v>
      </c>
      <c r="AX507" s="1">
        <v>5473.41</v>
      </c>
      <c r="AY507">
        <v>0.39389999999999997</v>
      </c>
      <c r="AZ507" s="1">
        <v>1923.2</v>
      </c>
      <c r="BA507">
        <v>0.1384</v>
      </c>
      <c r="BB507">
        <v>663.95</v>
      </c>
      <c r="BC507">
        <v>4.7800000000000002E-2</v>
      </c>
      <c r="BD507" s="1">
        <v>13894.7</v>
      </c>
      <c r="BE507" s="1">
        <v>4958.71</v>
      </c>
      <c r="BF507">
        <v>1.3793</v>
      </c>
      <c r="BG507">
        <v>0.52710000000000001</v>
      </c>
      <c r="BH507">
        <v>0.21010000000000001</v>
      </c>
      <c r="BI507">
        <v>0.2056</v>
      </c>
      <c r="BJ507">
        <v>3.5700000000000003E-2</v>
      </c>
      <c r="BK507">
        <v>2.1499999999999998E-2</v>
      </c>
    </row>
    <row r="508" spans="1:63" x14ac:dyDescent="0.3">
      <c r="A508" t="s">
        <v>507</v>
      </c>
      <c r="B508">
        <v>49239</v>
      </c>
      <c r="C508">
        <v>33.479999999999997</v>
      </c>
      <c r="D508">
        <v>73.02</v>
      </c>
      <c r="E508" s="1">
        <v>2444.44</v>
      </c>
      <c r="F508" s="1">
        <v>2362.37</v>
      </c>
      <c r="G508">
        <v>2.07E-2</v>
      </c>
      <c r="H508">
        <v>8.0000000000000004E-4</v>
      </c>
      <c r="I508">
        <v>6.3200000000000006E-2</v>
      </c>
      <c r="J508">
        <v>1.2999999999999999E-3</v>
      </c>
      <c r="K508">
        <v>5.7700000000000001E-2</v>
      </c>
      <c r="L508">
        <v>0.79300000000000004</v>
      </c>
      <c r="M508">
        <v>6.3299999999999995E-2</v>
      </c>
      <c r="N508">
        <v>0.39069999999999999</v>
      </c>
      <c r="O508">
        <v>1.6E-2</v>
      </c>
      <c r="P508">
        <v>0.1331</v>
      </c>
      <c r="Q508" s="1">
        <v>61308.75</v>
      </c>
      <c r="R508">
        <v>0.24540000000000001</v>
      </c>
      <c r="S508">
        <v>0.1908</v>
      </c>
      <c r="T508">
        <v>0.56379999999999997</v>
      </c>
      <c r="U508">
        <v>16.920000000000002</v>
      </c>
      <c r="V508" s="1">
        <v>81467.350000000006</v>
      </c>
      <c r="W508">
        <v>140.29</v>
      </c>
      <c r="X508" s="1">
        <v>189332.6</v>
      </c>
      <c r="Y508">
        <v>0.63460000000000005</v>
      </c>
      <c r="Z508">
        <v>0.30919999999999997</v>
      </c>
      <c r="AA508">
        <v>5.62E-2</v>
      </c>
      <c r="AB508">
        <v>0.3654</v>
      </c>
      <c r="AC508">
        <v>189.33</v>
      </c>
      <c r="AD508" s="1">
        <v>7738.51</v>
      </c>
      <c r="AE508">
        <v>738.75</v>
      </c>
      <c r="AF508" s="1">
        <v>188271.8</v>
      </c>
      <c r="AG508" t="s">
        <v>610</v>
      </c>
      <c r="AH508" s="1">
        <v>34256</v>
      </c>
      <c r="AI508" s="1">
        <v>57205.98</v>
      </c>
      <c r="AJ508">
        <v>63.03</v>
      </c>
      <c r="AK508">
        <v>38.69</v>
      </c>
      <c r="AL508">
        <v>43.63</v>
      </c>
      <c r="AM508">
        <v>4.82</v>
      </c>
      <c r="AN508" s="1">
        <v>1343.8</v>
      </c>
      <c r="AO508">
        <v>1.0402</v>
      </c>
      <c r="AP508" s="1">
        <v>1434.34</v>
      </c>
      <c r="AQ508" s="1">
        <v>2082.66</v>
      </c>
      <c r="AR508" s="1">
        <v>6746.71</v>
      </c>
      <c r="AS508">
        <v>655.29</v>
      </c>
      <c r="AT508">
        <v>401.41</v>
      </c>
      <c r="AU508" s="1">
        <v>11320.4</v>
      </c>
      <c r="AV508" s="1">
        <v>3990.03</v>
      </c>
      <c r="AW508">
        <v>0.30649999999999999</v>
      </c>
      <c r="AX508" s="1">
        <v>7124.76</v>
      </c>
      <c r="AY508">
        <v>0.54730000000000001</v>
      </c>
      <c r="AZ508" s="1">
        <v>1141.55</v>
      </c>
      <c r="BA508">
        <v>8.77E-2</v>
      </c>
      <c r="BB508">
        <v>760.84</v>
      </c>
      <c r="BC508">
        <v>5.8400000000000001E-2</v>
      </c>
      <c r="BD508" s="1">
        <v>13017.2</v>
      </c>
      <c r="BE508" s="1">
        <v>2231.2399999999998</v>
      </c>
      <c r="BF508">
        <v>0.49220000000000003</v>
      </c>
      <c r="BG508">
        <v>0.55459999999999998</v>
      </c>
      <c r="BH508">
        <v>0.21659999999999999</v>
      </c>
      <c r="BI508">
        <v>0.17860000000000001</v>
      </c>
      <c r="BJ508">
        <v>3.2599999999999997E-2</v>
      </c>
      <c r="BK508">
        <v>1.7600000000000001E-2</v>
      </c>
    </row>
    <row r="509" spans="1:63" x14ac:dyDescent="0.3">
      <c r="A509" t="s">
        <v>508</v>
      </c>
      <c r="B509">
        <v>44842</v>
      </c>
      <c r="C509">
        <v>26.38</v>
      </c>
      <c r="D509">
        <v>222.05</v>
      </c>
      <c r="E509" s="1">
        <v>5857.9</v>
      </c>
      <c r="F509" s="1">
        <v>5769.76</v>
      </c>
      <c r="G509">
        <v>4.3499999999999997E-2</v>
      </c>
      <c r="H509">
        <v>8.0000000000000004E-4</v>
      </c>
      <c r="I509">
        <v>5.7799999999999997E-2</v>
      </c>
      <c r="J509">
        <v>8.9999999999999998E-4</v>
      </c>
      <c r="K509">
        <v>3.9600000000000003E-2</v>
      </c>
      <c r="L509">
        <v>0.81020000000000003</v>
      </c>
      <c r="M509">
        <v>4.7199999999999999E-2</v>
      </c>
      <c r="N509">
        <v>0.26579999999999998</v>
      </c>
      <c r="O509">
        <v>2.75E-2</v>
      </c>
      <c r="P509">
        <v>0.1278</v>
      </c>
      <c r="Q509" s="1">
        <v>68606.710000000006</v>
      </c>
      <c r="R509">
        <v>0.20469999999999999</v>
      </c>
      <c r="S509">
        <v>0.17829999999999999</v>
      </c>
      <c r="T509">
        <v>0.61699999999999999</v>
      </c>
      <c r="U509">
        <v>35.4</v>
      </c>
      <c r="V509" s="1">
        <v>89234.71</v>
      </c>
      <c r="W509">
        <v>163.93</v>
      </c>
      <c r="X509" s="1">
        <v>215328.14</v>
      </c>
      <c r="Y509">
        <v>0.74580000000000002</v>
      </c>
      <c r="Z509">
        <v>0.22459999999999999</v>
      </c>
      <c r="AA509">
        <v>2.9600000000000001E-2</v>
      </c>
      <c r="AB509">
        <v>0.25419999999999998</v>
      </c>
      <c r="AC509">
        <v>215.33</v>
      </c>
      <c r="AD509" s="1">
        <v>9504.3700000000008</v>
      </c>
      <c r="AE509" s="1">
        <v>1028.94</v>
      </c>
      <c r="AF509" s="1">
        <v>229372.5</v>
      </c>
      <c r="AG509" t="s">
        <v>610</v>
      </c>
      <c r="AH509" s="1">
        <v>44913</v>
      </c>
      <c r="AI509" s="1">
        <v>80645.67</v>
      </c>
      <c r="AJ509">
        <v>73.37</v>
      </c>
      <c r="AK509">
        <v>41.59</v>
      </c>
      <c r="AL509">
        <v>47.57</v>
      </c>
      <c r="AM509">
        <v>4.8600000000000003</v>
      </c>
      <c r="AN509">
        <v>0</v>
      </c>
      <c r="AO509">
        <v>0.75970000000000004</v>
      </c>
      <c r="AP509" s="1">
        <v>1494.57</v>
      </c>
      <c r="AQ509" s="1">
        <v>2084.67</v>
      </c>
      <c r="AR509" s="1">
        <v>7152.15</v>
      </c>
      <c r="AS509">
        <v>767.83</v>
      </c>
      <c r="AT509">
        <v>409.95</v>
      </c>
      <c r="AU509" s="1">
        <v>11909.17</v>
      </c>
      <c r="AV509" s="1">
        <v>3324.4</v>
      </c>
      <c r="AW509">
        <v>0.2535</v>
      </c>
      <c r="AX509" s="1">
        <v>8410.77</v>
      </c>
      <c r="AY509">
        <v>0.64149999999999996</v>
      </c>
      <c r="AZ509">
        <v>877.81</v>
      </c>
      <c r="BA509">
        <v>6.6900000000000001E-2</v>
      </c>
      <c r="BB509">
        <v>499.12</v>
      </c>
      <c r="BC509">
        <v>3.8100000000000002E-2</v>
      </c>
      <c r="BD509" s="1">
        <v>13112.11</v>
      </c>
      <c r="BE509" s="1">
        <v>1725.31</v>
      </c>
      <c r="BF509">
        <v>0.23300000000000001</v>
      </c>
      <c r="BG509">
        <v>0.58889999999999998</v>
      </c>
      <c r="BH509">
        <v>0.23430000000000001</v>
      </c>
      <c r="BI509">
        <v>0.12820000000000001</v>
      </c>
      <c r="BJ509">
        <v>3.0499999999999999E-2</v>
      </c>
      <c r="BK509">
        <v>1.8100000000000002E-2</v>
      </c>
    </row>
    <row r="510" spans="1:63" x14ac:dyDescent="0.3">
      <c r="A510" t="s">
        <v>509</v>
      </c>
      <c r="B510">
        <v>44859</v>
      </c>
      <c r="C510">
        <v>26.67</v>
      </c>
      <c r="D510">
        <v>82.79</v>
      </c>
      <c r="E510" s="1">
        <v>2207.75</v>
      </c>
      <c r="F510" s="1">
        <v>2172.77</v>
      </c>
      <c r="G510">
        <v>5.3E-3</v>
      </c>
      <c r="H510">
        <v>5.0000000000000001E-4</v>
      </c>
      <c r="I510">
        <v>4.3099999999999999E-2</v>
      </c>
      <c r="J510">
        <v>1.4E-3</v>
      </c>
      <c r="K510">
        <v>5.5899999999999998E-2</v>
      </c>
      <c r="L510">
        <v>0.83889999999999998</v>
      </c>
      <c r="M510">
        <v>5.4899999999999997E-2</v>
      </c>
      <c r="N510">
        <v>0.63100000000000001</v>
      </c>
      <c r="O510">
        <v>1.4200000000000001E-2</v>
      </c>
      <c r="P510">
        <v>0.15359999999999999</v>
      </c>
      <c r="Q510" s="1">
        <v>56268.08</v>
      </c>
      <c r="R510">
        <v>0.27179999999999999</v>
      </c>
      <c r="S510">
        <v>0.1762</v>
      </c>
      <c r="T510">
        <v>0.55210000000000004</v>
      </c>
      <c r="U510">
        <v>16.809999999999999</v>
      </c>
      <c r="V510" s="1">
        <v>70604.37</v>
      </c>
      <c r="W510">
        <v>128.12</v>
      </c>
      <c r="X510" s="1">
        <v>89989.26</v>
      </c>
      <c r="Y510">
        <v>0.76759999999999995</v>
      </c>
      <c r="Z510">
        <v>0.17199999999999999</v>
      </c>
      <c r="AA510">
        <v>6.0299999999999999E-2</v>
      </c>
      <c r="AB510">
        <v>0.2324</v>
      </c>
      <c r="AC510">
        <v>89.99</v>
      </c>
      <c r="AD510" s="1">
        <v>2974.5</v>
      </c>
      <c r="AE510">
        <v>430.28</v>
      </c>
      <c r="AF510" s="1">
        <v>80573.070000000007</v>
      </c>
      <c r="AG510" t="s">
        <v>610</v>
      </c>
      <c r="AH510" s="1">
        <v>27963</v>
      </c>
      <c r="AI510" s="1">
        <v>43314.61</v>
      </c>
      <c r="AJ510">
        <v>47.5</v>
      </c>
      <c r="AK510">
        <v>30.35</v>
      </c>
      <c r="AL510">
        <v>36.78</v>
      </c>
      <c r="AM510">
        <v>4.12</v>
      </c>
      <c r="AN510">
        <v>880.13</v>
      </c>
      <c r="AO510">
        <v>0.92900000000000005</v>
      </c>
      <c r="AP510" s="1">
        <v>1311.96</v>
      </c>
      <c r="AQ510" s="1">
        <v>1972.6</v>
      </c>
      <c r="AR510" s="1">
        <v>6344.88</v>
      </c>
      <c r="AS510">
        <v>571.03</v>
      </c>
      <c r="AT510">
        <v>298.2</v>
      </c>
      <c r="AU510" s="1">
        <v>10498.66</v>
      </c>
      <c r="AV510" s="1">
        <v>7526.58</v>
      </c>
      <c r="AW510">
        <v>0.59760000000000002</v>
      </c>
      <c r="AX510" s="1">
        <v>2723.68</v>
      </c>
      <c r="AY510">
        <v>0.21629999999999999</v>
      </c>
      <c r="AZ510" s="1">
        <v>1233</v>
      </c>
      <c r="BA510">
        <v>9.7900000000000001E-2</v>
      </c>
      <c r="BB510" s="1">
        <v>1111.6099999999999</v>
      </c>
      <c r="BC510">
        <v>8.8300000000000003E-2</v>
      </c>
      <c r="BD510" s="1">
        <v>12594.87</v>
      </c>
      <c r="BE510" s="1">
        <v>6573.76</v>
      </c>
      <c r="BF510">
        <v>2.8788999999999998</v>
      </c>
      <c r="BG510">
        <v>0.52159999999999995</v>
      </c>
      <c r="BH510">
        <v>0.22509999999999999</v>
      </c>
      <c r="BI510">
        <v>0.20749999999999999</v>
      </c>
      <c r="BJ510">
        <v>3.2899999999999999E-2</v>
      </c>
      <c r="BK510">
        <v>1.29E-2</v>
      </c>
    </row>
    <row r="511" spans="1:63" x14ac:dyDescent="0.3">
      <c r="A511" t="s">
        <v>510</v>
      </c>
      <c r="B511">
        <v>50658</v>
      </c>
      <c r="C511">
        <v>65.33</v>
      </c>
      <c r="D511">
        <v>9.48</v>
      </c>
      <c r="E511">
        <v>619.54999999999995</v>
      </c>
      <c r="F511">
        <v>584.99</v>
      </c>
      <c r="G511">
        <v>4.4000000000000003E-3</v>
      </c>
      <c r="H511">
        <v>5.0000000000000001E-4</v>
      </c>
      <c r="I511">
        <v>9.1999999999999998E-3</v>
      </c>
      <c r="J511">
        <v>5.9999999999999995E-4</v>
      </c>
      <c r="K511">
        <v>6.0400000000000002E-2</v>
      </c>
      <c r="L511">
        <v>0.90090000000000003</v>
      </c>
      <c r="M511">
        <v>2.4E-2</v>
      </c>
      <c r="N511">
        <v>0.42849999999999999</v>
      </c>
      <c r="O511">
        <v>8.5000000000000006E-3</v>
      </c>
      <c r="P511">
        <v>0.13719999999999999</v>
      </c>
      <c r="Q511" s="1">
        <v>49917.21</v>
      </c>
      <c r="R511">
        <v>0.2999</v>
      </c>
      <c r="S511">
        <v>0.17610000000000001</v>
      </c>
      <c r="T511">
        <v>0.52400000000000002</v>
      </c>
      <c r="U511">
        <v>8.14</v>
      </c>
      <c r="V511" s="1">
        <v>55827.93</v>
      </c>
      <c r="W511">
        <v>73.28</v>
      </c>
      <c r="X511" s="1">
        <v>171739.21</v>
      </c>
      <c r="Y511">
        <v>0.83020000000000005</v>
      </c>
      <c r="Z511">
        <v>9.7299999999999998E-2</v>
      </c>
      <c r="AA511">
        <v>7.2499999999999995E-2</v>
      </c>
      <c r="AB511">
        <v>0.16980000000000001</v>
      </c>
      <c r="AC511">
        <v>171.74</v>
      </c>
      <c r="AD511" s="1">
        <v>4596.58</v>
      </c>
      <c r="AE511">
        <v>535.89</v>
      </c>
      <c r="AF511" s="1">
        <v>140677.93</v>
      </c>
      <c r="AG511" t="s">
        <v>610</v>
      </c>
      <c r="AH511" s="1">
        <v>33211</v>
      </c>
      <c r="AI511" s="1">
        <v>49530.69</v>
      </c>
      <c r="AJ511">
        <v>43.54</v>
      </c>
      <c r="AK511">
        <v>24.94</v>
      </c>
      <c r="AL511">
        <v>32.03</v>
      </c>
      <c r="AM511">
        <v>4.29</v>
      </c>
      <c r="AN511" s="1">
        <v>1294.01</v>
      </c>
      <c r="AO511">
        <v>1.4705999999999999</v>
      </c>
      <c r="AP511" s="1">
        <v>1742.04</v>
      </c>
      <c r="AQ511" s="1">
        <v>2311.14</v>
      </c>
      <c r="AR511" s="1">
        <v>6569.23</v>
      </c>
      <c r="AS511">
        <v>510.27</v>
      </c>
      <c r="AT511">
        <v>377.04</v>
      </c>
      <c r="AU511" s="1">
        <v>11509.72</v>
      </c>
      <c r="AV511" s="1">
        <v>7038.2</v>
      </c>
      <c r="AW511">
        <v>0.47570000000000001</v>
      </c>
      <c r="AX511" s="1">
        <v>5020.45</v>
      </c>
      <c r="AY511">
        <v>0.33929999999999999</v>
      </c>
      <c r="AZ511" s="1">
        <v>1803.9</v>
      </c>
      <c r="BA511">
        <v>0.12189999999999999</v>
      </c>
      <c r="BB511">
        <v>933.38</v>
      </c>
      <c r="BC511">
        <v>6.3100000000000003E-2</v>
      </c>
      <c r="BD511" s="1">
        <v>14795.93</v>
      </c>
      <c r="BE511" s="1">
        <v>5523.86</v>
      </c>
      <c r="BF511">
        <v>1.9377</v>
      </c>
      <c r="BG511">
        <v>0.50370000000000004</v>
      </c>
      <c r="BH511">
        <v>0.20280000000000001</v>
      </c>
      <c r="BI511">
        <v>0.23169999999999999</v>
      </c>
      <c r="BJ511">
        <v>3.6999999999999998E-2</v>
      </c>
      <c r="BK511">
        <v>2.47E-2</v>
      </c>
    </row>
    <row r="512" spans="1:63" x14ac:dyDescent="0.3">
      <c r="A512" t="s">
        <v>511</v>
      </c>
      <c r="B512">
        <v>47274</v>
      </c>
      <c r="C512">
        <v>35.520000000000003</v>
      </c>
      <c r="D512">
        <v>93.72</v>
      </c>
      <c r="E512" s="1">
        <v>3329.25</v>
      </c>
      <c r="F512" s="1">
        <v>3238.11</v>
      </c>
      <c r="G512">
        <v>2.7099999999999999E-2</v>
      </c>
      <c r="H512">
        <v>8.0000000000000004E-4</v>
      </c>
      <c r="I512">
        <v>1.8800000000000001E-2</v>
      </c>
      <c r="J512">
        <v>8.9999999999999998E-4</v>
      </c>
      <c r="K512">
        <v>3.1800000000000002E-2</v>
      </c>
      <c r="L512">
        <v>0.88749999999999996</v>
      </c>
      <c r="M512">
        <v>3.3099999999999997E-2</v>
      </c>
      <c r="N512">
        <v>0.11550000000000001</v>
      </c>
      <c r="O512">
        <v>1.15E-2</v>
      </c>
      <c r="P512">
        <v>0.1017</v>
      </c>
      <c r="Q512" s="1">
        <v>66526.7</v>
      </c>
      <c r="R512">
        <v>0.18920000000000001</v>
      </c>
      <c r="S512">
        <v>0.19719999999999999</v>
      </c>
      <c r="T512">
        <v>0.61360000000000003</v>
      </c>
      <c r="U512">
        <v>19.87</v>
      </c>
      <c r="V512" s="1">
        <v>88605.54</v>
      </c>
      <c r="W512">
        <v>164.94</v>
      </c>
      <c r="X512" s="1">
        <v>219739.12</v>
      </c>
      <c r="Y512">
        <v>0.83840000000000003</v>
      </c>
      <c r="Z512">
        <v>0.1239</v>
      </c>
      <c r="AA512">
        <v>3.7699999999999997E-2</v>
      </c>
      <c r="AB512">
        <v>0.16159999999999999</v>
      </c>
      <c r="AC512">
        <v>219.74</v>
      </c>
      <c r="AD512" s="1">
        <v>8811.59</v>
      </c>
      <c r="AE512" s="1">
        <v>1025.27</v>
      </c>
      <c r="AF512" s="1">
        <v>237026.81</v>
      </c>
      <c r="AG512" t="s">
        <v>610</v>
      </c>
      <c r="AH512" s="1">
        <v>52944</v>
      </c>
      <c r="AI512" s="1">
        <v>107807.99</v>
      </c>
      <c r="AJ512">
        <v>72.39</v>
      </c>
      <c r="AK512">
        <v>39.880000000000003</v>
      </c>
      <c r="AL512">
        <v>45.91</v>
      </c>
      <c r="AM512">
        <v>4.55</v>
      </c>
      <c r="AN512" s="1">
        <v>1511.29</v>
      </c>
      <c r="AO512">
        <v>0.64639999999999997</v>
      </c>
      <c r="AP512" s="1">
        <v>1378.49</v>
      </c>
      <c r="AQ512" s="1">
        <v>1979.64</v>
      </c>
      <c r="AR512" s="1">
        <v>6671.62</v>
      </c>
      <c r="AS512">
        <v>666.13</v>
      </c>
      <c r="AT512">
        <v>386.61</v>
      </c>
      <c r="AU512" s="1">
        <v>11082.49</v>
      </c>
      <c r="AV512" s="1">
        <v>3090.01</v>
      </c>
      <c r="AW512">
        <v>0.25519999999999998</v>
      </c>
      <c r="AX512" s="1">
        <v>7856.07</v>
      </c>
      <c r="AY512">
        <v>0.64870000000000005</v>
      </c>
      <c r="AZ512">
        <v>797.4</v>
      </c>
      <c r="BA512">
        <v>6.5799999999999997E-2</v>
      </c>
      <c r="BB512">
        <v>366.98</v>
      </c>
      <c r="BC512">
        <v>3.0300000000000001E-2</v>
      </c>
      <c r="BD512" s="1">
        <v>12110.45</v>
      </c>
      <c r="BE512" s="1">
        <v>1639.96</v>
      </c>
      <c r="BF512">
        <v>0.18179999999999999</v>
      </c>
      <c r="BG512">
        <v>0.58850000000000002</v>
      </c>
      <c r="BH512">
        <v>0.219</v>
      </c>
      <c r="BI512">
        <v>0.14680000000000001</v>
      </c>
      <c r="BJ512">
        <v>3.0800000000000001E-2</v>
      </c>
      <c r="BK512">
        <v>1.4800000000000001E-2</v>
      </c>
    </row>
    <row r="513" spans="1:63" x14ac:dyDescent="0.3">
      <c r="A513" t="s">
        <v>512</v>
      </c>
      <c r="B513">
        <v>47092</v>
      </c>
      <c r="C513">
        <v>78.239999999999995</v>
      </c>
      <c r="D513">
        <v>19.850000000000001</v>
      </c>
      <c r="E513" s="1">
        <v>1552.84</v>
      </c>
      <c r="F513" s="1">
        <v>1487.9</v>
      </c>
      <c r="G513">
        <v>4.4999999999999997E-3</v>
      </c>
      <c r="H513">
        <v>5.9999999999999995E-4</v>
      </c>
      <c r="I513">
        <v>1.7500000000000002E-2</v>
      </c>
      <c r="J513">
        <v>1.2999999999999999E-3</v>
      </c>
      <c r="K513">
        <v>4.2999999999999997E-2</v>
      </c>
      <c r="L513">
        <v>0.89849999999999997</v>
      </c>
      <c r="M513">
        <v>3.4500000000000003E-2</v>
      </c>
      <c r="N513">
        <v>0.44409999999999999</v>
      </c>
      <c r="O513">
        <v>5.4000000000000003E-3</v>
      </c>
      <c r="P513">
        <v>0.15759999999999999</v>
      </c>
      <c r="Q513" s="1">
        <v>55376.66</v>
      </c>
      <c r="R513">
        <v>0.2465</v>
      </c>
      <c r="S513">
        <v>0.16930000000000001</v>
      </c>
      <c r="T513">
        <v>0.58420000000000005</v>
      </c>
      <c r="U513">
        <v>11.75</v>
      </c>
      <c r="V513" s="1">
        <v>70579.740000000005</v>
      </c>
      <c r="W513">
        <v>128.06</v>
      </c>
      <c r="X513" s="1">
        <v>148495.94</v>
      </c>
      <c r="Y513">
        <v>0.77810000000000001</v>
      </c>
      <c r="Z513">
        <v>0.14940000000000001</v>
      </c>
      <c r="AA513">
        <v>7.2499999999999995E-2</v>
      </c>
      <c r="AB513">
        <v>0.22189999999999999</v>
      </c>
      <c r="AC513">
        <v>148.5</v>
      </c>
      <c r="AD513" s="1">
        <v>4281.6000000000004</v>
      </c>
      <c r="AE513">
        <v>526.55999999999995</v>
      </c>
      <c r="AF513" s="1">
        <v>132939.82</v>
      </c>
      <c r="AG513" t="s">
        <v>610</v>
      </c>
      <c r="AH513" s="1">
        <v>31314</v>
      </c>
      <c r="AI513" s="1">
        <v>49909.95</v>
      </c>
      <c r="AJ513">
        <v>46.44</v>
      </c>
      <c r="AK513">
        <v>26.92</v>
      </c>
      <c r="AL513">
        <v>33.69</v>
      </c>
      <c r="AM513">
        <v>4.16</v>
      </c>
      <c r="AN513" s="1">
        <v>1309.67</v>
      </c>
      <c r="AO513">
        <v>1.1026</v>
      </c>
      <c r="AP513" s="1">
        <v>1434.41</v>
      </c>
      <c r="AQ513" s="1">
        <v>1982.72</v>
      </c>
      <c r="AR513" s="1">
        <v>6041.51</v>
      </c>
      <c r="AS513">
        <v>645.59</v>
      </c>
      <c r="AT513">
        <v>295.8</v>
      </c>
      <c r="AU513" s="1">
        <v>10400.040000000001</v>
      </c>
      <c r="AV513" s="1">
        <v>5895.16</v>
      </c>
      <c r="AW513">
        <v>0.4748</v>
      </c>
      <c r="AX513" s="1">
        <v>4297.4799999999996</v>
      </c>
      <c r="AY513">
        <v>0.34610000000000002</v>
      </c>
      <c r="AZ513" s="1">
        <v>1348.51</v>
      </c>
      <c r="BA513">
        <v>0.1086</v>
      </c>
      <c r="BB513">
        <v>874.44</v>
      </c>
      <c r="BC513">
        <v>7.0400000000000004E-2</v>
      </c>
      <c r="BD513" s="1">
        <v>12415.6</v>
      </c>
      <c r="BE513" s="1">
        <v>4501.8500000000004</v>
      </c>
      <c r="BF513">
        <v>1.4349000000000001</v>
      </c>
      <c r="BG513">
        <v>0.52769999999999995</v>
      </c>
      <c r="BH513">
        <v>0.2198</v>
      </c>
      <c r="BI513">
        <v>0.2051</v>
      </c>
      <c r="BJ513">
        <v>3.1800000000000002E-2</v>
      </c>
      <c r="BK513">
        <v>1.5599999999999999E-2</v>
      </c>
    </row>
    <row r="514" spans="1:63" x14ac:dyDescent="0.3">
      <c r="A514" t="s">
        <v>513</v>
      </c>
      <c r="B514">
        <v>48652</v>
      </c>
      <c r="C514">
        <v>209.48</v>
      </c>
      <c r="D514">
        <v>8.8000000000000007</v>
      </c>
      <c r="E514" s="1">
        <v>1843.2</v>
      </c>
      <c r="F514" s="1">
        <v>1725.78</v>
      </c>
      <c r="G514">
        <v>3.5000000000000001E-3</v>
      </c>
      <c r="H514">
        <v>5.9999999999999995E-4</v>
      </c>
      <c r="I514">
        <v>9.5999999999999992E-3</v>
      </c>
      <c r="J514">
        <v>1.1999999999999999E-3</v>
      </c>
      <c r="K514">
        <v>1.29E-2</v>
      </c>
      <c r="L514">
        <v>0.9496</v>
      </c>
      <c r="M514">
        <v>2.2499999999999999E-2</v>
      </c>
      <c r="N514">
        <v>0.51980000000000004</v>
      </c>
      <c r="O514">
        <v>1.6199999999999999E-2</v>
      </c>
      <c r="P514">
        <v>0.15379999999999999</v>
      </c>
      <c r="Q514" s="1">
        <v>50573.61</v>
      </c>
      <c r="R514">
        <v>0.27939999999999998</v>
      </c>
      <c r="S514">
        <v>0.1825</v>
      </c>
      <c r="T514">
        <v>0.53810000000000002</v>
      </c>
      <c r="U514">
        <v>14.04</v>
      </c>
      <c r="V514" s="1">
        <v>72218.09</v>
      </c>
      <c r="W514">
        <v>126.43</v>
      </c>
      <c r="X514" s="1">
        <v>217287.53</v>
      </c>
      <c r="Y514">
        <v>0.57240000000000002</v>
      </c>
      <c r="Z514">
        <v>0.21579999999999999</v>
      </c>
      <c r="AA514">
        <v>0.21179999999999999</v>
      </c>
      <c r="AB514">
        <v>0.42759999999999998</v>
      </c>
      <c r="AC514">
        <v>217.29</v>
      </c>
      <c r="AD514" s="1">
        <v>6110.41</v>
      </c>
      <c r="AE514">
        <v>452.81</v>
      </c>
      <c r="AF514" s="1">
        <v>176078.48</v>
      </c>
      <c r="AG514" t="s">
        <v>610</v>
      </c>
      <c r="AH514" s="1">
        <v>31082</v>
      </c>
      <c r="AI514" s="1">
        <v>52066.42</v>
      </c>
      <c r="AJ514">
        <v>37.299999999999997</v>
      </c>
      <c r="AK514">
        <v>24.75</v>
      </c>
      <c r="AL514">
        <v>28.06</v>
      </c>
      <c r="AM514">
        <v>3.95</v>
      </c>
      <c r="AN514">
        <v>0.6</v>
      </c>
      <c r="AO514">
        <v>0.90920000000000001</v>
      </c>
      <c r="AP514" s="1">
        <v>1567.1</v>
      </c>
      <c r="AQ514" s="1">
        <v>2417.94</v>
      </c>
      <c r="AR514" s="1">
        <v>6303.38</v>
      </c>
      <c r="AS514">
        <v>570.69000000000005</v>
      </c>
      <c r="AT514">
        <v>400.1</v>
      </c>
      <c r="AU514" s="1">
        <v>11259.21</v>
      </c>
      <c r="AV514" s="1">
        <v>6013.16</v>
      </c>
      <c r="AW514">
        <v>0.43390000000000001</v>
      </c>
      <c r="AX514" s="1">
        <v>5505.53</v>
      </c>
      <c r="AY514">
        <v>0.39729999999999999</v>
      </c>
      <c r="AZ514" s="1">
        <v>1227.99</v>
      </c>
      <c r="BA514">
        <v>8.8599999999999998E-2</v>
      </c>
      <c r="BB514" s="1">
        <v>1112.1600000000001</v>
      </c>
      <c r="BC514">
        <v>8.0199999999999994E-2</v>
      </c>
      <c r="BD514" s="1">
        <v>13858.85</v>
      </c>
      <c r="BE514" s="1">
        <v>4386.46</v>
      </c>
      <c r="BF514">
        <v>1.3539000000000001</v>
      </c>
      <c r="BG514">
        <v>0.498</v>
      </c>
      <c r="BH514">
        <v>0.24299999999999999</v>
      </c>
      <c r="BI514">
        <v>0.20050000000000001</v>
      </c>
      <c r="BJ514">
        <v>3.6400000000000002E-2</v>
      </c>
      <c r="BK514">
        <v>2.2100000000000002E-2</v>
      </c>
    </row>
    <row r="515" spans="1:63" x14ac:dyDescent="0.3">
      <c r="A515" t="s">
        <v>514</v>
      </c>
      <c r="B515">
        <v>44867</v>
      </c>
      <c r="C515">
        <v>26.33</v>
      </c>
      <c r="D515">
        <v>161.25</v>
      </c>
      <c r="E515" s="1">
        <v>4246.3100000000004</v>
      </c>
      <c r="F515" s="1">
        <v>4174.96</v>
      </c>
      <c r="G515">
        <v>7.5200000000000003E-2</v>
      </c>
      <c r="H515">
        <v>1E-3</v>
      </c>
      <c r="I515">
        <v>7.1099999999999997E-2</v>
      </c>
      <c r="J515">
        <v>1E-3</v>
      </c>
      <c r="K515">
        <v>3.5900000000000001E-2</v>
      </c>
      <c r="L515">
        <v>0.77180000000000004</v>
      </c>
      <c r="M515">
        <v>4.3900000000000002E-2</v>
      </c>
      <c r="N515">
        <v>0.14710000000000001</v>
      </c>
      <c r="O515">
        <v>2.92E-2</v>
      </c>
      <c r="P515">
        <v>0.1135</v>
      </c>
      <c r="Q515" s="1">
        <v>70599.539999999994</v>
      </c>
      <c r="R515">
        <v>0.19389999999999999</v>
      </c>
      <c r="S515">
        <v>0.18490000000000001</v>
      </c>
      <c r="T515">
        <v>0.62129999999999996</v>
      </c>
      <c r="U515">
        <v>28.18</v>
      </c>
      <c r="V515" s="1">
        <v>86310.95</v>
      </c>
      <c r="W515">
        <v>149.4</v>
      </c>
      <c r="X515" s="1">
        <v>261142.81</v>
      </c>
      <c r="Y515">
        <v>0.73219999999999996</v>
      </c>
      <c r="Z515">
        <v>0.23980000000000001</v>
      </c>
      <c r="AA515">
        <v>2.8000000000000001E-2</v>
      </c>
      <c r="AB515">
        <v>0.26779999999999998</v>
      </c>
      <c r="AC515">
        <v>261.14</v>
      </c>
      <c r="AD515" s="1">
        <v>10805.57</v>
      </c>
      <c r="AE515" s="1">
        <v>1115.21</v>
      </c>
      <c r="AF515" s="1">
        <v>290636.67</v>
      </c>
      <c r="AG515" t="s">
        <v>610</v>
      </c>
      <c r="AH515" s="1">
        <v>49285</v>
      </c>
      <c r="AI515" s="1">
        <v>108061.47</v>
      </c>
      <c r="AJ515">
        <v>70.290000000000006</v>
      </c>
      <c r="AK515">
        <v>39.33</v>
      </c>
      <c r="AL515">
        <v>44.45</v>
      </c>
      <c r="AM515">
        <v>5.0999999999999996</v>
      </c>
      <c r="AN515" s="1">
        <v>1302.8699999999999</v>
      </c>
      <c r="AO515">
        <v>0.60160000000000002</v>
      </c>
      <c r="AP515" s="1">
        <v>1576.6</v>
      </c>
      <c r="AQ515" s="1">
        <v>2249.62</v>
      </c>
      <c r="AR515" s="1">
        <v>7387.55</v>
      </c>
      <c r="AS515">
        <v>859.71</v>
      </c>
      <c r="AT515">
        <v>424.23</v>
      </c>
      <c r="AU515" s="1">
        <v>12497.7</v>
      </c>
      <c r="AV515" s="1">
        <v>2851.14</v>
      </c>
      <c r="AW515">
        <v>0.2054</v>
      </c>
      <c r="AX515" s="1">
        <v>9629.2999999999993</v>
      </c>
      <c r="AY515">
        <v>0.69369999999999998</v>
      </c>
      <c r="AZ515">
        <v>979.27</v>
      </c>
      <c r="BA515">
        <v>7.0599999999999996E-2</v>
      </c>
      <c r="BB515">
        <v>420.77</v>
      </c>
      <c r="BC515">
        <v>3.0300000000000001E-2</v>
      </c>
      <c r="BD515" s="1">
        <v>13880.48</v>
      </c>
      <c r="BE515" s="1">
        <v>1054.32</v>
      </c>
      <c r="BF515">
        <v>0.1038</v>
      </c>
      <c r="BG515">
        <v>0.59279999999999999</v>
      </c>
      <c r="BH515">
        <v>0.2293</v>
      </c>
      <c r="BI515">
        <v>0.1283</v>
      </c>
      <c r="BJ515">
        <v>2.9600000000000001E-2</v>
      </c>
      <c r="BK515">
        <v>0.02</v>
      </c>
    </row>
    <row r="516" spans="1:63" x14ac:dyDescent="0.3">
      <c r="A516" t="s">
        <v>515</v>
      </c>
      <c r="B516">
        <v>44875</v>
      </c>
      <c r="C516">
        <v>32.57</v>
      </c>
      <c r="D516">
        <v>257.05</v>
      </c>
      <c r="E516" s="1">
        <v>8372.6200000000008</v>
      </c>
      <c r="F516" s="1">
        <v>8189.06</v>
      </c>
      <c r="G516">
        <v>6.9599999999999995E-2</v>
      </c>
      <c r="H516">
        <v>8.9999999999999998E-4</v>
      </c>
      <c r="I516">
        <v>6.8599999999999994E-2</v>
      </c>
      <c r="J516">
        <v>1E-3</v>
      </c>
      <c r="K516">
        <v>4.87E-2</v>
      </c>
      <c r="L516">
        <v>0.7631</v>
      </c>
      <c r="M516">
        <v>4.8099999999999997E-2</v>
      </c>
      <c r="N516">
        <v>0.23769999999999999</v>
      </c>
      <c r="O516">
        <v>3.9300000000000002E-2</v>
      </c>
      <c r="P516">
        <v>0.1196</v>
      </c>
      <c r="Q516" s="1">
        <v>69970.679999999993</v>
      </c>
      <c r="R516">
        <v>0.2094</v>
      </c>
      <c r="S516">
        <v>0.1825</v>
      </c>
      <c r="T516">
        <v>0.60809999999999997</v>
      </c>
      <c r="U516">
        <v>47.39</v>
      </c>
      <c r="V516" s="1">
        <v>93256.19</v>
      </c>
      <c r="W516">
        <v>174.22</v>
      </c>
      <c r="X516" s="1">
        <v>181372.6</v>
      </c>
      <c r="Y516">
        <v>0.76790000000000003</v>
      </c>
      <c r="Z516">
        <v>0.20349999999999999</v>
      </c>
      <c r="AA516">
        <v>2.86E-2</v>
      </c>
      <c r="AB516">
        <v>0.2321</v>
      </c>
      <c r="AC516">
        <v>181.37</v>
      </c>
      <c r="AD516" s="1">
        <v>8261.02</v>
      </c>
      <c r="AE516">
        <v>901.97</v>
      </c>
      <c r="AF516" s="1">
        <v>191676.92</v>
      </c>
      <c r="AG516" t="s">
        <v>610</v>
      </c>
      <c r="AH516" s="1">
        <v>47438</v>
      </c>
      <c r="AI516" s="1">
        <v>84269.119999999995</v>
      </c>
      <c r="AJ516">
        <v>74.42</v>
      </c>
      <c r="AK516">
        <v>42.58</v>
      </c>
      <c r="AL516">
        <v>48.25</v>
      </c>
      <c r="AM516">
        <v>4.84</v>
      </c>
      <c r="AN516" s="1">
        <v>1584.74</v>
      </c>
      <c r="AO516">
        <v>0.74529999999999996</v>
      </c>
      <c r="AP516" s="1">
        <v>1393.27</v>
      </c>
      <c r="AQ516" s="1">
        <v>2030.3</v>
      </c>
      <c r="AR516" s="1">
        <v>6998.04</v>
      </c>
      <c r="AS516">
        <v>766.43</v>
      </c>
      <c r="AT516">
        <v>409.04</v>
      </c>
      <c r="AU516" s="1">
        <v>11597.07</v>
      </c>
      <c r="AV516" s="1">
        <v>3727.24</v>
      </c>
      <c r="AW516">
        <v>0.2959</v>
      </c>
      <c r="AX516" s="1">
        <v>7433.15</v>
      </c>
      <c r="AY516">
        <v>0.59</v>
      </c>
      <c r="AZ516">
        <v>957.47</v>
      </c>
      <c r="BA516">
        <v>7.5999999999999998E-2</v>
      </c>
      <c r="BB516">
        <v>480.34</v>
      </c>
      <c r="BC516">
        <v>3.8100000000000002E-2</v>
      </c>
      <c r="BD516" s="1">
        <v>12598.2</v>
      </c>
      <c r="BE516" s="1">
        <v>2379.6</v>
      </c>
      <c r="BF516">
        <v>0.3508</v>
      </c>
      <c r="BG516">
        <v>0.59989999999999999</v>
      </c>
      <c r="BH516">
        <v>0.2283</v>
      </c>
      <c r="BI516">
        <v>0.12590000000000001</v>
      </c>
      <c r="BJ516">
        <v>2.9100000000000001E-2</v>
      </c>
      <c r="BK516">
        <v>1.6799999999999999E-2</v>
      </c>
    </row>
    <row r="517" spans="1:63" x14ac:dyDescent="0.3">
      <c r="A517" t="s">
        <v>516</v>
      </c>
      <c r="B517">
        <v>47969</v>
      </c>
      <c r="C517">
        <v>38.29</v>
      </c>
      <c r="D517">
        <v>44.65</v>
      </c>
      <c r="E517" s="1">
        <v>1709.43</v>
      </c>
      <c r="F517" s="1">
        <v>1540.04</v>
      </c>
      <c r="G517">
        <v>3.0999999999999999E-3</v>
      </c>
      <c r="H517">
        <v>5.0000000000000001E-4</v>
      </c>
      <c r="I517">
        <v>0.2147</v>
      </c>
      <c r="J517">
        <v>1.1000000000000001E-3</v>
      </c>
      <c r="K517">
        <v>0.13689999999999999</v>
      </c>
      <c r="L517">
        <v>0.54990000000000006</v>
      </c>
      <c r="M517">
        <v>9.3799999999999994E-2</v>
      </c>
      <c r="N517">
        <v>0.91990000000000005</v>
      </c>
      <c r="O517">
        <v>4.2000000000000003E-2</v>
      </c>
      <c r="P517">
        <v>0.17299999999999999</v>
      </c>
      <c r="Q517" s="1">
        <v>54186.81</v>
      </c>
      <c r="R517">
        <v>0.31619999999999998</v>
      </c>
      <c r="S517">
        <v>0.2009</v>
      </c>
      <c r="T517">
        <v>0.4829</v>
      </c>
      <c r="U517">
        <v>14.16</v>
      </c>
      <c r="V517" s="1">
        <v>73937.59</v>
      </c>
      <c r="W517">
        <v>117.78</v>
      </c>
      <c r="X517" s="1">
        <v>90433.19</v>
      </c>
      <c r="Y517">
        <v>0.72260000000000002</v>
      </c>
      <c r="Z517">
        <v>0.20419999999999999</v>
      </c>
      <c r="AA517">
        <v>7.3200000000000001E-2</v>
      </c>
      <c r="AB517">
        <v>0.27739999999999998</v>
      </c>
      <c r="AC517">
        <v>90.43</v>
      </c>
      <c r="AD517" s="1">
        <v>3057.97</v>
      </c>
      <c r="AE517">
        <v>418.04</v>
      </c>
      <c r="AF517" s="1">
        <v>85775.23</v>
      </c>
      <c r="AG517" t="s">
        <v>610</v>
      </c>
      <c r="AH517" s="1">
        <v>27583</v>
      </c>
      <c r="AI517" s="1">
        <v>41287.18</v>
      </c>
      <c r="AJ517">
        <v>47.09</v>
      </c>
      <c r="AK517">
        <v>31.54</v>
      </c>
      <c r="AL517">
        <v>36.28</v>
      </c>
      <c r="AM517">
        <v>4.5599999999999996</v>
      </c>
      <c r="AN517">
        <v>543.84</v>
      </c>
      <c r="AO517">
        <v>1.0361</v>
      </c>
      <c r="AP517" s="1">
        <v>1569.94</v>
      </c>
      <c r="AQ517" s="1">
        <v>2399.9899999999998</v>
      </c>
      <c r="AR517" s="1">
        <v>6563.7</v>
      </c>
      <c r="AS517">
        <v>586.64</v>
      </c>
      <c r="AT517">
        <v>399.77</v>
      </c>
      <c r="AU517" s="1">
        <v>11520.04</v>
      </c>
      <c r="AV517" s="1">
        <v>8966.1200000000008</v>
      </c>
      <c r="AW517">
        <v>0.62839999999999996</v>
      </c>
      <c r="AX517" s="1">
        <v>2897.97</v>
      </c>
      <c r="AY517">
        <v>0.2031</v>
      </c>
      <c r="AZ517">
        <v>858.34</v>
      </c>
      <c r="BA517">
        <v>6.0199999999999997E-2</v>
      </c>
      <c r="BB517" s="1">
        <v>1545.42</v>
      </c>
      <c r="BC517">
        <v>0.10829999999999999</v>
      </c>
      <c r="BD517" s="1">
        <v>14267.85</v>
      </c>
      <c r="BE517" s="1">
        <v>6605.65</v>
      </c>
      <c r="BF517">
        <v>3.2570000000000001</v>
      </c>
      <c r="BG517">
        <v>0.49220000000000003</v>
      </c>
      <c r="BH517">
        <v>0.20799999999999999</v>
      </c>
      <c r="BI517">
        <v>0.24840000000000001</v>
      </c>
      <c r="BJ517">
        <v>3.39E-2</v>
      </c>
      <c r="BK517">
        <v>1.7399999999999999E-2</v>
      </c>
    </row>
    <row r="518" spans="1:63" x14ac:dyDescent="0.3">
      <c r="A518" t="s">
        <v>517</v>
      </c>
      <c r="B518">
        <v>46151</v>
      </c>
      <c r="C518">
        <v>69.290000000000006</v>
      </c>
      <c r="D518">
        <v>39.869999999999997</v>
      </c>
      <c r="E518" s="1">
        <v>2762.2</v>
      </c>
      <c r="F518" s="1">
        <v>2655.92</v>
      </c>
      <c r="G518">
        <v>1.5299999999999999E-2</v>
      </c>
      <c r="H518">
        <v>5.9999999999999995E-4</v>
      </c>
      <c r="I518">
        <v>1.9E-2</v>
      </c>
      <c r="J518">
        <v>1.1999999999999999E-3</v>
      </c>
      <c r="K518">
        <v>2.3699999999999999E-2</v>
      </c>
      <c r="L518">
        <v>0.90500000000000003</v>
      </c>
      <c r="M518">
        <v>3.5200000000000002E-2</v>
      </c>
      <c r="N518">
        <v>0.32800000000000001</v>
      </c>
      <c r="O518">
        <v>1.03E-2</v>
      </c>
      <c r="P518">
        <v>0.1338</v>
      </c>
      <c r="Q518" s="1">
        <v>59513.29</v>
      </c>
      <c r="R518">
        <v>0.25719999999999998</v>
      </c>
      <c r="S518">
        <v>0.1633</v>
      </c>
      <c r="T518">
        <v>0.57950000000000002</v>
      </c>
      <c r="U518">
        <v>18.350000000000001</v>
      </c>
      <c r="V518" s="1">
        <v>78423.87</v>
      </c>
      <c r="W518">
        <v>145.37</v>
      </c>
      <c r="X518" s="1">
        <v>178733.95</v>
      </c>
      <c r="Y518">
        <v>0.69710000000000005</v>
      </c>
      <c r="Z518">
        <v>0.21579999999999999</v>
      </c>
      <c r="AA518">
        <v>8.7099999999999997E-2</v>
      </c>
      <c r="AB518">
        <v>0.3029</v>
      </c>
      <c r="AC518">
        <v>178.73</v>
      </c>
      <c r="AD518" s="1">
        <v>6003.73</v>
      </c>
      <c r="AE518">
        <v>618.25</v>
      </c>
      <c r="AF518" s="1">
        <v>182578.72</v>
      </c>
      <c r="AG518" t="s">
        <v>610</v>
      </c>
      <c r="AH518" s="1">
        <v>36961</v>
      </c>
      <c r="AI518" s="1">
        <v>62735.1</v>
      </c>
      <c r="AJ518">
        <v>50.17</v>
      </c>
      <c r="AK518">
        <v>31.47</v>
      </c>
      <c r="AL518">
        <v>35.18</v>
      </c>
      <c r="AM518">
        <v>4.29</v>
      </c>
      <c r="AN518" s="1">
        <v>1582.87</v>
      </c>
      <c r="AO518">
        <v>0.84179999999999999</v>
      </c>
      <c r="AP518" s="1">
        <v>1280.3499999999999</v>
      </c>
      <c r="AQ518" s="1">
        <v>1865.63</v>
      </c>
      <c r="AR518" s="1">
        <v>6079.32</v>
      </c>
      <c r="AS518">
        <v>610.99</v>
      </c>
      <c r="AT518">
        <v>361.32</v>
      </c>
      <c r="AU518" s="1">
        <v>10197.620000000001</v>
      </c>
      <c r="AV518" s="1">
        <v>4340.32</v>
      </c>
      <c r="AW518">
        <v>0.37040000000000001</v>
      </c>
      <c r="AX518" s="1">
        <v>5594.24</v>
      </c>
      <c r="AY518">
        <v>0.4773</v>
      </c>
      <c r="AZ518" s="1">
        <v>1079.1099999999999</v>
      </c>
      <c r="BA518">
        <v>9.2100000000000001E-2</v>
      </c>
      <c r="BB518">
        <v>705.78</v>
      </c>
      <c r="BC518">
        <v>6.0199999999999997E-2</v>
      </c>
      <c r="BD518" s="1">
        <v>11719.46</v>
      </c>
      <c r="BE518" s="1">
        <v>2952.49</v>
      </c>
      <c r="BF518">
        <v>0.63780000000000003</v>
      </c>
      <c r="BG518">
        <v>0.55349999999999999</v>
      </c>
      <c r="BH518">
        <v>0.21840000000000001</v>
      </c>
      <c r="BI518">
        <v>0.17979999999999999</v>
      </c>
      <c r="BJ518">
        <v>3.1699999999999999E-2</v>
      </c>
      <c r="BK518">
        <v>1.66E-2</v>
      </c>
    </row>
    <row r="519" spans="1:63" x14ac:dyDescent="0.3">
      <c r="A519" t="s">
        <v>518</v>
      </c>
      <c r="B519">
        <v>44883</v>
      </c>
      <c r="C519">
        <v>44.52</v>
      </c>
      <c r="D519">
        <v>66.98</v>
      </c>
      <c r="E519" s="1">
        <v>2982.15</v>
      </c>
      <c r="F519" s="1">
        <v>2828.56</v>
      </c>
      <c r="G519">
        <v>1.26E-2</v>
      </c>
      <c r="H519">
        <v>6.9999999999999999E-4</v>
      </c>
      <c r="I519">
        <v>2.3300000000000001E-2</v>
      </c>
      <c r="J519">
        <v>1.5E-3</v>
      </c>
      <c r="K519">
        <v>4.7800000000000002E-2</v>
      </c>
      <c r="L519">
        <v>0.87739999999999996</v>
      </c>
      <c r="M519">
        <v>3.6700000000000003E-2</v>
      </c>
      <c r="N519">
        <v>0.2646</v>
      </c>
      <c r="O519">
        <v>1.6299999999999999E-2</v>
      </c>
      <c r="P519">
        <v>0.1191</v>
      </c>
      <c r="Q519" s="1">
        <v>58907.25</v>
      </c>
      <c r="R519">
        <v>0.24110000000000001</v>
      </c>
      <c r="S519">
        <v>0.1958</v>
      </c>
      <c r="T519">
        <v>0.56310000000000004</v>
      </c>
      <c r="U519">
        <v>17.559999999999999</v>
      </c>
      <c r="V519" s="1">
        <v>84412.479999999996</v>
      </c>
      <c r="W519">
        <v>165.21</v>
      </c>
      <c r="X519" s="1">
        <v>166598.91</v>
      </c>
      <c r="Y519">
        <v>0.80210000000000004</v>
      </c>
      <c r="Z519">
        <v>0.1532</v>
      </c>
      <c r="AA519">
        <v>4.48E-2</v>
      </c>
      <c r="AB519">
        <v>0.19789999999999999</v>
      </c>
      <c r="AC519">
        <v>166.6</v>
      </c>
      <c r="AD519" s="1">
        <v>5973.91</v>
      </c>
      <c r="AE519">
        <v>726.65</v>
      </c>
      <c r="AF519" s="1">
        <v>169519.64</v>
      </c>
      <c r="AG519" t="s">
        <v>610</v>
      </c>
      <c r="AH519" s="1">
        <v>40433</v>
      </c>
      <c r="AI519" s="1">
        <v>65091.62</v>
      </c>
      <c r="AJ519">
        <v>56.74</v>
      </c>
      <c r="AK519">
        <v>35.270000000000003</v>
      </c>
      <c r="AL519">
        <v>38.97</v>
      </c>
      <c r="AM519">
        <v>4.72</v>
      </c>
      <c r="AN519" s="1">
        <v>1840.7</v>
      </c>
      <c r="AO519">
        <v>0.8952</v>
      </c>
      <c r="AP519" s="1">
        <v>1251.3599999999999</v>
      </c>
      <c r="AQ519" s="1">
        <v>1853.45</v>
      </c>
      <c r="AR519" s="1">
        <v>5881.3</v>
      </c>
      <c r="AS519">
        <v>541.54999999999995</v>
      </c>
      <c r="AT519">
        <v>303.31</v>
      </c>
      <c r="AU519" s="1">
        <v>9830.9599999999991</v>
      </c>
      <c r="AV519" s="1">
        <v>4246.8599999999997</v>
      </c>
      <c r="AW519">
        <v>0.37619999999999998</v>
      </c>
      <c r="AX519" s="1">
        <v>5596.96</v>
      </c>
      <c r="AY519">
        <v>0.49580000000000002</v>
      </c>
      <c r="AZ519">
        <v>901.68</v>
      </c>
      <c r="BA519">
        <v>7.9899999999999999E-2</v>
      </c>
      <c r="BB519">
        <v>542.66</v>
      </c>
      <c r="BC519">
        <v>4.8099999999999997E-2</v>
      </c>
      <c r="BD519" s="1">
        <v>11288.17</v>
      </c>
      <c r="BE519" s="1">
        <v>2744.79</v>
      </c>
      <c r="BF519">
        <v>0.55520000000000003</v>
      </c>
      <c r="BG519">
        <v>0.55879999999999996</v>
      </c>
      <c r="BH519">
        <v>0.21440000000000001</v>
      </c>
      <c r="BI519">
        <v>0.17849999999999999</v>
      </c>
      <c r="BJ519">
        <v>3.04E-2</v>
      </c>
      <c r="BK519">
        <v>1.7999999999999999E-2</v>
      </c>
    </row>
    <row r="520" spans="1:63" x14ac:dyDescent="0.3">
      <c r="A520" t="s">
        <v>519</v>
      </c>
      <c r="B520">
        <v>49098</v>
      </c>
      <c r="C520">
        <v>91.29</v>
      </c>
      <c r="D520">
        <v>33.5</v>
      </c>
      <c r="E520" s="1">
        <v>3057.62</v>
      </c>
      <c r="F520" s="1">
        <v>2980.25</v>
      </c>
      <c r="G520">
        <v>6.8999999999999999E-3</v>
      </c>
      <c r="H520">
        <v>5.9999999999999995E-4</v>
      </c>
      <c r="I520">
        <v>1.29E-2</v>
      </c>
      <c r="J520">
        <v>1.1000000000000001E-3</v>
      </c>
      <c r="K520">
        <v>2.7900000000000001E-2</v>
      </c>
      <c r="L520">
        <v>0.91859999999999997</v>
      </c>
      <c r="M520">
        <v>3.2099999999999997E-2</v>
      </c>
      <c r="N520">
        <v>0.34289999999999998</v>
      </c>
      <c r="O520">
        <v>8.3999999999999995E-3</v>
      </c>
      <c r="P520">
        <v>0.12989999999999999</v>
      </c>
      <c r="Q520" s="1">
        <v>58419.77</v>
      </c>
      <c r="R520">
        <v>0.26019999999999999</v>
      </c>
      <c r="S520">
        <v>0.15409999999999999</v>
      </c>
      <c r="T520">
        <v>0.5857</v>
      </c>
      <c r="U520">
        <v>18.21</v>
      </c>
      <c r="V520" s="1">
        <v>81161.570000000007</v>
      </c>
      <c r="W520">
        <v>162.94999999999999</v>
      </c>
      <c r="X520" s="1">
        <v>144995.76</v>
      </c>
      <c r="Y520">
        <v>0.78420000000000001</v>
      </c>
      <c r="Z520">
        <v>0.1477</v>
      </c>
      <c r="AA520">
        <v>6.8099999999999994E-2</v>
      </c>
      <c r="AB520">
        <v>0.21579999999999999</v>
      </c>
      <c r="AC520">
        <v>145</v>
      </c>
      <c r="AD520" s="1">
        <v>4455.84</v>
      </c>
      <c r="AE520">
        <v>543.51</v>
      </c>
      <c r="AF520" s="1">
        <v>138622.73000000001</v>
      </c>
      <c r="AG520" t="s">
        <v>610</v>
      </c>
      <c r="AH520" s="1">
        <v>36604</v>
      </c>
      <c r="AI520" s="1">
        <v>57016.160000000003</v>
      </c>
      <c r="AJ520">
        <v>47.57</v>
      </c>
      <c r="AK520">
        <v>28.98</v>
      </c>
      <c r="AL520">
        <v>32.5</v>
      </c>
      <c r="AM520">
        <v>4.28</v>
      </c>
      <c r="AN520" s="1">
        <v>1320.89</v>
      </c>
      <c r="AO520">
        <v>0.9254</v>
      </c>
      <c r="AP520" s="1">
        <v>1222.19</v>
      </c>
      <c r="AQ520" s="1">
        <v>1788.17</v>
      </c>
      <c r="AR520" s="1">
        <v>5706.62</v>
      </c>
      <c r="AS520">
        <v>548.64</v>
      </c>
      <c r="AT520">
        <v>265.82</v>
      </c>
      <c r="AU520" s="1">
        <v>9531.44</v>
      </c>
      <c r="AV520" s="1">
        <v>5066.13</v>
      </c>
      <c r="AW520">
        <v>0.4592</v>
      </c>
      <c r="AX520" s="1">
        <v>4329.21</v>
      </c>
      <c r="AY520">
        <v>0.39240000000000003</v>
      </c>
      <c r="AZ520" s="1">
        <v>1000.03</v>
      </c>
      <c r="BA520">
        <v>9.06E-2</v>
      </c>
      <c r="BB520">
        <v>636.82000000000005</v>
      </c>
      <c r="BC520">
        <v>5.7700000000000001E-2</v>
      </c>
      <c r="BD520" s="1">
        <v>11032.19</v>
      </c>
      <c r="BE520" s="1">
        <v>4112.5200000000004</v>
      </c>
      <c r="BF520">
        <v>1.1207</v>
      </c>
      <c r="BG520">
        <v>0.55820000000000003</v>
      </c>
      <c r="BH520">
        <v>0.2175</v>
      </c>
      <c r="BI520">
        <v>0.16850000000000001</v>
      </c>
      <c r="BJ520">
        <v>3.4099999999999998E-2</v>
      </c>
      <c r="BK520">
        <v>2.1700000000000001E-2</v>
      </c>
    </row>
    <row r="521" spans="1:63" x14ac:dyDescent="0.3">
      <c r="A521" t="s">
        <v>520</v>
      </c>
      <c r="B521">
        <v>46243</v>
      </c>
      <c r="C521">
        <v>72.569999999999993</v>
      </c>
      <c r="D521">
        <v>34.97</v>
      </c>
      <c r="E521" s="1">
        <v>2538</v>
      </c>
      <c r="F521" s="1">
        <v>2509.2399999999998</v>
      </c>
      <c r="G521">
        <v>6.3E-3</v>
      </c>
      <c r="H521">
        <v>1.8E-3</v>
      </c>
      <c r="I521">
        <v>3.8300000000000001E-2</v>
      </c>
      <c r="J521">
        <v>1.6999999999999999E-3</v>
      </c>
      <c r="K521">
        <v>6.4899999999999999E-2</v>
      </c>
      <c r="L521">
        <v>0.83160000000000001</v>
      </c>
      <c r="M521">
        <v>5.5399999999999998E-2</v>
      </c>
      <c r="N521">
        <v>0.52869999999999995</v>
      </c>
      <c r="O521">
        <v>1.5299999999999999E-2</v>
      </c>
      <c r="P521">
        <v>0.14180000000000001</v>
      </c>
      <c r="Q521" s="1">
        <v>56951.51</v>
      </c>
      <c r="R521">
        <v>0.26369999999999999</v>
      </c>
      <c r="S521">
        <v>0.1822</v>
      </c>
      <c r="T521">
        <v>0.55410000000000004</v>
      </c>
      <c r="U521">
        <v>17.739999999999998</v>
      </c>
      <c r="V521" s="1">
        <v>75068.97</v>
      </c>
      <c r="W521">
        <v>139.78</v>
      </c>
      <c r="X521" s="1">
        <v>113691.03</v>
      </c>
      <c r="Y521">
        <v>0.79300000000000004</v>
      </c>
      <c r="Z521">
        <v>0.1492</v>
      </c>
      <c r="AA521">
        <v>5.7799999999999997E-2</v>
      </c>
      <c r="AB521">
        <v>0.20699999999999999</v>
      </c>
      <c r="AC521">
        <v>113.69</v>
      </c>
      <c r="AD521" s="1">
        <v>3643.92</v>
      </c>
      <c r="AE521">
        <v>492.05</v>
      </c>
      <c r="AF521" s="1">
        <v>102170.91</v>
      </c>
      <c r="AG521" t="s">
        <v>610</v>
      </c>
      <c r="AH521" s="1">
        <v>30553</v>
      </c>
      <c r="AI521" s="1">
        <v>47309.69</v>
      </c>
      <c r="AJ521">
        <v>45.92</v>
      </c>
      <c r="AK521">
        <v>30.02</v>
      </c>
      <c r="AL521">
        <v>35.35</v>
      </c>
      <c r="AM521">
        <v>4.1500000000000004</v>
      </c>
      <c r="AN521">
        <v>883.88</v>
      </c>
      <c r="AO521">
        <v>1.0366</v>
      </c>
      <c r="AP521" s="1">
        <v>1295.67</v>
      </c>
      <c r="AQ521" s="1">
        <v>1943.17</v>
      </c>
      <c r="AR521" s="1">
        <v>6323.57</v>
      </c>
      <c r="AS521">
        <v>587.04</v>
      </c>
      <c r="AT521">
        <v>280.73</v>
      </c>
      <c r="AU521" s="1">
        <v>10430.18</v>
      </c>
      <c r="AV521" s="1">
        <v>6557.74</v>
      </c>
      <c r="AW521">
        <v>0.53639999999999999</v>
      </c>
      <c r="AX521" s="1">
        <v>3471.5</v>
      </c>
      <c r="AY521">
        <v>0.28399999999999997</v>
      </c>
      <c r="AZ521" s="1">
        <v>1181.3599999999999</v>
      </c>
      <c r="BA521">
        <v>9.6600000000000005E-2</v>
      </c>
      <c r="BB521" s="1">
        <v>1014.68</v>
      </c>
      <c r="BC521">
        <v>8.3000000000000004E-2</v>
      </c>
      <c r="BD521" s="1">
        <v>12225.28</v>
      </c>
      <c r="BE521" s="1">
        <v>5556.45</v>
      </c>
      <c r="BF521">
        <v>2.0400999999999998</v>
      </c>
      <c r="BG521">
        <v>0.53439999999999999</v>
      </c>
      <c r="BH521">
        <v>0.21829999999999999</v>
      </c>
      <c r="BI521">
        <v>0.20019999999999999</v>
      </c>
      <c r="BJ521">
        <v>3.4599999999999999E-2</v>
      </c>
      <c r="BK521">
        <v>1.2500000000000001E-2</v>
      </c>
    </row>
    <row r="522" spans="1:63" x14ac:dyDescent="0.3">
      <c r="A522" t="s">
        <v>521</v>
      </c>
      <c r="B522">
        <v>47399</v>
      </c>
      <c r="C522">
        <v>61.76</v>
      </c>
      <c r="D522">
        <v>33.46</v>
      </c>
      <c r="E522" s="1">
        <v>2066.7800000000002</v>
      </c>
      <c r="F522" s="1">
        <v>2016.23</v>
      </c>
      <c r="G522">
        <v>1.5699999999999999E-2</v>
      </c>
      <c r="H522">
        <v>8.0000000000000004E-4</v>
      </c>
      <c r="I522">
        <v>1.7999999999999999E-2</v>
      </c>
      <c r="J522">
        <v>1.4E-3</v>
      </c>
      <c r="K522">
        <v>2.7400000000000001E-2</v>
      </c>
      <c r="L522">
        <v>0.90369999999999995</v>
      </c>
      <c r="M522">
        <v>3.3000000000000002E-2</v>
      </c>
      <c r="N522">
        <v>0.30180000000000001</v>
      </c>
      <c r="O522">
        <v>1.2500000000000001E-2</v>
      </c>
      <c r="P522">
        <v>0.1162</v>
      </c>
      <c r="Q522" s="1">
        <v>58374.22</v>
      </c>
      <c r="R522">
        <v>0.24640000000000001</v>
      </c>
      <c r="S522">
        <v>0.1764</v>
      </c>
      <c r="T522">
        <v>0.57720000000000005</v>
      </c>
      <c r="U522">
        <v>13.96</v>
      </c>
      <c r="V522" s="1">
        <v>81419.820000000007</v>
      </c>
      <c r="W522">
        <v>143.65</v>
      </c>
      <c r="X522" s="1">
        <v>192705.96</v>
      </c>
      <c r="Y522">
        <v>0.72589999999999999</v>
      </c>
      <c r="Z522">
        <v>0.2021</v>
      </c>
      <c r="AA522">
        <v>7.1999999999999995E-2</v>
      </c>
      <c r="AB522">
        <v>0.27410000000000001</v>
      </c>
      <c r="AC522">
        <v>192.71</v>
      </c>
      <c r="AD522" s="1">
        <v>6518.25</v>
      </c>
      <c r="AE522">
        <v>688.61</v>
      </c>
      <c r="AF522" s="1">
        <v>188752.28</v>
      </c>
      <c r="AG522" t="s">
        <v>610</v>
      </c>
      <c r="AH522" s="1">
        <v>37375</v>
      </c>
      <c r="AI522" s="1">
        <v>65180.639999999999</v>
      </c>
      <c r="AJ522">
        <v>50.99</v>
      </c>
      <c r="AK522">
        <v>32.369999999999997</v>
      </c>
      <c r="AL522">
        <v>35.24</v>
      </c>
      <c r="AM522">
        <v>4.63</v>
      </c>
      <c r="AN522" s="1">
        <v>1800.78</v>
      </c>
      <c r="AO522">
        <v>0.91279999999999994</v>
      </c>
      <c r="AP522" s="1">
        <v>1317.49</v>
      </c>
      <c r="AQ522" s="1">
        <v>1884.55</v>
      </c>
      <c r="AR522" s="1">
        <v>6059.96</v>
      </c>
      <c r="AS522">
        <v>576.6</v>
      </c>
      <c r="AT522">
        <v>309.76</v>
      </c>
      <c r="AU522" s="1">
        <v>10148.36</v>
      </c>
      <c r="AV522" s="1">
        <v>3941.04</v>
      </c>
      <c r="AW522">
        <v>0.33129999999999998</v>
      </c>
      <c r="AX522" s="1">
        <v>6023.14</v>
      </c>
      <c r="AY522">
        <v>0.50629999999999997</v>
      </c>
      <c r="AZ522" s="1">
        <v>1314.1</v>
      </c>
      <c r="BA522">
        <v>0.1105</v>
      </c>
      <c r="BB522">
        <v>618.64</v>
      </c>
      <c r="BC522">
        <v>5.1999999999999998E-2</v>
      </c>
      <c r="BD522" s="1">
        <v>11896.92</v>
      </c>
      <c r="BE522" s="1">
        <v>2611.14</v>
      </c>
      <c r="BF522">
        <v>0.51870000000000005</v>
      </c>
      <c r="BG522">
        <v>0.53879999999999995</v>
      </c>
      <c r="BH522">
        <v>0.21529999999999999</v>
      </c>
      <c r="BI522">
        <v>0.189</v>
      </c>
      <c r="BJ522">
        <v>3.3500000000000002E-2</v>
      </c>
      <c r="BK522">
        <v>2.3300000000000001E-2</v>
      </c>
    </row>
    <row r="523" spans="1:63" x14ac:dyDescent="0.3">
      <c r="A523" t="s">
        <v>522</v>
      </c>
      <c r="B523">
        <v>44891</v>
      </c>
      <c r="C523">
        <v>73.95</v>
      </c>
      <c r="D523">
        <v>33.49</v>
      </c>
      <c r="E523" s="1">
        <v>2476.4899999999998</v>
      </c>
      <c r="F523" s="1">
        <v>2367.9899999999998</v>
      </c>
      <c r="G523">
        <v>7.7000000000000002E-3</v>
      </c>
      <c r="H523">
        <v>2E-3</v>
      </c>
      <c r="I523">
        <v>2.2100000000000002E-2</v>
      </c>
      <c r="J523">
        <v>1.1000000000000001E-3</v>
      </c>
      <c r="K523">
        <v>3.9600000000000003E-2</v>
      </c>
      <c r="L523">
        <v>0.88129999999999997</v>
      </c>
      <c r="M523">
        <v>4.6199999999999998E-2</v>
      </c>
      <c r="N523">
        <v>0.48230000000000001</v>
      </c>
      <c r="O523">
        <v>1.18E-2</v>
      </c>
      <c r="P523">
        <v>0.1502</v>
      </c>
      <c r="Q523" s="1">
        <v>53829.05</v>
      </c>
      <c r="R523">
        <v>0.22109999999999999</v>
      </c>
      <c r="S523">
        <v>0.17699999999999999</v>
      </c>
      <c r="T523">
        <v>0.60189999999999999</v>
      </c>
      <c r="U523">
        <v>17.41</v>
      </c>
      <c r="V523" s="1">
        <v>74853.83</v>
      </c>
      <c r="W523">
        <v>138.49</v>
      </c>
      <c r="X523" s="1">
        <v>136941.85999999999</v>
      </c>
      <c r="Y523">
        <v>0.74739999999999995</v>
      </c>
      <c r="Z523">
        <v>0.19989999999999999</v>
      </c>
      <c r="AA523">
        <v>5.2699999999999997E-2</v>
      </c>
      <c r="AB523">
        <v>0.25259999999999999</v>
      </c>
      <c r="AC523">
        <v>136.94</v>
      </c>
      <c r="AD523" s="1">
        <v>4260.93</v>
      </c>
      <c r="AE523">
        <v>523.65</v>
      </c>
      <c r="AF523" s="1">
        <v>127401.18</v>
      </c>
      <c r="AG523" t="s">
        <v>610</v>
      </c>
      <c r="AH523" s="1">
        <v>30812</v>
      </c>
      <c r="AI523" s="1">
        <v>49147.7</v>
      </c>
      <c r="AJ523">
        <v>47.82</v>
      </c>
      <c r="AK523">
        <v>28.6</v>
      </c>
      <c r="AL523">
        <v>35.89</v>
      </c>
      <c r="AM523">
        <v>4.01</v>
      </c>
      <c r="AN523" s="1">
        <v>1069.1400000000001</v>
      </c>
      <c r="AO523">
        <v>1.0382</v>
      </c>
      <c r="AP523" s="1">
        <v>1372.38</v>
      </c>
      <c r="AQ523" s="1">
        <v>1784.73</v>
      </c>
      <c r="AR523" s="1">
        <v>6133.14</v>
      </c>
      <c r="AS523">
        <v>600.91999999999996</v>
      </c>
      <c r="AT523">
        <v>260.05</v>
      </c>
      <c r="AU523" s="1">
        <v>10151.209999999999</v>
      </c>
      <c r="AV523" s="1">
        <v>5627.6</v>
      </c>
      <c r="AW523">
        <v>0.4723</v>
      </c>
      <c r="AX523" s="1">
        <v>4229.28</v>
      </c>
      <c r="AY523">
        <v>0.35499999999999998</v>
      </c>
      <c r="AZ523" s="1">
        <v>1142.93</v>
      </c>
      <c r="BA523">
        <v>9.5899999999999999E-2</v>
      </c>
      <c r="BB523">
        <v>915.17</v>
      </c>
      <c r="BC523">
        <v>7.6799999999999993E-2</v>
      </c>
      <c r="BD523" s="1">
        <v>11914.98</v>
      </c>
      <c r="BE523" s="1">
        <v>4093.79</v>
      </c>
      <c r="BF523">
        <v>1.3286</v>
      </c>
      <c r="BG523">
        <v>0.52490000000000003</v>
      </c>
      <c r="BH523">
        <v>0.22209999999999999</v>
      </c>
      <c r="BI523">
        <v>0.2064</v>
      </c>
      <c r="BJ523">
        <v>2.87E-2</v>
      </c>
      <c r="BK523">
        <v>1.7899999999999999E-2</v>
      </c>
    </row>
    <row r="524" spans="1:63" x14ac:dyDescent="0.3">
      <c r="A524" t="s">
        <v>523</v>
      </c>
      <c r="B524">
        <v>45617</v>
      </c>
      <c r="C524">
        <v>43.19</v>
      </c>
      <c r="D524">
        <v>63.98</v>
      </c>
      <c r="E524" s="1">
        <v>2763.22</v>
      </c>
      <c r="F524" s="1">
        <v>2664.51</v>
      </c>
      <c r="G524">
        <v>1.61E-2</v>
      </c>
      <c r="H524">
        <v>5.9999999999999995E-4</v>
      </c>
      <c r="I524">
        <v>1.32E-2</v>
      </c>
      <c r="J524">
        <v>1.5E-3</v>
      </c>
      <c r="K524">
        <v>2.3199999999999998E-2</v>
      </c>
      <c r="L524">
        <v>0.91859999999999997</v>
      </c>
      <c r="M524">
        <v>2.6700000000000002E-2</v>
      </c>
      <c r="N524">
        <v>0.1925</v>
      </c>
      <c r="O524">
        <v>9.5999999999999992E-3</v>
      </c>
      <c r="P524">
        <v>0.1095</v>
      </c>
      <c r="Q524" s="1">
        <v>61007.93</v>
      </c>
      <c r="R524">
        <v>0.24129999999999999</v>
      </c>
      <c r="S524">
        <v>0.19209999999999999</v>
      </c>
      <c r="T524">
        <v>0.56659999999999999</v>
      </c>
      <c r="U524">
        <v>16.27</v>
      </c>
      <c r="V524" s="1">
        <v>85134.77</v>
      </c>
      <c r="W524">
        <v>166.98</v>
      </c>
      <c r="X524" s="1">
        <v>180633.95</v>
      </c>
      <c r="Y524">
        <v>0.8075</v>
      </c>
      <c r="Z524">
        <v>0.14530000000000001</v>
      </c>
      <c r="AA524">
        <v>4.7100000000000003E-2</v>
      </c>
      <c r="AB524">
        <v>0.1925</v>
      </c>
      <c r="AC524">
        <v>180.63</v>
      </c>
      <c r="AD524" s="1">
        <v>6607.91</v>
      </c>
      <c r="AE524">
        <v>803.76</v>
      </c>
      <c r="AF524" s="1">
        <v>179188.68</v>
      </c>
      <c r="AG524" t="s">
        <v>610</v>
      </c>
      <c r="AH524" s="1">
        <v>40476</v>
      </c>
      <c r="AI524" s="1">
        <v>71241.279999999999</v>
      </c>
      <c r="AJ524">
        <v>58.09</v>
      </c>
      <c r="AK524">
        <v>34.770000000000003</v>
      </c>
      <c r="AL524">
        <v>37.78</v>
      </c>
      <c r="AM524">
        <v>4.6399999999999997</v>
      </c>
      <c r="AN524" s="1">
        <v>1924.76</v>
      </c>
      <c r="AO524">
        <v>0.88539999999999996</v>
      </c>
      <c r="AP524" s="1">
        <v>1318.32</v>
      </c>
      <c r="AQ524" s="1">
        <v>1808.05</v>
      </c>
      <c r="AR524" s="1">
        <v>6147.97</v>
      </c>
      <c r="AS524">
        <v>599.29</v>
      </c>
      <c r="AT524">
        <v>315.48</v>
      </c>
      <c r="AU524" s="1">
        <v>10189.11</v>
      </c>
      <c r="AV524" s="1">
        <v>4142.5200000000004</v>
      </c>
      <c r="AW524">
        <v>0.36</v>
      </c>
      <c r="AX524" s="1">
        <v>6096.89</v>
      </c>
      <c r="AY524">
        <v>0.52980000000000005</v>
      </c>
      <c r="AZ524">
        <v>791.74</v>
      </c>
      <c r="BA524">
        <v>6.88E-2</v>
      </c>
      <c r="BB524">
        <v>475.91</v>
      </c>
      <c r="BC524">
        <v>4.1399999999999999E-2</v>
      </c>
      <c r="BD524" s="1">
        <v>11507.06</v>
      </c>
      <c r="BE524" s="1">
        <v>2749.28</v>
      </c>
      <c r="BF524">
        <v>0.50129999999999997</v>
      </c>
      <c r="BG524">
        <v>0.56840000000000002</v>
      </c>
      <c r="BH524">
        <v>0.22819999999999999</v>
      </c>
      <c r="BI524">
        <v>0.1525</v>
      </c>
      <c r="BJ524">
        <v>3.2000000000000001E-2</v>
      </c>
      <c r="BK524">
        <v>1.8800000000000001E-2</v>
      </c>
    </row>
    <row r="525" spans="1:63" x14ac:dyDescent="0.3">
      <c r="A525" t="s">
        <v>524</v>
      </c>
      <c r="B525">
        <v>44909</v>
      </c>
      <c r="C525">
        <v>70.290000000000006</v>
      </c>
      <c r="D525">
        <v>439.77</v>
      </c>
      <c r="E525" s="1">
        <v>30909.48</v>
      </c>
      <c r="F525" s="1">
        <v>23397.91</v>
      </c>
      <c r="G525">
        <v>2.1700000000000001E-2</v>
      </c>
      <c r="H525">
        <v>8.0000000000000004E-4</v>
      </c>
      <c r="I525">
        <v>0.48249999999999998</v>
      </c>
      <c r="J525">
        <v>1.2999999999999999E-3</v>
      </c>
      <c r="K525">
        <v>9.8500000000000004E-2</v>
      </c>
      <c r="L525">
        <v>0.33900000000000002</v>
      </c>
      <c r="M525">
        <v>5.6300000000000003E-2</v>
      </c>
      <c r="N525">
        <v>0.84860000000000002</v>
      </c>
      <c r="O525">
        <v>7.0300000000000001E-2</v>
      </c>
      <c r="P525">
        <v>0.191</v>
      </c>
      <c r="Q525" s="1">
        <v>62175.44</v>
      </c>
      <c r="R525">
        <v>0.2964</v>
      </c>
      <c r="S525">
        <v>0.1389</v>
      </c>
      <c r="T525">
        <v>0.56469999999999998</v>
      </c>
      <c r="U525">
        <v>191.71</v>
      </c>
      <c r="V525" s="1">
        <v>93290.69</v>
      </c>
      <c r="W525">
        <v>161.11000000000001</v>
      </c>
      <c r="X525" s="1">
        <v>98166.27</v>
      </c>
      <c r="Y525">
        <v>0.60360000000000003</v>
      </c>
      <c r="Z525">
        <v>0.32890000000000003</v>
      </c>
      <c r="AA525">
        <v>6.7500000000000004E-2</v>
      </c>
      <c r="AB525">
        <v>0.39639999999999997</v>
      </c>
      <c r="AC525">
        <v>98.17</v>
      </c>
      <c r="AD525" s="1">
        <v>5120</v>
      </c>
      <c r="AE525">
        <v>501.78</v>
      </c>
      <c r="AF525" s="1">
        <v>98461.73</v>
      </c>
      <c r="AG525" t="s">
        <v>610</v>
      </c>
      <c r="AH525" s="1">
        <v>26024</v>
      </c>
      <c r="AI525" s="1">
        <v>46291.21</v>
      </c>
      <c r="AJ525">
        <v>70.53</v>
      </c>
      <c r="AK525">
        <v>46.14</v>
      </c>
      <c r="AL525">
        <v>57.65</v>
      </c>
      <c r="AM525">
        <v>4.2</v>
      </c>
      <c r="AN525">
        <v>0</v>
      </c>
      <c r="AO525">
        <v>1.1156999999999999</v>
      </c>
      <c r="AP525" s="1">
        <v>2110.9699999999998</v>
      </c>
      <c r="AQ525" s="1">
        <v>2764.66</v>
      </c>
      <c r="AR525" s="1">
        <v>7809.33</v>
      </c>
      <c r="AS525">
        <v>881.62</v>
      </c>
      <c r="AT525">
        <v>677.8</v>
      </c>
      <c r="AU525" s="1">
        <v>14244.38</v>
      </c>
      <c r="AV525" s="1">
        <v>9715.25</v>
      </c>
      <c r="AW525">
        <v>0.52569999999999995</v>
      </c>
      <c r="AX525" s="1">
        <v>5986.48</v>
      </c>
      <c r="AY525">
        <v>0.32390000000000002</v>
      </c>
      <c r="AZ525">
        <v>771.56</v>
      </c>
      <c r="BA525">
        <v>4.1700000000000001E-2</v>
      </c>
      <c r="BB525" s="1">
        <v>2008.51</v>
      </c>
      <c r="BC525">
        <v>0.1087</v>
      </c>
      <c r="BD525" s="1">
        <v>18481.8</v>
      </c>
      <c r="BE525" s="1">
        <v>4504.67</v>
      </c>
      <c r="BF525">
        <v>1.7098</v>
      </c>
      <c r="BG525">
        <v>0.45240000000000002</v>
      </c>
      <c r="BH525">
        <v>0.1779</v>
      </c>
      <c r="BI525">
        <v>0.3332</v>
      </c>
      <c r="BJ525">
        <v>2.47E-2</v>
      </c>
      <c r="BK525">
        <v>1.18E-2</v>
      </c>
    </row>
    <row r="526" spans="1:63" x14ac:dyDescent="0.3">
      <c r="A526" t="s">
        <v>525</v>
      </c>
      <c r="B526">
        <v>44917</v>
      </c>
      <c r="C526">
        <v>44.57</v>
      </c>
      <c r="D526">
        <v>25.67</v>
      </c>
      <c r="E526" s="1">
        <v>1144.06</v>
      </c>
      <c r="F526" s="1">
        <v>1085.58</v>
      </c>
      <c r="G526">
        <v>3.3E-3</v>
      </c>
      <c r="H526">
        <v>4.0000000000000002E-4</v>
      </c>
      <c r="I526">
        <v>1.9199999999999998E-2</v>
      </c>
      <c r="J526">
        <v>1.1999999999999999E-3</v>
      </c>
      <c r="K526">
        <v>2.0199999999999999E-2</v>
      </c>
      <c r="L526">
        <v>0.91390000000000005</v>
      </c>
      <c r="M526">
        <v>4.1799999999999997E-2</v>
      </c>
      <c r="N526">
        <v>0.58750000000000002</v>
      </c>
      <c r="O526">
        <v>1.6999999999999999E-3</v>
      </c>
      <c r="P526">
        <v>0.1565</v>
      </c>
      <c r="Q526" s="1">
        <v>50970.84</v>
      </c>
      <c r="R526">
        <v>0.29809999999999998</v>
      </c>
      <c r="S526">
        <v>0.17780000000000001</v>
      </c>
      <c r="T526">
        <v>0.52410000000000001</v>
      </c>
      <c r="U526">
        <v>8.6999999999999993</v>
      </c>
      <c r="V526" s="1">
        <v>71084.41</v>
      </c>
      <c r="W526">
        <v>126.74</v>
      </c>
      <c r="X526" s="1">
        <v>123616.58</v>
      </c>
      <c r="Y526">
        <v>0.73980000000000001</v>
      </c>
      <c r="Z526">
        <v>0.15040000000000001</v>
      </c>
      <c r="AA526">
        <v>0.10979999999999999</v>
      </c>
      <c r="AB526">
        <v>0.26019999999999999</v>
      </c>
      <c r="AC526">
        <v>123.62</v>
      </c>
      <c r="AD526" s="1">
        <v>3580.67</v>
      </c>
      <c r="AE526">
        <v>461</v>
      </c>
      <c r="AF526" s="1">
        <v>105893.89</v>
      </c>
      <c r="AG526" t="s">
        <v>610</v>
      </c>
      <c r="AH526" s="1">
        <v>29180</v>
      </c>
      <c r="AI526" s="1">
        <v>44237.67</v>
      </c>
      <c r="AJ526">
        <v>43.54</v>
      </c>
      <c r="AK526">
        <v>26.62</v>
      </c>
      <c r="AL526">
        <v>32.270000000000003</v>
      </c>
      <c r="AM526">
        <v>4.28</v>
      </c>
      <c r="AN526">
        <v>835.21</v>
      </c>
      <c r="AO526">
        <v>0.87749999999999995</v>
      </c>
      <c r="AP526" s="1">
        <v>1582.97</v>
      </c>
      <c r="AQ526" s="1">
        <v>2193.92</v>
      </c>
      <c r="AR526" s="1">
        <v>6154.1</v>
      </c>
      <c r="AS526">
        <v>557.67999999999995</v>
      </c>
      <c r="AT526">
        <v>228.2</v>
      </c>
      <c r="AU526" s="1">
        <v>10716.87</v>
      </c>
      <c r="AV526" s="1">
        <v>7648.36</v>
      </c>
      <c r="AW526">
        <v>0.5766</v>
      </c>
      <c r="AX526" s="1">
        <v>3088.61</v>
      </c>
      <c r="AY526">
        <v>0.2329</v>
      </c>
      <c r="AZ526" s="1">
        <v>1375.63</v>
      </c>
      <c r="BA526">
        <v>0.1037</v>
      </c>
      <c r="BB526" s="1">
        <v>1151.54</v>
      </c>
      <c r="BC526">
        <v>8.6800000000000002E-2</v>
      </c>
      <c r="BD526" s="1">
        <v>13264.14</v>
      </c>
      <c r="BE526" s="1">
        <v>6242.89</v>
      </c>
      <c r="BF526">
        <v>2.4384999999999999</v>
      </c>
      <c r="BG526">
        <v>0.4955</v>
      </c>
      <c r="BH526">
        <v>0.2203</v>
      </c>
      <c r="BI526">
        <v>0.22819999999999999</v>
      </c>
      <c r="BJ526">
        <v>3.3799999999999997E-2</v>
      </c>
      <c r="BK526">
        <v>2.2200000000000001E-2</v>
      </c>
    </row>
    <row r="527" spans="1:63" x14ac:dyDescent="0.3">
      <c r="A527" t="s">
        <v>526</v>
      </c>
      <c r="B527">
        <v>91397</v>
      </c>
      <c r="C527">
        <v>90.86</v>
      </c>
      <c r="D527">
        <v>9.84</v>
      </c>
      <c r="E527">
        <v>893.76</v>
      </c>
      <c r="F527">
        <v>866.84</v>
      </c>
      <c r="G527">
        <v>2.5999999999999999E-3</v>
      </c>
      <c r="H527">
        <v>1E-4</v>
      </c>
      <c r="I527">
        <v>4.3E-3</v>
      </c>
      <c r="J527">
        <v>1E-3</v>
      </c>
      <c r="K527">
        <v>1.2500000000000001E-2</v>
      </c>
      <c r="L527">
        <v>0.96089999999999998</v>
      </c>
      <c r="M527">
        <v>1.8499999999999999E-2</v>
      </c>
      <c r="N527">
        <v>0.39979999999999999</v>
      </c>
      <c r="O527">
        <v>5.9999999999999995E-4</v>
      </c>
      <c r="P527">
        <v>0.13830000000000001</v>
      </c>
      <c r="Q527" s="1">
        <v>52139.26</v>
      </c>
      <c r="R527">
        <v>0.25080000000000002</v>
      </c>
      <c r="S527">
        <v>0.18</v>
      </c>
      <c r="T527">
        <v>0.56920000000000004</v>
      </c>
      <c r="U527">
        <v>7.92</v>
      </c>
      <c r="V527" s="1">
        <v>65388.22</v>
      </c>
      <c r="W527">
        <v>107.69</v>
      </c>
      <c r="X527" s="1">
        <v>150938.95000000001</v>
      </c>
      <c r="Y527">
        <v>0.85009999999999997</v>
      </c>
      <c r="Z527">
        <v>6.9699999999999998E-2</v>
      </c>
      <c r="AA527">
        <v>8.0100000000000005E-2</v>
      </c>
      <c r="AB527">
        <v>0.14990000000000001</v>
      </c>
      <c r="AC527">
        <v>150.94</v>
      </c>
      <c r="AD527" s="1">
        <v>4019.85</v>
      </c>
      <c r="AE527">
        <v>497.41</v>
      </c>
      <c r="AF527" s="1">
        <v>130230.81</v>
      </c>
      <c r="AG527" t="s">
        <v>610</v>
      </c>
      <c r="AH527" s="1">
        <v>33114</v>
      </c>
      <c r="AI527" s="1">
        <v>49693.64</v>
      </c>
      <c r="AJ527">
        <v>38.799999999999997</v>
      </c>
      <c r="AK527">
        <v>25.31</v>
      </c>
      <c r="AL527">
        <v>29</v>
      </c>
      <c r="AM527">
        <v>4.18</v>
      </c>
      <c r="AN527" s="1">
        <v>1378.72</v>
      </c>
      <c r="AO527">
        <v>1.3227</v>
      </c>
      <c r="AP527" s="1">
        <v>1497.02</v>
      </c>
      <c r="AQ527" s="1">
        <v>2184.37</v>
      </c>
      <c r="AR527" s="1">
        <v>6046.11</v>
      </c>
      <c r="AS527">
        <v>531.13</v>
      </c>
      <c r="AT527">
        <v>269.72000000000003</v>
      </c>
      <c r="AU527" s="1">
        <v>10528.35</v>
      </c>
      <c r="AV527" s="1">
        <v>6671.44</v>
      </c>
      <c r="AW527">
        <v>0.50949999999999995</v>
      </c>
      <c r="AX527" s="1">
        <v>4175.33</v>
      </c>
      <c r="AY527">
        <v>0.31890000000000002</v>
      </c>
      <c r="AZ527" s="1">
        <v>1448.19</v>
      </c>
      <c r="BA527">
        <v>0.1106</v>
      </c>
      <c r="BB527">
        <v>799.7</v>
      </c>
      <c r="BC527">
        <v>6.1100000000000002E-2</v>
      </c>
      <c r="BD527" s="1">
        <v>13094.65</v>
      </c>
      <c r="BE527" s="1">
        <v>5808.27</v>
      </c>
      <c r="BF527">
        <v>2.0977999999999999</v>
      </c>
      <c r="BG527">
        <v>0.51349999999999996</v>
      </c>
      <c r="BH527">
        <v>0.2208</v>
      </c>
      <c r="BI527">
        <v>0.20910000000000001</v>
      </c>
      <c r="BJ527">
        <v>3.6900000000000002E-2</v>
      </c>
      <c r="BK527">
        <v>1.9699999999999999E-2</v>
      </c>
    </row>
    <row r="528" spans="1:63" x14ac:dyDescent="0.3">
      <c r="A528" t="s">
        <v>527</v>
      </c>
      <c r="B528">
        <v>48876</v>
      </c>
      <c r="C528">
        <v>103.48</v>
      </c>
      <c r="D528">
        <v>24.92</v>
      </c>
      <c r="E528" s="1">
        <v>2578.9899999999998</v>
      </c>
      <c r="F528" s="1">
        <v>2458.79</v>
      </c>
      <c r="G528">
        <v>7.1000000000000004E-3</v>
      </c>
      <c r="H528">
        <v>5.9999999999999995E-4</v>
      </c>
      <c r="I528">
        <v>0.01</v>
      </c>
      <c r="J528">
        <v>8.0000000000000004E-4</v>
      </c>
      <c r="K528">
        <v>2.4799999999999999E-2</v>
      </c>
      <c r="L528">
        <v>0.92710000000000004</v>
      </c>
      <c r="M528">
        <v>2.9399999999999999E-2</v>
      </c>
      <c r="N528">
        <v>0.3881</v>
      </c>
      <c r="O528">
        <v>4.3E-3</v>
      </c>
      <c r="P528">
        <v>0.13489999999999999</v>
      </c>
      <c r="Q528" s="1">
        <v>56202.03</v>
      </c>
      <c r="R528">
        <v>0.25829999999999997</v>
      </c>
      <c r="S528">
        <v>0.1661</v>
      </c>
      <c r="T528">
        <v>0.5756</v>
      </c>
      <c r="U528">
        <v>16.3</v>
      </c>
      <c r="V528" s="1">
        <v>77300.06</v>
      </c>
      <c r="W528">
        <v>153.13999999999999</v>
      </c>
      <c r="X528" s="1">
        <v>149335.13</v>
      </c>
      <c r="Y528">
        <v>0.74739999999999995</v>
      </c>
      <c r="Z528">
        <v>0.17019999999999999</v>
      </c>
      <c r="AA528">
        <v>8.2500000000000004E-2</v>
      </c>
      <c r="AB528">
        <v>0.25259999999999999</v>
      </c>
      <c r="AC528">
        <v>149.34</v>
      </c>
      <c r="AD528" s="1">
        <v>4455.62</v>
      </c>
      <c r="AE528">
        <v>498.14</v>
      </c>
      <c r="AF528" s="1">
        <v>141900.26</v>
      </c>
      <c r="AG528" t="s">
        <v>610</v>
      </c>
      <c r="AH528" s="1">
        <v>33385</v>
      </c>
      <c r="AI528" s="1">
        <v>52292.91</v>
      </c>
      <c r="AJ528">
        <v>45.48</v>
      </c>
      <c r="AK528">
        <v>27.41</v>
      </c>
      <c r="AL528">
        <v>32.380000000000003</v>
      </c>
      <c r="AM528">
        <v>3.89</v>
      </c>
      <c r="AN528" s="1">
        <v>1276.5</v>
      </c>
      <c r="AO528">
        <v>1.0405</v>
      </c>
      <c r="AP528" s="1">
        <v>1260.45</v>
      </c>
      <c r="AQ528" s="1">
        <v>1823.94</v>
      </c>
      <c r="AR528" s="1">
        <v>5899.69</v>
      </c>
      <c r="AS528">
        <v>535.51</v>
      </c>
      <c r="AT528">
        <v>274.75</v>
      </c>
      <c r="AU528" s="1">
        <v>9794.33</v>
      </c>
      <c r="AV528" s="1">
        <v>5315.38</v>
      </c>
      <c r="AW528">
        <v>0.45619999999999999</v>
      </c>
      <c r="AX528" s="1">
        <v>4518.68</v>
      </c>
      <c r="AY528">
        <v>0.38779999999999998</v>
      </c>
      <c r="AZ528" s="1">
        <v>1044.19</v>
      </c>
      <c r="BA528">
        <v>8.9599999999999999E-2</v>
      </c>
      <c r="BB528">
        <v>772.6</v>
      </c>
      <c r="BC528">
        <v>6.6299999999999998E-2</v>
      </c>
      <c r="BD528" s="1">
        <v>11650.85</v>
      </c>
      <c r="BE528" s="1">
        <v>4097.82</v>
      </c>
      <c r="BF528">
        <v>1.2561</v>
      </c>
      <c r="BG528">
        <v>0.54179999999999995</v>
      </c>
      <c r="BH528">
        <v>0.21410000000000001</v>
      </c>
      <c r="BI528">
        <v>0.1905</v>
      </c>
      <c r="BJ528">
        <v>3.3099999999999997E-2</v>
      </c>
      <c r="BK528">
        <v>2.0400000000000001E-2</v>
      </c>
    </row>
    <row r="529" spans="1:63" x14ac:dyDescent="0.3">
      <c r="A529" t="s">
        <v>528</v>
      </c>
      <c r="B529">
        <v>46680</v>
      </c>
      <c r="C529">
        <v>87.19</v>
      </c>
      <c r="D529">
        <v>9.61</v>
      </c>
      <c r="E529">
        <v>837.74</v>
      </c>
      <c r="F529">
        <v>786.36</v>
      </c>
      <c r="G529">
        <v>3.7000000000000002E-3</v>
      </c>
      <c r="H529">
        <v>5.0000000000000001E-4</v>
      </c>
      <c r="I529">
        <v>5.0000000000000001E-3</v>
      </c>
      <c r="J529">
        <v>1.1000000000000001E-3</v>
      </c>
      <c r="K529">
        <v>2.1299999999999999E-2</v>
      </c>
      <c r="L529">
        <v>0.94850000000000001</v>
      </c>
      <c r="M529">
        <v>1.9800000000000002E-2</v>
      </c>
      <c r="N529">
        <v>0.43630000000000002</v>
      </c>
      <c r="O529">
        <v>1E-3</v>
      </c>
      <c r="P529">
        <v>0.13739999999999999</v>
      </c>
      <c r="Q529" s="1">
        <v>52448.14</v>
      </c>
      <c r="R529">
        <v>0.2732</v>
      </c>
      <c r="S529">
        <v>0.1835</v>
      </c>
      <c r="T529">
        <v>0.54330000000000001</v>
      </c>
      <c r="U529">
        <v>8.11</v>
      </c>
      <c r="V529" s="1">
        <v>64922.57</v>
      </c>
      <c r="W529">
        <v>98.53</v>
      </c>
      <c r="X529" s="1">
        <v>153515.41</v>
      </c>
      <c r="Y529">
        <v>0.85360000000000003</v>
      </c>
      <c r="Z529">
        <v>7.9100000000000004E-2</v>
      </c>
      <c r="AA529">
        <v>6.7199999999999996E-2</v>
      </c>
      <c r="AB529">
        <v>0.1464</v>
      </c>
      <c r="AC529">
        <v>153.52000000000001</v>
      </c>
      <c r="AD529" s="1">
        <v>3991.77</v>
      </c>
      <c r="AE529">
        <v>491.97</v>
      </c>
      <c r="AF529" s="1">
        <v>132809.93</v>
      </c>
      <c r="AG529" t="s">
        <v>610</v>
      </c>
      <c r="AH529" s="1">
        <v>32467</v>
      </c>
      <c r="AI529" s="1">
        <v>48450.44</v>
      </c>
      <c r="AJ529">
        <v>40.869999999999997</v>
      </c>
      <c r="AK529">
        <v>24.68</v>
      </c>
      <c r="AL529">
        <v>29.42</v>
      </c>
      <c r="AM529">
        <v>4.33</v>
      </c>
      <c r="AN529" s="1">
        <v>1389.79</v>
      </c>
      <c r="AO529">
        <v>1.4837</v>
      </c>
      <c r="AP529" s="1">
        <v>1603.98</v>
      </c>
      <c r="AQ529" s="1">
        <v>2253.2399999999998</v>
      </c>
      <c r="AR529" s="1">
        <v>6256.49</v>
      </c>
      <c r="AS529">
        <v>565.73</v>
      </c>
      <c r="AT529">
        <v>319.57</v>
      </c>
      <c r="AU529" s="1">
        <v>10999.01</v>
      </c>
      <c r="AV529" s="1">
        <v>7065.3</v>
      </c>
      <c r="AW529">
        <v>0.50170000000000003</v>
      </c>
      <c r="AX529" s="1">
        <v>4654.96</v>
      </c>
      <c r="AY529">
        <v>0.33050000000000002</v>
      </c>
      <c r="AZ529" s="1">
        <v>1499.82</v>
      </c>
      <c r="BA529">
        <v>0.1065</v>
      </c>
      <c r="BB529">
        <v>863.4</v>
      </c>
      <c r="BC529">
        <v>6.13E-2</v>
      </c>
      <c r="BD529" s="1">
        <v>14083.49</v>
      </c>
      <c r="BE529" s="1">
        <v>5707.22</v>
      </c>
      <c r="BF529">
        <v>2.1637</v>
      </c>
      <c r="BG529">
        <v>0.50309999999999999</v>
      </c>
      <c r="BH529">
        <v>0.21010000000000001</v>
      </c>
      <c r="BI529">
        <v>0.22720000000000001</v>
      </c>
      <c r="BJ529">
        <v>3.9E-2</v>
      </c>
      <c r="BK529">
        <v>2.0500000000000001E-2</v>
      </c>
    </row>
    <row r="530" spans="1:63" x14ac:dyDescent="0.3">
      <c r="A530" t="s">
        <v>529</v>
      </c>
      <c r="B530">
        <v>46201</v>
      </c>
      <c r="C530">
        <v>90.38</v>
      </c>
      <c r="D530">
        <v>10.83</v>
      </c>
      <c r="E530">
        <v>978.89</v>
      </c>
      <c r="F530">
        <v>953.74</v>
      </c>
      <c r="G530">
        <v>2.8999999999999998E-3</v>
      </c>
      <c r="H530">
        <v>5.0000000000000001E-4</v>
      </c>
      <c r="I530">
        <v>5.5999999999999999E-3</v>
      </c>
      <c r="J530">
        <v>1.1999999999999999E-3</v>
      </c>
      <c r="K530">
        <v>2.2100000000000002E-2</v>
      </c>
      <c r="L530">
        <v>0.94620000000000004</v>
      </c>
      <c r="M530">
        <v>2.1399999999999999E-2</v>
      </c>
      <c r="N530">
        <v>0.35349999999999998</v>
      </c>
      <c r="O530">
        <v>1.4E-3</v>
      </c>
      <c r="P530">
        <v>0.13150000000000001</v>
      </c>
      <c r="Q530" s="1">
        <v>53016.93</v>
      </c>
      <c r="R530">
        <v>0.26569999999999999</v>
      </c>
      <c r="S530">
        <v>0.17680000000000001</v>
      </c>
      <c r="T530">
        <v>0.5575</v>
      </c>
      <c r="U530">
        <v>8.5299999999999994</v>
      </c>
      <c r="V530" s="1">
        <v>65543.789999999994</v>
      </c>
      <c r="W530">
        <v>111.01</v>
      </c>
      <c r="X530" s="1">
        <v>143980.01999999999</v>
      </c>
      <c r="Y530">
        <v>0.90910000000000002</v>
      </c>
      <c r="Z530">
        <v>4.5400000000000003E-2</v>
      </c>
      <c r="AA530">
        <v>4.5499999999999999E-2</v>
      </c>
      <c r="AB530">
        <v>9.0899999999999995E-2</v>
      </c>
      <c r="AC530">
        <v>143.97999999999999</v>
      </c>
      <c r="AD530" s="1">
        <v>3526.34</v>
      </c>
      <c r="AE530">
        <v>466.66</v>
      </c>
      <c r="AF530" s="1">
        <v>124774.84</v>
      </c>
      <c r="AG530" t="s">
        <v>610</v>
      </c>
      <c r="AH530" s="1">
        <v>34415</v>
      </c>
      <c r="AI530" s="1">
        <v>51779.82</v>
      </c>
      <c r="AJ530">
        <v>35.94</v>
      </c>
      <c r="AK530">
        <v>23.79</v>
      </c>
      <c r="AL530">
        <v>27.04</v>
      </c>
      <c r="AM530">
        <v>4.63</v>
      </c>
      <c r="AN530" s="1">
        <v>1328.07</v>
      </c>
      <c r="AO530">
        <v>1.3493999999999999</v>
      </c>
      <c r="AP530" s="1">
        <v>1451.77</v>
      </c>
      <c r="AQ530" s="1">
        <v>2179.66</v>
      </c>
      <c r="AR530" s="1">
        <v>6021.84</v>
      </c>
      <c r="AS530">
        <v>422.11</v>
      </c>
      <c r="AT530">
        <v>329.16</v>
      </c>
      <c r="AU530" s="1">
        <v>10404.540000000001</v>
      </c>
      <c r="AV530" s="1">
        <v>6813.82</v>
      </c>
      <c r="AW530">
        <v>0.53349999999999997</v>
      </c>
      <c r="AX530" s="1">
        <v>3833.69</v>
      </c>
      <c r="AY530">
        <v>0.30020000000000002</v>
      </c>
      <c r="AZ530" s="1">
        <v>1354.92</v>
      </c>
      <c r="BA530">
        <v>0.1061</v>
      </c>
      <c r="BB530">
        <v>769.37</v>
      </c>
      <c r="BC530">
        <v>6.0199999999999997E-2</v>
      </c>
      <c r="BD530" s="1">
        <v>12771.81</v>
      </c>
      <c r="BE530" s="1">
        <v>5874.58</v>
      </c>
      <c r="BF530">
        <v>2.1415000000000002</v>
      </c>
      <c r="BG530">
        <v>0.51390000000000002</v>
      </c>
      <c r="BH530">
        <v>0.2152</v>
      </c>
      <c r="BI530">
        <v>0.2117</v>
      </c>
      <c r="BJ530">
        <v>3.6499999999999998E-2</v>
      </c>
      <c r="BK530">
        <v>2.2700000000000001E-2</v>
      </c>
    </row>
    <row r="531" spans="1:63" x14ac:dyDescent="0.3">
      <c r="A531" t="s">
        <v>530</v>
      </c>
      <c r="B531">
        <v>45922</v>
      </c>
      <c r="C531">
        <v>81.430000000000007</v>
      </c>
      <c r="D531">
        <v>13.47</v>
      </c>
      <c r="E531" s="1">
        <v>1096.46</v>
      </c>
      <c r="F531" s="1">
        <v>1044.74</v>
      </c>
      <c r="G531">
        <v>2.7000000000000001E-3</v>
      </c>
      <c r="H531">
        <v>1E-4</v>
      </c>
      <c r="I531">
        <v>8.3999999999999995E-3</v>
      </c>
      <c r="J531">
        <v>8.9999999999999998E-4</v>
      </c>
      <c r="K531">
        <v>9.1999999999999998E-3</v>
      </c>
      <c r="L531">
        <v>0.95569999999999999</v>
      </c>
      <c r="M531">
        <v>2.3E-2</v>
      </c>
      <c r="N531">
        <v>0.872</v>
      </c>
      <c r="O531">
        <v>2.0000000000000001E-4</v>
      </c>
      <c r="P531">
        <v>0.17</v>
      </c>
      <c r="Q531" s="1">
        <v>52193.4</v>
      </c>
      <c r="R531">
        <v>0.24690000000000001</v>
      </c>
      <c r="S531">
        <v>0.2112</v>
      </c>
      <c r="T531">
        <v>0.54190000000000005</v>
      </c>
      <c r="U531">
        <v>9.3000000000000007</v>
      </c>
      <c r="V531" s="1">
        <v>70673.850000000006</v>
      </c>
      <c r="W531">
        <v>112.84</v>
      </c>
      <c r="X531" s="1">
        <v>86613.33</v>
      </c>
      <c r="Y531">
        <v>0.82689999999999997</v>
      </c>
      <c r="Z531">
        <v>8.2699999999999996E-2</v>
      </c>
      <c r="AA531">
        <v>9.0399999999999994E-2</v>
      </c>
      <c r="AB531">
        <v>0.1731</v>
      </c>
      <c r="AC531">
        <v>86.61</v>
      </c>
      <c r="AD531" s="1">
        <v>2064.25</v>
      </c>
      <c r="AE531">
        <v>280.64999999999998</v>
      </c>
      <c r="AF531" s="1">
        <v>75800.23</v>
      </c>
      <c r="AG531" t="s">
        <v>610</v>
      </c>
      <c r="AH531" s="1">
        <v>29570</v>
      </c>
      <c r="AI531" s="1">
        <v>43448.53</v>
      </c>
      <c r="AJ531">
        <v>32.729999999999997</v>
      </c>
      <c r="AK531">
        <v>23.54</v>
      </c>
      <c r="AL531">
        <v>26.64</v>
      </c>
      <c r="AM531">
        <v>4.1399999999999997</v>
      </c>
      <c r="AN531">
        <v>949</v>
      </c>
      <c r="AO531">
        <v>0.92379999999999995</v>
      </c>
      <c r="AP531" s="1">
        <v>1507.93</v>
      </c>
      <c r="AQ531" s="1">
        <v>2577.7199999999998</v>
      </c>
      <c r="AR531" s="1">
        <v>7063.05</v>
      </c>
      <c r="AS531">
        <v>543.62</v>
      </c>
      <c r="AT531">
        <v>366.51</v>
      </c>
      <c r="AU531" s="1">
        <v>12058.83</v>
      </c>
      <c r="AV531" s="1">
        <v>10232.25</v>
      </c>
      <c r="AW531">
        <v>0.69520000000000004</v>
      </c>
      <c r="AX531" s="1">
        <v>1852.33</v>
      </c>
      <c r="AY531">
        <v>0.12590000000000001</v>
      </c>
      <c r="AZ531" s="1">
        <v>1164.17</v>
      </c>
      <c r="BA531">
        <v>7.9100000000000004E-2</v>
      </c>
      <c r="BB531" s="1">
        <v>1469.23</v>
      </c>
      <c r="BC531">
        <v>9.98E-2</v>
      </c>
      <c r="BD531" s="1">
        <v>14717.98</v>
      </c>
      <c r="BE531" s="1">
        <v>9003.2999999999993</v>
      </c>
      <c r="BF531">
        <v>4.7217000000000002</v>
      </c>
      <c r="BG531">
        <v>0.50339999999999996</v>
      </c>
      <c r="BH531">
        <v>0.2248</v>
      </c>
      <c r="BI531">
        <v>0.21340000000000001</v>
      </c>
      <c r="BJ531">
        <v>4.07E-2</v>
      </c>
      <c r="BK531">
        <v>1.77E-2</v>
      </c>
    </row>
    <row r="532" spans="1:63" x14ac:dyDescent="0.3">
      <c r="A532" t="s">
        <v>531</v>
      </c>
      <c r="B532">
        <v>50591</v>
      </c>
      <c r="C532">
        <v>100.48</v>
      </c>
      <c r="D532">
        <v>17.13</v>
      </c>
      <c r="E532" s="1">
        <v>1721.17</v>
      </c>
      <c r="F532" s="1">
        <v>1632.63</v>
      </c>
      <c r="G532">
        <v>4.4999999999999997E-3</v>
      </c>
      <c r="H532">
        <v>5.0000000000000001E-4</v>
      </c>
      <c r="I532">
        <v>7.0000000000000001E-3</v>
      </c>
      <c r="J532">
        <v>6.9999999999999999E-4</v>
      </c>
      <c r="K532">
        <v>1.3899999999999999E-2</v>
      </c>
      <c r="L532">
        <v>0.95220000000000005</v>
      </c>
      <c r="M532">
        <v>2.1100000000000001E-2</v>
      </c>
      <c r="N532">
        <v>0.3926</v>
      </c>
      <c r="O532">
        <v>5.3E-3</v>
      </c>
      <c r="P532">
        <v>0.13</v>
      </c>
      <c r="Q532" s="1">
        <v>54434.04</v>
      </c>
      <c r="R532">
        <v>0.24970000000000001</v>
      </c>
      <c r="S532">
        <v>0.17030000000000001</v>
      </c>
      <c r="T532">
        <v>0.57999999999999996</v>
      </c>
      <c r="U532">
        <v>11.82</v>
      </c>
      <c r="V532" s="1">
        <v>72655.41</v>
      </c>
      <c r="W532">
        <v>140.16</v>
      </c>
      <c r="X532" s="1">
        <v>154373.25</v>
      </c>
      <c r="Y532">
        <v>0.79759999999999998</v>
      </c>
      <c r="Z532">
        <v>0.13020000000000001</v>
      </c>
      <c r="AA532">
        <v>7.2300000000000003E-2</v>
      </c>
      <c r="AB532">
        <v>0.2024</v>
      </c>
      <c r="AC532">
        <v>154.37</v>
      </c>
      <c r="AD532" s="1">
        <v>4354.55</v>
      </c>
      <c r="AE532">
        <v>517.13</v>
      </c>
      <c r="AF532" s="1">
        <v>142813.53</v>
      </c>
      <c r="AG532" t="s">
        <v>610</v>
      </c>
      <c r="AH532" s="1">
        <v>34434</v>
      </c>
      <c r="AI532" s="1">
        <v>53431.02</v>
      </c>
      <c r="AJ532">
        <v>41.88</v>
      </c>
      <c r="AK532">
        <v>26.68</v>
      </c>
      <c r="AL532">
        <v>29.91</v>
      </c>
      <c r="AM532">
        <v>4.43</v>
      </c>
      <c r="AN532" s="1">
        <v>1532.23</v>
      </c>
      <c r="AO532">
        <v>1.0399</v>
      </c>
      <c r="AP532" s="1">
        <v>1297.5</v>
      </c>
      <c r="AQ532" s="1">
        <v>2091.69</v>
      </c>
      <c r="AR532" s="1">
        <v>5951</v>
      </c>
      <c r="AS532">
        <v>520.41999999999996</v>
      </c>
      <c r="AT532">
        <v>243.65</v>
      </c>
      <c r="AU532" s="1">
        <v>10104.26</v>
      </c>
      <c r="AV532" s="1">
        <v>5624.51</v>
      </c>
      <c r="AW532">
        <v>0.46479999999999999</v>
      </c>
      <c r="AX532" s="1">
        <v>4504.6899999999996</v>
      </c>
      <c r="AY532">
        <v>0.37230000000000002</v>
      </c>
      <c r="AZ532" s="1">
        <v>1172.21</v>
      </c>
      <c r="BA532">
        <v>9.69E-2</v>
      </c>
      <c r="BB532">
        <v>798.93</v>
      </c>
      <c r="BC532">
        <v>6.6000000000000003E-2</v>
      </c>
      <c r="BD532" s="1">
        <v>12100.34</v>
      </c>
      <c r="BE532" s="1">
        <v>4456.93</v>
      </c>
      <c r="BF532">
        <v>1.304</v>
      </c>
      <c r="BG532">
        <v>0.52759999999999996</v>
      </c>
      <c r="BH532">
        <v>0.2228</v>
      </c>
      <c r="BI532">
        <v>0.19159999999999999</v>
      </c>
      <c r="BJ532">
        <v>3.73E-2</v>
      </c>
      <c r="BK532">
        <v>2.07E-2</v>
      </c>
    </row>
    <row r="533" spans="1:63" x14ac:dyDescent="0.3">
      <c r="A533" t="s">
        <v>532</v>
      </c>
      <c r="B533">
        <v>48694</v>
      </c>
      <c r="C533">
        <v>21.71</v>
      </c>
      <c r="D533">
        <v>162.1</v>
      </c>
      <c r="E533" s="1">
        <v>3519.97</v>
      </c>
      <c r="F533" s="1">
        <v>3023.4</v>
      </c>
      <c r="G533">
        <v>6.1999999999999998E-3</v>
      </c>
      <c r="H533">
        <v>6.9999999999999999E-4</v>
      </c>
      <c r="I533">
        <v>0.34129999999999999</v>
      </c>
      <c r="J533">
        <v>1.1000000000000001E-3</v>
      </c>
      <c r="K533">
        <v>9.4200000000000006E-2</v>
      </c>
      <c r="L533">
        <v>0.44469999999999998</v>
      </c>
      <c r="M533">
        <v>0.1119</v>
      </c>
      <c r="N533">
        <v>0.92859999999999998</v>
      </c>
      <c r="O533">
        <v>0.03</v>
      </c>
      <c r="P533">
        <v>0.17610000000000001</v>
      </c>
      <c r="Q533" s="1">
        <v>56744.51</v>
      </c>
      <c r="R533">
        <v>0.2863</v>
      </c>
      <c r="S533">
        <v>0.18279999999999999</v>
      </c>
      <c r="T533">
        <v>0.53080000000000005</v>
      </c>
      <c r="U533">
        <v>27.71</v>
      </c>
      <c r="V533" s="1">
        <v>76252.66</v>
      </c>
      <c r="W533">
        <v>124.94</v>
      </c>
      <c r="X533" s="1">
        <v>84967.01</v>
      </c>
      <c r="Y533">
        <v>0.67</v>
      </c>
      <c r="Z533">
        <v>0.2646</v>
      </c>
      <c r="AA533">
        <v>6.54E-2</v>
      </c>
      <c r="AB533">
        <v>0.33</v>
      </c>
      <c r="AC533">
        <v>84.97</v>
      </c>
      <c r="AD533" s="1">
        <v>3592.15</v>
      </c>
      <c r="AE533">
        <v>472.98</v>
      </c>
      <c r="AF533" s="1">
        <v>78038.509999999995</v>
      </c>
      <c r="AG533" t="s">
        <v>610</v>
      </c>
      <c r="AH533" s="1">
        <v>25076</v>
      </c>
      <c r="AI533" s="1">
        <v>39575.379999999997</v>
      </c>
      <c r="AJ533">
        <v>60.16</v>
      </c>
      <c r="AK533">
        <v>41.14</v>
      </c>
      <c r="AL533">
        <v>46.88</v>
      </c>
      <c r="AM533">
        <v>4.63</v>
      </c>
      <c r="AN533">
        <v>910.98</v>
      </c>
      <c r="AO533">
        <v>1.2179</v>
      </c>
      <c r="AP533" s="1">
        <v>1765.66</v>
      </c>
      <c r="AQ533" s="1">
        <v>2425.16</v>
      </c>
      <c r="AR533" s="1">
        <v>6838.2</v>
      </c>
      <c r="AS533">
        <v>739.23</v>
      </c>
      <c r="AT533">
        <v>509.34</v>
      </c>
      <c r="AU533" s="1">
        <v>12277.59</v>
      </c>
      <c r="AV533" s="1">
        <v>9096.4500000000007</v>
      </c>
      <c r="AW533">
        <v>0.58919999999999995</v>
      </c>
      <c r="AX533" s="1">
        <v>3708.8</v>
      </c>
      <c r="AY533">
        <v>0.2402</v>
      </c>
      <c r="AZ533">
        <v>909.42</v>
      </c>
      <c r="BA533">
        <v>5.8900000000000001E-2</v>
      </c>
      <c r="BB533" s="1">
        <v>1724.96</v>
      </c>
      <c r="BC533">
        <v>0.11169999999999999</v>
      </c>
      <c r="BD533" s="1">
        <v>15439.64</v>
      </c>
      <c r="BE533" s="1">
        <v>5824.41</v>
      </c>
      <c r="BF533">
        <v>3.0289999999999999</v>
      </c>
      <c r="BG533">
        <v>0.4884</v>
      </c>
      <c r="BH533">
        <v>0.1966</v>
      </c>
      <c r="BI533">
        <v>0.27310000000000001</v>
      </c>
      <c r="BJ533">
        <v>2.92E-2</v>
      </c>
      <c r="BK533">
        <v>1.2699999999999999E-2</v>
      </c>
    </row>
    <row r="534" spans="1:63" x14ac:dyDescent="0.3">
      <c r="A534" t="s">
        <v>533</v>
      </c>
      <c r="B534">
        <v>44925</v>
      </c>
      <c r="C534">
        <v>44.62</v>
      </c>
      <c r="D534">
        <v>86.06</v>
      </c>
      <c r="E534" s="1">
        <v>3839.79</v>
      </c>
      <c r="F534" s="1">
        <v>3729.05</v>
      </c>
      <c r="G534">
        <v>1.46E-2</v>
      </c>
      <c r="H534">
        <v>6.9999999999999999E-4</v>
      </c>
      <c r="I534">
        <v>4.4499999999999998E-2</v>
      </c>
      <c r="J534">
        <v>1.1999999999999999E-3</v>
      </c>
      <c r="K534">
        <v>5.8599999999999999E-2</v>
      </c>
      <c r="L534">
        <v>0.83240000000000003</v>
      </c>
      <c r="M534">
        <v>4.7899999999999998E-2</v>
      </c>
      <c r="N534">
        <v>0.35909999999999997</v>
      </c>
      <c r="O534">
        <v>2.1100000000000001E-2</v>
      </c>
      <c r="P534">
        <v>0.12959999999999999</v>
      </c>
      <c r="Q534" s="1">
        <v>60284.91</v>
      </c>
      <c r="R534">
        <v>0.2379</v>
      </c>
      <c r="S534">
        <v>0.19120000000000001</v>
      </c>
      <c r="T534">
        <v>0.57089999999999996</v>
      </c>
      <c r="U534">
        <v>24.06</v>
      </c>
      <c r="V534" s="1">
        <v>81671.679999999993</v>
      </c>
      <c r="W534">
        <v>155.63999999999999</v>
      </c>
      <c r="X534" s="1">
        <v>158312.24</v>
      </c>
      <c r="Y534">
        <v>0.72050000000000003</v>
      </c>
      <c r="Z534">
        <v>0.23480000000000001</v>
      </c>
      <c r="AA534">
        <v>4.4600000000000001E-2</v>
      </c>
      <c r="AB534">
        <v>0.27950000000000003</v>
      </c>
      <c r="AC534">
        <v>158.31</v>
      </c>
      <c r="AD534" s="1">
        <v>6176.71</v>
      </c>
      <c r="AE534">
        <v>707.76</v>
      </c>
      <c r="AF534" s="1">
        <v>158645.01</v>
      </c>
      <c r="AG534" t="s">
        <v>610</v>
      </c>
      <c r="AH534" s="1">
        <v>36920</v>
      </c>
      <c r="AI534" s="1">
        <v>59100.03</v>
      </c>
      <c r="AJ534">
        <v>59.67</v>
      </c>
      <c r="AK534">
        <v>37.33</v>
      </c>
      <c r="AL534">
        <v>41.31</v>
      </c>
      <c r="AM534">
        <v>4.75</v>
      </c>
      <c r="AN534" s="1">
        <v>1653.51</v>
      </c>
      <c r="AO534">
        <v>0.94010000000000005</v>
      </c>
      <c r="AP534" s="1">
        <v>1307.8399999999999</v>
      </c>
      <c r="AQ534" s="1">
        <v>1861.15</v>
      </c>
      <c r="AR534" s="1">
        <v>6282.27</v>
      </c>
      <c r="AS534">
        <v>621.16</v>
      </c>
      <c r="AT534">
        <v>321.88</v>
      </c>
      <c r="AU534" s="1">
        <v>10394.299999999999</v>
      </c>
      <c r="AV534" s="1">
        <v>4346.71</v>
      </c>
      <c r="AW534">
        <v>0.37169999999999997</v>
      </c>
      <c r="AX534" s="1">
        <v>5769.43</v>
      </c>
      <c r="AY534">
        <v>0.49340000000000001</v>
      </c>
      <c r="AZ534">
        <v>901.81</v>
      </c>
      <c r="BA534">
        <v>7.7100000000000002E-2</v>
      </c>
      <c r="BB534">
        <v>674.69</v>
      </c>
      <c r="BC534">
        <v>5.7700000000000001E-2</v>
      </c>
      <c r="BD534" s="1">
        <v>11692.64</v>
      </c>
      <c r="BE534" s="1">
        <v>2908.02</v>
      </c>
      <c r="BF534">
        <v>0.65880000000000005</v>
      </c>
      <c r="BG534">
        <v>0.56699999999999995</v>
      </c>
      <c r="BH534">
        <v>0.2205</v>
      </c>
      <c r="BI534">
        <v>0.16450000000000001</v>
      </c>
      <c r="BJ534">
        <v>3.1199999999999999E-2</v>
      </c>
      <c r="BK534">
        <v>1.6799999999999999E-2</v>
      </c>
    </row>
    <row r="535" spans="1:63" x14ac:dyDescent="0.3">
      <c r="A535" t="s">
        <v>534</v>
      </c>
      <c r="B535">
        <v>50302</v>
      </c>
      <c r="C535">
        <v>66.86</v>
      </c>
      <c r="D535">
        <v>23.41</v>
      </c>
      <c r="E535" s="1">
        <v>1565.4</v>
      </c>
      <c r="F535" s="1">
        <v>1477.05</v>
      </c>
      <c r="G535">
        <v>5.8999999999999999E-3</v>
      </c>
      <c r="H535">
        <v>4.0000000000000002E-4</v>
      </c>
      <c r="I535">
        <v>7.1999999999999998E-3</v>
      </c>
      <c r="J535">
        <v>1.1999999999999999E-3</v>
      </c>
      <c r="K535">
        <v>1.52E-2</v>
      </c>
      <c r="L535">
        <v>0.94710000000000005</v>
      </c>
      <c r="M535">
        <v>2.29E-2</v>
      </c>
      <c r="N535">
        <v>0.30840000000000001</v>
      </c>
      <c r="O535">
        <v>2.8E-3</v>
      </c>
      <c r="P535">
        <v>0.1229</v>
      </c>
      <c r="Q535" s="1">
        <v>54240.32</v>
      </c>
      <c r="R535">
        <v>0.2601</v>
      </c>
      <c r="S535">
        <v>0.17910000000000001</v>
      </c>
      <c r="T535">
        <v>0.56079999999999997</v>
      </c>
      <c r="U535">
        <v>12.15</v>
      </c>
      <c r="V535" s="1">
        <v>71557.490000000005</v>
      </c>
      <c r="W535">
        <v>124.04</v>
      </c>
      <c r="X535" s="1">
        <v>166264.79999999999</v>
      </c>
      <c r="Y535">
        <v>0.8286</v>
      </c>
      <c r="Z535">
        <v>0.1105</v>
      </c>
      <c r="AA535">
        <v>6.0900000000000003E-2</v>
      </c>
      <c r="AB535">
        <v>0.1714</v>
      </c>
      <c r="AC535">
        <v>166.26</v>
      </c>
      <c r="AD535" s="1">
        <v>5177.6899999999996</v>
      </c>
      <c r="AE535">
        <v>602.44000000000005</v>
      </c>
      <c r="AF535" s="1">
        <v>160859</v>
      </c>
      <c r="AG535" t="s">
        <v>610</v>
      </c>
      <c r="AH535" s="1">
        <v>36742</v>
      </c>
      <c r="AI535" s="1">
        <v>57789.03</v>
      </c>
      <c r="AJ535">
        <v>49.71</v>
      </c>
      <c r="AK535">
        <v>29.91</v>
      </c>
      <c r="AL535">
        <v>33.71</v>
      </c>
      <c r="AM535">
        <v>5.04</v>
      </c>
      <c r="AN535" s="1">
        <v>1581.86</v>
      </c>
      <c r="AO535">
        <v>1.0778000000000001</v>
      </c>
      <c r="AP535" s="1">
        <v>1316.61</v>
      </c>
      <c r="AQ535" s="1">
        <v>2090.19</v>
      </c>
      <c r="AR535" s="1">
        <v>5916.24</v>
      </c>
      <c r="AS535">
        <v>544.01</v>
      </c>
      <c r="AT535">
        <v>286.16000000000003</v>
      </c>
      <c r="AU535" s="1">
        <v>10153.209999999999</v>
      </c>
      <c r="AV535" s="1">
        <v>5064.66</v>
      </c>
      <c r="AW535">
        <v>0.40910000000000002</v>
      </c>
      <c r="AX535" s="1">
        <v>5463.99</v>
      </c>
      <c r="AY535">
        <v>0.44130000000000003</v>
      </c>
      <c r="AZ535" s="1">
        <v>1162.1500000000001</v>
      </c>
      <c r="BA535">
        <v>9.3899999999999997E-2</v>
      </c>
      <c r="BB535">
        <v>689.84</v>
      </c>
      <c r="BC535">
        <v>5.57E-2</v>
      </c>
      <c r="BD535" s="1">
        <v>12380.65</v>
      </c>
      <c r="BE535" s="1">
        <v>3844.14</v>
      </c>
      <c r="BF535">
        <v>0.91900000000000004</v>
      </c>
      <c r="BG535">
        <v>0.53339999999999999</v>
      </c>
      <c r="BH535">
        <v>0.2198</v>
      </c>
      <c r="BI535">
        <v>0.19389999999999999</v>
      </c>
      <c r="BJ535">
        <v>3.44E-2</v>
      </c>
      <c r="BK535">
        <v>1.8599999999999998E-2</v>
      </c>
    </row>
    <row r="536" spans="1:63" x14ac:dyDescent="0.3">
      <c r="A536" t="s">
        <v>535</v>
      </c>
      <c r="B536">
        <v>49957</v>
      </c>
      <c r="C536">
        <v>79.48</v>
      </c>
      <c r="D536">
        <v>19.37</v>
      </c>
      <c r="E536" s="1">
        <v>1539.39</v>
      </c>
      <c r="F536" s="1">
        <v>1527.08</v>
      </c>
      <c r="G536">
        <v>3.7000000000000002E-3</v>
      </c>
      <c r="H536">
        <v>4.0000000000000002E-4</v>
      </c>
      <c r="I536">
        <v>5.4000000000000003E-3</v>
      </c>
      <c r="J536">
        <v>1.1000000000000001E-3</v>
      </c>
      <c r="K536">
        <v>1.17E-2</v>
      </c>
      <c r="L536">
        <v>0.95940000000000003</v>
      </c>
      <c r="M536">
        <v>1.83E-2</v>
      </c>
      <c r="N536">
        <v>0.32579999999999998</v>
      </c>
      <c r="O536">
        <v>1.1000000000000001E-3</v>
      </c>
      <c r="P536">
        <v>0.12520000000000001</v>
      </c>
      <c r="Q536" s="1">
        <v>53897.78</v>
      </c>
      <c r="R536">
        <v>0.26479999999999998</v>
      </c>
      <c r="S536">
        <v>0.18310000000000001</v>
      </c>
      <c r="T536">
        <v>0.55210000000000004</v>
      </c>
      <c r="U536">
        <v>12.33</v>
      </c>
      <c r="V536" s="1">
        <v>70334.87</v>
      </c>
      <c r="W536">
        <v>120.26</v>
      </c>
      <c r="X536" s="1">
        <v>145045.16</v>
      </c>
      <c r="Y536">
        <v>0.85</v>
      </c>
      <c r="Z536">
        <v>8.0399999999999999E-2</v>
      </c>
      <c r="AA536">
        <v>6.9599999999999995E-2</v>
      </c>
      <c r="AB536">
        <v>0.15</v>
      </c>
      <c r="AC536">
        <v>145.05000000000001</v>
      </c>
      <c r="AD536" s="1">
        <v>4343.99</v>
      </c>
      <c r="AE536">
        <v>533.39</v>
      </c>
      <c r="AF536" s="1">
        <v>137221.98000000001</v>
      </c>
      <c r="AG536" t="s">
        <v>610</v>
      </c>
      <c r="AH536" s="1">
        <v>35527</v>
      </c>
      <c r="AI536" s="1">
        <v>54814.89</v>
      </c>
      <c r="AJ536">
        <v>48.64</v>
      </c>
      <c r="AK536">
        <v>28.72</v>
      </c>
      <c r="AL536">
        <v>32.369999999999997</v>
      </c>
      <c r="AM536">
        <v>4.75</v>
      </c>
      <c r="AN536" s="1">
        <v>1442.51</v>
      </c>
      <c r="AO536">
        <v>1.0669</v>
      </c>
      <c r="AP536" s="1">
        <v>1329.36</v>
      </c>
      <c r="AQ536" s="1">
        <v>2026.24</v>
      </c>
      <c r="AR536" s="1">
        <v>5782.99</v>
      </c>
      <c r="AS536">
        <v>495.55</v>
      </c>
      <c r="AT536">
        <v>293.68</v>
      </c>
      <c r="AU536" s="1">
        <v>9927.82</v>
      </c>
      <c r="AV536" s="1">
        <v>5566.49</v>
      </c>
      <c r="AW536">
        <v>0.47610000000000002</v>
      </c>
      <c r="AX536" s="1">
        <v>4242.75</v>
      </c>
      <c r="AY536">
        <v>0.3629</v>
      </c>
      <c r="AZ536" s="1">
        <v>1215.1400000000001</v>
      </c>
      <c r="BA536">
        <v>0.10390000000000001</v>
      </c>
      <c r="BB536">
        <v>667.79</v>
      </c>
      <c r="BC536">
        <v>5.7099999999999998E-2</v>
      </c>
      <c r="BD536" s="1">
        <v>11692.16</v>
      </c>
      <c r="BE536" s="1">
        <v>4994.3999999999996</v>
      </c>
      <c r="BF536">
        <v>1.4174</v>
      </c>
      <c r="BG536">
        <v>0.54869999999999997</v>
      </c>
      <c r="BH536">
        <v>0.22839999999999999</v>
      </c>
      <c r="BI536">
        <v>0.16919999999999999</v>
      </c>
      <c r="BJ536">
        <v>3.7499999999999999E-2</v>
      </c>
      <c r="BK536">
        <v>1.6299999999999999E-2</v>
      </c>
    </row>
    <row r="537" spans="1:63" x14ac:dyDescent="0.3">
      <c r="A537" t="s">
        <v>536</v>
      </c>
      <c r="B537">
        <v>49296</v>
      </c>
      <c r="C537">
        <v>92.48</v>
      </c>
      <c r="D537">
        <v>10.61</v>
      </c>
      <c r="E537">
        <v>980.9</v>
      </c>
      <c r="F537">
        <v>934.59</v>
      </c>
      <c r="G537">
        <v>2.0999999999999999E-3</v>
      </c>
      <c r="H537">
        <v>2.9999999999999997E-4</v>
      </c>
      <c r="I537">
        <v>4.1000000000000003E-3</v>
      </c>
      <c r="J537">
        <v>8.0000000000000004E-4</v>
      </c>
      <c r="K537">
        <v>9.2999999999999992E-3</v>
      </c>
      <c r="L537">
        <v>0.96760000000000002</v>
      </c>
      <c r="M537">
        <v>1.5900000000000001E-2</v>
      </c>
      <c r="N537">
        <v>0.43180000000000002</v>
      </c>
      <c r="O537">
        <v>8.0000000000000004E-4</v>
      </c>
      <c r="P537">
        <v>0.13750000000000001</v>
      </c>
      <c r="Q537" s="1">
        <v>51782.7</v>
      </c>
      <c r="R537">
        <v>0.23780000000000001</v>
      </c>
      <c r="S537">
        <v>0.17469999999999999</v>
      </c>
      <c r="T537">
        <v>0.58750000000000002</v>
      </c>
      <c r="U537">
        <v>8.6</v>
      </c>
      <c r="V537" s="1">
        <v>62992.89</v>
      </c>
      <c r="W537">
        <v>109.43</v>
      </c>
      <c r="X537" s="1">
        <v>140146.74</v>
      </c>
      <c r="Y537">
        <v>0.85880000000000001</v>
      </c>
      <c r="Z537">
        <v>6.3500000000000001E-2</v>
      </c>
      <c r="AA537">
        <v>7.7700000000000005E-2</v>
      </c>
      <c r="AB537">
        <v>0.14119999999999999</v>
      </c>
      <c r="AC537">
        <v>140.15</v>
      </c>
      <c r="AD537" s="1">
        <v>3634.16</v>
      </c>
      <c r="AE537">
        <v>457.15</v>
      </c>
      <c r="AF537" s="1">
        <v>122925.4</v>
      </c>
      <c r="AG537" t="s">
        <v>610</v>
      </c>
      <c r="AH537" s="1">
        <v>33051</v>
      </c>
      <c r="AI537" s="1">
        <v>48251.39</v>
      </c>
      <c r="AJ537">
        <v>37.75</v>
      </c>
      <c r="AK537">
        <v>24.73</v>
      </c>
      <c r="AL537">
        <v>27.58</v>
      </c>
      <c r="AM537">
        <v>4.18</v>
      </c>
      <c r="AN537" s="1">
        <v>1205.17</v>
      </c>
      <c r="AO537">
        <v>1.2202</v>
      </c>
      <c r="AP537" s="1">
        <v>1513.22</v>
      </c>
      <c r="AQ537" s="1">
        <v>2303.67</v>
      </c>
      <c r="AR537" s="1">
        <v>6159.79</v>
      </c>
      <c r="AS537">
        <v>492.22</v>
      </c>
      <c r="AT537">
        <v>238.99</v>
      </c>
      <c r="AU537" s="1">
        <v>10707.89</v>
      </c>
      <c r="AV537" s="1">
        <v>7065.58</v>
      </c>
      <c r="AW537">
        <v>0.54259999999999997</v>
      </c>
      <c r="AX537" s="1">
        <v>3738.79</v>
      </c>
      <c r="AY537">
        <v>0.28710000000000002</v>
      </c>
      <c r="AZ537" s="1">
        <v>1345.94</v>
      </c>
      <c r="BA537">
        <v>0.10340000000000001</v>
      </c>
      <c r="BB537">
        <v>871.7</v>
      </c>
      <c r="BC537">
        <v>6.6900000000000001E-2</v>
      </c>
      <c r="BD537" s="1">
        <v>13022.01</v>
      </c>
      <c r="BE537" s="1">
        <v>5885.34</v>
      </c>
      <c r="BF537">
        <v>2.2296</v>
      </c>
      <c r="BG537">
        <v>0.49740000000000001</v>
      </c>
      <c r="BH537">
        <v>0.224</v>
      </c>
      <c r="BI537">
        <v>0.22320000000000001</v>
      </c>
      <c r="BJ537">
        <v>3.5299999999999998E-2</v>
      </c>
      <c r="BK537">
        <v>2.01E-2</v>
      </c>
    </row>
    <row r="538" spans="1:63" x14ac:dyDescent="0.3">
      <c r="A538" t="s">
        <v>537</v>
      </c>
      <c r="B538">
        <v>50070</v>
      </c>
      <c r="C538">
        <v>28.05</v>
      </c>
      <c r="D538">
        <v>140.09</v>
      </c>
      <c r="E538" s="1">
        <v>3929.29</v>
      </c>
      <c r="F538" s="1">
        <v>3793.38</v>
      </c>
      <c r="G538">
        <v>4.9500000000000002E-2</v>
      </c>
      <c r="H538">
        <v>1.1999999999999999E-3</v>
      </c>
      <c r="I538">
        <v>9.6100000000000005E-2</v>
      </c>
      <c r="J538">
        <v>8.0000000000000004E-4</v>
      </c>
      <c r="K538">
        <v>4.2900000000000001E-2</v>
      </c>
      <c r="L538">
        <v>0.7591</v>
      </c>
      <c r="M538">
        <v>5.0500000000000003E-2</v>
      </c>
      <c r="N538">
        <v>0.23039999999999999</v>
      </c>
      <c r="O538">
        <v>2.9100000000000001E-2</v>
      </c>
      <c r="P538">
        <v>0.1145</v>
      </c>
      <c r="Q538" s="1">
        <v>65221.53</v>
      </c>
      <c r="R538">
        <v>0.21560000000000001</v>
      </c>
      <c r="S538">
        <v>0.1993</v>
      </c>
      <c r="T538">
        <v>0.58509999999999995</v>
      </c>
      <c r="U538">
        <v>24.78</v>
      </c>
      <c r="V538" s="1">
        <v>83047.72</v>
      </c>
      <c r="W538">
        <v>156.26</v>
      </c>
      <c r="X538" s="1">
        <v>212851.61</v>
      </c>
      <c r="Y538">
        <v>0.72389999999999999</v>
      </c>
      <c r="Z538">
        <v>0.2389</v>
      </c>
      <c r="AA538">
        <v>3.7199999999999997E-2</v>
      </c>
      <c r="AB538">
        <v>0.27610000000000001</v>
      </c>
      <c r="AC538">
        <v>212.85</v>
      </c>
      <c r="AD538" s="1">
        <v>8594.7099999999991</v>
      </c>
      <c r="AE538">
        <v>923.53</v>
      </c>
      <c r="AF538" s="1">
        <v>217483.2</v>
      </c>
      <c r="AG538" t="s">
        <v>610</v>
      </c>
      <c r="AH538" s="1">
        <v>44152</v>
      </c>
      <c r="AI538" s="1">
        <v>82164.55</v>
      </c>
      <c r="AJ538">
        <v>63.08</v>
      </c>
      <c r="AK538">
        <v>39.54</v>
      </c>
      <c r="AL538">
        <v>42.19</v>
      </c>
      <c r="AM538">
        <v>5.0599999999999996</v>
      </c>
      <c r="AN538" s="1">
        <v>1230.8</v>
      </c>
      <c r="AO538">
        <v>0.74560000000000004</v>
      </c>
      <c r="AP538" s="1">
        <v>1380.94</v>
      </c>
      <c r="AQ538" s="1">
        <v>2132.29</v>
      </c>
      <c r="AR538" s="1">
        <v>6656.25</v>
      </c>
      <c r="AS538">
        <v>710.04</v>
      </c>
      <c r="AT538">
        <v>356.98</v>
      </c>
      <c r="AU538" s="1">
        <v>11236.5</v>
      </c>
      <c r="AV538" s="1">
        <v>3208.05</v>
      </c>
      <c r="AW538">
        <v>0.25790000000000002</v>
      </c>
      <c r="AX538" s="1">
        <v>7830.83</v>
      </c>
      <c r="AY538">
        <v>0.62960000000000005</v>
      </c>
      <c r="AZ538">
        <v>911.88</v>
      </c>
      <c r="BA538">
        <v>7.3300000000000004E-2</v>
      </c>
      <c r="BB538">
        <v>486.79</v>
      </c>
      <c r="BC538">
        <v>3.9100000000000003E-2</v>
      </c>
      <c r="BD538" s="1">
        <v>12437.56</v>
      </c>
      <c r="BE538" s="1">
        <v>1511.47</v>
      </c>
      <c r="BF538">
        <v>0.2114</v>
      </c>
      <c r="BG538">
        <v>0.57640000000000002</v>
      </c>
      <c r="BH538">
        <v>0.21829999999999999</v>
      </c>
      <c r="BI538">
        <v>0.15939999999999999</v>
      </c>
      <c r="BJ538">
        <v>3.09E-2</v>
      </c>
      <c r="BK538">
        <v>1.4999999999999999E-2</v>
      </c>
    </row>
    <row r="539" spans="1:63" x14ac:dyDescent="0.3">
      <c r="A539" t="s">
        <v>538</v>
      </c>
      <c r="B539">
        <v>46011</v>
      </c>
      <c r="C539">
        <v>117.62</v>
      </c>
      <c r="D539">
        <v>11.57</v>
      </c>
      <c r="E539" s="1">
        <v>1360.73</v>
      </c>
      <c r="F539" s="1">
        <v>1344.95</v>
      </c>
      <c r="G539">
        <v>2.5000000000000001E-3</v>
      </c>
      <c r="H539">
        <v>2.0000000000000001E-4</v>
      </c>
      <c r="I539">
        <v>3.3E-3</v>
      </c>
      <c r="J539">
        <v>5.0000000000000001E-4</v>
      </c>
      <c r="K539">
        <v>1.0999999999999999E-2</v>
      </c>
      <c r="L539">
        <v>0.96850000000000003</v>
      </c>
      <c r="M539">
        <v>1.3899999999999999E-2</v>
      </c>
      <c r="N539">
        <v>0.39460000000000001</v>
      </c>
      <c r="O539">
        <v>2.4E-2</v>
      </c>
      <c r="P539">
        <v>0.1366</v>
      </c>
      <c r="Q539" s="1">
        <v>54058.43</v>
      </c>
      <c r="R539">
        <v>0.2419</v>
      </c>
      <c r="S539">
        <v>0.1804</v>
      </c>
      <c r="T539">
        <v>0.57769999999999999</v>
      </c>
      <c r="U539">
        <v>11.72</v>
      </c>
      <c r="V539" s="1">
        <v>68391.570000000007</v>
      </c>
      <c r="W539">
        <v>112.48</v>
      </c>
      <c r="X539" s="1">
        <v>185454.72</v>
      </c>
      <c r="Y539">
        <v>0.72850000000000004</v>
      </c>
      <c r="Z539">
        <v>0.1741</v>
      </c>
      <c r="AA539">
        <v>9.74E-2</v>
      </c>
      <c r="AB539">
        <v>0.27150000000000002</v>
      </c>
      <c r="AC539">
        <v>185.45</v>
      </c>
      <c r="AD539" s="1">
        <v>5074.04</v>
      </c>
      <c r="AE539">
        <v>524.79</v>
      </c>
      <c r="AF539" s="1">
        <v>155173.53</v>
      </c>
      <c r="AG539" t="s">
        <v>610</v>
      </c>
      <c r="AH539" s="1">
        <v>32944</v>
      </c>
      <c r="AI539" s="1">
        <v>53218.48</v>
      </c>
      <c r="AJ539">
        <v>41.17</v>
      </c>
      <c r="AK539">
        <v>26.96</v>
      </c>
      <c r="AL539">
        <v>29.47</v>
      </c>
      <c r="AM539">
        <v>4.4400000000000004</v>
      </c>
      <c r="AN539">
        <v>996.1</v>
      </c>
      <c r="AO539">
        <v>0.97499999999999998</v>
      </c>
      <c r="AP539" s="1">
        <v>1413.3</v>
      </c>
      <c r="AQ539" s="1">
        <v>2219.4699999999998</v>
      </c>
      <c r="AR539" s="1">
        <v>6132.36</v>
      </c>
      <c r="AS539">
        <v>512.54</v>
      </c>
      <c r="AT539">
        <v>317.76</v>
      </c>
      <c r="AU539" s="1">
        <v>10595.42</v>
      </c>
      <c r="AV539" s="1">
        <v>5755.69</v>
      </c>
      <c r="AW539">
        <v>0.45639999999999997</v>
      </c>
      <c r="AX539" s="1">
        <v>4434.1000000000004</v>
      </c>
      <c r="AY539">
        <v>0.35160000000000002</v>
      </c>
      <c r="AZ539" s="1">
        <v>1428.54</v>
      </c>
      <c r="BA539">
        <v>0.1133</v>
      </c>
      <c r="BB539">
        <v>993.42</v>
      </c>
      <c r="BC539">
        <v>7.8799999999999995E-2</v>
      </c>
      <c r="BD539" s="1">
        <v>12611.75</v>
      </c>
      <c r="BE539" s="1">
        <v>4927.37</v>
      </c>
      <c r="BF539">
        <v>1.4258</v>
      </c>
      <c r="BG539">
        <v>0.5161</v>
      </c>
      <c r="BH539">
        <v>0.23080000000000001</v>
      </c>
      <c r="BI539">
        <v>0.19320000000000001</v>
      </c>
      <c r="BJ539">
        <v>3.6400000000000002E-2</v>
      </c>
      <c r="BK539">
        <v>2.35E-2</v>
      </c>
    </row>
    <row r="540" spans="1:63" x14ac:dyDescent="0.3">
      <c r="A540" t="s">
        <v>539</v>
      </c>
      <c r="B540">
        <v>49536</v>
      </c>
      <c r="C540">
        <v>61.67</v>
      </c>
      <c r="D540">
        <v>32.61</v>
      </c>
      <c r="E540" s="1">
        <v>2011.08</v>
      </c>
      <c r="F540" s="1">
        <v>2024.61</v>
      </c>
      <c r="G540">
        <v>5.7000000000000002E-3</v>
      </c>
      <c r="H540">
        <v>2E-3</v>
      </c>
      <c r="I540">
        <v>1.5599999999999999E-2</v>
      </c>
      <c r="J540">
        <v>1.1999999999999999E-3</v>
      </c>
      <c r="K540">
        <v>4.07E-2</v>
      </c>
      <c r="L540">
        <v>0.90059999999999996</v>
      </c>
      <c r="M540">
        <v>3.4099999999999998E-2</v>
      </c>
      <c r="N540">
        <v>0.44600000000000001</v>
      </c>
      <c r="O540">
        <v>1.1599999999999999E-2</v>
      </c>
      <c r="P540">
        <v>0.1421</v>
      </c>
      <c r="Q540" s="1">
        <v>56438.96</v>
      </c>
      <c r="R540">
        <v>0.23630000000000001</v>
      </c>
      <c r="S540">
        <v>0.17430000000000001</v>
      </c>
      <c r="T540">
        <v>0.58940000000000003</v>
      </c>
      <c r="U540">
        <v>14.48</v>
      </c>
      <c r="V540" s="1">
        <v>72138.13</v>
      </c>
      <c r="W540">
        <v>134.44</v>
      </c>
      <c r="X540" s="1">
        <v>130335.3</v>
      </c>
      <c r="Y540">
        <v>0.8377</v>
      </c>
      <c r="Z540">
        <v>0.11700000000000001</v>
      </c>
      <c r="AA540">
        <v>4.53E-2</v>
      </c>
      <c r="AB540">
        <v>0.1623</v>
      </c>
      <c r="AC540">
        <v>130.34</v>
      </c>
      <c r="AD540" s="1">
        <v>3855.12</v>
      </c>
      <c r="AE540">
        <v>529.08000000000004</v>
      </c>
      <c r="AF540" s="1">
        <v>119851.05</v>
      </c>
      <c r="AG540" t="s">
        <v>610</v>
      </c>
      <c r="AH540" s="1">
        <v>34103</v>
      </c>
      <c r="AI540" s="1">
        <v>51676.47</v>
      </c>
      <c r="AJ540">
        <v>45.8</v>
      </c>
      <c r="AK540">
        <v>27.36</v>
      </c>
      <c r="AL540">
        <v>33.4</v>
      </c>
      <c r="AM540">
        <v>4.3</v>
      </c>
      <c r="AN540" s="1">
        <v>1093.21</v>
      </c>
      <c r="AO540">
        <v>0.98850000000000005</v>
      </c>
      <c r="AP540" s="1">
        <v>1302.8900000000001</v>
      </c>
      <c r="AQ540" s="1">
        <v>1904.29</v>
      </c>
      <c r="AR540" s="1">
        <v>5915.91</v>
      </c>
      <c r="AS540">
        <v>618.36</v>
      </c>
      <c r="AT540">
        <v>286.13</v>
      </c>
      <c r="AU540" s="1">
        <v>10027.58</v>
      </c>
      <c r="AV540" s="1">
        <v>5747.88</v>
      </c>
      <c r="AW540">
        <v>0.49380000000000002</v>
      </c>
      <c r="AX540" s="1">
        <v>3684.15</v>
      </c>
      <c r="AY540">
        <v>0.3165</v>
      </c>
      <c r="AZ540" s="1">
        <v>1378.12</v>
      </c>
      <c r="BA540">
        <v>0.11840000000000001</v>
      </c>
      <c r="BB540">
        <v>830.11</v>
      </c>
      <c r="BC540">
        <v>7.1300000000000002E-2</v>
      </c>
      <c r="BD540" s="1">
        <v>11640.26</v>
      </c>
      <c r="BE540" s="1">
        <v>5190.45</v>
      </c>
      <c r="BF540">
        <v>1.6133</v>
      </c>
      <c r="BG540">
        <v>0.53680000000000005</v>
      </c>
      <c r="BH540">
        <v>0.22220000000000001</v>
      </c>
      <c r="BI540">
        <v>0.19309999999999999</v>
      </c>
      <c r="BJ540">
        <v>3.32E-2</v>
      </c>
      <c r="BK540">
        <v>1.47E-2</v>
      </c>
    </row>
    <row r="541" spans="1:63" x14ac:dyDescent="0.3">
      <c r="A541" t="s">
        <v>540</v>
      </c>
      <c r="B541">
        <v>46458</v>
      </c>
      <c r="C541">
        <v>101.9</v>
      </c>
      <c r="D541">
        <v>12.88</v>
      </c>
      <c r="E541" s="1">
        <v>1312.54</v>
      </c>
      <c r="F541" s="1">
        <v>1272.7</v>
      </c>
      <c r="G541">
        <v>2.5000000000000001E-3</v>
      </c>
      <c r="H541">
        <v>2.9999999999999997E-4</v>
      </c>
      <c r="I541">
        <v>5.4000000000000003E-3</v>
      </c>
      <c r="J541">
        <v>5.0000000000000001E-4</v>
      </c>
      <c r="K541">
        <v>8.8999999999999999E-3</v>
      </c>
      <c r="L541">
        <v>0.96870000000000001</v>
      </c>
      <c r="M541">
        <v>1.37E-2</v>
      </c>
      <c r="N541">
        <v>0.41510000000000002</v>
      </c>
      <c r="O541">
        <v>5.4000000000000003E-3</v>
      </c>
      <c r="P541">
        <v>0.1391</v>
      </c>
      <c r="Q541" s="1">
        <v>52700.71</v>
      </c>
      <c r="R541">
        <v>0.2283</v>
      </c>
      <c r="S541">
        <v>0.17100000000000001</v>
      </c>
      <c r="T541">
        <v>0.6008</v>
      </c>
      <c r="U541">
        <v>9.6</v>
      </c>
      <c r="V541" s="1">
        <v>68780.679999999993</v>
      </c>
      <c r="W541">
        <v>131.36000000000001</v>
      </c>
      <c r="X541" s="1">
        <v>148241.9</v>
      </c>
      <c r="Y541">
        <v>0.7994</v>
      </c>
      <c r="Z541">
        <v>9.5799999999999996E-2</v>
      </c>
      <c r="AA541">
        <v>0.1048</v>
      </c>
      <c r="AB541">
        <v>0.2006</v>
      </c>
      <c r="AC541">
        <v>148.24</v>
      </c>
      <c r="AD541" s="1">
        <v>4144.8900000000003</v>
      </c>
      <c r="AE541">
        <v>487.13</v>
      </c>
      <c r="AF541" s="1">
        <v>130506.43</v>
      </c>
      <c r="AG541" t="s">
        <v>610</v>
      </c>
      <c r="AH541" s="1">
        <v>33101</v>
      </c>
      <c r="AI541" s="1">
        <v>50851.8</v>
      </c>
      <c r="AJ541">
        <v>41.34</v>
      </c>
      <c r="AK541">
        <v>25.89</v>
      </c>
      <c r="AL541">
        <v>29.93</v>
      </c>
      <c r="AM541">
        <v>4.3099999999999996</v>
      </c>
      <c r="AN541" s="1">
        <v>1145.6099999999999</v>
      </c>
      <c r="AO541">
        <v>1.0873999999999999</v>
      </c>
      <c r="AP541" s="1">
        <v>1356</v>
      </c>
      <c r="AQ541" s="1">
        <v>2132.63</v>
      </c>
      <c r="AR541" s="1">
        <v>5934.79</v>
      </c>
      <c r="AS541">
        <v>589.13</v>
      </c>
      <c r="AT541">
        <v>246.16</v>
      </c>
      <c r="AU541" s="1">
        <v>10258.719999999999</v>
      </c>
      <c r="AV541" s="1">
        <v>6245.24</v>
      </c>
      <c r="AW541">
        <v>0.50070000000000003</v>
      </c>
      <c r="AX541" s="1">
        <v>4002.15</v>
      </c>
      <c r="AY541">
        <v>0.32090000000000002</v>
      </c>
      <c r="AZ541" s="1">
        <v>1337.52</v>
      </c>
      <c r="BA541">
        <v>0.1072</v>
      </c>
      <c r="BB541">
        <v>887.96</v>
      </c>
      <c r="BC541">
        <v>7.1199999999999999E-2</v>
      </c>
      <c r="BD541" s="1">
        <v>12472.87</v>
      </c>
      <c r="BE541" s="1">
        <v>5409.21</v>
      </c>
      <c r="BF541">
        <v>1.7927</v>
      </c>
      <c r="BG541">
        <v>0.51959999999999995</v>
      </c>
      <c r="BH541">
        <v>0.22750000000000001</v>
      </c>
      <c r="BI541">
        <v>0.1948</v>
      </c>
      <c r="BJ541">
        <v>3.7100000000000001E-2</v>
      </c>
      <c r="BK541">
        <v>2.1000000000000001E-2</v>
      </c>
    </row>
    <row r="542" spans="1:63" x14ac:dyDescent="0.3">
      <c r="A542" t="s">
        <v>541</v>
      </c>
      <c r="B542">
        <v>44933</v>
      </c>
      <c r="C542">
        <v>28.19</v>
      </c>
      <c r="D542">
        <v>181.77</v>
      </c>
      <c r="E542" s="1">
        <v>5124.3</v>
      </c>
      <c r="F542" s="1">
        <v>5065.13</v>
      </c>
      <c r="G542">
        <v>7.8700000000000006E-2</v>
      </c>
      <c r="H542">
        <v>6.9999999999999999E-4</v>
      </c>
      <c r="I542">
        <v>3.2500000000000001E-2</v>
      </c>
      <c r="J542">
        <v>1.1999999999999999E-3</v>
      </c>
      <c r="K542">
        <v>3.2899999999999999E-2</v>
      </c>
      <c r="L542">
        <v>0.81469999999999998</v>
      </c>
      <c r="M542">
        <v>3.9199999999999999E-2</v>
      </c>
      <c r="N542">
        <v>8.8499999999999995E-2</v>
      </c>
      <c r="O542">
        <v>2.01E-2</v>
      </c>
      <c r="P542">
        <v>0.1108</v>
      </c>
      <c r="Q542" s="1">
        <v>69285.86</v>
      </c>
      <c r="R542">
        <v>0.183</v>
      </c>
      <c r="S542">
        <v>0.193</v>
      </c>
      <c r="T542">
        <v>0.624</v>
      </c>
      <c r="U542">
        <v>29.16</v>
      </c>
      <c r="V542" s="1">
        <v>90876.81</v>
      </c>
      <c r="W542">
        <v>174.28</v>
      </c>
      <c r="X542" s="1">
        <v>208369.05</v>
      </c>
      <c r="Y542">
        <v>0.83030000000000004</v>
      </c>
      <c r="Z542">
        <v>0.14069999999999999</v>
      </c>
      <c r="AA542">
        <v>2.9000000000000001E-2</v>
      </c>
      <c r="AB542">
        <v>0.16969999999999999</v>
      </c>
      <c r="AC542">
        <v>208.37</v>
      </c>
      <c r="AD542" s="1">
        <v>9226.9</v>
      </c>
      <c r="AE542" s="1">
        <v>1060.74</v>
      </c>
      <c r="AF542" s="1">
        <v>235699.33</v>
      </c>
      <c r="AG542" t="s">
        <v>610</v>
      </c>
      <c r="AH542" s="1">
        <v>60265</v>
      </c>
      <c r="AI542" s="1">
        <v>122073.01</v>
      </c>
      <c r="AJ542">
        <v>78.959999999999994</v>
      </c>
      <c r="AK542">
        <v>42.77</v>
      </c>
      <c r="AL542">
        <v>51.21</v>
      </c>
      <c r="AM542">
        <v>4.93</v>
      </c>
      <c r="AN542" s="1">
        <v>1962.81</v>
      </c>
      <c r="AO542">
        <v>0.59750000000000003</v>
      </c>
      <c r="AP542" s="1">
        <v>1354.36</v>
      </c>
      <c r="AQ542" s="1">
        <v>1921.25</v>
      </c>
      <c r="AR542" s="1">
        <v>7141.82</v>
      </c>
      <c r="AS542">
        <v>727.97</v>
      </c>
      <c r="AT542">
        <v>383.39</v>
      </c>
      <c r="AU542" s="1">
        <v>11528.79</v>
      </c>
      <c r="AV542" s="1">
        <v>2770.64</v>
      </c>
      <c r="AW542">
        <v>0.22320000000000001</v>
      </c>
      <c r="AX542" s="1">
        <v>8123.23</v>
      </c>
      <c r="AY542">
        <v>0.65429999999999999</v>
      </c>
      <c r="AZ542" s="1">
        <v>1176.32</v>
      </c>
      <c r="BA542">
        <v>9.4799999999999995E-2</v>
      </c>
      <c r="BB542">
        <v>344.75</v>
      </c>
      <c r="BC542">
        <v>2.7799999999999998E-2</v>
      </c>
      <c r="BD542" s="1">
        <v>12414.94</v>
      </c>
      <c r="BE542" s="1">
        <v>1422.03</v>
      </c>
      <c r="BF542">
        <v>0.15190000000000001</v>
      </c>
      <c r="BG542">
        <v>0.59689999999999999</v>
      </c>
      <c r="BH542">
        <v>0.22889999999999999</v>
      </c>
      <c r="BI542">
        <v>0.1202</v>
      </c>
      <c r="BJ542">
        <v>3.1E-2</v>
      </c>
      <c r="BK542">
        <v>2.3199999999999998E-2</v>
      </c>
    </row>
    <row r="543" spans="1:63" x14ac:dyDescent="0.3">
      <c r="A543" t="s">
        <v>542</v>
      </c>
      <c r="B543">
        <v>45625</v>
      </c>
      <c r="C543">
        <v>109</v>
      </c>
      <c r="D543">
        <v>16.04</v>
      </c>
      <c r="E543" s="1">
        <v>1747.94</v>
      </c>
      <c r="F543" s="1">
        <v>1671.91</v>
      </c>
      <c r="G543">
        <v>5.1999999999999998E-3</v>
      </c>
      <c r="H543">
        <v>8.9999999999999998E-4</v>
      </c>
      <c r="I543">
        <v>1.06E-2</v>
      </c>
      <c r="J543">
        <v>1.1999999999999999E-3</v>
      </c>
      <c r="K543">
        <v>3.9800000000000002E-2</v>
      </c>
      <c r="L543">
        <v>0.91039999999999999</v>
      </c>
      <c r="M543">
        <v>3.1899999999999998E-2</v>
      </c>
      <c r="N543">
        <v>0.40699999999999997</v>
      </c>
      <c r="O543">
        <v>5.3E-3</v>
      </c>
      <c r="P543">
        <v>0.14360000000000001</v>
      </c>
      <c r="Q543" s="1">
        <v>54465.84</v>
      </c>
      <c r="R543">
        <v>0.24740000000000001</v>
      </c>
      <c r="S543">
        <v>0.14979999999999999</v>
      </c>
      <c r="T543">
        <v>0.6028</v>
      </c>
      <c r="U543">
        <v>12.62</v>
      </c>
      <c r="V543" s="1">
        <v>72017.820000000007</v>
      </c>
      <c r="W543">
        <v>134.41</v>
      </c>
      <c r="X543" s="1">
        <v>158093.74</v>
      </c>
      <c r="Y543">
        <v>0.7994</v>
      </c>
      <c r="Z543">
        <v>0.155</v>
      </c>
      <c r="AA543">
        <v>4.5600000000000002E-2</v>
      </c>
      <c r="AB543">
        <v>0.2006</v>
      </c>
      <c r="AC543">
        <v>158.09</v>
      </c>
      <c r="AD543" s="1">
        <v>4455.78</v>
      </c>
      <c r="AE543">
        <v>532.01</v>
      </c>
      <c r="AF543" s="1">
        <v>147494.21</v>
      </c>
      <c r="AG543" t="s">
        <v>610</v>
      </c>
      <c r="AH543" s="1">
        <v>33175</v>
      </c>
      <c r="AI543" s="1">
        <v>51315.26</v>
      </c>
      <c r="AJ543">
        <v>45.25</v>
      </c>
      <c r="AK543">
        <v>26.55</v>
      </c>
      <c r="AL543">
        <v>33.92</v>
      </c>
      <c r="AM543">
        <v>3.97</v>
      </c>
      <c r="AN543" s="1">
        <v>1493.64</v>
      </c>
      <c r="AO543">
        <v>1.2259</v>
      </c>
      <c r="AP543" s="1">
        <v>1365.08</v>
      </c>
      <c r="AQ543" s="1">
        <v>1996.79</v>
      </c>
      <c r="AR543" s="1">
        <v>6026.87</v>
      </c>
      <c r="AS543">
        <v>623.54</v>
      </c>
      <c r="AT543">
        <v>314.07</v>
      </c>
      <c r="AU543" s="1">
        <v>10326.36</v>
      </c>
      <c r="AV543" s="1">
        <v>5470.88</v>
      </c>
      <c r="AW543">
        <v>0.44900000000000001</v>
      </c>
      <c r="AX543" s="1">
        <v>4634.3</v>
      </c>
      <c r="AY543">
        <v>0.38030000000000003</v>
      </c>
      <c r="AZ543" s="1">
        <v>1307.79</v>
      </c>
      <c r="BA543">
        <v>0.10730000000000001</v>
      </c>
      <c r="BB543">
        <v>772.88</v>
      </c>
      <c r="BC543">
        <v>6.3399999999999998E-2</v>
      </c>
      <c r="BD543" s="1">
        <v>12185.85</v>
      </c>
      <c r="BE543" s="1">
        <v>4058.04</v>
      </c>
      <c r="BF543">
        <v>1.2758</v>
      </c>
      <c r="BG543">
        <v>0.53500000000000003</v>
      </c>
      <c r="BH543">
        <v>0.21779999999999999</v>
      </c>
      <c r="BI543">
        <v>0.1966</v>
      </c>
      <c r="BJ543">
        <v>3.2300000000000002E-2</v>
      </c>
      <c r="BK543">
        <v>1.83E-2</v>
      </c>
    </row>
    <row r="544" spans="1:63" x14ac:dyDescent="0.3">
      <c r="A544" t="s">
        <v>543</v>
      </c>
      <c r="B544">
        <v>47522</v>
      </c>
      <c r="C544">
        <v>89.24</v>
      </c>
      <c r="D544">
        <v>8.36</v>
      </c>
      <c r="E544">
        <v>746.23</v>
      </c>
      <c r="F544">
        <v>702.51</v>
      </c>
      <c r="G544">
        <v>2.2000000000000001E-3</v>
      </c>
      <c r="H544">
        <v>2.9999999999999997E-4</v>
      </c>
      <c r="I544">
        <v>7.6E-3</v>
      </c>
      <c r="J544">
        <v>2.0999999999999999E-3</v>
      </c>
      <c r="K544">
        <v>2.5100000000000001E-2</v>
      </c>
      <c r="L544">
        <v>0.93979999999999997</v>
      </c>
      <c r="M544">
        <v>2.29E-2</v>
      </c>
      <c r="N544">
        <v>0.53239999999999998</v>
      </c>
      <c r="O544">
        <v>5.3E-3</v>
      </c>
      <c r="P544">
        <v>0.152</v>
      </c>
      <c r="Q544" s="1">
        <v>48219.98</v>
      </c>
      <c r="R544">
        <v>0.28260000000000002</v>
      </c>
      <c r="S544">
        <v>0.187</v>
      </c>
      <c r="T544">
        <v>0.53039999999999998</v>
      </c>
      <c r="U544">
        <v>8.34</v>
      </c>
      <c r="V544" s="1">
        <v>60636.33</v>
      </c>
      <c r="W544">
        <v>85.57</v>
      </c>
      <c r="X544" s="1">
        <v>140378.04999999999</v>
      </c>
      <c r="Y544">
        <v>0.86070000000000002</v>
      </c>
      <c r="Z544">
        <v>6.2600000000000003E-2</v>
      </c>
      <c r="AA544">
        <v>7.6700000000000004E-2</v>
      </c>
      <c r="AB544">
        <v>0.13930000000000001</v>
      </c>
      <c r="AC544">
        <v>140.38</v>
      </c>
      <c r="AD544" s="1">
        <v>3447.14</v>
      </c>
      <c r="AE544">
        <v>422.28</v>
      </c>
      <c r="AF544" s="1">
        <v>120505.85</v>
      </c>
      <c r="AG544" t="s">
        <v>610</v>
      </c>
      <c r="AH544" s="1">
        <v>30695</v>
      </c>
      <c r="AI544" s="1">
        <v>45082.06</v>
      </c>
      <c r="AJ544">
        <v>38.25</v>
      </c>
      <c r="AK544">
        <v>23.28</v>
      </c>
      <c r="AL544">
        <v>27.86</v>
      </c>
      <c r="AM544">
        <v>4.2699999999999996</v>
      </c>
      <c r="AN544" s="1">
        <v>1257.79</v>
      </c>
      <c r="AO544">
        <v>1.6245000000000001</v>
      </c>
      <c r="AP544" s="1">
        <v>1717.15</v>
      </c>
      <c r="AQ544" s="1">
        <v>2523.5500000000002</v>
      </c>
      <c r="AR544" s="1">
        <v>6524.65</v>
      </c>
      <c r="AS544">
        <v>550.45000000000005</v>
      </c>
      <c r="AT544">
        <v>319.70999999999998</v>
      </c>
      <c r="AU544" s="1">
        <v>11635.5</v>
      </c>
      <c r="AV544" s="1">
        <v>8545.16</v>
      </c>
      <c r="AW544">
        <v>0.56669999999999998</v>
      </c>
      <c r="AX544" s="1">
        <v>3893.78</v>
      </c>
      <c r="AY544">
        <v>0.25819999999999999</v>
      </c>
      <c r="AZ544" s="1">
        <v>1514.71</v>
      </c>
      <c r="BA544">
        <v>0.10050000000000001</v>
      </c>
      <c r="BB544" s="1">
        <v>1125.25</v>
      </c>
      <c r="BC544">
        <v>7.46E-2</v>
      </c>
      <c r="BD544" s="1">
        <v>15078.91</v>
      </c>
      <c r="BE544" s="1">
        <v>7224.23</v>
      </c>
      <c r="BF544">
        <v>3.2391999999999999</v>
      </c>
      <c r="BG544">
        <v>0.49980000000000002</v>
      </c>
      <c r="BH544">
        <v>0.2198</v>
      </c>
      <c r="BI544">
        <v>0.22259999999999999</v>
      </c>
      <c r="BJ544">
        <v>3.78E-2</v>
      </c>
      <c r="BK544">
        <v>0.02</v>
      </c>
    </row>
    <row r="545" spans="1:63" x14ac:dyDescent="0.3">
      <c r="A545" t="s">
        <v>544</v>
      </c>
      <c r="B545">
        <v>44941</v>
      </c>
      <c r="C545">
        <v>83.05</v>
      </c>
      <c r="D545">
        <v>27.94</v>
      </c>
      <c r="E545" s="1">
        <v>2320.2199999999998</v>
      </c>
      <c r="F545" s="1">
        <v>2146.29</v>
      </c>
      <c r="G545">
        <v>6.3E-3</v>
      </c>
      <c r="H545">
        <v>6.9999999999999999E-4</v>
      </c>
      <c r="I545">
        <v>2.41E-2</v>
      </c>
      <c r="J545">
        <v>8.9999999999999998E-4</v>
      </c>
      <c r="K545">
        <v>4.07E-2</v>
      </c>
      <c r="L545">
        <v>0.87350000000000005</v>
      </c>
      <c r="M545">
        <v>5.3900000000000003E-2</v>
      </c>
      <c r="N545">
        <v>0.51400000000000001</v>
      </c>
      <c r="O545">
        <v>8.6E-3</v>
      </c>
      <c r="P545">
        <v>0.15459999999999999</v>
      </c>
      <c r="Q545" s="1">
        <v>53400.44</v>
      </c>
      <c r="R545">
        <v>0.24970000000000001</v>
      </c>
      <c r="S545">
        <v>0.16869999999999999</v>
      </c>
      <c r="T545">
        <v>0.58160000000000001</v>
      </c>
      <c r="U545">
        <v>16.079999999999998</v>
      </c>
      <c r="V545" s="1">
        <v>76025.8</v>
      </c>
      <c r="W545">
        <v>139.91</v>
      </c>
      <c r="X545" s="1">
        <v>131416.32000000001</v>
      </c>
      <c r="Y545">
        <v>0.73060000000000003</v>
      </c>
      <c r="Z545">
        <v>0.1968</v>
      </c>
      <c r="AA545">
        <v>7.2700000000000001E-2</v>
      </c>
      <c r="AB545">
        <v>0.26939999999999997</v>
      </c>
      <c r="AC545">
        <v>131.41999999999999</v>
      </c>
      <c r="AD545" s="1">
        <v>3831.78</v>
      </c>
      <c r="AE545">
        <v>454.2</v>
      </c>
      <c r="AF545" s="1">
        <v>123658.98</v>
      </c>
      <c r="AG545" t="s">
        <v>610</v>
      </c>
      <c r="AH545" s="1">
        <v>30071</v>
      </c>
      <c r="AI545" s="1">
        <v>47791.7</v>
      </c>
      <c r="AJ545">
        <v>44.09</v>
      </c>
      <c r="AK545">
        <v>26.67</v>
      </c>
      <c r="AL545">
        <v>32.869999999999997</v>
      </c>
      <c r="AM545">
        <v>3.95</v>
      </c>
      <c r="AN545" s="1">
        <v>1128.9000000000001</v>
      </c>
      <c r="AO545">
        <v>1.0595000000000001</v>
      </c>
      <c r="AP545" s="1">
        <v>1356.51</v>
      </c>
      <c r="AQ545" s="1">
        <v>1898.18</v>
      </c>
      <c r="AR545" s="1">
        <v>6077.92</v>
      </c>
      <c r="AS545">
        <v>619.26</v>
      </c>
      <c r="AT545">
        <v>234.29</v>
      </c>
      <c r="AU545" s="1">
        <v>10186.15</v>
      </c>
      <c r="AV545" s="1">
        <v>6165.36</v>
      </c>
      <c r="AW545">
        <v>0.50849999999999995</v>
      </c>
      <c r="AX545" s="1">
        <v>3909.12</v>
      </c>
      <c r="AY545">
        <v>0.32240000000000002</v>
      </c>
      <c r="AZ545" s="1">
        <v>1047.95</v>
      </c>
      <c r="BA545">
        <v>8.6400000000000005E-2</v>
      </c>
      <c r="BB545" s="1">
        <v>1001.74</v>
      </c>
      <c r="BC545">
        <v>8.2600000000000007E-2</v>
      </c>
      <c r="BD545" s="1">
        <v>12124.17</v>
      </c>
      <c r="BE545" s="1">
        <v>4554.63</v>
      </c>
      <c r="BF545">
        <v>1.6016999999999999</v>
      </c>
      <c r="BG545">
        <v>0.51839999999999997</v>
      </c>
      <c r="BH545">
        <v>0.2165</v>
      </c>
      <c r="BI545">
        <v>0.2195</v>
      </c>
      <c r="BJ545">
        <v>3.2500000000000001E-2</v>
      </c>
      <c r="BK545">
        <v>1.32E-2</v>
      </c>
    </row>
    <row r="546" spans="1:63" x14ac:dyDescent="0.3">
      <c r="A546" t="s">
        <v>545</v>
      </c>
      <c r="B546">
        <v>49643</v>
      </c>
      <c r="C546">
        <v>75.430000000000007</v>
      </c>
      <c r="D546">
        <v>14.91</v>
      </c>
      <c r="E546" s="1">
        <v>1124.9000000000001</v>
      </c>
      <c r="F546" s="1">
        <v>1095.3699999999999</v>
      </c>
      <c r="G546">
        <v>2.0999999999999999E-3</v>
      </c>
      <c r="H546">
        <v>6.9999999999999999E-4</v>
      </c>
      <c r="I546">
        <v>7.0000000000000001E-3</v>
      </c>
      <c r="J546">
        <v>1.1999999999999999E-3</v>
      </c>
      <c r="K546">
        <v>1.2E-2</v>
      </c>
      <c r="L546">
        <v>0.95399999999999996</v>
      </c>
      <c r="M546">
        <v>2.3099999999999999E-2</v>
      </c>
      <c r="N546">
        <v>0.46920000000000001</v>
      </c>
      <c r="O546">
        <v>5.9999999999999995E-4</v>
      </c>
      <c r="P546">
        <v>0.13469999999999999</v>
      </c>
      <c r="Q546" s="1">
        <v>52953.79</v>
      </c>
      <c r="R546">
        <v>0.25090000000000001</v>
      </c>
      <c r="S546">
        <v>0.19139999999999999</v>
      </c>
      <c r="T546">
        <v>0.55769999999999997</v>
      </c>
      <c r="U546">
        <v>8.4499999999999993</v>
      </c>
      <c r="V546" s="1">
        <v>67592.92</v>
      </c>
      <c r="W546">
        <v>127.8</v>
      </c>
      <c r="X546" s="1">
        <v>121807.22</v>
      </c>
      <c r="Y546">
        <v>0.89070000000000005</v>
      </c>
      <c r="Z546">
        <v>5.2900000000000003E-2</v>
      </c>
      <c r="AA546">
        <v>5.6399999999999999E-2</v>
      </c>
      <c r="AB546">
        <v>0.10929999999999999</v>
      </c>
      <c r="AC546">
        <v>121.81</v>
      </c>
      <c r="AD546" s="1">
        <v>3089.09</v>
      </c>
      <c r="AE546">
        <v>423.96</v>
      </c>
      <c r="AF546" s="1">
        <v>110936.8</v>
      </c>
      <c r="AG546" t="s">
        <v>610</v>
      </c>
      <c r="AH546" s="1">
        <v>33178</v>
      </c>
      <c r="AI546" s="1">
        <v>50648.31</v>
      </c>
      <c r="AJ546">
        <v>36.51</v>
      </c>
      <c r="AK546">
        <v>24.37</v>
      </c>
      <c r="AL546">
        <v>28.51</v>
      </c>
      <c r="AM546">
        <v>4.47</v>
      </c>
      <c r="AN546">
        <v>805.57</v>
      </c>
      <c r="AO546">
        <v>1.0278</v>
      </c>
      <c r="AP546" s="1">
        <v>1369.75</v>
      </c>
      <c r="AQ546" s="1">
        <v>2137.9</v>
      </c>
      <c r="AR546" s="1">
        <v>5879.34</v>
      </c>
      <c r="AS546">
        <v>474.98</v>
      </c>
      <c r="AT546">
        <v>270.99</v>
      </c>
      <c r="AU546" s="1">
        <v>10132.969999999999</v>
      </c>
      <c r="AV546" s="1">
        <v>7248.99</v>
      </c>
      <c r="AW546">
        <v>0.58440000000000003</v>
      </c>
      <c r="AX546" s="1">
        <v>2916</v>
      </c>
      <c r="AY546">
        <v>0.2351</v>
      </c>
      <c r="AZ546" s="1">
        <v>1355.22</v>
      </c>
      <c r="BA546">
        <v>0.10920000000000001</v>
      </c>
      <c r="BB546">
        <v>884.72</v>
      </c>
      <c r="BC546">
        <v>7.1300000000000002E-2</v>
      </c>
      <c r="BD546" s="1">
        <v>12404.93</v>
      </c>
      <c r="BE546" s="1">
        <v>6363.21</v>
      </c>
      <c r="BF546">
        <v>2.3866000000000001</v>
      </c>
      <c r="BG546">
        <v>0.50339999999999996</v>
      </c>
      <c r="BH546">
        <v>0.2135</v>
      </c>
      <c r="BI546">
        <v>0.2293</v>
      </c>
      <c r="BJ546">
        <v>3.7100000000000001E-2</v>
      </c>
      <c r="BK546">
        <v>1.67E-2</v>
      </c>
    </row>
    <row r="547" spans="1:63" x14ac:dyDescent="0.3">
      <c r="A547" t="s">
        <v>546</v>
      </c>
      <c r="B547">
        <v>48744</v>
      </c>
      <c r="C547">
        <v>89.05</v>
      </c>
      <c r="D547">
        <v>18.11</v>
      </c>
      <c r="E547" s="1">
        <v>1612.89</v>
      </c>
      <c r="F547" s="1">
        <v>1630.9</v>
      </c>
      <c r="G547">
        <v>4.4999999999999997E-3</v>
      </c>
      <c r="H547">
        <v>4.0000000000000002E-4</v>
      </c>
      <c r="I547">
        <v>6.7999999999999996E-3</v>
      </c>
      <c r="J547">
        <v>1.1999999999999999E-3</v>
      </c>
      <c r="K547">
        <v>1.8599999999999998E-2</v>
      </c>
      <c r="L547">
        <v>0.94520000000000004</v>
      </c>
      <c r="M547">
        <v>2.3300000000000001E-2</v>
      </c>
      <c r="N547">
        <v>0.30530000000000002</v>
      </c>
      <c r="O547">
        <v>1.5E-3</v>
      </c>
      <c r="P547">
        <v>0.12520000000000001</v>
      </c>
      <c r="Q547" s="1">
        <v>54640.69</v>
      </c>
      <c r="R547">
        <v>0.28170000000000001</v>
      </c>
      <c r="S547">
        <v>0.19819999999999999</v>
      </c>
      <c r="T547">
        <v>0.52</v>
      </c>
      <c r="U547">
        <v>14.35</v>
      </c>
      <c r="V547" s="1">
        <v>69421.14</v>
      </c>
      <c r="W547">
        <v>108.64</v>
      </c>
      <c r="X547" s="1">
        <v>155692.21</v>
      </c>
      <c r="Y547">
        <v>0.87770000000000004</v>
      </c>
      <c r="Z547">
        <v>6.5199999999999994E-2</v>
      </c>
      <c r="AA547">
        <v>5.7099999999999998E-2</v>
      </c>
      <c r="AB547">
        <v>0.12230000000000001</v>
      </c>
      <c r="AC547">
        <v>155.69</v>
      </c>
      <c r="AD547" s="1">
        <v>4305.47</v>
      </c>
      <c r="AE547">
        <v>560.63</v>
      </c>
      <c r="AF547" s="1">
        <v>145373.13</v>
      </c>
      <c r="AG547" t="s">
        <v>610</v>
      </c>
      <c r="AH547" s="1">
        <v>36737</v>
      </c>
      <c r="AI547" s="1">
        <v>58086.6</v>
      </c>
      <c r="AJ547">
        <v>42.31</v>
      </c>
      <c r="AK547">
        <v>27.15</v>
      </c>
      <c r="AL547">
        <v>29.85</v>
      </c>
      <c r="AM547">
        <v>4.33</v>
      </c>
      <c r="AN547" s="1">
        <v>1579.21</v>
      </c>
      <c r="AO547">
        <v>1.1232</v>
      </c>
      <c r="AP547" s="1">
        <v>1290.6099999999999</v>
      </c>
      <c r="AQ547" s="1">
        <v>2057.4299999999998</v>
      </c>
      <c r="AR547" s="1">
        <v>5908.8</v>
      </c>
      <c r="AS547">
        <v>572.64</v>
      </c>
      <c r="AT547">
        <v>282.73</v>
      </c>
      <c r="AU547" s="1">
        <v>10112.219999999999</v>
      </c>
      <c r="AV547" s="1">
        <v>5277.22</v>
      </c>
      <c r="AW547">
        <v>0.45369999999999999</v>
      </c>
      <c r="AX547" s="1">
        <v>4458.75</v>
      </c>
      <c r="AY547">
        <v>0.38329999999999997</v>
      </c>
      <c r="AZ547" s="1">
        <v>1284.72</v>
      </c>
      <c r="BA547">
        <v>0.1104</v>
      </c>
      <c r="BB547">
        <v>612.01</v>
      </c>
      <c r="BC547">
        <v>5.2600000000000001E-2</v>
      </c>
      <c r="BD547" s="1">
        <v>11632.7</v>
      </c>
      <c r="BE547" s="1">
        <v>4836.18</v>
      </c>
      <c r="BF547">
        <v>1.2869999999999999</v>
      </c>
      <c r="BG547">
        <v>0.55389999999999995</v>
      </c>
      <c r="BH547">
        <v>0.22109999999999999</v>
      </c>
      <c r="BI547">
        <v>0.17330000000000001</v>
      </c>
      <c r="BJ547">
        <v>3.6799999999999999E-2</v>
      </c>
      <c r="BK547">
        <v>1.49E-2</v>
      </c>
    </row>
    <row r="548" spans="1:63" x14ac:dyDescent="0.3">
      <c r="A548" t="s">
        <v>547</v>
      </c>
      <c r="B548">
        <v>47464</v>
      </c>
      <c r="C548">
        <v>55.05</v>
      </c>
      <c r="D548">
        <v>27.39</v>
      </c>
      <c r="E548" s="1">
        <v>1507.75</v>
      </c>
      <c r="F548" s="1">
        <v>1496.96</v>
      </c>
      <c r="G548">
        <v>1.3599999999999999E-2</v>
      </c>
      <c r="H548">
        <v>5.9999999999999995E-4</v>
      </c>
      <c r="I548">
        <v>1.06E-2</v>
      </c>
      <c r="J548">
        <v>1.1000000000000001E-3</v>
      </c>
      <c r="K548">
        <v>3.2199999999999999E-2</v>
      </c>
      <c r="L548">
        <v>0.91339999999999999</v>
      </c>
      <c r="M548">
        <v>2.8500000000000001E-2</v>
      </c>
      <c r="N548">
        <v>0.28089999999999998</v>
      </c>
      <c r="O548">
        <v>9.1000000000000004E-3</v>
      </c>
      <c r="P548">
        <v>0.1205</v>
      </c>
      <c r="Q548" s="1">
        <v>61483.4</v>
      </c>
      <c r="R548">
        <v>0.24890000000000001</v>
      </c>
      <c r="S548">
        <v>0.1847</v>
      </c>
      <c r="T548">
        <v>0.56640000000000001</v>
      </c>
      <c r="U548">
        <v>11.8</v>
      </c>
      <c r="V548" s="1">
        <v>82164.72</v>
      </c>
      <c r="W548">
        <v>123.92</v>
      </c>
      <c r="X548" s="1">
        <v>242298.47</v>
      </c>
      <c r="Y548">
        <v>0.68159999999999998</v>
      </c>
      <c r="Z548">
        <v>0.18890000000000001</v>
      </c>
      <c r="AA548">
        <v>0.1295</v>
      </c>
      <c r="AB548">
        <v>0.31840000000000002</v>
      </c>
      <c r="AC548">
        <v>242.3</v>
      </c>
      <c r="AD548" s="1">
        <v>7377.66</v>
      </c>
      <c r="AE548">
        <v>674.22</v>
      </c>
      <c r="AF548" s="1">
        <v>257605.37</v>
      </c>
      <c r="AG548" t="s">
        <v>610</v>
      </c>
      <c r="AH548" s="1">
        <v>38479</v>
      </c>
      <c r="AI548" s="1">
        <v>67321.87</v>
      </c>
      <c r="AJ548">
        <v>46.76</v>
      </c>
      <c r="AK548">
        <v>28.05</v>
      </c>
      <c r="AL548">
        <v>32.049999999999997</v>
      </c>
      <c r="AM548">
        <v>4.13</v>
      </c>
      <c r="AN548" s="1">
        <v>1808.14</v>
      </c>
      <c r="AO548">
        <v>1.0123</v>
      </c>
      <c r="AP548" s="1">
        <v>1465.66</v>
      </c>
      <c r="AQ548" s="1">
        <v>2089.59</v>
      </c>
      <c r="AR548" s="1">
        <v>6612.1</v>
      </c>
      <c r="AS548">
        <v>648.1</v>
      </c>
      <c r="AT548">
        <v>341.66</v>
      </c>
      <c r="AU548" s="1">
        <v>11157.1</v>
      </c>
      <c r="AV548" s="1">
        <v>4073.76</v>
      </c>
      <c r="AW548">
        <v>0.31009999999999999</v>
      </c>
      <c r="AX548" s="1">
        <v>7093.72</v>
      </c>
      <c r="AY548">
        <v>0.54</v>
      </c>
      <c r="AZ548" s="1">
        <v>1347.2</v>
      </c>
      <c r="BA548">
        <v>0.10249999999999999</v>
      </c>
      <c r="BB548">
        <v>622.74</v>
      </c>
      <c r="BC548">
        <v>4.7399999999999998E-2</v>
      </c>
      <c r="BD548" s="1">
        <v>13137.42</v>
      </c>
      <c r="BE548" s="1">
        <v>2403.5700000000002</v>
      </c>
      <c r="BF548">
        <v>0.4451</v>
      </c>
      <c r="BG548">
        <v>0.54530000000000001</v>
      </c>
      <c r="BH548">
        <v>0.21099999999999999</v>
      </c>
      <c r="BI548">
        <v>0.18629999999999999</v>
      </c>
      <c r="BJ548">
        <v>3.5799999999999998E-2</v>
      </c>
      <c r="BK548">
        <v>2.1600000000000001E-2</v>
      </c>
    </row>
    <row r="549" spans="1:63" x14ac:dyDescent="0.3">
      <c r="A549" t="s">
        <v>548</v>
      </c>
      <c r="B549">
        <v>44966</v>
      </c>
      <c r="C549">
        <v>110.33</v>
      </c>
      <c r="D549">
        <v>18.78</v>
      </c>
      <c r="E549" s="1">
        <v>2071.9</v>
      </c>
      <c r="F549" s="1">
        <v>1969.02</v>
      </c>
      <c r="G549">
        <v>4.8999999999999998E-3</v>
      </c>
      <c r="H549">
        <v>2.2000000000000001E-3</v>
      </c>
      <c r="I549">
        <v>1.26E-2</v>
      </c>
      <c r="J549">
        <v>1.1000000000000001E-3</v>
      </c>
      <c r="K549">
        <v>3.49E-2</v>
      </c>
      <c r="L549">
        <v>0.90780000000000005</v>
      </c>
      <c r="M549">
        <v>3.6499999999999998E-2</v>
      </c>
      <c r="N549">
        <v>0.48309999999999997</v>
      </c>
      <c r="O549">
        <v>3.8E-3</v>
      </c>
      <c r="P549">
        <v>0.15590000000000001</v>
      </c>
      <c r="Q549" s="1">
        <v>52934.32</v>
      </c>
      <c r="R549">
        <v>0.24790000000000001</v>
      </c>
      <c r="S549">
        <v>0.15540000000000001</v>
      </c>
      <c r="T549">
        <v>0.59670000000000001</v>
      </c>
      <c r="U549">
        <v>14.48</v>
      </c>
      <c r="V549" s="1">
        <v>72663.38</v>
      </c>
      <c r="W549">
        <v>138.63999999999999</v>
      </c>
      <c r="X549" s="1">
        <v>132328.66</v>
      </c>
      <c r="Y549">
        <v>0.7893</v>
      </c>
      <c r="Z549">
        <v>0.1537</v>
      </c>
      <c r="AA549">
        <v>5.7000000000000002E-2</v>
      </c>
      <c r="AB549">
        <v>0.2107</v>
      </c>
      <c r="AC549">
        <v>132.33000000000001</v>
      </c>
      <c r="AD549" s="1">
        <v>3723.97</v>
      </c>
      <c r="AE549">
        <v>478.42</v>
      </c>
      <c r="AF549" s="1">
        <v>121750.98</v>
      </c>
      <c r="AG549" t="s">
        <v>610</v>
      </c>
      <c r="AH549" s="1">
        <v>30417</v>
      </c>
      <c r="AI549" s="1">
        <v>47283.67</v>
      </c>
      <c r="AJ549">
        <v>42.59</v>
      </c>
      <c r="AK549">
        <v>25.97</v>
      </c>
      <c r="AL549">
        <v>32.83</v>
      </c>
      <c r="AM549">
        <v>3.91</v>
      </c>
      <c r="AN549" s="1">
        <v>1196.01</v>
      </c>
      <c r="AO549">
        <v>1.1848000000000001</v>
      </c>
      <c r="AP549" s="1">
        <v>1291.8399999999999</v>
      </c>
      <c r="AQ549" s="1">
        <v>2004.16</v>
      </c>
      <c r="AR549" s="1">
        <v>6106</v>
      </c>
      <c r="AS549">
        <v>611.42999999999995</v>
      </c>
      <c r="AT549">
        <v>324.54000000000002</v>
      </c>
      <c r="AU549" s="1">
        <v>10337.969999999999</v>
      </c>
      <c r="AV549" s="1">
        <v>6345.43</v>
      </c>
      <c r="AW549">
        <v>0.51600000000000001</v>
      </c>
      <c r="AX549" s="1">
        <v>3907.91</v>
      </c>
      <c r="AY549">
        <v>0.31780000000000003</v>
      </c>
      <c r="AZ549" s="1">
        <v>1085.23</v>
      </c>
      <c r="BA549">
        <v>8.8200000000000001E-2</v>
      </c>
      <c r="BB549">
        <v>959.27</v>
      </c>
      <c r="BC549">
        <v>7.8E-2</v>
      </c>
      <c r="BD549" s="1">
        <v>12297.84</v>
      </c>
      <c r="BE549" s="1">
        <v>5022.24</v>
      </c>
      <c r="BF549">
        <v>1.8715999999999999</v>
      </c>
      <c r="BG549">
        <v>0.52749999999999997</v>
      </c>
      <c r="BH549">
        <v>0.22559999999999999</v>
      </c>
      <c r="BI549">
        <v>0.19539999999999999</v>
      </c>
      <c r="BJ549">
        <v>3.4299999999999997E-2</v>
      </c>
      <c r="BK549">
        <v>1.7299999999999999E-2</v>
      </c>
    </row>
    <row r="550" spans="1:63" x14ac:dyDescent="0.3">
      <c r="A550" t="s">
        <v>549</v>
      </c>
      <c r="B550">
        <v>44958</v>
      </c>
      <c r="C550">
        <v>35.520000000000003</v>
      </c>
      <c r="D550">
        <v>82.1</v>
      </c>
      <c r="E550" s="1">
        <v>2916.42</v>
      </c>
      <c r="F550" s="1">
        <v>2811.71</v>
      </c>
      <c r="G550">
        <v>2.3199999999999998E-2</v>
      </c>
      <c r="H550">
        <v>1E-3</v>
      </c>
      <c r="I550">
        <v>6.4100000000000004E-2</v>
      </c>
      <c r="J550">
        <v>1.4E-3</v>
      </c>
      <c r="K550">
        <v>5.0200000000000002E-2</v>
      </c>
      <c r="L550">
        <v>0.7994</v>
      </c>
      <c r="M550">
        <v>6.0699999999999997E-2</v>
      </c>
      <c r="N550">
        <v>0.38429999999999997</v>
      </c>
      <c r="O550">
        <v>1.8800000000000001E-2</v>
      </c>
      <c r="P550">
        <v>0.13320000000000001</v>
      </c>
      <c r="Q550" s="1">
        <v>61646.9</v>
      </c>
      <c r="R550">
        <v>0.2437</v>
      </c>
      <c r="S550">
        <v>0.1958</v>
      </c>
      <c r="T550">
        <v>0.5605</v>
      </c>
      <c r="U550">
        <v>19.059999999999999</v>
      </c>
      <c r="V550" s="1">
        <v>83797.19</v>
      </c>
      <c r="W550">
        <v>148.57</v>
      </c>
      <c r="X550" s="1">
        <v>182025.09</v>
      </c>
      <c r="Y550">
        <v>0.65559999999999996</v>
      </c>
      <c r="Z550">
        <v>0.30199999999999999</v>
      </c>
      <c r="AA550">
        <v>4.24E-2</v>
      </c>
      <c r="AB550">
        <v>0.34439999999999998</v>
      </c>
      <c r="AC550">
        <v>182.03</v>
      </c>
      <c r="AD550" s="1">
        <v>7412.83</v>
      </c>
      <c r="AE550">
        <v>755.66</v>
      </c>
      <c r="AF550" s="1">
        <v>183232.05</v>
      </c>
      <c r="AG550" t="s">
        <v>610</v>
      </c>
      <c r="AH550" s="1">
        <v>35898</v>
      </c>
      <c r="AI550" s="1">
        <v>58715.83</v>
      </c>
      <c r="AJ550">
        <v>62.48</v>
      </c>
      <c r="AK550">
        <v>38.700000000000003</v>
      </c>
      <c r="AL550">
        <v>42.23</v>
      </c>
      <c r="AM550">
        <v>4.75</v>
      </c>
      <c r="AN550" s="1">
        <v>1807.56</v>
      </c>
      <c r="AO550">
        <v>1.0357000000000001</v>
      </c>
      <c r="AP550" s="1">
        <v>1403.45</v>
      </c>
      <c r="AQ550" s="1">
        <v>2009.83</v>
      </c>
      <c r="AR550" s="1">
        <v>6782.86</v>
      </c>
      <c r="AS550">
        <v>672.32</v>
      </c>
      <c r="AT550">
        <v>339.41</v>
      </c>
      <c r="AU550" s="1">
        <v>11207.87</v>
      </c>
      <c r="AV550" s="1">
        <v>3844.4</v>
      </c>
      <c r="AW550">
        <v>0.30599999999999999</v>
      </c>
      <c r="AX550" s="1">
        <v>6886.54</v>
      </c>
      <c r="AY550">
        <v>0.54820000000000002</v>
      </c>
      <c r="AZ550" s="1">
        <v>1085.71</v>
      </c>
      <c r="BA550">
        <v>8.6400000000000005E-2</v>
      </c>
      <c r="BB550">
        <v>746.36</v>
      </c>
      <c r="BC550">
        <v>5.9400000000000001E-2</v>
      </c>
      <c r="BD550" s="1">
        <v>12563.01</v>
      </c>
      <c r="BE550" s="1">
        <v>2267.34</v>
      </c>
      <c r="BF550">
        <v>0.4854</v>
      </c>
      <c r="BG550">
        <v>0.56599999999999995</v>
      </c>
      <c r="BH550">
        <v>0.22009999999999999</v>
      </c>
      <c r="BI550">
        <v>0.16750000000000001</v>
      </c>
      <c r="BJ550">
        <v>2.98E-2</v>
      </c>
      <c r="BK550">
        <v>1.6500000000000001E-2</v>
      </c>
    </row>
    <row r="551" spans="1:63" x14ac:dyDescent="0.3">
      <c r="A551" t="s">
        <v>550</v>
      </c>
      <c r="B551">
        <v>47472</v>
      </c>
      <c r="C551">
        <v>58.24</v>
      </c>
      <c r="D551">
        <v>9.02</v>
      </c>
      <c r="E551">
        <v>525.25</v>
      </c>
      <c r="F551">
        <v>535.44000000000005</v>
      </c>
      <c r="G551">
        <v>4.0000000000000001E-3</v>
      </c>
      <c r="H551">
        <v>2.9999999999999997E-4</v>
      </c>
      <c r="I551">
        <v>6.1000000000000004E-3</v>
      </c>
      <c r="J551">
        <v>1.2999999999999999E-3</v>
      </c>
      <c r="K551">
        <v>4.6199999999999998E-2</v>
      </c>
      <c r="L551">
        <v>0.92230000000000001</v>
      </c>
      <c r="M551">
        <v>0.02</v>
      </c>
      <c r="N551">
        <v>0.3135</v>
      </c>
      <c r="O551">
        <v>5.1999999999999998E-3</v>
      </c>
      <c r="P551">
        <v>0.12640000000000001</v>
      </c>
      <c r="Q551" s="1">
        <v>49420.37</v>
      </c>
      <c r="R551">
        <v>0.31530000000000002</v>
      </c>
      <c r="S551">
        <v>0.156</v>
      </c>
      <c r="T551">
        <v>0.52880000000000005</v>
      </c>
      <c r="U551">
        <v>6.18</v>
      </c>
      <c r="V551" s="1">
        <v>63231.06</v>
      </c>
      <c r="W551">
        <v>82.63</v>
      </c>
      <c r="X551" s="1">
        <v>160756.74</v>
      </c>
      <c r="Y551">
        <v>0.9234</v>
      </c>
      <c r="Z551">
        <v>4.0099999999999997E-2</v>
      </c>
      <c r="AA551">
        <v>3.6400000000000002E-2</v>
      </c>
      <c r="AB551">
        <v>7.6600000000000001E-2</v>
      </c>
      <c r="AC551">
        <v>160.76</v>
      </c>
      <c r="AD551" s="1">
        <v>3652.63</v>
      </c>
      <c r="AE551">
        <v>476.87</v>
      </c>
      <c r="AF551" s="1">
        <v>132620.38</v>
      </c>
      <c r="AG551" t="s">
        <v>610</v>
      </c>
      <c r="AH551" s="1">
        <v>35044</v>
      </c>
      <c r="AI551" s="1">
        <v>51942.97</v>
      </c>
      <c r="AJ551">
        <v>38.520000000000003</v>
      </c>
      <c r="AK551">
        <v>22.19</v>
      </c>
      <c r="AL551">
        <v>26.88</v>
      </c>
      <c r="AM551">
        <v>4.76</v>
      </c>
      <c r="AN551" s="1">
        <v>1774.84</v>
      </c>
      <c r="AO551">
        <v>1.6326000000000001</v>
      </c>
      <c r="AP551" s="1">
        <v>1668.86</v>
      </c>
      <c r="AQ551" s="1">
        <v>2193.8200000000002</v>
      </c>
      <c r="AR551" s="1">
        <v>6300.71</v>
      </c>
      <c r="AS551">
        <v>450.64</v>
      </c>
      <c r="AT551">
        <v>380.84</v>
      </c>
      <c r="AU551" s="1">
        <v>10994.87</v>
      </c>
      <c r="AV551" s="1">
        <v>7012.86</v>
      </c>
      <c r="AW551">
        <v>0.49440000000000001</v>
      </c>
      <c r="AX551" s="1">
        <v>4654.1899999999996</v>
      </c>
      <c r="AY551">
        <v>0.3281</v>
      </c>
      <c r="AZ551" s="1">
        <v>1774.25</v>
      </c>
      <c r="BA551">
        <v>0.12509999999999999</v>
      </c>
      <c r="BB551">
        <v>743.26</v>
      </c>
      <c r="BC551">
        <v>5.2400000000000002E-2</v>
      </c>
      <c r="BD551" s="1">
        <v>14184.55</v>
      </c>
      <c r="BE551" s="1">
        <v>6532.73</v>
      </c>
      <c r="BF551">
        <v>2.4043999999999999</v>
      </c>
      <c r="BG551">
        <v>0.52080000000000004</v>
      </c>
      <c r="BH551">
        <v>0.20569999999999999</v>
      </c>
      <c r="BI551">
        <v>0.2172</v>
      </c>
      <c r="BJ551">
        <v>3.6299999999999999E-2</v>
      </c>
      <c r="BK551">
        <v>0.02</v>
      </c>
    </row>
    <row r="552" spans="1:63" x14ac:dyDescent="0.3">
      <c r="A552" t="s">
        <v>551</v>
      </c>
      <c r="B552">
        <v>46821</v>
      </c>
      <c r="C552">
        <v>58.76</v>
      </c>
      <c r="D552">
        <v>36.82</v>
      </c>
      <c r="E552" s="1">
        <v>2163.85</v>
      </c>
      <c r="F552" s="1">
        <v>2085.84</v>
      </c>
      <c r="G552">
        <v>9.9000000000000008E-3</v>
      </c>
      <c r="H552">
        <v>8.0000000000000004E-4</v>
      </c>
      <c r="I552">
        <v>1.9400000000000001E-2</v>
      </c>
      <c r="J552">
        <v>1.2999999999999999E-3</v>
      </c>
      <c r="K552">
        <v>2.92E-2</v>
      </c>
      <c r="L552">
        <v>0.90339999999999998</v>
      </c>
      <c r="M552">
        <v>3.61E-2</v>
      </c>
      <c r="N552">
        <v>0.43640000000000001</v>
      </c>
      <c r="O552">
        <v>8.3000000000000001E-3</v>
      </c>
      <c r="P552">
        <v>0.13780000000000001</v>
      </c>
      <c r="Q552" s="1">
        <v>55631.83</v>
      </c>
      <c r="R552">
        <v>0.24790000000000001</v>
      </c>
      <c r="S552">
        <v>0.1799</v>
      </c>
      <c r="T552">
        <v>0.57220000000000004</v>
      </c>
      <c r="U552">
        <v>14.91</v>
      </c>
      <c r="V552" s="1">
        <v>75124.94</v>
      </c>
      <c r="W552">
        <v>140.58000000000001</v>
      </c>
      <c r="X552" s="1">
        <v>158366.84</v>
      </c>
      <c r="Y552">
        <v>0.69779999999999998</v>
      </c>
      <c r="Z552">
        <v>0.2326</v>
      </c>
      <c r="AA552">
        <v>6.9599999999999995E-2</v>
      </c>
      <c r="AB552">
        <v>0.30220000000000002</v>
      </c>
      <c r="AC552">
        <v>158.37</v>
      </c>
      <c r="AD552" s="1">
        <v>5127.37</v>
      </c>
      <c r="AE552">
        <v>550.69000000000005</v>
      </c>
      <c r="AF552" s="1">
        <v>151654.44</v>
      </c>
      <c r="AG552" t="s">
        <v>610</v>
      </c>
      <c r="AH552" s="1">
        <v>33175</v>
      </c>
      <c r="AI552" s="1">
        <v>52636.69</v>
      </c>
      <c r="AJ552">
        <v>48.76</v>
      </c>
      <c r="AK552">
        <v>30.07</v>
      </c>
      <c r="AL552">
        <v>34.79</v>
      </c>
      <c r="AM552">
        <v>4.38</v>
      </c>
      <c r="AN552">
        <v>921.9</v>
      </c>
      <c r="AO552">
        <v>0.95209999999999995</v>
      </c>
      <c r="AP552" s="1">
        <v>1328.54</v>
      </c>
      <c r="AQ552" s="1">
        <v>1871.28</v>
      </c>
      <c r="AR552" s="1">
        <v>5891.5</v>
      </c>
      <c r="AS552">
        <v>575.52</v>
      </c>
      <c r="AT552">
        <v>320.87</v>
      </c>
      <c r="AU552" s="1">
        <v>9987.7000000000007</v>
      </c>
      <c r="AV552" s="1">
        <v>4866.54</v>
      </c>
      <c r="AW552">
        <v>0.41560000000000002</v>
      </c>
      <c r="AX552" s="1">
        <v>4690.49</v>
      </c>
      <c r="AY552">
        <v>0.40050000000000002</v>
      </c>
      <c r="AZ552" s="1">
        <v>1342.52</v>
      </c>
      <c r="BA552">
        <v>0.11459999999999999</v>
      </c>
      <c r="BB552">
        <v>811.14</v>
      </c>
      <c r="BC552">
        <v>6.93E-2</v>
      </c>
      <c r="BD552" s="1">
        <v>11710.68</v>
      </c>
      <c r="BE552" s="1">
        <v>3583.68</v>
      </c>
      <c r="BF552">
        <v>1.05</v>
      </c>
      <c r="BG552">
        <v>0.53210000000000002</v>
      </c>
      <c r="BH552">
        <v>0.2195</v>
      </c>
      <c r="BI552">
        <v>0.20150000000000001</v>
      </c>
      <c r="BJ552">
        <v>2.98E-2</v>
      </c>
      <c r="BK552">
        <v>1.7100000000000001E-2</v>
      </c>
    </row>
    <row r="553" spans="1:63" x14ac:dyDescent="0.3">
      <c r="A553" t="s">
        <v>552</v>
      </c>
      <c r="B553">
        <v>45633</v>
      </c>
      <c r="C553">
        <v>68.569999999999993</v>
      </c>
      <c r="D553">
        <v>17.440000000000001</v>
      </c>
      <c r="E553" s="1">
        <v>1195.55</v>
      </c>
      <c r="F553" s="1">
        <v>1235.07</v>
      </c>
      <c r="G553">
        <v>3.7000000000000002E-3</v>
      </c>
      <c r="H553">
        <v>1.6000000000000001E-3</v>
      </c>
      <c r="I553">
        <v>3.3E-3</v>
      </c>
      <c r="J553">
        <v>5.0000000000000001E-4</v>
      </c>
      <c r="K553">
        <v>9.9000000000000008E-3</v>
      </c>
      <c r="L553">
        <v>0.96930000000000005</v>
      </c>
      <c r="M553">
        <v>1.1599999999999999E-2</v>
      </c>
      <c r="N553">
        <v>0.24479999999999999</v>
      </c>
      <c r="O553">
        <v>1.8E-3</v>
      </c>
      <c r="P553">
        <v>0.10829999999999999</v>
      </c>
      <c r="Q553" s="1">
        <v>55725.46</v>
      </c>
      <c r="R553">
        <v>0.2293</v>
      </c>
      <c r="S553">
        <v>0.1613</v>
      </c>
      <c r="T553">
        <v>0.60940000000000005</v>
      </c>
      <c r="U553">
        <v>8.92</v>
      </c>
      <c r="V553" s="1">
        <v>68000.83</v>
      </c>
      <c r="W553">
        <v>130.25</v>
      </c>
      <c r="X553" s="1">
        <v>145420.91</v>
      </c>
      <c r="Y553">
        <v>0.873</v>
      </c>
      <c r="Z553">
        <v>7.3800000000000004E-2</v>
      </c>
      <c r="AA553">
        <v>5.3199999999999997E-2</v>
      </c>
      <c r="AB553">
        <v>0.127</v>
      </c>
      <c r="AC553">
        <v>145.41999999999999</v>
      </c>
      <c r="AD553" s="1">
        <v>3891.24</v>
      </c>
      <c r="AE553">
        <v>506.14</v>
      </c>
      <c r="AF553" s="1">
        <v>128619.57</v>
      </c>
      <c r="AG553" t="s">
        <v>610</v>
      </c>
      <c r="AH553" s="1">
        <v>36196</v>
      </c>
      <c r="AI553" s="1">
        <v>61386.1</v>
      </c>
      <c r="AJ553">
        <v>42.85</v>
      </c>
      <c r="AK553">
        <v>25.43</v>
      </c>
      <c r="AL553">
        <v>29.61</v>
      </c>
      <c r="AM553">
        <v>5.07</v>
      </c>
      <c r="AN553" s="1">
        <v>1455.58</v>
      </c>
      <c r="AO553">
        <v>1.0668</v>
      </c>
      <c r="AP553" s="1">
        <v>1182.57</v>
      </c>
      <c r="AQ553" s="1">
        <v>1880.81</v>
      </c>
      <c r="AR553" s="1">
        <v>5735.19</v>
      </c>
      <c r="AS553">
        <v>468.79</v>
      </c>
      <c r="AT553">
        <v>320.57</v>
      </c>
      <c r="AU553" s="1">
        <v>9587.94</v>
      </c>
      <c r="AV553" s="1">
        <v>5485.22</v>
      </c>
      <c r="AW553">
        <v>0.48309999999999997</v>
      </c>
      <c r="AX553" s="1">
        <v>3894.55</v>
      </c>
      <c r="AY553">
        <v>0.34300000000000003</v>
      </c>
      <c r="AZ553" s="1">
        <v>1465.93</v>
      </c>
      <c r="BA553">
        <v>0.12909999999999999</v>
      </c>
      <c r="BB553">
        <v>508.15</v>
      </c>
      <c r="BC553">
        <v>4.48E-2</v>
      </c>
      <c r="BD553" s="1">
        <v>11353.85</v>
      </c>
      <c r="BE553" s="1">
        <v>5235.17</v>
      </c>
      <c r="BF553">
        <v>1.4713000000000001</v>
      </c>
      <c r="BG553">
        <v>0.55259999999999998</v>
      </c>
      <c r="BH553">
        <v>0.22420000000000001</v>
      </c>
      <c r="BI553">
        <v>0.16170000000000001</v>
      </c>
      <c r="BJ553">
        <v>3.5400000000000001E-2</v>
      </c>
      <c r="BK553">
        <v>2.6100000000000002E-2</v>
      </c>
    </row>
    <row r="554" spans="1:63" x14ac:dyDescent="0.3">
      <c r="A554" t="s">
        <v>553</v>
      </c>
      <c r="B554">
        <v>50393</v>
      </c>
      <c r="C554">
        <v>177.71</v>
      </c>
      <c r="D554">
        <v>9.7200000000000006</v>
      </c>
      <c r="E554" s="1">
        <v>1727.77</v>
      </c>
      <c r="F554" s="1">
        <v>1600.6</v>
      </c>
      <c r="G554">
        <v>2.3E-3</v>
      </c>
      <c r="H554">
        <v>2.9999999999999997E-4</v>
      </c>
      <c r="I554">
        <v>9.4999999999999998E-3</v>
      </c>
      <c r="J554">
        <v>1.2999999999999999E-3</v>
      </c>
      <c r="K554">
        <v>1.0699999999999999E-2</v>
      </c>
      <c r="L554">
        <v>0.95350000000000001</v>
      </c>
      <c r="M554">
        <v>2.24E-2</v>
      </c>
      <c r="N554">
        <v>0.72850000000000004</v>
      </c>
      <c r="O554">
        <v>5.0000000000000001E-4</v>
      </c>
      <c r="P554">
        <v>0.16109999999999999</v>
      </c>
      <c r="Q554" s="1">
        <v>49942.03</v>
      </c>
      <c r="R554">
        <v>0.26619999999999999</v>
      </c>
      <c r="S554">
        <v>0.18110000000000001</v>
      </c>
      <c r="T554">
        <v>0.55269999999999997</v>
      </c>
      <c r="U554">
        <v>13.65</v>
      </c>
      <c r="V554" s="1">
        <v>67978.45</v>
      </c>
      <c r="W554">
        <v>122.15</v>
      </c>
      <c r="X554" s="1">
        <v>155903.92000000001</v>
      </c>
      <c r="Y554">
        <v>0.54139999999999999</v>
      </c>
      <c r="Z554">
        <v>0.1353</v>
      </c>
      <c r="AA554">
        <v>0.32340000000000002</v>
      </c>
      <c r="AB554">
        <v>0.45860000000000001</v>
      </c>
      <c r="AC554">
        <v>155.9</v>
      </c>
      <c r="AD554" s="1">
        <v>4037.9</v>
      </c>
      <c r="AE554">
        <v>325.43</v>
      </c>
      <c r="AF554" s="1">
        <v>122622.73</v>
      </c>
      <c r="AG554" t="s">
        <v>610</v>
      </c>
      <c r="AH554" s="1">
        <v>29198</v>
      </c>
      <c r="AI554" s="1">
        <v>45672.77</v>
      </c>
      <c r="AJ554">
        <v>31.1</v>
      </c>
      <c r="AK554">
        <v>23.25</v>
      </c>
      <c r="AL554">
        <v>25.64</v>
      </c>
      <c r="AM554">
        <v>3.96</v>
      </c>
      <c r="AN554">
        <v>796.02</v>
      </c>
      <c r="AO554">
        <v>0.82909999999999995</v>
      </c>
      <c r="AP554" s="1">
        <v>1616.86</v>
      </c>
      <c r="AQ554" s="1">
        <v>2636.56</v>
      </c>
      <c r="AR554" s="1">
        <v>6676.24</v>
      </c>
      <c r="AS554">
        <v>523.63</v>
      </c>
      <c r="AT554">
        <v>368.68</v>
      </c>
      <c r="AU554" s="1">
        <v>11821.98</v>
      </c>
      <c r="AV554" s="1">
        <v>7881.26</v>
      </c>
      <c r="AW554">
        <v>0.56720000000000004</v>
      </c>
      <c r="AX554" s="1">
        <v>3570.33</v>
      </c>
      <c r="AY554">
        <v>0.25690000000000002</v>
      </c>
      <c r="AZ554" s="1">
        <v>1068.33</v>
      </c>
      <c r="BA554">
        <v>7.6899999999999996E-2</v>
      </c>
      <c r="BB554" s="1">
        <v>1376.3</v>
      </c>
      <c r="BC554">
        <v>9.9000000000000005E-2</v>
      </c>
      <c r="BD554" s="1">
        <v>13896.22</v>
      </c>
      <c r="BE554" s="1">
        <v>6105.75</v>
      </c>
      <c r="BF554">
        <v>2.6080000000000001</v>
      </c>
      <c r="BG554">
        <v>0.50249999999999995</v>
      </c>
      <c r="BH554">
        <v>0.24179999999999999</v>
      </c>
      <c r="BI554">
        <v>0.2016</v>
      </c>
      <c r="BJ554">
        <v>3.5799999999999998E-2</v>
      </c>
      <c r="BK554">
        <v>1.83E-2</v>
      </c>
    </row>
    <row r="555" spans="1:63" x14ac:dyDescent="0.3">
      <c r="A555" t="s">
        <v>554</v>
      </c>
      <c r="B555">
        <v>44974</v>
      </c>
      <c r="C555">
        <v>55.57</v>
      </c>
      <c r="D555">
        <v>67.33</v>
      </c>
      <c r="E555" s="1">
        <v>3741.47</v>
      </c>
      <c r="F555" s="1">
        <v>3569.3</v>
      </c>
      <c r="G555">
        <v>1.61E-2</v>
      </c>
      <c r="H555">
        <v>5.9999999999999995E-4</v>
      </c>
      <c r="I555">
        <v>1.6E-2</v>
      </c>
      <c r="J555">
        <v>1.2999999999999999E-3</v>
      </c>
      <c r="K555">
        <v>2.8199999999999999E-2</v>
      </c>
      <c r="L555">
        <v>0.90900000000000003</v>
      </c>
      <c r="M555">
        <v>2.8799999999999999E-2</v>
      </c>
      <c r="N555">
        <v>0.20269999999999999</v>
      </c>
      <c r="O555">
        <v>1.0500000000000001E-2</v>
      </c>
      <c r="P555">
        <v>0.11700000000000001</v>
      </c>
      <c r="Q555" s="1">
        <v>61291.15</v>
      </c>
      <c r="R555">
        <v>0.25679999999999997</v>
      </c>
      <c r="S555">
        <v>0.1913</v>
      </c>
      <c r="T555">
        <v>0.55189999999999995</v>
      </c>
      <c r="U555">
        <v>20.89</v>
      </c>
      <c r="V555" s="1">
        <v>85664.76</v>
      </c>
      <c r="W555">
        <v>175.84</v>
      </c>
      <c r="X555" s="1">
        <v>175847.3</v>
      </c>
      <c r="Y555">
        <v>0.80500000000000005</v>
      </c>
      <c r="Z555">
        <v>0.1459</v>
      </c>
      <c r="AA555">
        <v>4.9099999999999998E-2</v>
      </c>
      <c r="AB555">
        <v>0.19500000000000001</v>
      </c>
      <c r="AC555">
        <v>175.85</v>
      </c>
      <c r="AD555" s="1">
        <v>6318.33</v>
      </c>
      <c r="AE555">
        <v>769.72</v>
      </c>
      <c r="AF555" s="1">
        <v>175207.18</v>
      </c>
      <c r="AG555" t="s">
        <v>610</v>
      </c>
      <c r="AH555" s="1">
        <v>42241</v>
      </c>
      <c r="AI555" s="1">
        <v>71219.570000000007</v>
      </c>
      <c r="AJ555">
        <v>58.6</v>
      </c>
      <c r="AK555">
        <v>34.94</v>
      </c>
      <c r="AL555">
        <v>37.99</v>
      </c>
      <c r="AM555">
        <v>4.38</v>
      </c>
      <c r="AN555" s="1">
        <v>1579.48</v>
      </c>
      <c r="AO555">
        <v>0.81510000000000005</v>
      </c>
      <c r="AP555" s="1">
        <v>1264.4100000000001</v>
      </c>
      <c r="AQ555" s="1">
        <v>1859.24</v>
      </c>
      <c r="AR555" s="1">
        <v>6048.98</v>
      </c>
      <c r="AS555">
        <v>601.97</v>
      </c>
      <c r="AT555">
        <v>298.95999999999998</v>
      </c>
      <c r="AU555" s="1">
        <v>10073.56</v>
      </c>
      <c r="AV555" s="1">
        <v>4302.16</v>
      </c>
      <c r="AW555">
        <v>0.38030000000000003</v>
      </c>
      <c r="AX555" s="1">
        <v>5878.52</v>
      </c>
      <c r="AY555">
        <v>0.51970000000000005</v>
      </c>
      <c r="AZ555">
        <v>654.37</v>
      </c>
      <c r="BA555">
        <v>5.79E-2</v>
      </c>
      <c r="BB555">
        <v>476.19</v>
      </c>
      <c r="BC555">
        <v>4.2099999999999999E-2</v>
      </c>
      <c r="BD555" s="1">
        <v>11311.25</v>
      </c>
      <c r="BE555" s="1">
        <v>2836.96</v>
      </c>
      <c r="BF555">
        <v>0.52039999999999997</v>
      </c>
      <c r="BG555">
        <v>0.58099999999999996</v>
      </c>
      <c r="BH555">
        <v>0.22509999999999999</v>
      </c>
      <c r="BI555">
        <v>0.14749999999999999</v>
      </c>
      <c r="BJ555">
        <v>3.0099999999999998E-2</v>
      </c>
      <c r="BK555">
        <v>1.6299999999999999E-2</v>
      </c>
    </row>
    <row r="556" spans="1:63" x14ac:dyDescent="0.3">
      <c r="A556" t="s">
        <v>555</v>
      </c>
      <c r="B556">
        <v>46904</v>
      </c>
      <c r="C556">
        <v>66.48</v>
      </c>
      <c r="D556">
        <v>12.69</v>
      </c>
      <c r="E556">
        <v>843.58</v>
      </c>
      <c r="F556">
        <v>789.94</v>
      </c>
      <c r="G556">
        <v>1.9E-3</v>
      </c>
      <c r="H556">
        <v>6.9999999999999999E-4</v>
      </c>
      <c r="I556">
        <v>7.9000000000000008E-3</v>
      </c>
      <c r="J556">
        <v>2.0000000000000001E-4</v>
      </c>
      <c r="K556">
        <v>1.5800000000000002E-2</v>
      </c>
      <c r="L556">
        <v>0.94820000000000004</v>
      </c>
      <c r="M556">
        <v>2.52E-2</v>
      </c>
      <c r="N556">
        <v>0.47120000000000001</v>
      </c>
      <c r="O556">
        <v>3.8999999999999998E-3</v>
      </c>
      <c r="P556">
        <v>0.14699999999999999</v>
      </c>
      <c r="Q556" s="1">
        <v>52204.24</v>
      </c>
      <c r="R556">
        <v>0.32540000000000002</v>
      </c>
      <c r="S556">
        <v>0.1966</v>
      </c>
      <c r="T556">
        <v>0.47789999999999999</v>
      </c>
      <c r="U556">
        <v>7.88</v>
      </c>
      <c r="V556" s="1">
        <v>68211.94</v>
      </c>
      <c r="W556">
        <v>103.31</v>
      </c>
      <c r="X556" s="1">
        <v>188830.63</v>
      </c>
      <c r="Y556">
        <v>0.72119999999999995</v>
      </c>
      <c r="Z556">
        <v>0.16400000000000001</v>
      </c>
      <c r="AA556">
        <v>0.1148</v>
      </c>
      <c r="AB556">
        <v>0.27879999999999999</v>
      </c>
      <c r="AC556">
        <v>188.83</v>
      </c>
      <c r="AD556" s="1">
        <v>5240.87</v>
      </c>
      <c r="AE556">
        <v>538.59</v>
      </c>
      <c r="AF556" s="1">
        <v>168012.57</v>
      </c>
      <c r="AG556" t="s">
        <v>610</v>
      </c>
      <c r="AH556" s="1">
        <v>33652</v>
      </c>
      <c r="AI556" s="1">
        <v>53096.26</v>
      </c>
      <c r="AJ556">
        <v>39.99</v>
      </c>
      <c r="AK556">
        <v>26.32</v>
      </c>
      <c r="AL556">
        <v>29.8</v>
      </c>
      <c r="AM556">
        <v>4.22</v>
      </c>
      <c r="AN556" s="1">
        <v>1848.64</v>
      </c>
      <c r="AO556">
        <v>1.1348</v>
      </c>
      <c r="AP556" s="1">
        <v>1750.1</v>
      </c>
      <c r="AQ556" s="1">
        <v>2445.6999999999998</v>
      </c>
      <c r="AR556" s="1">
        <v>6513.41</v>
      </c>
      <c r="AS556">
        <v>531.57000000000005</v>
      </c>
      <c r="AT556">
        <v>331.24</v>
      </c>
      <c r="AU556" s="1">
        <v>11572.03</v>
      </c>
      <c r="AV556" s="1">
        <v>6182.31</v>
      </c>
      <c r="AW556">
        <v>0.43909999999999999</v>
      </c>
      <c r="AX556" s="1">
        <v>5259.29</v>
      </c>
      <c r="AY556">
        <v>0.37359999999999999</v>
      </c>
      <c r="AZ556" s="1">
        <v>1619.95</v>
      </c>
      <c r="BA556">
        <v>0.11509999999999999</v>
      </c>
      <c r="BB556" s="1">
        <v>1017.52</v>
      </c>
      <c r="BC556">
        <v>7.2300000000000003E-2</v>
      </c>
      <c r="BD556" s="1">
        <v>14079.08</v>
      </c>
      <c r="BE556" s="1">
        <v>4229.7299999999996</v>
      </c>
      <c r="BF556">
        <v>1.2323999999999999</v>
      </c>
      <c r="BG556">
        <v>0.49370000000000003</v>
      </c>
      <c r="BH556">
        <v>0.21820000000000001</v>
      </c>
      <c r="BI556">
        <v>0.2263</v>
      </c>
      <c r="BJ556">
        <v>3.3700000000000001E-2</v>
      </c>
      <c r="BK556">
        <v>2.81E-2</v>
      </c>
    </row>
    <row r="557" spans="1:63" x14ac:dyDescent="0.3">
      <c r="A557" t="s">
        <v>556</v>
      </c>
      <c r="B557">
        <v>44982</v>
      </c>
      <c r="C557">
        <v>139.38</v>
      </c>
      <c r="D557">
        <v>16.7</v>
      </c>
      <c r="E557" s="1">
        <v>2327.54</v>
      </c>
      <c r="F557" s="1">
        <v>2260.2199999999998</v>
      </c>
      <c r="G557">
        <v>4.3E-3</v>
      </c>
      <c r="H557">
        <v>1.6999999999999999E-3</v>
      </c>
      <c r="I557">
        <v>6.6E-3</v>
      </c>
      <c r="J557">
        <v>8.0000000000000004E-4</v>
      </c>
      <c r="K557">
        <v>1.5699999999999999E-2</v>
      </c>
      <c r="L557">
        <v>0.94730000000000003</v>
      </c>
      <c r="M557">
        <v>2.35E-2</v>
      </c>
      <c r="N557">
        <v>0.39500000000000002</v>
      </c>
      <c r="O557">
        <v>3.5000000000000001E-3</v>
      </c>
      <c r="P557">
        <v>0.13750000000000001</v>
      </c>
      <c r="Q557" s="1">
        <v>55442.39</v>
      </c>
      <c r="R557">
        <v>0.25650000000000001</v>
      </c>
      <c r="S557">
        <v>0.16420000000000001</v>
      </c>
      <c r="T557">
        <v>0.57940000000000003</v>
      </c>
      <c r="U557">
        <v>16.32</v>
      </c>
      <c r="V557" s="1">
        <v>76376.38</v>
      </c>
      <c r="W557">
        <v>138.27000000000001</v>
      </c>
      <c r="X557" s="1">
        <v>145403.71</v>
      </c>
      <c r="Y557">
        <v>0.81759999999999999</v>
      </c>
      <c r="Z557">
        <v>0.1082</v>
      </c>
      <c r="AA557">
        <v>7.4200000000000002E-2</v>
      </c>
      <c r="AB557">
        <v>0.18240000000000001</v>
      </c>
      <c r="AC557">
        <v>145.4</v>
      </c>
      <c r="AD557" s="1">
        <v>3837.77</v>
      </c>
      <c r="AE557">
        <v>480.12</v>
      </c>
      <c r="AF557" s="1">
        <v>135302.62</v>
      </c>
      <c r="AG557" t="s">
        <v>610</v>
      </c>
      <c r="AH557" s="1">
        <v>33891</v>
      </c>
      <c r="AI557" s="1">
        <v>52191.03</v>
      </c>
      <c r="AJ557">
        <v>39.909999999999997</v>
      </c>
      <c r="AK557">
        <v>24.93</v>
      </c>
      <c r="AL557">
        <v>27.59</v>
      </c>
      <c r="AM557">
        <v>4.0999999999999996</v>
      </c>
      <c r="AN557" s="1">
        <v>1369.04</v>
      </c>
      <c r="AO557">
        <v>1.0982000000000001</v>
      </c>
      <c r="AP557" s="1">
        <v>1278.23</v>
      </c>
      <c r="AQ557" s="1">
        <v>2019.43</v>
      </c>
      <c r="AR557" s="1">
        <v>5936.89</v>
      </c>
      <c r="AS557">
        <v>499.65</v>
      </c>
      <c r="AT557">
        <v>278.38</v>
      </c>
      <c r="AU557" s="1">
        <v>10012.58</v>
      </c>
      <c r="AV557" s="1">
        <v>5853.28</v>
      </c>
      <c r="AW557">
        <v>0.50160000000000005</v>
      </c>
      <c r="AX557" s="1">
        <v>4032.16</v>
      </c>
      <c r="AY557">
        <v>0.34549999999999997</v>
      </c>
      <c r="AZ557">
        <v>992.78</v>
      </c>
      <c r="BA557">
        <v>8.5099999999999995E-2</v>
      </c>
      <c r="BB557">
        <v>791.61</v>
      </c>
      <c r="BC557">
        <v>6.7799999999999999E-2</v>
      </c>
      <c r="BD557" s="1">
        <v>11669.83</v>
      </c>
      <c r="BE557" s="1">
        <v>4894.21</v>
      </c>
      <c r="BF557">
        <v>1.5731999999999999</v>
      </c>
      <c r="BG557">
        <v>0.55000000000000004</v>
      </c>
      <c r="BH557">
        <v>0.22520000000000001</v>
      </c>
      <c r="BI557">
        <v>0.1678</v>
      </c>
      <c r="BJ557">
        <v>3.5200000000000002E-2</v>
      </c>
      <c r="BK557">
        <v>2.18E-2</v>
      </c>
    </row>
    <row r="558" spans="1:63" x14ac:dyDescent="0.3">
      <c r="A558" t="s">
        <v>557</v>
      </c>
      <c r="B558">
        <v>44990</v>
      </c>
      <c r="C558">
        <v>16.86</v>
      </c>
      <c r="D558">
        <v>266.58</v>
      </c>
      <c r="E558" s="1">
        <v>4493.74</v>
      </c>
      <c r="F558" s="1">
        <v>3594.09</v>
      </c>
      <c r="G558">
        <v>2.8E-3</v>
      </c>
      <c r="H558">
        <v>4.0000000000000002E-4</v>
      </c>
      <c r="I558">
        <v>0.33700000000000002</v>
      </c>
      <c r="J558">
        <v>1.4E-3</v>
      </c>
      <c r="K558">
        <v>0.11169999999999999</v>
      </c>
      <c r="L558">
        <v>0.44209999999999999</v>
      </c>
      <c r="M558">
        <v>0.1046</v>
      </c>
      <c r="N558">
        <v>0.96279999999999999</v>
      </c>
      <c r="O558">
        <v>3.0599999999999999E-2</v>
      </c>
      <c r="P558">
        <v>0.18529999999999999</v>
      </c>
      <c r="Q558" s="1">
        <v>56518.05</v>
      </c>
      <c r="R558">
        <v>0.29599999999999999</v>
      </c>
      <c r="S558">
        <v>0.17249999999999999</v>
      </c>
      <c r="T558">
        <v>0.53159999999999996</v>
      </c>
      <c r="U558">
        <v>33.229999999999997</v>
      </c>
      <c r="V558" s="1">
        <v>78645.259999999995</v>
      </c>
      <c r="W558">
        <v>133.46</v>
      </c>
      <c r="X558" s="1">
        <v>73625.53</v>
      </c>
      <c r="Y558">
        <v>0.66490000000000005</v>
      </c>
      <c r="Z558">
        <v>0.2636</v>
      </c>
      <c r="AA558">
        <v>7.1499999999999994E-2</v>
      </c>
      <c r="AB558">
        <v>0.33510000000000001</v>
      </c>
      <c r="AC558">
        <v>73.63</v>
      </c>
      <c r="AD558" s="1">
        <v>3218.67</v>
      </c>
      <c r="AE558">
        <v>441.72</v>
      </c>
      <c r="AF558" s="1">
        <v>68632.509999999995</v>
      </c>
      <c r="AG558" t="s">
        <v>610</v>
      </c>
      <c r="AH558" s="1">
        <v>24708</v>
      </c>
      <c r="AI558" s="1">
        <v>37224.67</v>
      </c>
      <c r="AJ558">
        <v>58.77</v>
      </c>
      <c r="AK558">
        <v>41.31</v>
      </c>
      <c r="AL558">
        <v>46.87</v>
      </c>
      <c r="AM558">
        <v>4.53</v>
      </c>
      <c r="AN558">
        <v>3</v>
      </c>
      <c r="AO558">
        <v>1.2173</v>
      </c>
      <c r="AP558" s="1">
        <v>1802.15</v>
      </c>
      <c r="AQ558" s="1">
        <v>2602.8000000000002</v>
      </c>
      <c r="AR558" s="1">
        <v>6966.57</v>
      </c>
      <c r="AS558">
        <v>741.1</v>
      </c>
      <c r="AT558">
        <v>577.73</v>
      </c>
      <c r="AU558" s="1">
        <v>12690.34</v>
      </c>
      <c r="AV558" s="1">
        <v>10545.56</v>
      </c>
      <c r="AW558">
        <v>0.62880000000000003</v>
      </c>
      <c r="AX558" s="1">
        <v>3437.07</v>
      </c>
      <c r="AY558">
        <v>0.2049</v>
      </c>
      <c r="AZ558">
        <v>929.88</v>
      </c>
      <c r="BA558">
        <v>5.5399999999999998E-2</v>
      </c>
      <c r="BB558" s="1">
        <v>1858.15</v>
      </c>
      <c r="BC558">
        <v>0.1108</v>
      </c>
      <c r="BD558" s="1">
        <v>16770.66</v>
      </c>
      <c r="BE558" s="1">
        <v>6038.08</v>
      </c>
      <c r="BF558">
        <v>3.7149999999999999</v>
      </c>
      <c r="BG558">
        <v>0.46</v>
      </c>
      <c r="BH558">
        <v>0.18459999999999999</v>
      </c>
      <c r="BI558">
        <v>0.31780000000000003</v>
      </c>
      <c r="BJ558">
        <v>2.6499999999999999E-2</v>
      </c>
      <c r="BK558">
        <v>1.11E-2</v>
      </c>
    </row>
    <row r="559" spans="1:63" x14ac:dyDescent="0.3">
      <c r="A559" t="s">
        <v>558</v>
      </c>
      <c r="B559">
        <v>50500</v>
      </c>
      <c r="C559">
        <v>88</v>
      </c>
      <c r="D559">
        <v>20.87</v>
      </c>
      <c r="E559" s="1">
        <v>1836.7</v>
      </c>
      <c r="F559" s="1">
        <v>1832.46</v>
      </c>
      <c r="G559">
        <v>4.1000000000000003E-3</v>
      </c>
      <c r="H559">
        <v>2.9999999999999997E-4</v>
      </c>
      <c r="I559">
        <v>6.7000000000000002E-3</v>
      </c>
      <c r="J559">
        <v>8.9999999999999998E-4</v>
      </c>
      <c r="K559">
        <v>1.44E-2</v>
      </c>
      <c r="L559">
        <v>0.95309999999999995</v>
      </c>
      <c r="M559">
        <v>2.0500000000000001E-2</v>
      </c>
      <c r="N559">
        <v>0.34970000000000001</v>
      </c>
      <c r="O559">
        <v>2.0999999999999999E-3</v>
      </c>
      <c r="P559">
        <v>0.13220000000000001</v>
      </c>
      <c r="Q559" s="1">
        <v>54533.68</v>
      </c>
      <c r="R559">
        <v>0.2492</v>
      </c>
      <c r="S559">
        <v>0.18870000000000001</v>
      </c>
      <c r="T559">
        <v>0.56210000000000004</v>
      </c>
      <c r="U559">
        <v>14.68</v>
      </c>
      <c r="V559" s="1">
        <v>72284.87</v>
      </c>
      <c r="W559">
        <v>120.81</v>
      </c>
      <c r="X559" s="1">
        <v>143805.06</v>
      </c>
      <c r="Y559">
        <v>0.84689999999999999</v>
      </c>
      <c r="Z559">
        <v>8.8200000000000001E-2</v>
      </c>
      <c r="AA559">
        <v>6.4899999999999999E-2</v>
      </c>
      <c r="AB559">
        <v>0.15310000000000001</v>
      </c>
      <c r="AC559">
        <v>143.81</v>
      </c>
      <c r="AD559" s="1">
        <v>3989.1</v>
      </c>
      <c r="AE559">
        <v>516.71</v>
      </c>
      <c r="AF559" s="1">
        <v>137491.1</v>
      </c>
      <c r="AG559" t="s">
        <v>610</v>
      </c>
      <c r="AH559" s="1">
        <v>35527</v>
      </c>
      <c r="AI559" s="1">
        <v>54875.55</v>
      </c>
      <c r="AJ559">
        <v>44.79</v>
      </c>
      <c r="AK559">
        <v>26.35</v>
      </c>
      <c r="AL559">
        <v>29.66</v>
      </c>
      <c r="AM559">
        <v>4.6100000000000003</v>
      </c>
      <c r="AN559" s="1">
        <v>1351.67</v>
      </c>
      <c r="AO559">
        <v>1.0505</v>
      </c>
      <c r="AP559" s="1">
        <v>1268.96</v>
      </c>
      <c r="AQ559" s="1">
        <v>1986.76</v>
      </c>
      <c r="AR559" s="1">
        <v>5647.93</v>
      </c>
      <c r="AS559">
        <v>526.49</v>
      </c>
      <c r="AT559">
        <v>304.43</v>
      </c>
      <c r="AU559" s="1">
        <v>9734.57</v>
      </c>
      <c r="AV559" s="1">
        <v>5453.11</v>
      </c>
      <c r="AW559">
        <v>0.47739999999999999</v>
      </c>
      <c r="AX559" s="1">
        <v>4050.59</v>
      </c>
      <c r="AY559">
        <v>0.35460000000000003</v>
      </c>
      <c r="AZ559" s="1">
        <v>1262.33</v>
      </c>
      <c r="BA559">
        <v>0.1105</v>
      </c>
      <c r="BB559">
        <v>656.23</v>
      </c>
      <c r="BC559">
        <v>5.7500000000000002E-2</v>
      </c>
      <c r="BD559" s="1">
        <v>11422.26</v>
      </c>
      <c r="BE559" s="1">
        <v>4979.1899999999996</v>
      </c>
      <c r="BF559">
        <v>1.417</v>
      </c>
      <c r="BG559">
        <v>0.55079999999999996</v>
      </c>
      <c r="BH559">
        <v>0.22159999999999999</v>
      </c>
      <c r="BI559">
        <v>0.17580000000000001</v>
      </c>
      <c r="BJ559">
        <v>3.6799999999999999E-2</v>
      </c>
      <c r="BK559">
        <v>1.4999999999999999E-2</v>
      </c>
    </row>
    <row r="560" spans="1:63" x14ac:dyDescent="0.3">
      <c r="A560" t="s">
        <v>559</v>
      </c>
      <c r="B560">
        <v>45005</v>
      </c>
      <c r="C560">
        <v>23.76</v>
      </c>
      <c r="D560">
        <v>98.44</v>
      </c>
      <c r="E560" s="1">
        <v>2339.2399999999998</v>
      </c>
      <c r="F560" s="1">
        <v>2134.27</v>
      </c>
      <c r="G560">
        <v>1.66E-2</v>
      </c>
      <c r="H560">
        <v>1.9E-3</v>
      </c>
      <c r="I560">
        <v>0.2762</v>
      </c>
      <c r="J560">
        <v>1.1999999999999999E-3</v>
      </c>
      <c r="K560">
        <v>9.0999999999999998E-2</v>
      </c>
      <c r="L560">
        <v>0.55169999999999997</v>
      </c>
      <c r="M560">
        <v>6.13E-2</v>
      </c>
      <c r="N560">
        <v>0.57850000000000001</v>
      </c>
      <c r="O560">
        <v>4.5600000000000002E-2</v>
      </c>
      <c r="P560">
        <v>0.1487</v>
      </c>
      <c r="Q560" s="1">
        <v>62156.66</v>
      </c>
      <c r="R560">
        <v>0.245</v>
      </c>
      <c r="S560">
        <v>0.2021</v>
      </c>
      <c r="T560">
        <v>0.55289999999999995</v>
      </c>
      <c r="U560">
        <v>18.59</v>
      </c>
      <c r="V560" s="1">
        <v>83173.149999999994</v>
      </c>
      <c r="W560">
        <v>123.09</v>
      </c>
      <c r="X560" s="1">
        <v>187513.87</v>
      </c>
      <c r="Y560">
        <v>0.5454</v>
      </c>
      <c r="Z560">
        <v>0.37409999999999999</v>
      </c>
      <c r="AA560">
        <v>8.0500000000000002E-2</v>
      </c>
      <c r="AB560">
        <v>0.4546</v>
      </c>
      <c r="AC560">
        <v>187.51</v>
      </c>
      <c r="AD560" s="1">
        <v>7795.85</v>
      </c>
      <c r="AE560">
        <v>634.39</v>
      </c>
      <c r="AF560" s="1">
        <v>181774.87</v>
      </c>
      <c r="AG560" t="s">
        <v>610</v>
      </c>
      <c r="AH560" s="1">
        <v>31602</v>
      </c>
      <c r="AI560" s="1">
        <v>51957.03</v>
      </c>
      <c r="AJ560">
        <v>59.85</v>
      </c>
      <c r="AK560">
        <v>39.26</v>
      </c>
      <c r="AL560">
        <v>44.71</v>
      </c>
      <c r="AM560">
        <v>4.8099999999999996</v>
      </c>
      <c r="AN560">
        <v>0</v>
      </c>
      <c r="AO560">
        <v>1.0077</v>
      </c>
      <c r="AP560" s="1">
        <v>1801.12</v>
      </c>
      <c r="AQ560" s="1">
        <v>2444.65</v>
      </c>
      <c r="AR560" s="1">
        <v>7067.38</v>
      </c>
      <c r="AS560">
        <v>727.46</v>
      </c>
      <c r="AT560">
        <v>396.54</v>
      </c>
      <c r="AU560" s="1">
        <v>12437.14</v>
      </c>
      <c r="AV560" s="1">
        <v>5132.42</v>
      </c>
      <c r="AW560">
        <v>0.34489999999999998</v>
      </c>
      <c r="AX560" s="1">
        <v>7467.21</v>
      </c>
      <c r="AY560">
        <v>0.50170000000000003</v>
      </c>
      <c r="AZ560" s="1">
        <v>1238.1400000000001</v>
      </c>
      <c r="BA560">
        <v>8.3199999999999996E-2</v>
      </c>
      <c r="BB560" s="1">
        <v>1045.0899999999999</v>
      </c>
      <c r="BC560">
        <v>7.0199999999999999E-2</v>
      </c>
      <c r="BD560" s="1">
        <v>14882.86</v>
      </c>
      <c r="BE560" s="1">
        <v>2307.62</v>
      </c>
      <c r="BF560">
        <v>0.60509999999999997</v>
      </c>
      <c r="BG560">
        <v>0.53110000000000002</v>
      </c>
      <c r="BH560">
        <v>0.20069999999999999</v>
      </c>
      <c r="BI560">
        <v>0.22120000000000001</v>
      </c>
      <c r="BJ560">
        <v>2.92E-2</v>
      </c>
      <c r="BK560">
        <v>1.78E-2</v>
      </c>
    </row>
    <row r="561" spans="1:63" x14ac:dyDescent="0.3">
      <c r="A561" t="s">
        <v>560</v>
      </c>
      <c r="B561">
        <v>45013</v>
      </c>
      <c r="C561">
        <v>32.619999999999997</v>
      </c>
      <c r="D561">
        <v>77.099999999999994</v>
      </c>
      <c r="E561" s="1">
        <v>2514.9899999999998</v>
      </c>
      <c r="F561" s="1">
        <v>2332.6999999999998</v>
      </c>
      <c r="G561">
        <v>6.4000000000000003E-3</v>
      </c>
      <c r="H561">
        <v>5.9999999999999995E-4</v>
      </c>
      <c r="I561">
        <v>4.6300000000000001E-2</v>
      </c>
      <c r="J561">
        <v>1.1999999999999999E-3</v>
      </c>
      <c r="K561">
        <v>0.04</v>
      </c>
      <c r="L561">
        <v>0.84099999999999997</v>
      </c>
      <c r="M561">
        <v>6.4500000000000002E-2</v>
      </c>
      <c r="N561">
        <v>0.59950000000000003</v>
      </c>
      <c r="O561">
        <v>8.8000000000000005E-3</v>
      </c>
      <c r="P561">
        <v>0.15529999999999999</v>
      </c>
      <c r="Q561" s="1">
        <v>56203.92</v>
      </c>
      <c r="R561">
        <v>0.27579999999999999</v>
      </c>
      <c r="S561">
        <v>0.18010000000000001</v>
      </c>
      <c r="T561">
        <v>0.54410000000000003</v>
      </c>
      <c r="U561">
        <v>18.48</v>
      </c>
      <c r="V561" s="1">
        <v>74388.600000000006</v>
      </c>
      <c r="W561">
        <v>132.72999999999999</v>
      </c>
      <c r="X561" s="1">
        <v>104558.15</v>
      </c>
      <c r="Y561">
        <v>0.7228</v>
      </c>
      <c r="Z561">
        <v>0.2203</v>
      </c>
      <c r="AA561">
        <v>5.6899999999999999E-2</v>
      </c>
      <c r="AB561">
        <v>0.2772</v>
      </c>
      <c r="AC561">
        <v>104.56</v>
      </c>
      <c r="AD561" s="1">
        <v>3528.64</v>
      </c>
      <c r="AE561">
        <v>458.49</v>
      </c>
      <c r="AF561" s="1">
        <v>96112.38</v>
      </c>
      <c r="AG561" t="s">
        <v>610</v>
      </c>
      <c r="AH561" s="1">
        <v>29289</v>
      </c>
      <c r="AI561" s="1">
        <v>44001.11</v>
      </c>
      <c r="AJ561">
        <v>50.53</v>
      </c>
      <c r="AK561">
        <v>31.42</v>
      </c>
      <c r="AL561">
        <v>38.17</v>
      </c>
      <c r="AM561">
        <v>4.09</v>
      </c>
      <c r="AN561">
        <v>981.33</v>
      </c>
      <c r="AO561">
        <v>0.99590000000000001</v>
      </c>
      <c r="AP561" s="1">
        <v>1398.33</v>
      </c>
      <c r="AQ561" s="1">
        <v>1884.26</v>
      </c>
      <c r="AR561" s="1">
        <v>6342.91</v>
      </c>
      <c r="AS561">
        <v>583.22</v>
      </c>
      <c r="AT561">
        <v>278.89999999999998</v>
      </c>
      <c r="AU561" s="1">
        <v>10487.62</v>
      </c>
      <c r="AV561" s="1">
        <v>7098.26</v>
      </c>
      <c r="AW561">
        <v>0.56100000000000005</v>
      </c>
      <c r="AX561" s="1">
        <v>3444.6</v>
      </c>
      <c r="AY561">
        <v>0.27229999999999999</v>
      </c>
      <c r="AZ561" s="1">
        <v>1034.3900000000001</v>
      </c>
      <c r="BA561">
        <v>8.1799999999999998E-2</v>
      </c>
      <c r="BB561" s="1">
        <v>1074.83</v>
      </c>
      <c r="BC561">
        <v>8.5000000000000006E-2</v>
      </c>
      <c r="BD561" s="1">
        <v>12652.08</v>
      </c>
      <c r="BE561" s="1">
        <v>5378.12</v>
      </c>
      <c r="BF561">
        <v>2.1951000000000001</v>
      </c>
      <c r="BG561">
        <v>0.52</v>
      </c>
      <c r="BH561">
        <v>0.2155</v>
      </c>
      <c r="BI561">
        <v>0.2215</v>
      </c>
      <c r="BJ561">
        <v>2.9100000000000001E-2</v>
      </c>
      <c r="BK561">
        <v>1.4E-2</v>
      </c>
    </row>
    <row r="562" spans="1:63" x14ac:dyDescent="0.3">
      <c r="A562" t="s">
        <v>561</v>
      </c>
      <c r="B562">
        <v>48231</v>
      </c>
      <c r="C562">
        <v>32.24</v>
      </c>
      <c r="D562">
        <v>243.64</v>
      </c>
      <c r="E562" s="1">
        <v>7854.58</v>
      </c>
      <c r="F562" s="1">
        <v>7342.7</v>
      </c>
      <c r="G562">
        <v>2.12E-2</v>
      </c>
      <c r="H562">
        <v>1E-3</v>
      </c>
      <c r="I562">
        <v>0.14199999999999999</v>
      </c>
      <c r="J562">
        <v>1.4E-3</v>
      </c>
      <c r="K562">
        <v>7.9799999999999996E-2</v>
      </c>
      <c r="L562">
        <v>0.68840000000000001</v>
      </c>
      <c r="M562">
        <v>6.6199999999999995E-2</v>
      </c>
      <c r="N562">
        <v>0.53649999999999998</v>
      </c>
      <c r="O562">
        <v>4.6300000000000001E-2</v>
      </c>
      <c r="P562">
        <v>0.15409999999999999</v>
      </c>
      <c r="Q562" s="1">
        <v>61018.3</v>
      </c>
      <c r="R562">
        <v>0.30449999999999999</v>
      </c>
      <c r="S562">
        <v>0.1641</v>
      </c>
      <c r="T562">
        <v>0.53139999999999998</v>
      </c>
      <c r="U562">
        <v>43.9</v>
      </c>
      <c r="V562" s="1">
        <v>87439.1</v>
      </c>
      <c r="W562">
        <v>176.63</v>
      </c>
      <c r="X562" s="1">
        <v>131210.69</v>
      </c>
      <c r="Y562">
        <v>0.70609999999999995</v>
      </c>
      <c r="Z562">
        <v>0.25209999999999999</v>
      </c>
      <c r="AA562">
        <v>4.1799999999999997E-2</v>
      </c>
      <c r="AB562">
        <v>0.29389999999999999</v>
      </c>
      <c r="AC562">
        <v>131.21</v>
      </c>
      <c r="AD562" s="1">
        <v>5550.16</v>
      </c>
      <c r="AE562">
        <v>664.98</v>
      </c>
      <c r="AF562" s="1">
        <v>133438.94</v>
      </c>
      <c r="AG562" t="s">
        <v>610</v>
      </c>
      <c r="AH562" s="1">
        <v>33831</v>
      </c>
      <c r="AI562" s="1">
        <v>50498.59</v>
      </c>
      <c r="AJ562">
        <v>63.01</v>
      </c>
      <c r="AK562">
        <v>39.04</v>
      </c>
      <c r="AL562">
        <v>44.53</v>
      </c>
      <c r="AM562">
        <v>4.95</v>
      </c>
      <c r="AN562" s="1">
        <v>1186.03</v>
      </c>
      <c r="AO562">
        <v>1.0363</v>
      </c>
      <c r="AP562" s="1">
        <v>1334.55</v>
      </c>
      <c r="AQ562" s="1">
        <v>1946.03</v>
      </c>
      <c r="AR562" s="1">
        <v>6489.33</v>
      </c>
      <c r="AS562">
        <v>708.88</v>
      </c>
      <c r="AT562">
        <v>339.87</v>
      </c>
      <c r="AU562" s="1">
        <v>10818.65</v>
      </c>
      <c r="AV562" s="1">
        <v>5524.54</v>
      </c>
      <c r="AW562">
        <v>0.43509999999999999</v>
      </c>
      <c r="AX562" s="1">
        <v>5432.09</v>
      </c>
      <c r="AY562">
        <v>0.42780000000000001</v>
      </c>
      <c r="AZ562">
        <v>819.09</v>
      </c>
      <c r="BA562">
        <v>6.4500000000000002E-2</v>
      </c>
      <c r="BB562">
        <v>922.18</v>
      </c>
      <c r="BC562">
        <v>7.2599999999999998E-2</v>
      </c>
      <c r="BD562" s="1">
        <v>12697.9</v>
      </c>
      <c r="BE562" s="1">
        <v>3619.85</v>
      </c>
      <c r="BF562">
        <v>1.0311999999999999</v>
      </c>
      <c r="BG562">
        <v>0.55700000000000005</v>
      </c>
      <c r="BH562">
        <v>0.21229999999999999</v>
      </c>
      <c r="BI562">
        <v>0.18690000000000001</v>
      </c>
      <c r="BJ562">
        <v>0.03</v>
      </c>
      <c r="BK562">
        <v>1.3899999999999999E-2</v>
      </c>
    </row>
    <row r="563" spans="1:63" x14ac:dyDescent="0.3">
      <c r="A563" t="s">
        <v>562</v>
      </c>
      <c r="B563">
        <v>49650</v>
      </c>
      <c r="C563">
        <v>87.76</v>
      </c>
      <c r="D563">
        <v>13.93</v>
      </c>
      <c r="E563" s="1">
        <v>1222.83</v>
      </c>
      <c r="F563" s="1">
        <v>1222.8699999999999</v>
      </c>
      <c r="G563">
        <v>2.2000000000000001E-3</v>
      </c>
      <c r="H563">
        <v>4.0000000000000002E-4</v>
      </c>
      <c r="I563">
        <v>5.1000000000000004E-3</v>
      </c>
      <c r="J563">
        <v>8.0000000000000004E-4</v>
      </c>
      <c r="K563">
        <v>1.38E-2</v>
      </c>
      <c r="L563">
        <v>0.9587</v>
      </c>
      <c r="M563">
        <v>1.9E-2</v>
      </c>
      <c r="N563">
        <v>0.44619999999999999</v>
      </c>
      <c r="O563">
        <v>6.9999999999999999E-4</v>
      </c>
      <c r="P563">
        <v>0.1462</v>
      </c>
      <c r="Q563" s="1">
        <v>52652.41</v>
      </c>
      <c r="R563">
        <v>0.26960000000000001</v>
      </c>
      <c r="S563">
        <v>0.18909999999999999</v>
      </c>
      <c r="T563">
        <v>0.5413</v>
      </c>
      <c r="U563">
        <v>10.5</v>
      </c>
      <c r="V563" s="1">
        <v>70428.12</v>
      </c>
      <c r="W563">
        <v>111.95</v>
      </c>
      <c r="X563" s="1">
        <v>118313.84</v>
      </c>
      <c r="Y563">
        <v>0.90900000000000003</v>
      </c>
      <c r="Z563">
        <v>4.7800000000000002E-2</v>
      </c>
      <c r="AA563">
        <v>4.3099999999999999E-2</v>
      </c>
      <c r="AB563">
        <v>9.0999999999999998E-2</v>
      </c>
      <c r="AC563">
        <v>118.31</v>
      </c>
      <c r="AD563" s="1">
        <v>2896.26</v>
      </c>
      <c r="AE563">
        <v>393.61</v>
      </c>
      <c r="AF563" s="1">
        <v>104397.19</v>
      </c>
      <c r="AG563" t="s">
        <v>610</v>
      </c>
      <c r="AH563" s="1">
        <v>33699</v>
      </c>
      <c r="AI563" s="1">
        <v>50407.86</v>
      </c>
      <c r="AJ563">
        <v>33.61</v>
      </c>
      <c r="AK563">
        <v>23.91</v>
      </c>
      <c r="AL563">
        <v>26.11</v>
      </c>
      <c r="AM563">
        <v>4.4800000000000004</v>
      </c>
      <c r="AN563" s="1">
        <v>1168.79</v>
      </c>
      <c r="AO563">
        <v>1.0750999999999999</v>
      </c>
      <c r="AP563" s="1">
        <v>1310.8</v>
      </c>
      <c r="AQ563" s="1">
        <v>2127.16</v>
      </c>
      <c r="AR563" s="1">
        <v>5935.53</v>
      </c>
      <c r="AS563">
        <v>498.75</v>
      </c>
      <c r="AT563">
        <v>319.35000000000002</v>
      </c>
      <c r="AU563" s="1">
        <v>10191.59</v>
      </c>
      <c r="AV563" s="1">
        <v>7332.41</v>
      </c>
      <c r="AW563">
        <v>0.59930000000000005</v>
      </c>
      <c r="AX563" s="1">
        <v>2750.82</v>
      </c>
      <c r="AY563">
        <v>0.2248</v>
      </c>
      <c r="AZ563" s="1">
        <v>1361.55</v>
      </c>
      <c r="BA563">
        <v>0.1113</v>
      </c>
      <c r="BB563">
        <v>789.9</v>
      </c>
      <c r="BC563">
        <v>6.4600000000000005E-2</v>
      </c>
      <c r="BD563" s="1">
        <v>12234.68</v>
      </c>
      <c r="BE563" s="1">
        <v>6890.73</v>
      </c>
      <c r="BF563">
        <v>2.7281</v>
      </c>
      <c r="BG563">
        <v>0.5151</v>
      </c>
      <c r="BH563">
        <v>0.21079999999999999</v>
      </c>
      <c r="BI563">
        <v>0.21640000000000001</v>
      </c>
      <c r="BJ563">
        <v>3.8399999999999997E-2</v>
      </c>
      <c r="BK563">
        <v>1.9300000000000001E-2</v>
      </c>
    </row>
    <row r="564" spans="1:63" x14ac:dyDescent="0.3">
      <c r="A564" t="s">
        <v>563</v>
      </c>
      <c r="B564">
        <v>49247</v>
      </c>
      <c r="C564">
        <v>72.38</v>
      </c>
      <c r="D564">
        <v>16.190000000000001</v>
      </c>
      <c r="E564" s="1">
        <v>1171.9000000000001</v>
      </c>
      <c r="F564" s="1">
        <v>1139.24</v>
      </c>
      <c r="G564">
        <v>2.5000000000000001E-3</v>
      </c>
      <c r="H564">
        <v>6.9999999999999999E-4</v>
      </c>
      <c r="I564">
        <v>5.8999999999999999E-3</v>
      </c>
      <c r="J564">
        <v>6.9999999999999999E-4</v>
      </c>
      <c r="K564">
        <v>1.2999999999999999E-2</v>
      </c>
      <c r="L564">
        <v>0.95940000000000003</v>
      </c>
      <c r="M564">
        <v>1.78E-2</v>
      </c>
      <c r="N564">
        <v>0.36309999999999998</v>
      </c>
      <c r="O564">
        <v>8.9999999999999998E-4</v>
      </c>
      <c r="P564">
        <v>0.13189999999999999</v>
      </c>
      <c r="Q564" s="1">
        <v>53643.67</v>
      </c>
      <c r="R564">
        <v>0.25</v>
      </c>
      <c r="S564">
        <v>0.15359999999999999</v>
      </c>
      <c r="T564">
        <v>0.59640000000000004</v>
      </c>
      <c r="U564">
        <v>9.69</v>
      </c>
      <c r="V564" s="1">
        <v>65886.539999999994</v>
      </c>
      <c r="W564">
        <v>116.26</v>
      </c>
      <c r="X564" s="1">
        <v>133488.04</v>
      </c>
      <c r="Y564">
        <v>0.88719999999999999</v>
      </c>
      <c r="Z564">
        <v>5.8599999999999999E-2</v>
      </c>
      <c r="AA564">
        <v>5.4199999999999998E-2</v>
      </c>
      <c r="AB564">
        <v>0.1128</v>
      </c>
      <c r="AC564">
        <v>133.49</v>
      </c>
      <c r="AD564" s="1">
        <v>3697.83</v>
      </c>
      <c r="AE564">
        <v>495.78</v>
      </c>
      <c r="AF564" s="1">
        <v>124050.85</v>
      </c>
      <c r="AG564" t="s">
        <v>610</v>
      </c>
      <c r="AH564" s="1">
        <v>34557</v>
      </c>
      <c r="AI564" s="1">
        <v>53112.47</v>
      </c>
      <c r="AJ564">
        <v>42.02</v>
      </c>
      <c r="AK564">
        <v>26.1</v>
      </c>
      <c r="AL564">
        <v>29.73</v>
      </c>
      <c r="AM564">
        <v>4.75</v>
      </c>
      <c r="AN564" s="1">
        <v>1284.55</v>
      </c>
      <c r="AO564">
        <v>1.1697</v>
      </c>
      <c r="AP564" s="1">
        <v>1383.39</v>
      </c>
      <c r="AQ564" s="1">
        <v>2128.3000000000002</v>
      </c>
      <c r="AR564" s="1">
        <v>5816.69</v>
      </c>
      <c r="AS564">
        <v>520.65</v>
      </c>
      <c r="AT564">
        <v>333.23</v>
      </c>
      <c r="AU564" s="1">
        <v>10182.26</v>
      </c>
      <c r="AV564" s="1">
        <v>6380.33</v>
      </c>
      <c r="AW564">
        <v>0.52</v>
      </c>
      <c r="AX564" s="1">
        <v>3792.35</v>
      </c>
      <c r="AY564">
        <v>0.30909999999999999</v>
      </c>
      <c r="AZ564" s="1">
        <v>1336.68</v>
      </c>
      <c r="BA564">
        <v>0.1089</v>
      </c>
      <c r="BB564">
        <v>759.49</v>
      </c>
      <c r="BC564">
        <v>6.1899999999999997E-2</v>
      </c>
      <c r="BD564" s="1">
        <v>12268.85</v>
      </c>
      <c r="BE564" s="1">
        <v>5533.42</v>
      </c>
      <c r="BF564">
        <v>1.8089</v>
      </c>
      <c r="BG564">
        <v>0.51329999999999998</v>
      </c>
      <c r="BH564">
        <v>0.21249999999999999</v>
      </c>
      <c r="BI564">
        <v>0.22320000000000001</v>
      </c>
      <c r="BJ564">
        <v>3.4700000000000002E-2</v>
      </c>
      <c r="BK564">
        <v>1.6299999999999999E-2</v>
      </c>
    </row>
    <row r="565" spans="1:63" x14ac:dyDescent="0.3">
      <c r="A565" t="s">
        <v>564</v>
      </c>
      <c r="B565">
        <v>45641</v>
      </c>
      <c r="C565">
        <v>65.52</v>
      </c>
      <c r="D565">
        <v>32.99</v>
      </c>
      <c r="E565" s="1">
        <v>2161.41</v>
      </c>
      <c r="F565" s="1">
        <v>2091.7199999999998</v>
      </c>
      <c r="G565">
        <v>6.0000000000000001E-3</v>
      </c>
      <c r="H565">
        <v>2E-3</v>
      </c>
      <c r="I565">
        <v>2.1000000000000001E-2</v>
      </c>
      <c r="J565">
        <v>1.2999999999999999E-3</v>
      </c>
      <c r="K565">
        <v>9.11E-2</v>
      </c>
      <c r="L565">
        <v>0.84160000000000001</v>
      </c>
      <c r="M565">
        <v>3.6999999999999998E-2</v>
      </c>
      <c r="N565">
        <v>0.43730000000000002</v>
      </c>
      <c r="O565">
        <v>2.18E-2</v>
      </c>
      <c r="P565">
        <v>0.15060000000000001</v>
      </c>
      <c r="Q565" s="1">
        <v>56442.47</v>
      </c>
      <c r="R565">
        <v>0.23580000000000001</v>
      </c>
      <c r="S565">
        <v>0.16239999999999999</v>
      </c>
      <c r="T565">
        <v>0.6018</v>
      </c>
      <c r="U565">
        <v>16.239999999999998</v>
      </c>
      <c r="V565" s="1">
        <v>71128.27</v>
      </c>
      <c r="W565">
        <v>129.27000000000001</v>
      </c>
      <c r="X565" s="1">
        <v>131547.57999999999</v>
      </c>
      <c r="Y565">
        <v>0.77590000000000003</v>
      </c>
      <c r="Z565">
        <v>0.17460000000000001</v>
      </c>
      <c r="AA565">
        <v>4.9500000000000002E-2</v>
      </c>
      <c r="AB565">
        <v>0.22409999999999999</v>
      </c>
      <c r="AC565">
        <v>131.55000000000001</v>
      </c>
      <c r="AD565" s="1">
        <v>4221.09</v>
      </c>
      <c r="AE565">
        <v>509.85</v>
      </c>
      <c r="AF565" s="1">
        <v>122851.8</v>
      </c>
      <c r="AG565" t="s">
        <v>610</v>
      </c>
      <c r="AH565" s="1">
        <v>32624</v>
      </c>
      <c r="AI565" s="1">
        <v>51285.41</v>
      </c>
      <c r="AJ565">
        <v>48.03</v>
      </c>
      <c r="AK565">
        <v>29.41</v>
      </c>
      <c r="AL565">
        <v>35.56</v>
      </c>
      <c r="AM565">
        <v>3.77</v>
      </c>
      <c r="AN565" s="1">
        <v>1007.51</v>
      </c>
      <c r="AO565">
        <v>1.0419</v>
      </c>
      <c r="AP565" s="1">
        <v>1318.98</v>
      </c>
      <c r="AQ565" s="1">
        <v>1814.76</v>
      </c>
      <c r="AR565" s="1">
        <v>6204.28</v>
      </c>
      <c r="AS565">
        <v>545.73</v>
      </c>
      <c r="AT565">
        <v>282.69</v>
      </c>
      <c r="AU565" s="1">
        <v>10166.43</v>
      </c>
      <c r="AV565" s="1">
        <v>5745.55</v>
      </c>
      <c r="AW565">
        <v>0.48299999999999998</v>
      </c>
      <c r="AX565" s="1">
        <v>4137.8500000000004</v>
      </c>
      <c r="AY565">
        <v>0.3478</v>
      </c>
      <c r="AZ565" s="1">
        <v>1155.79</v>
      </c>
      <c r="BA565">
        <v>9.7199999999999995E-2</v>
      </c>
      <c r="BB565">
        <v>857.43</v>
      </c>
      <c r="BC565">
        <v>7.2099999999999997E-2</v>
      </c>
      <c r="BD565" s="1">
        <v>11896.63</v>
      </c>
      <c r="BE565" s="1">
        <v>4417.7700000000004</v>
      </c>
      <c r="BF565">
        <v>1.4100999999999999</v>
      </c>
      <c r="BG565">
        <v>0.53790000000000004</v>
      </c>
      <c r="BH565">
        <v>0.22040000000000001</v>
      </c>
      <c r="BI565">
        <v>0.1933</v>
      </c>
      <c r="BJ565">
        <v>3.3799999999999997E-2</v>
      </c>
      <c r="BK565">
        <v>1.47E-2</v>
      </c>
    </row>
    <row r="566" spans="1:63" x14ac:dyDescent="0.3">
      <c r="A566" t="s">
        <v>565</v>
      </c>
      <c r="B566">
        <v>49148</v>
      </c>
      <c r="C566">
        <v>99.43</v>
      </c>
      <c r="D566">
        <v>18.309999999999999</v>
      </c>
      <c r="E566" s="1">
        <v>1820.74</v>
      </c>
      <c r="F566" s="1">
        <v>1719.02</v>
      </c>
      <c r="G566">
        <v>3.5999999999999999E-3</v>
      </c>
      <c r="H566">
        <v>5.9999999999999995E-4</v>
      </c>
      <c r="I566">
        <v>1.44E-2</v>
      </c>
      <c r="J566">
        <v>1.2999999999999999E-3</v>
      </c>
      <c r="K566">
        <v>1.5599999999999999E-2</v>
      </c>
      <c r="L566">
        <v>0.93059999999999998</v>
      </c>
      <c r="M566">
        <v>3.39E-2</v>
      </c>
      <c r="N566">
        <v>0.7429</v>
      </c>
      <c r="O566">
        <v>6.9999999999999999E-4</v>
      </c>
      <c r="P566">
        <v>0.1575</v>
      </c>
      <c r="Q566" s="1">
        <v>51941.55</v>
      </c>
      <c r="R566">
        <v>0.26340000000000002</v>
      </c>
      <c r="S566">
        <v>0.1714</v>
      </c>
      <c r="T566">
        <v>0.56520000000000004</v>
      </c>
      <c r="U566">
        <v>14.38</v>
      </c>
      <c r="V566" s="1">
        <v>71219.31</v>
      </c>
      <c r="W566">
        <v>122.08</v>
      </c>
      <c r="X566" s="1">
        <v>100082.38</v>
      </c>
      <c r="Y566">
        <v>0.76329999999999998</v>
      </c>
      <c r="Z566">
        <v>0.1565</v>
      </c>
      <c r="AA566">
        <v>8.0199999999999994E-2</v>
      </c>
      <c r="AB566">
        <v>0.23669999999999999</v>
      </c>
      <c r="AC566">
        <v>100.08</v>
      </c>
      <c r="AD566" s="1">
        <v>2608.6799999999998</v>
      </c>
      <c r="AE566">
        <v>347.22</v>
      </c>
      <c r="AF566" s="1">
        <v>89091.8</v>
      </c>
      <c r="AG566" t="s">
        <v>610</v>
      </c>
      <c r="AH566" s="1">
        <v>28525</v>
      </c>
      <c r="AI566" s="1">
        <v>43084.38</v>
      </c>
      <c r="AJ566">
        <v>35.340000000000003</v>
      </c>
      <c r="AK566">
        <v>24.89</v>
      </c>
      <c r="AL566">
        <v>28.47</v>
      </c>
      <c r="AM566">
        <v>4.04</v>
      </c>
      <c r="AN566" s="1">
        <v>1070.1199999999999</v>
      </c>
      <c r="AO566">
        <v>1.0418000000000001</v>
      </c>
      <c r="AP566" s="1">
        <v>1386.02</v>
      </c>
      <c r="AQ566" s="1">
        <v>2405.38</v>
      </c>
      <c r="AR566" s="1">
        <v>6580.77</v>
      </c>
      <c r="AS566">
        <v>534.14</v>
      </c>
      <c r="AT566">
        <v>343.66</v>
      </c>
      <c r="AU566" s="1">
        <v>11249.98</v>
      </c>
      <c r="AV566" s="1">
        <v>8274.0300000000007</v>
      </c>
      <c r="AW566">
        <v>0.62649999999999995</v>
      </c>
      <c r="AX566" s="1">
        <v>2583.7800000000002</v>
      </c>
      <c r="AY566">
        <v>0.1956</v>
      </c>
      <c r="AZ566">
        <v>983.08</v>
      </c>
      <c r="BA566">
        <v>7.4399999999999994E-2</v>
      </c>
      <c r="BB566" s="1">
        <v>1365.47</v>
      </c>
      <c r="BC566">
        <v>0.10340000000000001</v>
      </c>
      <c r="BD566" s="1">
        <v>13206.36</v>
      </c>
      <c r="BE566" s="1">
        <v>6980.48</v>
      </c>
      <c r="BF566">
        <v>3.4123999999999999</v>
      </c>
      <c r="BG566">
        <v>0.51170000000000004</v>
      </c>
      <c r="BH566">
        <v>0.23860000000000001</v>
      </c>
      <c r="BI566">
        <v>0.19389999999999999</v>
      </c>
      <c r="BJ566">
        <v>3.9800000000000002E-2</v>
      </c>
      <c r="BK566">
        <v>1.5900000000000001E-2</v>
      </c>
    </row>
    <row r="567" spans="1:63" x14ac:dyDescent="0.3">
      <c r="A567" t="s">
        <v>566</v>
      </c>
      <c r="B567">
        <v>50468</v>
      </c>
      <c r="C567">
        <v>55</v>
      </c>
      <c r="D567">
        <v>30.02</v>
      </c>
      <c r="E567" s="1">
        <v>1651.36</v>
      </c>
      <c r="F567" s="1">
        <v>1609.64</v>
      </c>
      <c r="G567">
        <v>8.8000000000000005E-3</v>
      </c>
      <c r="H567">
        <v>4.0000000000000002E-4</v>
      </c>
      <c r="I567">
        <v>8.8999999999999999E-3</v>
      </c>
      <c r="J567">
        <v>1.6000000000000001E-3</v>
      </c>
      <c r="K567">
        <v>2.5600000000000001E-2</v>
      </c>
      <c r="L567">
        <v>0.93200000000000005</v>
      </c>
      <c r="M567">
        <v>2.2800000000000001E-2</v>
      </c>
      <c r="N567">
        <v>0.2366</v>
      </c>
      <c r="O567">
        <v>7.3000000000000001E-3</v>
      </c>
      <c r="P567">
        <v>0.10539999999999999</v>
      </c>
      <c r="Q567" s="1">
        <v>56332.45</v>
      </c>
      <c r="R567">
        <v>0.2359</v>
      </c>
      <c r="S567">
        <v>0.18149999999999999</v>
      </c>
      <c r="T567">
        <v>0.58250000000000002</v>
      </c>
      <c r="U567">
        <v>12.14</v>
      </c>
      <c r="V567" s="1">
        <v>75897.33</v>
      </c>
      <c r="W567">
        <v>132.32</v>
      </c>
      <c r="X567" s="1">
        <v>185123.32</v>
      </c>
      <c r="Y567">
        <v>0.8145</v>
      </c>
      <c r="Z567">
        <v>0.1207</v>
      </c>
      <c r="AA567">
        <v>6.4699999999999994E-2</v>
      </c>
      <c r="AB567">
        <v>0.1855</v>
      </c>
      <c r="AC567">
        <v>185.12</v>
      </c>
      <c r="AD567" s="1">
        <v>6165.67</v>
      </c>
      <c r="AE567">
        <v>693.28</v>
      </c>
      <c r="AF567" s="1">
        <v>175834.08</v>
      </c>
      <c r="AG567" t="s">
        <v>610</v>
      </c>
      <c r="AH567" s="1">
        <v>39911</v>
      </c>
      <c r="AI567" s="1">
        <v>67083.64</v>
      </c>
      <c r="AJ567">
        <v>50.11</v>
      </c>
      <c r="AK567">
        <v>31.15</v>
      </c>
      <c r="AL567">
        <v>34.06</v>
      </c>
      <c r="AM567">
        <v>4.92</v>
      </c>
      <c r="AN567" s="1">
        <v>1575.56</v>
      </c>
      <c r="AO567">
        <v>0.9466</v>
      </c>
      <c r="AP567" s="1">
        <v>1404.5</v>
      </c>
      <c r="AQ567" s="1">
        <v>1845.32</v>
      </c>
      <c r="AR567" s="1">
        <v>5786.81</v>
      </c>
      <c r="AS567">
        <v>517.57000000000005</v>
      </c>
      <c r="AT567">
        <v>323.06</v>
      </c>
      <c r="AU567" s="1">
        <v>9877.27</v>
      </c>
      <c r="AV567" s="1">
        <v>4216.59</v>
      </c>
      <c r="AW567">
        <v>0.35870000000000002</v>
      </c>
      <c r="AX567" s="1">
        <v>5799.39</v>
      </c>
      <c r="AY567">
        <v>0.49340000000000001</v>
      </c>
      <c r="AZ567" s="1">
        <v>1191.8</v>
      </c>
      <c r="BA567">
        <v>0.1014</v>
      </c>
      <c r="BB567">
        <v>545.79</v>
      </c>
      <c r="BC567">
        <v>4.6399999999999997E-2</v>
      </c>
      <c r="BD567" s="1">
        <v>11753.57</v>
      </c>
      <c r="BE567" s="1">
        <v>2991.49</v>
      </c>
      <c r="BF567">
        <v>0.59919999999999995</v>
      </c>
      <c r="BG567">
        <v>0.54220000000000002</v>
      </c>
      <c r="BH567">
        <v>0.2092</v>
      </c>
      <c r="BI567">
        <v>0.18770000000000001</v>
      </c>
      <c r="BJ567">
        <v>3.6900000000000002E-2</v>
      </c>
      <c r="BK567">
        <v>2.41E-2</v>
      </c>
    </row>
    <row r="568" spans="1:63" x14ac:dyDescent="0.3">
      <c r="A568" t="s">
        <v>567</v>
      </c>
      <c r="B568">
        <v>49031</v>
      </c>
      <c r="C568">
        <v>105.29</v>
      </c>
      <c r="D568">
        <v>9.61</v>
      </c>
      <c r="E568" s="1">
        <v>1012.05</v>
      </c>
      <c r="F568">
        <v>977.39</v>
      </c>
      <c r="G568">
        <v>2.3999999999999998E-3</v>
      </c>
      <c r="H568">
        <v>2.0000000000000001E-4</v>
      </c>
      <c r="I568">
        <v>4.4999999999999997E-3</v>
      </c>
      <c r="J568">
        <v>1.1000000000000001E-3</v>
      </c>
      <c r="K568">
        <v>1.47E-2</v>
      </c>
      <c r="L568">
        <v>0.96189999999999998</v>
      </c>
      <c r="M568">
        <v>1.52E-2</v>
      </c>
      <c r="N568">
        <v>0.42599999999999999</v>
      </c>
      <c r="O568">
        <v>6.3E-3</v>
      </c>
      <c r="P568">
        <v>0.13930000000000001</v>
      </c>
      <c r="Q568" s="1">
        <v>52548.74</v>
      </c>
      <c r="R568">
        <v>0.25619999999999998</v>
      </c>
      <c r="S568">
        <v>0.1782</v>
      </c>
      <c r="T568">
        <v>0.56559999999999999</v>
      </c>
      <c r="U568">
        <v>7.97</v>
      </c>
      <c r="V568" s="1">
        <v>67530.990000000005</v>
      </c>
      <c r="W568">
        <v>121.79</v>
      </c>
      <c r="X568" s="1">
        <v>160942.1</v>
      </c>
      <c r="Y568">
        <v>0.83409999999999995</v>
      </c>
      <c r="Z568">
        <v>7.1400000000000005E-2</v>
      </c>
      <c r="AA568">
        <v>9.4500000000000001E-2</v>
      </c>
      <c r="AB568">
        <v>0.16589999999999999</v>
      </c>
      <c r="AC568">
        <v>160.94</v>
      </c>
      <c r="AD568" s="1">
        <v>4299.55</v>
      </c>
      <c r="AE568">
        <v>508.76</v>
      </c>
      <c r="AF568" s="1">
        <v>138496.68</v>
      </c>
      <c r="AG568" t="s">
        <v>610</v>
      </c>
      <c r="AH568" s="1">
        <v>32839</v>
      </c>
      <c r="AI568" s="1">
        <v>49069.38</v>
      </c>
      <c r="AJ568">
        <v>38.81</v>
      </c>
      <c r="AK568">
        <v>25.09</v>
      </c>
      <c r="AL568">
        <v>28.86</v>
      </c>
      <c r="AM568">
        <v>4.32</v>
      </c>
      <c r="AN568" s="1">
        <v>1347.12</v>
      </c>
      <c r="AO568">
        <v>1.3602000000000001</v>
      </c>
      <c r="AP568" s="1">
        <v>1476.84</v>
      </c>
      <c r="AQ568" s="1">
        <v>2255.71</v>
      </c>
      <c r="AR568" s="1">
        <v>6098.97</v>
      </c>
      <c r="AS568">
        <v>609.73</v>
      </c>
      <c r="AT568">
        <v>269.01</v>
      </c>
      <c r="AU568" s="1">
        <v>10710.26</v>
      </c>
      <c r="AV568" s="1">
        <v>6553.07</v>
      </c>
      <c r="AW568">
        <v>0.49199999999999999</v>
      </c>
      <c r="AX568" s="1">
        <v>4462.8999999999996</v>
      </c>
      <c r="AY568">
        <v>0.33510000000000001</v>
      </c>
      <c r="AZ568" s="1">
        <v>1401.6</v>
      </c>
      <c r="BA568">
        <v>0.1052</v>
      </c>
      <c r="BB568">
        <v>901.14</v>
      </c>
      <c r="BC568">
        <v>6.7699999999999996E-2</v>
      </c>
      <c r="BD568" s="1">
        <v>13318.71</v>
      </c>
      <c r="BE568" s="1">
        <v>5519.58</v>
      </c>
      <c r="BF568">
        <v>2.0093000000000001</v>
      </c>
      <c r="BG568">
        <v>0.50900000000000001</v>
      </c>
      <c r="BH568">
        <v>0.21970000000000001</v>
      </c>
      <c r="BI568">
        <v>0.20949999999999999</v>
      </c>
      <c r="BJ568">
        <v>3.9800000000000002E-2</v>
      </c>
      <c r="BK568">
        <v>2.1999999999999999E-2</v>
      </c>
    </row>
    <row r="569" spans="1:63" x14ac:dyDescent="0.3">
      <c r="A569" t="s">
        <v>568</v>
      </c>
      <c r="B569">
        <v>45971</v>
      </c>
      <c r="C569">
        <v>67.86</v>
      </c>
      <c r="D569">
        <v>10.1</v>
      </c>
      <c r="E569">
        <v>685.67</v>
      </c>
      <c r="F569">
        <v>699.51</v>
      </c>
      <c r="G569">
        <v>2.5999999999999999E-3</v>
      </c>
      <c r="H569">
        <v>2.9999999999999997E-4</v>
      </c>
      <c r="I569">
        <v>5.4000000000000003E-3</v>
      </c>
      <c r="J569">
        <v>8.0000000000000004E-4</v>
      </c>
      <c r="K569">
        <v>2.1000000000000001E-2</v>
      </c>
      <c r="L569">
        <v>0.94989999999999997</v>
      </c>
      <c r="M569">
        <v>1.9900000000000001E-2</v>
      </c>
      <c r="N569">
        <v>0.32979999999999998</v>
      </c>
      <c r="O569">
        <v>1.9E-3</v>
      </c>
      <c r="P569">
        <v>0.1303</v>
      </c>
      <c r="Q569" s="1">
        <v>50624.27</v>
      </c>
      <c r="R569">
        <v>0.29360000000000003</v>
      </c>
      <c r="S569">
        <v>0.158</v>
      </c>
      <c r="T569">
        <v>0.5484</v>
      </c>
      <c r="U569">
        <v>6.86</v>
      </c>
      <c r="V569" s="1">
        <v>65099.519999999997</v>
      </c>
      <c r="W569">
        <v>96.49</v>
      </c>
      <c r="X569" s="1">
        <v>147773.4</v>
      </c>
      <c r="Y569">
        <v>0.92959999999999998</v>
      </c>
      <c r="Z569">
        <v>3.2300000000000002E-2</v>
      </c>
      <c r="AA569">
        <v>3.7999999999999999E-2</v>
      </c>
      <c r="AB569">
        <v>7.0400000000000004E-2</v>
      </c>
      <c r="AC569">
        <v>147.77000000000001</v>
      </c>
      <c r="AD569" s="1">
        <v>3418.07</v>
      </c>
      <c r="AE569">
        <v>469.69</v>
      </c>
      <c r="AF569" s="1">
        <v>122423.63</v>
      </c>
      <c r="AG569" t="s">
        <v>610</v>
      </c>
      <c r="AH569" s="1">
        <v>35095</v>
      </c>
      <c r="AI569" s="1">
        <v>52097.68</v>
      </c>
      <c r="AJ569">
        <v>35.950000000000003</v>
      </c>
      <c r="AK569">
        <v>22.66</v>
      </c>
      <c r="AL569">
        <v>26.63</v>
      </c>
      <c r="AM569">
        <v>4.82</v>
      </c>
      <c r="AN569" s="1">
        <v>1655.01</v>
      </c>
      <c r="AO569">
        <v>1.3960999999999999</v>
      </c>
      <c r="AP569" s="1">
        <v>1566.91</v>
      </c>
      <c r="AQ569" s="1">
        <v>2170.31</v>
      </c>
      <c r="AR569" s="1">
        <v>5866.94</v>
      </c>
      <c r="AS569">
        <v>405.15</v>
      </c>
      <c r="AT569">
        <v>391.59</v>
      </c>
      <c r="AU569" s="1">
        <v>10400.91</v>
      </c>
      <c r="AV569" s="1">
        <v>6971.86</v>
      </c>
      <c r="AW569">
        <v>0.52829999999999999</v>
      </c>
      <c r="AX569" s="1">
        <v>3850.51</v>
      </c>
      <c r="AY569">
        <v>0.2918</v>
      </c>
      <c r="AZ569" s="1">
        <v>1674.4</v>
      </c>
      <c r="BA569">
        <v>0.12690000000000001</v>
      </c>
      <c r="BB569">
        <v>698.79</v>
      </c>
      <c r="BC569">
        <v>5.2999999999999999E-2</v>
      </c>
      <c r="BD569" s="1">
        <v>13195.56</v>
      </c>
      <c r="BE569" s="1">
        <v>6571.6</v>
      </c>
      <c r="BF569">
        <v>2.4214000000000002</v>
      </c>
      <c r="BG569">
        <v>0.51600000000000001</v>
      </c>
      <c r="BH569">
        <v>0.20710000000000001</v>
      </c>
      <c r="BI569">
        <v>0.21110000000000001</v>
      </c>
      <c r="BJ569">
        <v>3.7999999999999999E-2</v>
      </c>
      <c r="BK569">
        <v>2.7799999999999998E-2</v>
      </c>
    </row>
    <row r="570" spans="1:63" x14ac:dyDescent="0.3">
      <c r="A570" t="s">
        <v>569</v>
      </c>
      <c r="B570">
        <v>50252</v>
      </c>
      <c r="C570">
        <v>51.76</v>
      </c>
      <c r="D570">
        <v>20.76</v>
      </c>
      <c r="E570" s="1">
        <v>1074.77</v>
      </c>
      <c r="F570" s="1">
        <v>1026.28</v>
      </c>
      <c r="G570">
        <v>2.5000000000000001E-3</v>
      </c>
      <c r="H570">
        <v>8.0000000000000004E-4</v>
      </c>
      <c r="I570">
        <v>1.49E-2</v>
      </c>
      <c r="J570">
        <v>1.2999999999999999E-3</v>
      </c>
      <c r="K570">
        <v>2.18E-2</v>
      </c>
      <c r="L570">
        <v>0.92310000000000003</v>
      </c>
      <c r="M570">
        <v>3.5499999999999997E-2</v>
      </c>
      <c r="N570">
        <v>0.49690000000000001</v>
      </c>
      <c r="O570">
        <v>1.2999999999999999E-3</v>
      </c>
      <c r="P570">
        <v>0.14630000000000001</v>
      </c>
      <c r="Q570" s="1">
        <v>52421.65</v>
      </c>
      <c r="R570">
        <v>0.29549999999999998</v>
      </c>
      <c r="S570">
        <v>0.17699999999999999</v>
      </c>
      <c r="T570">
        <v>0.52759999999999996</v>
      </c>
      <c r="U570">
        <v>8.81</v>
      </c>
      <c r="V570" s="1">
        <v>68640.479999999996</v>
      </c>
      <c r="W570">
        <v>117.08</v>
      </c>
      <c r="X570" s="1">
        <v>130638.91</v>
      </c>
      <c r="Y570">
        <v>0.79610000000000003</v>
      </c>
      <c r="Z570">
        <v>0.1096</v>
      </c>
      <c r="AA570">
        <v>9.4299999999999995E-2</v>
      </c>
      <c r="AB570">
        <v>0.2039</v>
      </c>
      <c r="AC570">
        <v>130.63999999999999</v>
      </c>
      <c r="AD570" s="1">
        <v>3678.45</v>
      </c>
      <c r="AE570">
        <v>489.59</v>
      </c>
      <c r="AF570" s="1">
        <v>116285.5</v>
      </c>
      <c r="AG570" t="s">
        <v>610</v>
      </c>
      <c r="AH570" s="1">
        <v>30774</v>
      </c>
      <c r="AI570" s="1">
        <v>47726.18</v>
      </c>
      <c r="AJ570">
        <v>44.53</v>
      </c>
      <c r="AK570">
        <v>26.06</v>
      </c>
      <c r="AL570">
        <v>33.11</v>
      </c>
      <c r="AM570">
        <v>4.3600000000000003</v>
      </c>
      <c r="AN570" s="1">
        <v>1320.42</v>
      </c>
      <c r="AO570">
        <v>1.0055000000000001</v>
      </c>
      <c r="AP570" s="1">
        <v>1569.66</v>
      </c>
      <c r="AQ570" s="1">
        <v>2173.3200000000002</v>
      </c>
      <c r="AR570" s="1">
        <v>5924.4</v>
      </c>
      <c r="AS570">
        <v>560.29</v>
      </c>
      <c r="AT570">
        <v>270.57</v>
      </c>
      <c r="AU570" s="1">
        <v>10498.23</v>
      </c>
      <c r="AV570" s="1">
        <v>6871.85</v>
      </c>
      <c r="AW570">
        <v>0.52839999999999998</v>
      </c>
      <c r="AX570" s="1">
        <v>3625.12</v>
      </c>
      <c r="AY570">
        <v>0.2787</v>
      </c>
      <c r="AZ570" s="1">
        <v>1560.58</v>
      </c>
      <c r="BA570">
        <v>0.12</v>
      </c>
      <c r="BB570">
        <v>948.19</v>
      </c>
      <c r="BC570">
        <v>7.2900000000000006E-2</v>
      </c>
      <c r="BD570" s="1">
        <v>13005.73</v>
      </c>
      <c r="BE570" s="1">
        <v>5622.72</v>
      </c>
      <c r="BF570">
        <v>1.9767999999999999</v>
      </c>
      <c r="BG570">
        <v>0.498</v>
      </c>
      <c r="BH570">
        <v>0.21460000000000001</v>
      </c>
      <c r="BI570">
        <v>0.22939999999999999</v>
      </c>
      <c r="BJ570">
        <v>3.5999999999999997E-2</v>
      </c>
      <c r="BK570">
        <v>2.1999999999999999E-2</v>
      </c>
    </row>
    <row r="571" spans="1:63" x14ac:dyDescent="0.3">
      <c r="A571" t="s">
        <v>570</v>
      </c>
      <c r="B571">
        <v>45658</v>
      </c>
      <c r="C571">
        <v>74.38</v>
      </c>
      <c r="D571">
        <v>17.649999999999999</v>
      </c>
      <c r="E571" s="1">
        <v>1312.55</v>
      </c>
      <c r="F571" s="1">
        <v>1288.17</v>
      </c>
      <c r="G571">
        <v>6.4000000000000003E-3</v>
      </c>
      <c r="H571">
        <v>6.9999999999999999E-4</v>
      </c>
      <c r="I571">
        <v>8.3000000000000001E-3</v>
      </c>
      <c r="J571">
        <v>1.2999999999999999E-3</v>
      </c>
      <c r="K571">
        <v>3.2399999999999998E-2</v>
      </c>
      <c r="L571">
        <v>0.92290000000000005</v>
      </c>
      <c r="M571">
        <v>2.8000000000000001E-2</v>
      </c>
      <c r="N571">
        <v>0.35170000000000001</v>
      </c>
      <c r="O571">
        <v>5.7000000000000002E-3</v>
      </c>
      <c r="P571">
        <v>0.13320000000000001</v>
      </c>
      <c r="Q571" s="1">
        <v>55594.37</v>
      </c>
      <c r="R571">
        <v>0.22969999999999999</v>
      </c>
      <c r="S571">
        <v>0.15429999999999999</v>
      </c>
      <c r="T571">
        <v>0.61599999999999999</v>
      </c>
      <c r="U571">
        <v>11</v>
      </c>
      <c r="V571" s="1">
        <v>70905.48</v>
      </c>
      <c r="W571">
        <v>115.93</v>
      </c>
      <c r="X571" s="1">
        <v>169925.93</v>
      </c>
      <c r="Y571">
        <v>0.78810000000000002</v>
      </c>
      <c r="Z571">
        <v>0.15310000000000001</v>
      </c>
      <c r="AA571">
        <v>5.8799999999999998E-2</v>
      </c>
      <c r="AB571">
        <v>0.21190000000000001</v>
      </c>
      <c r="AC571">
        <v>169.93</v>
      </c>
      <c r="AD571" s="1">
        <v>4934.32</v>
      </c>
      <c r="AE571">
        <v>559.05999999999995</v>
      </c>
      <c r="AF571" s="1">
        <v>156189.10999999999</v>
      </c>
      <c r="AG571" t="s">
        <v>610</v>
      </c>
      <c r="AH571" s="1">
        <v>33795</v>
      </c>
      <c r="AI571" s="1">
        <v>55332.92</v>
      </c>
      <c r="AJ571">
        <v>44.92</v>
      </c>
      <c r="AK571">
        <v>27.41</v>
      </c>
      <c r="AL571">
        <v>32.090000000000003</v>
      </c>
      <c r="AM571">
        <v>4.22</v>
      </c>
      <c r="AN571" s="1">
        <v>1554.18</v>
      </c>
      <c r="AO571">
        <v>1.1146</v>
      </c>
      <c r="AP571" s="1">
        <v>1429.4</v>
      </c>
      <c r="AQ571" s="1">
        <v>1938.58</v>
      </c>
      <c r="AR571" s="1">
        <v>6014.67</v>
      </c>
      <c r="AS571">
        <v>534.13</v>
      </c>
      <c r="AT571">
        <v>298.87</v>
      </c>
      <c r="AU571" s="1">
        <v>10215.629999999999</v>
      </c>
      <c r="AV571" s="1">
        <v>4982.17</v>
      </c>
      <c r="AW571">
        <v>0.40970000000000001</v>
      </c>
      <c r="AX571" s="1">
        <v>4883.96</v>
      </c>
      <c r="AY571">
        <v>0.40160000000000001</v>
      </c>
      <c r="AZ571" s="1">
        <v>1582.38</v>
      </c>
      <c r="BA571">
        <v>0.13009999999999999</v>
      </c>
      <c r="BB571">
        <v>713.18</v>
      </c>
      <c r="BC571">
        <v>5.8599999999999999E-2</v>
      </c>
      <c r="BD571" s="1">
        <v>12161.69</v>
      </c>
      <c r="BE571" s="1">
        <v>3815.09</v>
      </c>
      <c r="BF571">
        <v>1.0095000000000001</v>
      </c>
      <c r="BG571">
        <v>0.53349999999999997</v>
      </c>
      <c r="BH571">
        <v>0.21540000000000001</v>
      </c>
      <c r="BI571">
        <v>0.20430000000000001</v>
      </c>
      <c r="BJ571">
        <v>3.2300000000000002E-2</v>
      </c>
      <c r="BK571">
        <v>1.4500000000000001E-2</v>
      </c>
    </row>
    <row r="572" spans="1:63" x14ac:dyDescent="0.3">
      <c r="A572" t="s">
        <v>571</v>
      </c>
      <c r="B572">
        <v>45021</v>
      </c>
      <c r="C572">
        <v>92.1</v>
      </c>
      <c r="D572">
        <v>14.76</v>
      </c>
      <c r="E572" s="1">
        <v>1359.03</v>
      </c>
      <c r="F572" s="1">
        <v>1286.3</v>
      </c>
      <c r="G572">
        <v>3.8999999999999998E-3</v>
      </c>
      <c r="H572">
        <v>4.0000000000000002E-4</v>
      </c>
      <c r="I572">
        <v>1.3100000000000001E-2</v>
      </c>
      <c r="J572">
        <v>1.1000000000000001E-3</v>
      </c>
      <c r="K572">
        <v>1.09E-2</v>
      </c>
      <c r="L572">
        <v>0.93840000000000001</v>
      </c>
      <c r="M572">
        <v>3.2099999999999997E-2</v>
      </c>
      <c r="N572">
        <v>0.8921</v>
      </c>
      <c r="O572">
        <v>5.0000000000000001E-4</v>
      </c>
      <c r="P572">
        <v>0.16489999999999999</v>
      </c>
      <c r="Q572" s="1">
        <v>51799.93</v>
      </c>
      <c r="R572">
        <v>0.23200000000000001</v>
      </c>
      <c r="S572">
        <v>0.193</v>
      </c>
      <c r="T572">
        <v>0.57499999999999996</v>
      </c>
      <c r="U572">
        <v>11.82</v>
      </c>
      <c r="V572" s="1">
        <v>69238.679999999993</v>
      </c>
      <c r="W572">
        <v>110.68</v>
      </c>
      <c r="X572" s="1">
        <v>98402.559999999998</v>
      </c>
      <c r="Y572">
        <v>0.74609999999999999</v>
      </c>
      <c r="Z572">
        <v>0.1424</v>
      </c>
      <c r="AA572">
        <v>0.1115</v>
      </c>
      <c r="AB572">
        <v>0.25390000000000001</v>
      </c>
      <c r="AC572">
        <v>98.4</v>
      </c>
      <c r="AD572" s="1">
        <v>2571</v>
      </c>
      <c r="AE572">
        <v>328.88</v>
      </c>
      <c r="AF572" s="1">
        <v>84233.15</v>
      </c>
      <c r="AG572" t="s">
        <v>610</v>
      </c>
      <c r="AH572" s="1">
        <v>29419</v>
      </c>
      <c r="AI572" s="1">
        <v>43352.08</v>
      </c>
      <c r="AJ572">
        <v>34.549999999999997</v>
      </c>
      <c r="AK572">
        <v>24.08</v>
      </c>
      <c r="AL572">
        <v>27.3</v>
      </c>
      <c r="AM572">
        <v>3.86</v>
      </c>
      <c r="AN572">
        <v>654.72</v>
      </c>
      <c r="AO572">
        <v>0.88290000000000002</v>
      </c>
      <c r="AP572" s="1">
        <v>1494.88</v>
      </c>
      <c r="AQ572" s="1">
        <v>2536.7199999999998</v>
      </c>
      <c r="AR572" s="1">
        <v>6805.71</v>
      </c>
      <c r="AS572">
        <v>502.72</v>
      </c>
      <c r="AT572">
        <v>312.8</v>
      </c>
      <c r="AU572" s="1">
        <v>11652.83</v>
      </c>
      <c r="AV572" s="1">
        <v>9114.61</v>
      </c>
      <c r="AW572">
        <v>0.65269999999999995</v>
      </c>
      <c r="AX572" s="1">
        <v>2288.34</v>
      </c>
      <c r="AY572">
        <v>0.16389999999999999</v>
      </c>
      <c r="AZ572" s="1">
        <v>1063.81</v>
      </c>
      <c r="BA572">
        <v>7.6200000000000004E-2</v>
      </c>
      <c r="BB572" s="1">
        <v>1497.72</v>
      </c>
      <c r="BC572">
        <v>0.10730000000000001</v>
      </c>
      <c r="BD572" s="1">
        <v>13964.47</v>
      </c>
      <c r="BE572" s="1">
        <v>7785.85</v>
      </c>
      <c r="BF572">
        <v>3.9243000000000001</v>
      </c>
      <c r="BG572">
        <v>0.50760000000000005</v>
      </c>
      <c r="BH572">
        <v>0.2374</v>
      </c>
      <c r="BI572">
        <v>0.19950000000000001</v>
      </c>
      <c r="BJ572">
        <v>3.7100000000000001E-2</v>
      </c>
      <c r="BK572">
        <v>1.84E-2</v>
      </c>
    </row>
    <row r="573" spans="1:63" x14ac:dyDescent="0.3">
      <c r="A573" t="s">
        <v>572</v>
      </c>
      <c r="B573">
        <v>45039</v>
      </c>
      <c r="C573">
        <v>47.67</v>
      </c>
      <c r="D573">
        <v>20.43</v>
      </c>
      <c r="E573">
        <v>973.72</v>
      </c>
      <c r="F573">
        <v>970.81</v>
      </c>
      <c r="G573">
        <v>3.0999999999999999E-3</v>
      </c>
      <c r="H573">
        <v>2.9999999999999997E-4</v>
      </c>
      <c r="I573">
        <v>2.1600000000000001E-2</v>
      </c>
      <c r="J573">
        <v>1.4E-3</v>
      </c>
      <c r="K573">
        <v>3.04E-2</v>
      </c>
      <c r="L573">
        <v>0.8982</v>
      </c>
      <c r="M573">
        <v>4.4999999999999998E-2</v>
      </c>
      <c r="N573">
        <v>0.55249999999999999</v>
      </c>
      <c r="O573">
        <v>2.3E-3</v>
      </c>
      <c r="P573">
        <v>0.15679999999999999</v>
      </c>
      <c r="Q573" s="1">
        <v>53824.03</v>
      </c>
      <c r="R573">
        <v>0.29730000000000001</v>
      </c>
      <c r="S573">
        <v>0.17780000000000001</v>
      </c>
      <c r="T573">
        <v>0.52490000000000003</v>
      </c>
      <c r="U573">
        <v>8.6999999999999993</v>
      </c>
      <c r="V573" s="1">
        <v>67332.490000000005</v>
      </c>
      <c r="W573">
        <v>107.6</v>
      </c>
      <c r="X573" s="1">
        <v>108024.74</v>
      </c>
      <c r="Y573">
        <v>0.81420000000000003</v>
      </c>
      <c r="Z573">
        <v>9.9400000000000002E-2</v>
      </c>
      <c r="AA573">
        <v>8.6400000000000005E-2</v>
      </c>
      <c r="AB573">
        <v>0.18579999999999999</v>
      </c>
      <c r="AC573">
        <v>108.02</v>
      </c>
      <c r="AD573" s="1">
        <v>3005.47</v>
      </c>
      <c r="AE573">
        <v>423.56</v>
      </c>
      <c r="AF573" s="1">
        <v>93272.72</v>
      </c>
      <c r="AG573" t="s">
        <v>610</v>
      </c>
      <c r="AH573" s="1">
        <v>29407</v>
      </c>
      <c r="AI573" s="1">
        <v>43746.94</v>
      </c>
      <c r="AJ573">
        <v>43.98</v>
      </c>
      <c r="AK573">
        <v>25.41</v>
      </c>
      <c r="AL573">
        <v>32.1</v>
      </c>
      <c r="AM573">
        <v>4.3899999999999997</v>
      </c>
      <c r="AN573" s="1">
        <v>1086.4100000000001</v>
      </c>
      <c r="AO573">
        <v>1.1236999999999999</v>
      </c>
      <c r="AP573" s="1">
        <v>1503.46</v>
      </c>
      <c r="AQ573" s="1">
        <v>2095.31</v>
      </c>
      <c r="AR573" s="1">
        <v>6277.76</v>
      </c>
      <c r="AS573">
        <v>526.96</v>
      </c>
      <c r="AT573">
        <v>286.77999999999997</v>
      </c>
      <c r="AU573" s="1">
        <v>10690.27</v>
      </c>
      <c r="AV573" s="1">
        <v>8035.01</v>
      </c>
      <c r="AW573">
        <v>0.60129999999999995</v>
      </c>
      <c r="AX573" s="1">
        <v>2776.65</v>
      </c>
      <c r="AY573">
        <v>0.20780000000000001</v>
      </c>
      <c r="AZ573" s="1">
        <v>1512.85</v>
      </c>
      <c r="BA573">
        <v>0.1132</v>
      </c>
      <c r="BB573" s="1">
        <v>1039.05</v>
      </c>
      <c r="BC573">
        <v>7.7799999999999994E-2</v>
      </c>
      <c r="BD573" s="1">
        <v>13363.56</v>
      </c>
      <c r="BE573" s="1">
        <v>7305.33</v>
      </c>
      <c r="BF573">
        <v>3.0916000000000001</v>
      </c>
      <c r="BG573">
        <v>0.51780000000000004</v>
      </c>
      <c r="BH573">
        <v>0.21560000000000001</v>
      </c>
      <c r="BI573">
        <v>0.21179999999999999</v>
      </c>
      <c r="BJ573">
        <v>3.5099999999999999E-2</v>
      </c>
      <c r="BK573">
        <v>1.9599999999999999E-2</v>
      </c>
    </row>
    <row r="574" spans="1:63" x14ac:dyDescent="0.3">
      <c r="A574" t="s">
        <v>573</v>
      </c>
      <c r="B574">
        <v>48389</v>
      </c>
      <c r="C574">
        <v>94.86</v>
      </c>
      <c r="D574">
        <v>18.91</v>
      </c>
      <c r="E574" s="1">
        <v>1794.03</v>
      </c>
      <c r="F574" s="1">
        <v>1763.36</v>
      </c>
      <c r="G574">
        <v>3.0999999999999999E-3</v>
      </c>
      <c r="H574">
        <v>4.0000000000000002E-4</v>
      </c>
      <c r="I574">
        <v>5.5999999999999999E-3</v>
      </c>
      <c r="J574">
        <v>6.9999999999999999E-4</v>
      </c>
      <c r="K574">
        <v>1.2200000000000001E-2</v>
      </c>
      <c r="L574">
        <v>0.96020000000000005</v>
      </c>
      <c r="M574">
        <v>1.78E-2</v>
      </c>
      <c r="N574">
        <v>0.35849999999999999</v>
      </c>
      <c r="O574">
        <v>1.6000000000000001E-3</v>
      </c>
      <c r="P574">
        <v>0.12889999999999999</v>
      </c>
      <c r="Q574" s="1">
        <v>53814.559999999998</v>
      </c>
      <c r="R574">
        <v>0.23860000000000001</v>
      </c>
      <c r="S574">
        <v>0.17069999999999999</v>
      </c>
      <c r="T574">
        <v>0.5907</v>
      </c>
      <c r="U574">
        <v>13.61</v>
      </c>
      <c r="V574" s="1">
        <v>70349.91</v>
      </c>
      <c r="W574">
        <v>127.23</v>
      </c>
      <c r="X574" s="1">
        <v>138250.4</v>
      </c>
      <c r="Y574">
        <v>0.85109999999999997</v>
      </c>
      <c r="Z574">
        <v>8.7400000000000005E-2</v>
      </c>
      <c r="AA574">
        <v>6.1499999999999999E-2</v>
      </c>
      <c r="AB574">
        <v>0.1489</v>
      </c>
      <c r="AC574">
        <v>138.25</v>
      </c>
      <c r="AD574" s="1">
        <v>3836</v>
      </c>
      <c r="AE574">
        <v>500.4</v>
      </c>
      <c r="AF574" s="1">
        <v>131237.64000000001</v>
      </c>
      <c r="AG574" t="s">
        <v>610</v>
      </c>
      <c r="AH574" s="1">
        <v>34434</v>
      </c>
      <c r="AI574" s="1">
        <v>52912.68</v>
      </c>
      <c r="AJ574">
        <v>45.5</v>
      </c>
      <c r="AK574">
        <v>26.9</v>
      </c>
      <c r="AL574">
        <v>30.52</v>
      </c>
      <c r="AM574">
        <v>4.5</v>
      </c>
      <c r="AN574" s="1">
        <v>1032.02</v>
      </c>
      <c r="AO574">
        <v>1.0386</v>
      </c>
      <c r="AP574" s="1">
        <v>1270.73</v>
      </c>
      <c r="AQ574" s="1">
        <v>2051.9299999999998</v>
      </c>
      <c r="AR574" s="1">
        <v>5654.35</v>
      </c>
      <c r="AS574">
        <v>500.9</v>
      </c>
      <c r="AT574">
        <v>281.99</v>
      </c>
      <c r="AU574" s="1">
        <v>9759.91</v>
      </c>
      <c r="AV574" s="1">
        <v>5773.49</v>
      </c>
      <c r="AW574">
        <v>0.50890000000000002</v>
      </c>
      <c r="AX574" s="1">
        <v>3753.43</v>
      </c>
      <c r="AY574">
        <v>0.33090000000000003</v>
      </c>
      <c r="AZ574" s="1">
        <v>1121.69</v>
      </c>
      <c r="BA574">
        <v>9.8900000000000002E-2</v>
      </c>
      <c r="BB574">
        <v>696.14</v>
      </c>
      <c r="BC574">
        <v>6.1400000000000003E-2</v>
      </c>
      <c r="BD574" s="1">
        <v>11344.76</v>
      </c>
      <c r="BE574" s="1">
        <v>5048.58</v>
      </c>
      <c r="BF574">
        <v>1.5502</v>
      </c>
      <c r="BG574">
        <v>0.54079999999999995</v>
      </c>
      <c r="BH574">
        <v>0.2261</v>
      </c>
      <c r="BI574">
        <v>0.17929999999999999</v>
      </c>
      <c r="BJ574">
        <v>3.7100000000000001E-2</v>
      </c>
      <c r="BK574">
        <v>1.67E-2</v>
      </c>
    </row>
    <row r="575" spans="1:63" x14ac:dyDescent="0.3">
      <c r="A575" t="s">
        <v>574</v>
      </c>
      <c r="B575">
        <v>45054</v>
      </c>
      <c r="C575">
        <v>30.29</v>
      </c>
      <c r="D575">
        <v>130.69</v>
      </c>
      <c r="E575" s="1">
        <v>3958.1</v>
      </c>
      <c r="F575" s="1">
        <v>3733.89</v>
      </c>
      <c r="G575">
        <v>1.55E-2</v>
      </c>
      <c r="H575">
        <v>8.9999999999999998E-4</v>
      </c>
      <c r="I575">
        <v>0.14449999999999999</v>
      </c>
      <c r="J575">
        <v>1.4E-3</v>
      </c>
      <c r="K575">
        <v>6.0100000000000001E-2</v>
      </c>
      <c r="L575">
        <v>0.70179999999999998</v>
      </c>
      <c r="M575">
        <v>7.5899999999999995E-2</v>
      </c>
      <c r="N575">
        <v>0.58189999999999997</v>
      </c>
      <c r="O575">
        <v>2.18E-2</v>
      </c>
      <c r="P575">
        <v>0.14910000000000001</v>
      </c>
      <c r="Q575" s="1">
        <v>57735.82</v>
      </c>
      <c r="R575">
        <v>0.30630000000000002</v>
      </c>
      <c r="S575">
        <v>0.184</v>
      </c>
      <c r="T575">
        <v>0.50980000000000003</v>
      </c>
      <c r="U575">
        <v>25.99</v>
      </c>
      <c r="V575" s="1">
        <v>78206.649999999994</v>
      </c>
      <c r="W575">
        <v>149.13999999999999</v>
      </c>
      <c r="X575" s="1">
        <v>111331.7</v>
      </c>
      <c r="Y575">
        <v>0.74490000000000001</v>
      </c>
      <c r="Z575">
        <v>0.21479999999999999</v>
      </c>
      <c r="AA575">
        <v>4.0399999999999998E-2</v>
      </c>
      <c r="AB575">
        <v>0.25509999999999999</v>
      </c>
      <c r="AC575">
        <v>111.33</v>
      </c>
      <c r="AD575" s="1">
        <v>4186.8900000000003</v>
      </c>
      <c r="AE575">
        <v>556.19000000000005</v>
      </c>
      <c r="AF575" s="1">
        <v>103961.21</v>
      </c>
      <c r="AG575" t="s">
        <v>610</v>
      </c>
      <c r="AH575" s="1">
        <v>30553</v>
      </c>
      <c r="AI575" s="1">
        <v>48711.65</v>
      </c>
      <c r="AJ575">
        <v>56.31</v>
      </c>
      <c r="AK575">
        <v>35.54</v>
      </c>
      <c r="AL575">
        <v>41.2</v>
      </c>
      <c r="AM575">
        <v>4.95</v>
      </c>
      <c r="AN575">
        <v>894.86</v>
      </c>
      <c r="AO575">
        <v>1.0138</v>
      </c>
      <c r="AP575" s="1">
        <v>1275.5</v>
      </c>
      <c r="AQ575" s="1">
        <v>1917.63</v>
      </c>
      <c r="AR575" s="1">
        <v>6191.62</v>
      </c>
      <c r="AS575">
        <v>625.69000000000005</v>
      </c>
      <c r="AT575">
        <v>319.64</v>
      </c>
      <c r="AU575" s="1">
        <v>10330.08</v>
      </c>
      <c r="AV575" s="1">
        <v>6363.5</v>
      </c>
      <c r="AW575">
        <v>0.51339999999999997</v>
      </c>
      <c r="AX575" s="1">
        <v>4067.6</v>
      </c>
      <c r="AY575">
        <v>0.32819999999999999</v>
      </c>
      <c r="AZ575">
        <v>950.49</v>
      </c>
      <c r="BA575">
        <v>7.6700000000000004E-2</v>
      </c>
      <c r="BB575" s="1">
        <v>1012.62</v>
      </c>
      <c r="BC575">
        <v>8.1699999999999995E-2</v>
      </c>
      <c r="BD575" s="1">
        <v>12394.21</v>
      </c>
      <c r="BE575" s="1">
        <v>4717.4399999999996</v>
      </c>
      <c r="BF575">
        <v>1.5561</v>
      </c>
      <c r="BG575">
        <v>0.53210000000000002</v>
      </c>
      <c r="BH575">
        <v>0.2074</v>
      </c>
      <c r="BI575">
        <v>0.214</v>
      </c>
      <c r="BJ575">
        <v>3.2899999999999999E-2</v>
      </c>
      <c r="BK575">
        <v>1.37E-2</v>
      </c>
    </row>
    <row r="576" spans="1:63" x14ac:dyDescent="0.3">
      <c r="A576" t="s">
        <v>575</v>
      </c>
      <c r="B576">
        <v>46359</v>
      </c>
      <c r="C576">
        <v>29.57</v>
      </c>
      <c r="D576">
        <v>234</v>
      </c>
      <c r="E576" s="1">
        <v>6919.72</v>
      </c>
      <c r="F576" s="1">
        <v>6628.4</v>
      </c>
      <c r="G576">
        <v>2.1399999999999999E-2</v>
      </c>
      <c r="H576">
        <v>6.9999999999999999E-4</v>
      </c>
      <c r="I576">
        <v>5.5800000000000002E-2</v>
      </c>
      <c r="J576">
        <v>1.1000000000000001E-3</v>
      </c>
      <c r="K576">
        <v>4.2299999999999997E-2</v>
      </c>
      <c r="L576">
        <v>0.83160000000000001</v>
      </c>
      <c r="M576">
        <v>4.7100000000000003E-2</v>
      </c>
      <c r="N576">
        <v>0.35649999999999998</v>
      </c>
      <c r="O576">
        <v>2.12E-2</v>
      </c>
      <c r="P576">
        <v>0.1424</v>
      </c>
      <c r="Q576" s="1">
        <v>63418.51</v>
      </c>
      <c r="R576">
        <v>0.24340000000000001</v>
      </c>
      <c r="S576">
        <v>0.18559999999999999</v>
      </c>
      <c r="T576">
        <v>0.57099999999999995</v>
      </c>
      <c r="U576">
        <v>37.6</v>
      </c>
      <c r="V576" s="1">
        <v>91736.15</v>
      </c>
      <c r="W576">
        <v>181.3</v>
      </c>
      <c r="X576" s="1">
        <v>162368.82999999999</v>
      </c>
      <c r="Y576">
        <v>0.7359</v>
      </c>
      <c r="Z576">
        <v>0.22520000000000001</v>
      </c>
      <c r="AA576">
        <v>3.8899999999999997E-2</v>
      </c>
      <c r="AB576">
        <v>0.2641</v>
      </c>
      <c r="AC576">
        <v>162.37</v>
      </c>
      <c r="AD576" s="1">
        <v>6960.31</v>
      </c>
      <c r="AE576">
        <v>812.88</v>
      </c>
      <c r="AF576" s="1">
        <v>164046.60999999999</v>
      </c>
      <c r="AG576" t="s">
        <v>610</v>
      </c>
      <c r="AH576" s="1">
        <v>36324</v>
      </c>
      <c r="AI576" s="1">
        <v>59109.11</v>
      </c>
      <c r="AJ576">
        <v>65.94</v>
      </c>
      <c r="AK576">
        <v>39.76</v>
      </c>
      <c r="AL576">
        <v>44.45</v>
      </c>
      <c r="AM576">
        <v>4.4800000000000004</v>
      </c>
      <c r="AN576" s="1">
        <v>1499.78</v>
      </c>
      <c r="AO576">
        <v>0.93489999999999995</v>
      </c>
      <c r="AP576" s="1">
        <v>1382.3</v>
      </c>
      <c r="AQ576" s="1">
        <v>1940.34</v>
      </c>
      <c r="AR576" s="1">
        <v>6588.59</v>
      </c>
      <c r="AS576">
        <v>743.67</v>
      </c>
      <c r="AT576">
        <v>331.19</v>
      </c>
      <c r="AU576" s="1">
        <v>10986.09</v>
      </c>
      <c r="AV576" s="1">
        <v>4347.9799999999996</v>
      </c>
      <c r="AW576">
        <v>0.35139999999999999</v>
      </c>
      <c r="AX576" s="1">
        <v>6462.96</v>
      </c>
      <c r="AY576">
        <v>0.52239999999999998</v>
      </c>
      <c r="AZ576">
        <v>892.78</v>
      </c>
      <c r="BA576">
        <v>7.22E-2</v>
      </c>
      <c r="BB576">
        <v>669.05</v>
      </c>
      <c r="BC576">
        <v>5.4100000000000002E-2</v>
      </c>
      <c r="BD576" s="1">
        <v>12372.77</v>
      </c>
      <c r="BE576" s="1">
        <v>2736.74</v>
      </c>
      <c r="BF576">
        <v>0.55710000000000004</v>
      </c>
      <c r="BG576">
        <v>0.57630000000000003</v>
      </c>
      <c r="BH576">
        <v>0.22320000000000001</v>
      </c>
      <c r="BI576">
        <v>0.15720000000000001</v>
      </c>
      <c r="BJ576">
        <v>2.93E-2</v>
      </c>
      <c r="BK576">
        <v>1.41E-2</v>
      </c>
    </row>
    <row r="577" spans="1:63" x14ac:dyDescent="0.3">
      <c r="A577" t="s">
        <v>576</v>
      </c>
      <c r="B577">
        <v>47225</v>
      </c>
      <c r="C577">
        <v>53.57</v>
      </c>
      <c r="D577">
        <v>45.42</v>
      </c>
      <c r="E577" s="1">
        <v>2433</v>
      </c>
      <c r="F577" s="1">
        <v>2368.85</v>
      </c>
      <c r="G577">
        <v>1.5800000000000002E-2</v>
      </c>
      <c r="H577">
        <v>8.0000000000000004E-4</v>
      </c>
      <c r="I577">
        <v>1.0200000000000001E-2</v>
      </c>
      <c r="J577">
        <v>1.4E-3</v>
      </c>
      <c r="K577">
        <v>2.1000000000000001E-2</v>
      </c>
      <c r="L577">
        <v>0.92249999999999999</v>
      </c>
      <c r="M577">
        <v>2.8299999999999999E-2</v>
      </c>
      <c r="N577">
        <v>0.13669999999999999</v>
      </c>
      <c r="O577">
        <v>6.0000000000000001E-3</v>
      </c>
      <c r="P577">
        <v>0.1033</v>
      </c>
      <c r="Q577" s="1">
        <v>64279.01</v>
      </c>
      <c r="R577">
        <v>0.19370000000000001</v>
      </c>
      <c r="S577">
        <v>0.19270000000000001</v>
      </c>
      <c r="T577">
        <v>0.61360000000000003</v>
      </c>
      <c r="U577">
        <v>14.04</v>
      </c>
      <c r="V577" s="1">
        <v>86657.21</v>
      </c>
      <c r="W577">
        <v>170.03</v>
      </c>
      <c r="X577" s="1">
        <v>214061.53</v>
      </c>
      <c r="Y577">
        <v>0.84609999999999996</v>
      </c>
      <c r="Z577">
        <v>0.1065</v>
      </c>
      <c r="AA577">
        <v>4.7399999999999998E-2</v>
      </c>
      <c r="AB577">
        <v>0.15390000000000001</v>
      </c>
      <c r="AC577">
        <v>214.06</v>
      </c>
      <c r="AD577" s="1">
        <v>8049.37</v>
      </c>
      <c r="AE577">
        <v>934.02</v>
      </c>
      <c r="AF577" s="1">
        <v>214487.67</v>
      </c>
      <c r="AG577" t="s">
        <v>610</v>
      </c>
      <c r="AH577" s="1">
        <v>47179</v>
      </c>
      <c r="AI577" s="1">
        <v>92539.99</v>
      </c>
      <c r="AJ577">
        <v>64.680000000000007</v>
      </c>
      <c r="AK577">
        <v>36.549999999999997</v>
      </c>
      <c r="AL577">
        <v>40.89</v>
      </c>
      <c r="AM577">
        <v>4.42</v>
      </c>
      <c r="AN577" s="1">
        <v>2127.5100000000002</v>
      </c>
      <c r="AO577">
        <v>0.80469999999999997</v>
      </c>
      <c r="AP577" s="1">
        <v>1408.7</v>
      </c>
      <c r="AQ577" s="1">
        <v>1975.61</v>
      </c>
      <c r="AR577" s="1">
        <v>6533.91</v>
      </c>
      <c r="AS577">
        <v>631.25</v>
      </c>
      <c r="AT577">
        <v>353.29</v>
      </c>
      <c r="AU577" s="1">
        <v>10902.77</v>
      </c>
      <c r="AV577" s="1">
        <v>3410.57</v>
      </c>
      <c r="AW577">
        <v>0.28289999999999998</v>
      </c>
      <c r="AX577" s="1">
        <v>7411.24</v>
      </c>
      <c r="AY577">
        <v>0.61470000000000002</v>
      </c>
      <c r="AZ577">
        <v>827.83</v>
      </c>
      <c r="BA577">
        <v>6.8699999999999997E-2</v>
      </c>
      <c r="BB577">
        <v>406.31</v>
      </c>
      <c r="BC577">
        <v>3.3700000000000001E-2</v>
      </c>
      <c r="BD577" s="1">
        <v>12055.95</v>
      </c>
      <c r="BE577" s="1">
        <v>2002.75</v>
      </c>
      <c r="BF577">
        <v>0.26840000000000003</v>
      </c>
      <c r="BG577">
        <v>0.57599999999999996</v>
      </c>
      <c r="BH577">
        <v>0.22159999999999999</v>
      </c>
      <c r="BI577">
        <v>0.15110000000000001</v>
      </c>
      <c r="BJ577">
        <v>3.1699999999999999E-2</v>
      </c>
      <c r="BK577">
        <v>1.9599999999999999E-2</v>
      </c>
    </row>
    <row r="578" spans="1:63" x14ac:dyDescent="0.3">
      <c r="A578" t="s">
        <v>577</v>
      </c>
      <c r="B578">
        <v>47696</v>
      </c>
      <c r="C578">
        <v>124.38</v>
      </c>
      <c r="D578">
        <v>15.33</v>
      </c>
      <c r="E578" s="1">
        <v>1906.28</v>
      </c>
      <c r="F578" s="1">
        <v>1806.12</v>
      </c>
      <c r="G578">
        <v>3.3E-3</v>
      </c>
      <c r="H578">
        <v>5.0000000000000001E-4</v>
      </c>
      <c r="I578">
        <v>5.8999999999999999E-3</v>
      </c>
      <c r="J578">
        <v>6.9999999999999999E-4</v>
      </c>
      <c r="K578">
        <v>1.41E-2</v>
      </c>
      <c r="L578">
        <v>0.95499999999999996</v>
      </c>
      <c r="M578">
        <v>2.0500000000000001E-2</v>
      </c>
      <c r="N578">
        <v>0.40799999999999997</v>
      </c>
      <c r="O578">
        <v>5.1999999999999998E-3</v>
      </c>
      <c r="P578">
        <v>0.13589999999999999</v>
      </c>
      <c r="Q578" s="1">
        <v>54075.85</v>
      </c>
      <c r="R578">
        <v>0.25180000000000002</v>
      </c>
      <c r="S578">
        <v>0.17469999999999999</v>
      </c>
      <c r="T578">
        <v>0.57350000000000001</v>
      </c>
      <c r="U578">
        <v>12.57</v>
      </c>
      <c r="V578" s="1">
        <v>74562.86</v>
      </c>
      <c r="W578">
        <v>146.62</v>
      </c>
      <c r="X578" s="1">
        <v>154580.43</v>
      </c>
      <c r="Y578">
        <v>0.79330000000000001</v>
      </c>
      <c r="Z578">
        <v>0.124</v>
      </c>
      <c r="AA578">
        <v>8.2699999999999996E-2</v>
      </c>
      <c r="AB578">
        <v>0.20669999999999999</v>
      </c>
      <c r="AC578">
        <v>154.58000000000001</v>
      </c>
      <c r="AD578" s="1">
        <v>4175.84</v>
      </c>
      <c r="AE578">
        <v>489.93</v>
      </c>
      <c r="AF578" s="1">
        <v>142058.74</v>
      </c>
      <c r="AG578" t="s">
        <v>610</v>
      </c>
      <c r="AH578" s="1">
        <v>33173</v>
      </c>
      <c r="AI578" s="1">
        <v>51568.13</v>
      </c>
      <c r="AJ578">
        <v>40.07</v>
      </c>
      <c r="AK578">
        <v>25.4</v>
      </c>
      <c r="AL578">
        <v>28.44</v>
      </c>
      <c r="AM578">
        <v>4.3</v>
      </c>
      <c r="AN578" s="1">
        <v>1338.13</v>
      </c>
      <c r="AO578">
        <v>1.0494000000000001</v>
      </c>
      <c r="AP578" s="1">
        <v>1283.57</v>
      </c>
      <c r="AQ578" s="1">
        <v>2129.29</v>
      </c>
      <c r="AR578" s="1">
        <v>5878.58</v>
      </c>
      <c r="AS578">
        <v>502.8</v>
      </c>
      <c r="AT578">
        <v>227.95</v>
      </c>
      <c r="AU578" s="1">
        <v>10022.18</v>
      </c>
      <c r="AV578" s="1">
        <v>5919.59</v>
      </c>
      <c r="AW578">
        <v>0.49099999999999999</v>
      </c>
      <c r="AX578" s="1">
        <v>4263.1499999999996</v>
      </c>
      <c r="AY578">
        <v>0.35360000000000003</v>
      </c>
      <c r="AZ578" s="1">
        <v>1032.72</v>
      </c>
      <c r="BA578">
        <v>8.5699999999999998E-2</v>
      </c>
      <c r="BB578">
        <v>839.59</v>
      </c>
      <c r="BC578">
        <v>6.9599999999999995E-2</v>
      </c>
      <c r="BD578" s="1">
        <v>12055.06</v>
      </c>
      <c r="BE578" s="1">
        <v>4671.79</v>
      </c>
      <c r="BF578">
        <v>1.4818</v>
      </c>
      <c r="BG578">
        <v>0.5222</v>
      </c>
      <c r="BH578">
        <v>0.22170000000000001</v>
      </c>
      <c r="BI578">
        <v>0.1938</v>
      </c>
      <c r="BJ578">
        <v>3.6700000000000003E-2</v>
      </c>
      <c r="BK578">
        <v>2.5600000000000001E-2</v>
      </c>
    </row>
    <row r="579" spans="1:63" x14ac:dyDescent="0.3">
      <c r="A579" t="s">
        <v>578</v>
      </c>
      <c r="B579">
        <v>46219</v>
      </c>
      <c r="C579">
        <v>83.38</v>
      </c>
      <c r="D579">
        <v>14.01</v>
      </c>
      <c r="E579" s="1">
        <v>1168.27</v>
      </c>
      <c r="F579" s="1">
        <v>1151.81</v>
      </c>
      <c r="G579">
        <v>3.8E-3</v>
      </c>
      <c r="H579">
        <v>5.9999999999999995E-4</v>
      </c>
      <c r="I579">
        <v>5.7999999999999996E-3</v>
      </c>
      <c r="J579">
        <v>1.1000000000000001E-3</v>
      </c>
      <c r="K579">
        <v>3.2099999999999997E-2</v>
      </c>
      <c r="L579">
        <v>0.93410000000000004</v>
      </c>
      <c r="M579">
        <v>2.2499999999999999E-2</v>
      </c>
      <c r="N579">
        <v>0.27989999999999998</v>
      </c>
      <c r="O579">
        <v>1.6000000000000001E-3</v>
      </c>
      <c r="P579">
        <v>0.12659999999999999</v>
      </c>
      <c r="Q579" s="1">
        <v>54653.279999999999</v>
      </c>
      <c r="R579">
        <v>0.2621</v>
      </c>
      <c r="S579">
        <v>0.18540000000000001</v>
      </c>
      <c r="T579">
        <v>0.55249999999999999</v>
      </c>
      <c r="U579">
        <v>9.77</v>
      </c>
      <c r="V579" s="1">
        <v>66805.679999999993</v>
      </c>
      <c r="W579">
        <v>115.11</v>
      </c>
      <c r="X579" s="1">
        <v>157377.64000000001</v>
      </c>
      <c r="Y579">
        <v>0.90190000000000003</v>
      </c>
      <c r="Z579">
        <v>5.28E-2</v>
      </c>
      <c r="AA579">
        <v>4.5199999999999997E-2</v>
      </c>
      <c r="AB579">
        <v>9.8100000000000007E-2</v>
      </c>
      <c r="AC579">
        <v>157.38</v>
      </c>
      <c r="AD579" s="1">
        <v>4154.67</v>
      </c>
      <c r="AE579">
        <v>542.88</v>
      </c>
      <c r="AF579" s="1">
        <v>143763.85999999999</v>
      </c>
      <c r="AG579" t="s">
        <v>610</v>
      </c>
      <c r="AH579" s="1">
        <v>36610</v>
      </c>
      <c r="AI579" s="1">
        <v>57683.13</v>
      </c>
      <c r="AJ579">
        <v>40.17</v>
      </c>
      <c r="AK579">
        <v>25.24</v>
      </c>
      <c r="AL579">
        <v>29.2</v>
      </c>
      <c r="AM579">
        <v>4.3899999999999997</v>
      </c>
      <c r="AN579" s="1">
        <v>1803.93</v>
      </c>
      <c r="AO579">
        <v>1.3017000000000001</v>
      </c>
      <c r="AP579" s="1">
        <v>1332.05</v>
      </c>
      <c r="AQ579" s="1">
        <v>1982.07</v>
      </c>
      <c r="AR579" s="1">
        <v>6050.15</v>
      </c>
      <c r="AS579">
        <v>502.62</v>
      </c>
      <c r="AT579">
        <v>298.20999999999998</v>
      </c>
      <c r="AU579" s="1">
        <v>10165.11</v>
      </c>
      <c r="AV579" s="1">
        <v>5668.02</v>
      </c>
      <c r="AW579">
        <v>0.46239999999999998</v>
      </c>
      <c r="AX579" s="1">
        <v>4714.5</v>
      </c>
      <c r="AY579">
        <v>0.3846</v>
      </c>
      <c r="AZ579" s="1">
        <v>1289.6300000000001</v>
      </c>
      <c r="BA579">
        <v>0.1052</v>
      </c>
      <c r="BB579">
        <v>584.72</v>
      </c>
      <c r="BC579">
        <v>4.7699999999999999E-2</v>
      </c>
      <c r="BD579" s="1">
        <v>12256.88</v>
      </c>
      <c r="BE579" s="1">
        <v>4768.67</v>
      </c>
      <c r="BF579">
        <v>1.3737999999999999</v>
      </c>
      <c r="BG579">
        <v>0.53149999999999997</v>
      </c>
      <c r="BH579">
        <v>0.21740000000000001</v>
      </c>
      <c r="BI579">
        <v>0.1978</v>
      </c>
      <c r="BJ579">
        <v>3.5700000000000003E-2</v>
      </c>
      <c r="BK579">
        <v>1.7600000000000001E-2</v>
      </c>
    </row>
    <row r="580" spans="1:63" x14ac:dyDescent="0.3">
      <c r="A580" t="s">
        <v>579</v>
      </c>
      <c r="B580">
        <v>48884</v>
      </c>
      <c r="C580">
        <v>63.62</v>
      </c>
      <c r="D580">
        <v>26.08</v>
      </c>
      <c r="E580" s="1">
        <v>1658.91</v>
      </c>
      <c r="F580" s="1">
        <v>1630.5</v>
      </c>
      <c r="G580">
        <v>8.8999999999999999E-3</v>
      </c>
      <c r="H580">
        <v>8.9999999999999998E-4</v>
      </c>
      <c r="I580">
        <v>1.9400000000000001E-2</v>
      </c>
      <c r="J580">
        <v>1.1000000000000001E-3</v>
      </c>
      <c r="K580">
        <v>2.7799999999999998E-2</v>
      </c>
      <c r="L580">
        <v>0.90349999999999997</v>
      </c>
      <c r="M580">
        <v>3.8300000000000001E-2</v>
      </c>
      <c r="N580">
        <v>0.43580000000000002</v>
      </c>
      <c r="O580">
        <v>3.8E-3</v>
      </c>
      <c r="P580">
        <v>0.13250000000000001</v>
      </c>
      <c r="Q580" s="1">
        <v>55108.35</v>
      </c>
      <c r="R580">
        <v>0.26540000000000002</v>
      </c>
      <c r="S580">
        <v>0.16619999999999999</v>
      </c>
      <c r="T580">
        <v>0.56830000000000003</v>
      </c>
      <c r="U580">
        <v>10.76</v>
      </c>
      <c r="V580" s="1">
        <v>78506.3</v>
      </c>
      <c r="W580">
        <v>149.24</v>
      </c>
      <c r="X580" s="1">
        <v>190766.11</v>
      </c>
      <c r="Y580">
        <v>0.69499999999999995</v>
      </c>
      <c r="Z580">
        <v>0.2266</v>
      </c>
      <c r="AA580">
        <v>7.8399999999999997E-2</v>
      </c>
      <c r="AB580">
        <v>0.30499999999999999</v>
      </c>
      <c r="AC580">
        <v>190.77</v>
      </c>
      <c r="AD580" s="1">
        <v>5680.27</v>
      </c>
      <c r="AE580">
        <v>588.6</v>
      </c>
      <c r="AF580" s="1">
        <v>173265.99</v>
      </c>
      <c r="AG580" t="s">
        <v>610</v>
      </c>
      <c r="AH580" s="1">
        <v>33296</v>
      </c>
      <c r="AI580" s="1">
        <v>55878.91</v>
      </c>
      <c r="AJ580">
        <v>43.14</v>
      </c>
      <c r="AK580">
        <v>27.1</v>
      </c>
      <c r="AL580">
        <v>31.58</v>
      </c>
      <c r="AM580">
        <v>4.38</v>
      </c>
      <c r="AN580" s="1">
        <v>1208.82</v>
      </c>
      <c r="AO580">
        <v>0.92359999999999998</v>
      </c>
      <c r="AP580" s="1">
        <v>1318.95</v>
      </c>
      <c r="AQ580" s="1">
        <v>1956.12</v>
      </c>
      <c r="AR580" s="1">
        <v>5822.94</v>
      </c>
      <c r="AS580">
        <v>552.15</v>
      </c>
      <c r="AT580">
        <v>396</v>
      </c>
      <c r="AU580" s="1">
        <v>10046.17</v>
      </c>
      <c r="AV580" s="1">
        <v>4567.38</v>
      </c>
      <c r="AW580">
        <v>0.38429999999999997</v>
      </c>
      <c r="AX580" s="1">
        <v>4995.5</v>
      </c>
      <c r="AY580">
        <v>0.4204</v>
      </c>
      <c r="AZ580" s="1">
        <v>1499.96</v>
      </c>
      <c r="BA580">
        <v>0.12620000000000001</v>
      </c>
      <c r="BB580">
        <v>821.16</v>
      </c>
      <c r="BC580">
        <v>6.9099999999999995E-2</v>
      </c>
      <c r="BD580" s="1">
        <v>11884.01</v>
      </c>
      <c r="BE580" s="1">
        <v>3269.98</v>
      </c>
      <c r="BF580">
        <v>0.82499999999999996</v>
      </c>
      <c r="BG580">
        <v>0.52239999999999998</v>
      </c>
      <c r="BH580">
        <v>0.21790000000000001</v>
      </c>
      <c r="BI580">
        <v>0.20830000000000001</v>
      </c>
      <c r="BJ580">
        <v>3.09E-2</v>
      </c>
      <c r="BK580">
        <v>2.0400000000000001E-2</v>
      </c>
    </row>
    <row r="581" spans="1:63" x14ac:dyDescent="0.3">
      <c r="A581" t="s">
        <v>580</v>
      </c>
      <c r="B581">
        <v>46060</v>
      </c>
      <c r="C581">
        <v>112.1</v>
      </c>
      <c r="D581">
        <v>16.940000000000001</v>
      </c>
      <c r="E581" s="1">
        <v>1899</v>
      </c>
      <c r="F581" s="1">
        <v>1881.9</v>
      </c>
      <c r="G581">
        <v>1.9E-3</v>
      </c>
      <c r="H581">
        <v>5.0000000000000001E-4</v>
      </c>
      <c r="I581">
        <v>4.8999999999999998E-3</v>
      </c>
      <c r="J581">
        <v>6.9999999999999999E-4</v>
      </c>
      <c r="K581">
        <v>1.1599999999999999E-2</v>
      </c>
      <c r="L581">
        <v>0.96160000000000001</v>
      </c>
      <c r="M581">
        <v>1.8800000000000001E-2</v>
      </c>
      <c r="N581">
        <v>0.45</v>
      </c>
      <c r="O581">
        <v>1.2999999999999999E-3</v>
      </c>
      <c r="P581">
        <v>0.1404</v>
      </c>
      <c r="Q581" s="1">
        <v>53329.54</v>
      </c>
      <c r="R581">
        <v>0.26729999999999998</v>
      </c>
      <c r="S581">
        <v>0.1691</v>
      </c>
      <c r="T581">
        <v>0.56359999999999999</v>
      </c>
      <c r="U581">
        <v>14.39</v>
      </c>
      <c r="V581" s="1">
        <v>74192.19</v>
      </c>
      <c r="W581">
        <v>127.83</v>
      </c>
      <c r="X581" s="1">
        <v>117127.48</v>
      </c>
      <c r="Y581">
        <v>0.86670000000000003</v>
      </c>
      <c r="Z581">
        <v>7.3999999999999996E-2</v>
      </c>
      <c r="AA581">
        <v>5.9299999999999999E-2</v>
      </c>
      <c r="AB581">
        <v>0.1333</v>
      </c>
      <c r="AC581">
        <v>117.13</v>
      </c>
      <c r="AD581" s="1">
        <v>2968.08</v>
      </c>
      <c r="AE581">
        <v>404.51</v>
      </c>
      <c r="AF581" s="1">
        <v>110418.53</v>
      </c>
      <c r="AG581" t="s">
        <v>610</v>
      </c>
      <c r="AH581" s="1">
        <v>33805</v>
      </c>
      <c r="AI581" s="1">
        <v>49699.41</v>
      </c>
      <c r="AJ581">
        <v>35.85</v>
      </c>
      <c r="AK581">
        <v>24.81</v>
      </c>
      <c r="AL581">
        <v>27.47</v>
      </c>
      <c r="AM581">
        <v>4.29</v>
      </c>
      <c r="AN581" s="1">
        <v>1167.01</v>
      </c>
      <c r="AO581">
        <v>1.0793999999999999</v>
      </c>
      <c r="AP581" s="1">
        <v>1313.56</v>
      </c>
      <c r="AQ581" s="1">
        <v>2189.85</v>
      </c>
      <c r="AR581" s="1">
        <v>5915.74</v>
      </c>
      <c r="AS581">
        <v>497.21</v>
      </c>
      <c r="AT581">
        <v>278.17</v>
      </c>
      <c r="AU581" s="1">
        <v>10194.530000000001</v>
      </c>
      <c r="AV581" s="1">
        <v>6765.91</v>
      </c>
      <c r="AW581">
        <v>0.5786</v>
      </c>
      <c r="AX581" s="1">
        <v>2895</v>
      </c>
      <c r="AY581">
        <v>0.24759999999999999</v>
      </c>
      <c r="AZ581" s="1">
        <v>1182.6400000000001</v>
      </c>
      <c r="BA581">
        <v>0.1011</v>
      </c>
      <c r="BB581">
        <v>849.88</v>
      </c>
      <c r="BC581">
        <v>7.2700000000000001E-2</v>
      </c>
      <c r="BD581" s="1">
        <v>11693.43</v>
      </c>
      <c r="BE581" s="1">
        <v>6237.68</v>
      </c>
      <c r="BF581">
        <v>2.4247000000000001</v>
      </c>
      <c r="BG581">
        <v>0.51949999999999996</v>
      </c>
      <c r="BH581">
        <v>0.22459999999999999</v>
      </c>
      <c r="BI581">
        <v>0.20180000000000001</v>
      </c>
      <c r="BJ581">
        <v>3.9699999999999999E-2</v>
      </c>
      <c r="BK581">
        <v>1.44E-2</v>
      </c>
    </row>
    <row r="582" spans="1:63" x14ac:dyDescent="0.3">
      <c r="A582" t="s">
        <v>581</v>
      </c>
      <c r="B582">
        <v>49155</v>
      </c>
      <c r="C582">
        <v>84.05</v>
      </c>
      <c r="D582">
        <v>12.86</v>
      </c>
      <c r="E582" s="1">
        <v>1080.6400000000001</v>
      </c>
      <c r="F582" s="1">
        <v>1028.3699999999999</v>
      </c>
      <c r="G582">
        <v>1.8E-3</v>
      </c>
      <c r="H582">
        <v>1E-4</v>
      </c>
      <c r="I582">
        <v>4.1000000000000003E-3</v>
      </c>
      <c r="J582">
        <v>5.9999999999999995E-4</v>
      </c>
      <c r="K582">
        <v>7.6E-3</v>
      </c>
      <c r="L582">
        <v>0.96870000000000001</v>
      </c>
      <c r="M582">
        <v>1.7000000000000001E-2</v>
      </c>
      <c r="N582">
        <v>0.79100000000000004</v>
      </c>
      <c r="O582">
        <v>1.9E-3</v>
      </c>
      <c r="P582">
        <v>0.1678</v>
      </c>
      <c r="Q582" s="1">
        <v>51898.81</v>
      </c>
      <c r="R582">
        <v>0.2354</v>
      </c>
      <c r="S582">
        <v>0.20580000000000001</v>
      </c>
      <c r="T582">
        <v>0.55879999999999996</v>
      </c>
      <c r="U582">
        <v>9.36</v>
      </c>
      <c r="V582" s="1">
        <v>68867.14</v>
      </c>
      <c r="W582">
        <v>110.97</v>
      </c>
      <c r="X582" s="1">
        <v>91028.31</v>
      </c>
      <c r="Y582">
        <v>0.85060000000000002</v>
      </c>
      <c r="Z582">
        <v>6.3799999999999996E-2</v>
      </c>
      <c r="AA582">
        <v>8.5599999999999996E-2</v>
      </c>
      <c r="AB582">
        <v>0.14940000000000001</v>
      </c>
      <c r="AC582">
        <v>91.03</v>
      </c>
      <c r="AD582" s="1">
        <v>2115.73</v>
      </c>
      <c r="AE582">
        <v>286.31</v>
      </c>
      <c r="AF582" s="1">
        <v>81888.960000000006</v>
      </c>
      <c r="AG582" t="s">
        <v>610</v>
      </c>
      <c r="AH582" s="1">
        <v>30108</v>
      </c>
      <c r="AI582" s="1">
        <v>43901.09</v>
      </c>
      <c r="AJ582">
        <v>30.57</v>
      </c>
      <c r="AK582">
        <v>22.8</v>
      </c>
      <c r="AL582">
        <v>24.8</v>
      </c>
      <c r="AM582">
        <v>4.32</v>
      </c>
      <c r="AN582" s="1">
        <v>1890.88</v>
      </c>
      <c r="AO582">
        <v>0.96079999999999999</v>
      </c>
      <c r="AP582" s="1">
        <v>1513.76</v>
      </c>
      <c r="AQ582" s="1">
        <v>2537.44</v>
      </c>
      <c r="AR582" s="1">
        <v>6845.75</v>
      </c>
      <c r="AS582">
        <v>533.89</v>
      </c>
      <c r="AT582">
        <v>364.19</v>
      </c>
      <c r="AU582" s="1">
        <v>11795.02</v>
      </c>
      <c r="AV582" s="1">
        <v>9993.4</v>
      </c>
      <c r="AW582">
        <v>0.68300000000000005</v>
      </c>
      <c r="AX582" s="1">
        <v>2064.7600000000002</v>
      </c>
      <c r="AY582">
        <v>0.1411</v>
      </c>
      <c r="AZ582" s="1">
        <v>1171.95</v>
      </c>
      <c r="BA582">
        <v>8.0100000000000005E-2</v>
      </c>
      <c r="BB582" s="1">
        <v>1401.91</v>
      </c>
      <c r="BC582">
        <v>9.5799999999999996E-2</v>
      </c>
      <c r="BD582" s="1">
        <v>14632.03</v>
      </c>
      <c r="BE582" s="1">
        <v>8796.17</v>
      </c>
      <c r="BF582">
        <v>4.5284000000000004</v>
      </c>
      <c r="BG582">
        <v>0.51239999999999997</v>
      </c>
      <c r="BH582">
        <v>0.22239999999999999</v>
      </c>
      <c r="BI582">
        <v>0.2056</v>
      </c>
      <c r="BJ582">
        <v>4.1399999999999999E-2</v>
      </c>
      <c r="BK582">
        <v>1.8200000000000001E-2</v>
      </c>
    </row>
    <row r="583" spans="1:63" x14ac:dyDescent="0.3">
      <c r="A583" t="s">
        <v>582</v>
      </c>
      <c r="B583">
        <v>47746</v>
      </c>
      <c r="C583">
        <v>89.29</v>
      </c>
      <c r="D583">
        <v>12.94</v>
      </c>
      <c r="E583" s="1">
        <v>1155.48</v>
      </c>
      <c r="F583" s="1">
        <v>1114.29</v>
      </c>
      <c r="G583">
        <v>2.3E-3</v>
      </c>
      <c r="H583">
        <v>5.0000000000000001E-4</v>
      </c>
      <c r="I583">
        <v>5.0000000000000001E-3</v>
      </c>
      <c r="J583">
        <v>1E-3</v>
      </c>
      <c r="K583">
        <v>1.38E-2</v>
      </c>
      <c r="L583">
        <v>0.96030000000000004</v>
      </c>
      <c r="M583">
        <v>1.72E-2</v>
      </c>
      <c r="N583">
        <v>0.40620000000000001</v>
      </c>
      <c r="O583">
        <v>1E-3</v>
      </c>
      <c r="P583">
        <v>0.14219999999999999</v>
      </c>
      <c r="Q583" s="1">
        <v>53099.41</v>
      </c>
      <c r="R583">
        <v>0.25369999999999998</v>
      </c>
      <c r="S583">
        <v>0.17960000000000001</v>
      </c>
      <c r="T583">
        <v>0.56669999999999998</v>
      </c>
      <c r="U583">
        <v>10.220000000000001</v>
      </c>
      <c r="V583" s="1">
        <v>66031.73</v>
      </c>
      <c r="W583">
        <v>108.9</v>
      </c>
      <c r="X583" s="1">
        <v>136734.26999999999</v>
      </c>
      <c r="Y583">
        <v>0.89429999999999998</v>
      </c>
      <c r="Z583">
        <v>5.2200000000000003E-2</v>
      </c>
      <c r="AA583">
        <v>5.3499999999999999E-2</v>
      </c>
      <c r="AB583">
        <v>0.1057</v>
      </c>
      <c r="AC583">
        <v>136.72999999999999</v>
      </c>
      <c r="AD583" s="1">
        <v>3665.44</v>
      </c>
      <c r="AE583">
        <v>475.02</v>
      </c>
      <c r="AF583" s="1">
        <v>125406.24</v>
      </c>
      <c r="AG583" t="s">
        <v>610</v>
      </c>
      <c r="AH583" s="1">
        <v>33148</v>
      </c>
      <c r="AI583" s="1">
        <v>50128.83</v>
      </c>
      <c r="AJ583">
        <v>39.950000000000003</v>
      </c>
      <c r="AK583">
        <v>25.54</v>
      </c>
      <c r="AL583">
        <v>28.28</v>
      </c>
      <c r="AM583">
        <v>4.55</v>
      </c>
      <c r="AN583" s="1">
        <v>1169.03</v>
      </c>
      <c r="AO583">
        <v>1.2626999999999999</v>
      </c>
      <c r="AP583" s="1">
        <v>1400.84</v>
      </c>
      <c r="AQ583" s="1">
        <v>2183.87</v>
      </c>
      <c r="AR583" s="1">
        <v>6183.91</v>
      </c>
      <c r="AS583">
        <v>512.08000000000004</v>
      </c>
      <c r="AT583">
        <v>283.81</v>
      </c>
      <c r="AU583" s="1">
        <v>10564.51</v>
      </c>
      <c r="AV583" s="1">
        <v>6712.48</v>
      </c>
      <c r="AW583">
        <v>0.54039999999999999</v>
      </c>
      <c r="AX583" s="1">
        <v>3629.48</v>
      </c>
      <c r="AY583">
        <v>0.29220000000000002</v>
      </c>
      <c r="AZ583" s="1">
        <v>1253.4100000000001</v>
      </c>
      <c r="BA583">
        <v>0.1009</v>
      </c>
      <c r="BB583">
        <v>824.95</v>
      </c>
      <c r="BC583">
        <v>6.6400000000000001E-2</v>
      </c>
      <c r="BD583" s="1">
        <v>12420.33</v>
      </c>
      <c r="BE583" s="1">
        <v>5719.58</v>
      </c>
      <c r="BF583">
        <v>2.0592999999999999</v>
      </c>
      <c r="BG583">
        <v>0.50219999999999998</v>
      </c>
      <c r="BH583">
        <v>0.22370000000000001</v>
      </c>
      <c r="BI583">
        <v>0.22339999999999999</v>
      </c>
      <c r="BJ583">
        <v>3.4700000000000002E-2</v>
      </c>
      <c r="BK583">
        <v>1.5900000000000001E-2</v>
      </c>
    </row>
    <row r="584" spans="1:63" x14ac:dyDescent="0.3">
      <c r="A584" t="s">
        <v>583</v>
      </c>
      <c r="B584">
        <v>48397</v>
      </c>
      <c r="C584">
        <v>70.95</v>
      </c>
      <c r="D584">
        <v>12.05</v>
      </c>
      <c r="E584">
        <v>855.18</v>
      </c>
      <c r="F584">
        <v>842.59</v>
      </c>
      <c r="G584">
        <v>3.0000000000000001E-3</v>
      </c>
      <c r="H584">
        <v>1E-4</v>
      </c>
      <c r="I584">
        <v>6.0000000000000001E-3</v>
      </c>
      <c r="J584">
        <v>1.2999999999999999E-3</v>
      </c>
      <c r="K584">
        <v>1.8800000000000001E-2</v>
      </c>
      <c r="L584">
        <v>0.95009999999999994</v>
      </c>
      <c r="M584">
        <v>2.07E-2</v>
      </c>
      <c r="N584">
        <v>0.33429999999999999</v>
      </c>
      <c r="O584">
        <v>1.1999999999999999E-3</v>
      </c>
      <c r="P584">
        <v>0.13489999999999999</v>
      </c>
      <c r="Q584" s="1">
        <v>53472.89</v>
      </c>
      <c r="R584">
        <v>0.28749999999999998</v>
      </c>
      <c r="S584">
        <v>0.16800000000000001</v>
      </c>
      <c r="T584">
        <v>0.54449999999999998</v>
      </c>
      <c r="U584">
        <v>7.9</v>
      </c>
      <c r="V584" s="1">
        <v>67734.95</v>
      </c>
      <c r="W584">
        <v>103.91</v>
      </c>
      <c r="X584" s="1">
        <v>157530.29</v>
      </c>
      <c r="Y584">
        <v>0.875</v>
      </c>
      <c r="Z584">
        <v>6.88E-2</v>
      </c>
      <c r="AA584">
        <v>5.62E-2</v>
      </c>
      <c r="AB584">
        <v>0.125</v>
      </c>
      <c r="AC584">
        <v>157.53</v>
      </c>
      <c r="AD584" s="1">
        <v>4145.8599999999997</v>
      </c>
      <c r="AE584">
        <v>530.34</v>
      </c>
      <c r="AF584" s="1">
        <v>136252.37</v>
      </c>
      <c r="AG584" t="s">
        <v>610</v>
      </c>
      <c r="AH584" s="1">
        <v>34522</v>
      </c>
      <c r="AI584" s="1">
        <v>52893.65</v>
      </c>
      <c r="AJ584">
        <v>40.03</v>
      </c>
      <c r="AK584">
        <v>25</v>
      </c>
      <c r="AL584">
        <v>29.5</v>
      </c>
      <c r="AM584">
        <v>4.59</v>
      </c>
      <c r="AN584" s="1">
        <v>1546.09</v>
      </c>
      <c r="AO584">
        <v>1.3241000000000001</v>
      </c>
      <c r="AP584" s="1">
        <v>1484.47</v>
      </c>
      <c r="AQ584" s="1">
        <v>1975.72</v>
      </c>
      <c r="AR584" s="1">
        <v>6097.17</v>
      </c>
      <c r="AS584">
        <v>479.87</v>
      </c>
      <c r="AT584">
        <v>292.36</v>
      </c>
      <c r="AU584" s="1">
        <v>10329.59</v>
      </c>
      <c r="AV584" s="1">
        <v>6101.23</v>
      </c>
      <c r="AW584">
        <v>0.4763</v>
      </c>
      <c r="AX584" s="1">
        <v>4437.38</v>
      </c>
      <c r="AY584">
        <v>0.34639999999999999</v>
      </c>
      <c r="AZ584" s="1">
        <v>1585.04</v>
      </c>
      <c r="BA584">
        <v>0.1237</v>
      </c>
      <c r="BB584">
        <v>685.79</v>
      </c>
      <c r="BC584">
        <v>5.3499999999999999E-2</v>
      </c>
      <c r="BD584" s="1">
        <v>12809.45</v>
      </c>
      <c r="BE584" s="1">
        <v>5351.39</v>
      </c>
      <c r="BF584">
        <v>1.7317</v>
      </c>
      <c r="BG584">
        <v>0.52439999999999998</v>
      </c>
      <c r="BH584">
        <v>0.21440000000000001</v>
      </c>
      <c r="BI584">
        <v>0.2089</v>
      </c>
      <c r="BJ584">
        <v>3.5000000000000003E-2</v>
      </c>
      <c r="BK584">
        <v>1.72E-2</v>
      </c>
    </row>
    <row r="585" spans="1:63" x14ac:dyDescent="0.3">
      <c r="A585" t="s">
        <v>584</v>
      </c>
      <c r="B585">
        <v>45047</v>
      </c>
      <c r="C585">
        <v>35.380000000000003</v>
      </c>
      <c r="D585">
        <v>291.64999999999998</v>
      </c>
      <c r="E585" s="1">
        <v>10318.719999999999</v>
      </c>
      <c r="F585" s="1">
        <v>9874.9</v>
      </c>
      <c r="G585">
        <v>6.1899999999999997E-2</v>
      </c>
      <c r="H585">
        <v>8.0000000000000004E-4</v>
      </c>
      <c r="I585">
        <v>0.1331</v>
      </c>
      <c r="J585">
        <v>1.1999999999999999E-3</v>
      </c>
      <c r="K585">
        <v>6.8400000000000002E-2</v>
      </c>
      <c r="L585">
        <v>0.67689999999999995</v>
      </c>
      <c r="M585">
        <v>5.7700000000000001E-2</v>
      </c>
      <c r="N585">
        <v>0.36809999999999998</v>
      </c>
      <c r="O585">
        <v>5.8500000000000003E-2</v>
      </c>
      <c r="P585">
        <v>0.1351</v>
      </c>
      <c r="Q585" s="1">
        <v>67880.92</v>
      </c>
      <c r="R585">
        <v>0.26240000000000002</v>
      </c>
      <c r="S585">
        <v>0.18779999999999999</v>
      </c>
      <c r="T585">
        <v>0.54979999999999996</v>
      </c>
      <c r="U585">
        <v>56.76</v>
      </c>
      <c r="V585" s="1">
        <v>94389.89</v>
      </c>
      <c r="W585">
        <v>179.72</v>
      </c>
      <c r="X585" s="1">
        <v>160386.13</v>
      </c>
      <c r="Y585">
        <v>0.76200000000000001</v>
      </c>
      <c r="Z585">
        <v>0.2056</v>
      </c>
      <c r="AA585">
        <v>3.2300000000000002E-2</v>
      </c>
      <c r="AB585">
        <v>0.23799999999999999</v>
      </c>
      <c r="AC585">
        <v>160.38999999999999</v>
      </c>
      <c r="AD585" s="1">
        <v>7597.47</v>
      </c>
      <c r="AE585">
        <v>879.43</v>
      </c>
      <c r="AF585" s="1">
        <v>170668.47</v>
      </c>
      <c r="AG585" t="s">
        <v>610</v>
      </c>
      <c r="AH585" s="1">
        <v>40962</v>
      </c>
      <c r="AI585" s="1">
        <v>72049.27</v>
      </c>
      <c r="AJ585">
        <v>76.069999999999993</v>
      </c>
      <c r="AK585">
        <v>44.4</v>
      </c>
      <c r="AL585">
        <v>51.65</v>
      </c>
      <c r="AM585">
        <v>4.78</v>
      </c>
      <c r="AN585" s="1">
        <v>1584.74</v>
      </c>
      <c r="AO585">
        <v>0.83730000000000004</v>
      </c>
      <c r="AP585" s="1">
        <v>1410.88</v>
      </c>
      <c r="AQ585" s="1">
        <v>1976.14</v>
      </c>
      <c r="AR585" s="1">
        <v>6985.19</v>
      </c>
      <c r="AS585">
        <v>776.71</v>
      </c>
      <c r="AT585">
        <v>401.92</v>
      </c>
      <c r="AU585" s="1">
        <v>11550.85</v>
      </c>
      <c r="AV585" s="1">
        <v>4243.22</v>
      </c>
      <c r="AW585">
        <v>0.32890000000000003</v>
      </c>
      <c r="AX585" s="1">
        <v>7071.39</v>
      </c>
      <c r="AY585">
        <v>0.54820000000000002</v>
      </c>
      <c r="AZ585">
        <v>936.19</v>
      </c>
      <c r="BA585">
        <v>7.2599999999999998E-2</v>
      </c>
      <c r="BB585">
        <v>648.95000000000005</v>
      </c>
      <c r="BC585">
        <v>5.0299999999999997E-2</v>
      </c>
      <c r="BD585" s="1">
        <v>12899.75</v>
      </c>
      <c r="BE585" s="1">
        <v>2663.14</v>
      </c>
      <c r="BF585">
        <v>0.4597</v>
      </c>
      <c r="BG585">
        <v>0.5927</v>
      </c>
      <c r="BH585">
        <v>0.2195</v>
      </c>
      <c r="BI585">
        <v>0.14219999999999999</v>
      </c>
      <c r="BJ585">
        <v>2.81E-2</v>
      </c>
      <c r="BK585">
        <v>1.7500000000000002E-2</v>
      </c>
    </row>
    <row r="586" spans="1:63" x14ac:dyDescent="0.3">
      <c r="A586" t="s">
        <v>585</v>
      </c>
      <c r="B586">
        <v>49106</v>
      </c>
      <c r="C586">
        <v>130.86000000000001</v>
      </c>
      <c r="D586">
        <v>10.7</v>
      </c>
      <c r="E586" s="1">
        <v>1400.2</v>
      </c>
      <c r="F586" s="1">
        <v>1317.05</v>
      </c>
      <c r="G586">
        <v>4.0000000000000001E-3</v>
      </c>
      <c r="H586">
        <v>6.9999999999999999E-4</v>
      </c>
      <c r="I586">
        <v>9.4999999999999998E-3</v>
      </c>
      <c r="J586">
        <v>1E-3</v>
      </c>
      <c r="K586">
        <v>1.38E-2</v>
      </c>
      <c r="L586">
        <v>0.94950000000000001</v>
      </c>
      <c r="M586">
        <v>2.1499999999999998E-2</v>
      </c>
      <c r="N586">
        <v>0.44829999999999998</v>
      </c>
      <c r="O586">
        <v>3.3999999999999998E-3</v>
      </c>
      <c r="P586">
        <v>0.14419999999999999</v>
      </c>
      <c r="Q586" s="1">
        <v>53198.87</v>
      </c>
      <c r="R586">
        <v>0.29010000000000002</v>
      </c>
      <c r="S586">
        <v>0.1956</v>
      </c>
      <c r="T586">
        <v>0.51419999999999999</v>
      </c>
      <c r="U586">
        <v>10.72</v>
      </c>
      <c r="V586" s="1">
        <v>74719.179999999993</v>
      </c>
      <c r="W586">
        <v>125.57</v>
      </c>
      <c r="X586" s="1">
        <v>196713.94</v>
      </c>
      <c r="Y586">
        <v>0.65969999999999995</v>
      </c>
      <c r="Z586">
        <v>0.16669999999999999</v>
      </c>
      <c r="AA586">
        <v>0.1736</v>
      </c>
      <c r="AB586">
        <v>0.34029999999999999</v>
      </c>
      <c r="AC586">
        <v>196.71</v>
      </c>
      <c r="AD586" s="1">
        <v>5419.36</v>
      </c>
      <c r="AE586">
        <v>473.93</v>
      </c>
      <c r="AF586" s="1">
        <v>176483</v>
      </c>
      <c r="AG586" t="s">
        <v>610</v>
      </c>
      <c r="AH586" s="1">
        <v>33296</v>
      </c>
      <c r="AI586" s="1">
        <v>52903.27</v>
      </c>
      <c r="AJ586">
        <v>38.64</v>
      </c>
      <c r="AK586">
        <v>24.98</v>
      </c>
      <c r="AL586">
        <v>27.15</v>
      </c>
      <c r="AM586">
        <v>4.12</v>
      </c>
      <c r="AN586" s="1">
        <v>1299.94</v>
      </c>
      <c r="AO586">
        <v>1.0921000000000001</v>
      </c>
      <c r="AP586" s="1">
        <v>1522.89</v>
      </c>
      <c r="AQ586" s="1">
        <v>2375.7800000000002</v>
      </c>
      <c r="AR586" s="1">
        <v>6316.16</v>
      </c>
      <c r="AS586">
        <v>484.7</v>
      </c>
      <c r="AT586">
        <v>370.79</v>
      </c>
      <c r="AU586" s="1">
        <v>11070.32</v>
      </c>
      <c r="AV586" s="1">
        <v>5651.21</v>
      </c>
      <c r="AW586">
        <v>0.42480000000000001</v>
      </c>
      <c r="AX586" s="1">
        <v>5277.04</v>
      </c>
      <c r="AY586">
        <v>0.3967</v>
      </c>
      <c r="AZ586" s="1">
        <v>1381.26</v>
      </c>
      <c r="BA586">
        <v>0.1038</v>
      </c>
      <c r="BB586">
        <v>992.85</v>
      </c>
      <c r="BC586">
        <v>7.46E-2</v>
      </c>
      <c r="BD586" s="1">
        <v>13302.36</v>
      </c>
      <c r="BE586" s="1">
        <v>4070.36</v>
      </c>
      <c r="BF586">
        <v>1.1936</v>
      </c>
      <c r="BG586">
        <v>0.50360000000000005</v>
      </c>
      <c r="BH586">
        <v>0.2296</v>
      </c>
      <c r="BI586">
        <v>0.20960000000000001</v>
      </c>
      <c r="BJ586">
        <v>3.2800000000000003E-2</v>
      </c>
      <c r="BK586">
        <v>2.4400000000000002E-2</v>
      </c>
    </row>
    <row r="587" spans="1:63" x14ac:dyDescent="0.3">
      <c r="A587" t="s">
        <v>586</v>
      </c>
      <c r="B587">
        <v>45062</v>
      </c>
      <c r="C587">
        <v>30.38</v>
      </c>
      <c r="D587">
        <v>137.18</v>
      </c>
      <c r="E587" s="1">
        <v>4167.6899999999996</v>
      </c>
      <c r="F587" s="1">
        <v>4093.86</v>
      </c>
      <c r="G587">
        <v>6.25E-2</v>
      </c>
      <c r="H587">
        <v>1.1999999999999999E-3</v>
      </c>
      <c r="I587">
        <v>5.7000000000000002E-2</v>
      </c>
      <c r="J587">
        <v>8.9999999999999998E-4</v>
      </c>
      <c r="K587">
        <v>3.5900000000000001E-2</v>
      </c>
      <c r="L587">
        <v>0.80220000000000002</v>
      </c>
      <c r="M587">
        <v>4.0300000000000002E-2</v>
      </c>
      <c r="N587">
        <v>0.14799999999999999</v>
      </c>
      <c r="O587">
        <v>2.63E-2</v>
      </c>
      <c r="P587">
        <v>0.108</v>
      </c>
      <c r="Q587" s="1">
        <v>69781.39</v>
      </c>
      <c r="R587">
        <v>0.19159999999999999</v>
      </c>
      <c r="S587">
        <v>0.19020000000000001</v>
      </c>
      <c r="T587">
        <v>0.61829999999999996</v>
      </c>
      <c r="U587">
        <v>26.7</v>
      </c>
      <c r="V587" s="1">
        <v>84054.66</v>
      </c>
      <c r="W587">
        <v>154.56</v>
      </c>
      <c r="X587" s="1">
        <v>254354.21</v>
      </c>
      <c r="Y587">
        <v>0.74039999999999995</v>
      </c>
      <c r="Z587">
        <v>0.22500000000000001</v>
      </c>
      <c r="AA587">
        <v>3.4599999999999999E-2</v>
      </c>
      <c r="AB587">
        <v>0.2596</v>
      </c>
      <c r="AC587">
        <v>254.35</v>
      </c>
      <c r="AD587" s="1">
        <v>10235.549999999999</v>
      </c>
      <c r="AE587" s="1">
        <v>1055.7</v>
      </c>
      <c r="AF587" s="1">
        <v>263998.07</v>
      </c>
      <c r="AG587" t="s">
        <v>610</v>
      </c>
      <c r="AH587" s="1">
        <v>49285</v>
      </c>
      <c r="AI587" s="1">
        <v>97553.02</v>
      </c>
      <c r="AJ587">
        <v>67.38</v>
      </c>
      <c r="AK587">
        <v>38.36</v>
      </c>
      <c r="AL587">
        <v>43.3</v>
      </c>
      <c r="AM587">
        <v>4.99</v>
      </c>
      <c r="AN587" s="1">
        <v>1511.29</v>
      </c>
      <c r="AO587">
        <v>0.66779999999999995</v>
      </c>
      <c r="AP587" s="1">
        <v>1478.46</v>
      </c>
      <c r="AQ587" s="1">
        <v>2148.41</v>
      </c>
      <c r="AR587" s="1">
        <v>7124.52</v>
      </c>
      <c r="AS587">
        <v>756.78</v>
      </c>
      <c r="AT587">
        <v>422.08</v>
      </c>
      <c r="AU587" s="1">
        <v>11930.24</v>
      </c>
      <c r="AV587" s="1">
        <v>2824.97</v>
      </c>
      <c r="AW587">
        <v>0.21410000000000001</v>
      </c>
      <c r="AX587" s="1">
        <v>9079.8799999999992</v>
      </c>
      <c r="AY587">
        <v>0.68820000000000003</v>
      </c>
      <c r="AZ587">
        <v>867.84</v>
      </c>
      <c r="BA587">
        <v>6.5799999999999997E-2</v>
      </c>
      <c r="BB587">
        <v>421.12</v>
      </c>
      <c r="BC587">
        <v>3.1899999999999998E-2</v>
      </c>
      <c r="BD587" s="1">
        <v>13193.81</v>
      </c>
      <c r="BE587" s="1">
        <v>1079.75</v>
      </c>
      <c r="BF587">
        <v>0.1193</v>
      </c>
      <c r="BG587">
        <v>0.58960000000000001</v>
      </c>
      <c r="BH587">
        <v>0.22620000000000001</v>
      </c>
      <c r="BI587">
        <v>0.13420000000000001</v>
      </c>
      <c r="BJ587">
        <v>2.9899999999999999E-2</v>
      </c>
      <c r="BK587">
        <v>2.01E-2</v>
      </c>
    </row>
    <row r="588" spans="1:63" x14ac:dyDescent="0.3">
      <c r="A588" t="s">
        <v>587</v>
      </c>
      <c r="B588">
        <v>49668</v>
      </c>
      <c r="C588">
        <v>64.81</v>
      </c>
      <c r="D588">
        <v>26.2</v>
      </c>
      <c r="E588" s="1">
        <v>1698.01</v>
      </c>
      <c r="F588" s="1">
        <v>1667.34</v>
      </c>
      <c r="G588">
        <v>8.0000000000000002E-3</v>
      </c>
      <c r="H588">
        <v>6.9999999999999999E-4</v>
      </c>
      <c r="I588">
        <v>1.3100000000000001E-2</v>
      </c>
      <c r="J588">
        <v>1.4E-3</v>
      </c>
      <c r="K588">
        <v>2.7199999999999998E-2</v>
      </c>
      <c r="L588">
        <v>0.91920000000000002</v>
      </c>
      <c r="M588">
        <v>3.04E-2</v>
      </c>
      <c r="N588">
        <v>0.36759999999999998</v>
      </c>
      <c r="O588">
        <v>5.3E-3</v>
      </c>
      <c r="P588">
        <v>0.1313</v>
      </c>
      <c r="Q588" s="1">
        <v>55113.68</v>
      </c>
      <c r="R588">
        <v>0.2344</v>
      </c>
      <c r="S588">
        <v>0.17</v>
      </c>
      <c r="T588">
        <v>0.59560000000000002</v>
      </c>
      <c r="U588">
        <v>12.02</v>
      </c>
      <c r="V588" s="1">
        <v>72914.02</v>
      </c>
      <c r="W588">
        <v>136.79</v>
      </c>
      <c r="X588" s="1">
        <v>171847.38</v>
      </c>
      <c r="Y588">
        <v>0.78820000000000001</v>
      </c>
      <c r="Z588">
        <v>0.15970000000000001</v>
      </c>
      <c r="AA588">
        <v>5.21E-2</v>
      </c>
      <c r="AB588">
        <v>0.21179999999999999</v>
      </c>
      <c r="AC588">
        <v>171.85</v>
      </c>
      <c r="AD588" s="1">
        <v>5248.75</v>
      </c>
      <c r="AE588">
        <v>603.72</v>
      </c>
      <c r="AF588" s="1">
        <v>158839.1</v>
      </c>
      <c r="AG588" t="s">
        <v>610</v>
      </c>
      <c r="AH588" s="1">
        <v>34813</v>
      </c>
      <c r="AI588" s="1">
        <v>55127.4</v>
      </c>
      <c r="AJ588">
        <v>47.6</v>
      </c>
      <c r="AK588">
        <v>28.14</v>
      </c>
      <c r="AL588">
        <v>32.659999999999997</v>
      </c>
      <c r="AM588">
        <v>4.3499999999999996</v>
      </c>
      <c r="AN588" s="1">
        <v>1491.61</v>
      </c>
      <c r="AO588">
        <v>1.097</v>
      </c>
      <c r="AP588" s="1">
        <v>1324.63</v>
      </c>
      <c r="AQ588" s="1">
        <v>1943.65</v>
      </c>
      <c r="AR588" s="1">
        <v>5862.86</v>
      </c>
      <c r="AS588">
        <v>567.19000000000005</v>
      </c>
      <c r="AT588">
        <v>316.66000000000003</v>
      </c>
      <c r="AU588" s="1">
        <v>10014.99</v>
      </c>
      <c r="AV588" s="1">
        <v>4617.18</v>
      </c>
      <c r="AW588">
        <v>0.38500000000000001</v>
      </c>
      <c r="AX588" s="1">
        <v>5150.49</v>
      </c>
      <c r="AY588">
        <v>0.42949999999999999</v>
      </c>
      <c r="AZ588" s="1">
        <v>1459.43</v>
      </c>
      <c r="BA588">
        <v>0.1217</v>
      </c>
      <c r="BB588">
        <v>764.03</v>
      </c>
      <c r="BC588">
        <v>6.3700000000000007E-2</v>
      </c>
      <c r="BD588" s="1">
        <v>11991.13</v>
      </c>
      <c r="BE588" s="1">
        <v>3716.81</v>
      </c>
      <c r="BF588">
        <v>0.95399999999999996</v>
      </c>
      <c r="BG588">
        <v>0.53139999999999998</v>
      </c>
      <c r="BH588">
        <v>0.2167</v>
      </c>
      <c r="BI588">
        <v>0.2036</v>
      </c>
      <c r="BJ588">
        <v>3.2199999999999999E-2</v>
      </c>
      <c r="BK588">
        <v>1.61E-2</v>
      </c>
    </row>
    <row r="589" spans="1:63" x14ac:dyDescent="0.3">
      <c r="A589" t="s">
        <v>588</v>
      </c>
      <c r="B589">
        <v>45070</v>
      </c>
      <c r="C589">
        <v>21.81</v>
      </c>
      <c r="D589">
        <v>209.16</v>
      </c>
      <c r="E589" s="1">
        <v>4561.71</v>
      </c>
      <c r="F589" s="1">
        <v>4058.97</v>
      </c>
      <c r="G589">
        <v>1.44E-2</v>
      </c>
      <c r="H589">
        <v>8.0000000000000004E-4</v>
      </c>
      <c r="I589">
        <v>0.29749999999999999</v>
      </c>
      <c r="J589">
        <v>1.5E-3</v>
      </c>
      <c r="K589">
        <v>7.7299999999999994E-2</v>
      </c>
      <c r="L589">
        <v>0.52910000000000001</v>
      </c>
      <c r="M589">
        <v>7.9299999999999995E-2</v>
      </c>
      <c r="N589">
        <v>0.64829999999999999</v>
      </c>
      <c r="O589">
        <v>3.2800000000000003E-2</v>
      </c>
      <c r="P589">
        <v>0.1525</v>
      </c>
      <c r="Q589" s="1">
        <v>58935.74</v>
      </c>
      <c r="R589">
        <v>0.32150000000000001</v>
      </c>
      <c r="S589">
        <v>0.17610000000000001</v>
      </c>
      <c r="T589">
        <v>0.50229999999999997</v>
      </c>
      <c r="U589">
        <v>29.6</v>
      </c>
      <c r="V589" s="1">
        <v>79949.539999999994</v>
      </c>
      <c r="W589">
        <v>151.22</v>
      </c>
      <c r="X589" s="1">
        <v>100061.01</v>
      </c>
      <c r="Y589">
        <v>0.69789999999999996</v>
      </c>
      <c r="Z589">
        <v>0.26069999999999999</v>
      </c>
      <c r="AA589">
        <v>4.1399999999999999E-2</v>
      </c>
      <c r="AB589">
        <v>0.30209999999999998</v>
      </c>
      <c r="AC589">
        <v>100.06</v>
      </c>
      <c r="AD589" s="1">
        <v>4370.53</v>
      </c>
      <c r="AE589">
        <v>550.17999999999995</v>
      </c>
      <c r="AF589" s="1">
        <v>95878.39</v>
      </c>
      <c r="AG589" t="s">
        <v>610</v>
      </c>
      <c r="AH589" s="1">
        <v>29778</v>
      </c>
      <c r="AI589" s="1">
        <v>44979.98</v>
      </c>
      <c r="AJ589">
        <v>62.64</v>
      </c>
      <c r="AK589">
        <v>41.8</v>
      </c>
      <c r="AL589">
        <v>45.97</v>
      </c>
      <c r="AM589">
        <v>5</v>
      </c>
      <c r="AN589">
        <v>956.32</v>
      </c>
      <c r="AO589">
        <v>1.1147</v>
      </c>
      <c r="AP589" s="1">
        <v>1431.42</v>
      </c>
      <c r="AQ589" s="1">
        <v>2056.88</v>
      </c>
      <c r="AR589" s="1">
        <v>6344.85</v>
      </c>
      <c r="AS589">
        <v>692.71</v>
      </c>
      <c r="AT589">
        <v>327.02</v>
      </c>
      <c r="AU589" s="1">
        <v>10852.88</v>
      </c>
      <c r="AV589" s="1">
        <v>6871.99</v>
      </c>
      <c r="AW589">
        <v>0.51459999999999995</v>
      </c>
      <c r="AX589" s="1">
        <v>4392.83</v>
      </c>
      <c r="AY589">
        <v>0.32900000000000001</v>
      </c>
      <c r="AZ589">
        <v>946.31</v>
      </c>
      <c r="BA589">
        <v>7.0900000000000005E-2</v>
      </c>
      <c r="BB589" s="1">
        <v>1141.67</v>
      </c>
      <c r="BC589">
        <v>8.5500000000000007E-2</v>
      </c>
      <c r="BD589" s="1">
        <v>13352.79</v>
      </c>
      <c r="BE589" s="1">
        <v>4522.08</v>
      </c>
      <c r="BF589">
        <v>1.7767999999999999</v>
      </c>
      <c r="BG589">
        <v>0.50849999999999995</v>
      </c>
      <c r="BH589">
        <v>0.2039</v>
      </c>
      <c r="BI589">
        <v>0.2429</v>
      </c>
      <c r="BJ589">
        <v>3.04E-2</v>
      </c>
      <c r="BK589">
        <v>1.4200000000000001E-2</v>
      </c>
    </row>
    <row r="590" spans="1:63" x14ac:dyDescent="0.3">
      <c r="A590" t="s">
        <v>589</v>
      </c>
      <c r="B590">
        <v>45088</v>
      </c>
      <c r="C590">
        <v>27.19</v>
      </c>
      <c r="D590">
        <v>74.56</v>
      </c>
      <c r="E590" s="1">
        <v>2027.37</v>
      </c>
      <c r="F590" s="1">
        <v>1995.47</v>
      </c>
      <c r="G590">
        <v>1.6799999999999999E-2</v>
      </c>
      <c r="H590">
        <v>1E-3</v>
      </c>
      <c r="I590">
        <v>5.67E-2</v>
      </c>
      <c r="J590">
        <v>1.1999999999999999E-3</v>
      </c>
      <c r="K590">
        <v>5.5899999999999998E-2</v>
      </c>
      <c r="L590">
        <v>0.80789999999999995</v>
      </c>
      <c r="M590">
        <v>6.0699999999999997E-2</v>
      </c>
      <c r="N590">
        <v>0.38500000000000001</v>
      </c>
      <c r="O590">
        <v>1.47E-2</v>
      </c>
      <c r="P590">
        <v>0.12909999999999999</v>
      </c>
      <c r="Q590" s="1">
        <v>60979.72</v>
      </c>
      <c r="R590">
        <v>0.26079999999999998</v>
      </c>
      <c r="S590">
        <v>0.2089</v>
      </c>
      <c r="T590">
        <v>0.53039999999999998</v>
      </c>
      <c r="U590">
        <v>15.03</v>
      </c>
      <c r="V590" s="1">
        <v>80260.73</v>
      </c>
      <c r="W590">
        <v>130.4</v>
      </c>
      <c r="X590" s="1">
        <v>183039.51</v>
      </c>
      <c r="Y590">
        <v>0.67249999999999999</v>
      </c>
      <c r="Z590">
        <v>0.28320000000000001</v>
      </c>
      <c r="AA590">
        <v>4.4299999999999999E-2</v>
      </c>
      <c r="AB590">
        <v>0.32750000000000001</v>
      </c>
      <c r="AC590">
        <v>183.04</v>
      </c>
      <c r="AD590" s="1">
        <v>7535.61</v>
      </c>
      <c r="AE590">
        <v>772.28</v>
      </c>
      <c r="AF590" s="1">
        <v>177919.85</v>
      </c>
      <c r="AG590" t="s">
        <v>610</v>
      </c>
      <c r="AH590" s="1">
        <v>35309</v>
      </c>
      <c r="AI590" s="1">
        <v>57178.76</v>
      </c>
      <c r="AJ590">
        <v>65.06</v>
      </c>
      <c r="AK590">
        <v>40.08</v>
      </c>
      <c r="AL590">
        <v>46.26</v>
      </c>
      <c r="AM590">
        <v>4.8899999999999997</v>
      </c>
      <c r="AN590">
        <v>927.88</v>
      </c>
      <c r="AO590">
        <v>1.0330999999999999</v>
      </c>
      <c r="AP590" s="1">
        <v>1500.55</v>
      </c>
      <c r="AQ590" s="1">
        <v>1928.26</v>
      </c>
      <c r="AR590" s="1">
        <v>6593.63</v>
      </c>
      <c r="AS590">
        <v>644.49</v>
      </c>
      <c r="AT590">
        <v>410.56</v>
      </c>
      <c r="AU590" s="1">
        <v>11077.49</v>
      </c>
      <c r="AV590" s="1">
        <v>3935.99</v>
      </c>
      <c r="AW590">
        <v>0.31090000000000001</v>
      </c>
      <c r="AX590" s="1">
        <v>6665.45</v>
      </c>
      <c r="AY590">
        <v>0.52649999999999997</v>
      </c>
      <c r="AZ590" s="1">
        <v>1337.01</v>
      </c>
      <c r="BA590">
        <v>0.1056</v>
      </c>
      <c r="BB590">
        <v>722.45</v>
      </c>
      <c r="BC590">
        <v>5.7099999999999998E-2</v>
      </c>
      <c r="BD590" s="1">
        <v>12660.89</v>
      </c>
      <c r="BE590" s="1">
        <v>2537.9299999999998</v>
      </c>
      <c r="BF590">
        <v>0.5514</v>
      </c>
      <c r="BG590">
        <v>0.55079999999999996</v>
      </c>
      <c r="BH590">
        <v>0.2107</v>
      </c>
      <c r="BI590">
        <v>0.18940000000000001</v>
      </c>
      <c r="BJ590">
        <v>3.1800000000000002E-2</v>
      </c>
      <c r="BK590">
        <v>1.7399999999999999E-2</v>
      </c>
    </row>
    <row r="591" spans="1:63" x14ac:dyDescent="0.3">
      <c r="A591" t="s">
        <v>590</v>
      </c>
      <c r="B591">
        <v>45096</v>
      </c>
      <c r="C591">
        <v>66.33</v>
      </c>
      <c r="D591">
        <v>32.69</v>
      </c>
      <c r="E591" s="1">
        <v>2168.5500000000002</v>
      </c>
      <c r="F591" s="1">
        <v>1998.01</v>
      </c>
      <c r="G591">
        <v>5.4999999999999997E-3</v>
      </c>
      <c r="H591">
        <v>5.9999999999999995E-4</v>
      </c>
      <c r="I591">
        <v>4.2500000000000003E-2</v>
      </c>
      <c r="J591">
        <v>1.4E-3</v>
      </c>
      <c r="K591">
        <v>7.8100000000000003E-2</v>
      </c>
      <c r="L591">
        <v>0.80469999999999997</v>
      </c>
      <c r="M591">
        <v>6.7299999999999999E-2</v>
      </c>
      <c r="N591">
        <v>0.55469999999999997</v>
      </c>
      <c r="O591">
        <v>1.32E-2</v>
      </c>
      <c r="P591">
        <v>0.14330000000000001</v>
      </c>
      <c r="Q591" s="1">
        <v>56389.5</v>
      </c>
      <c r="R591">
        <v>0.254</v>
      </c>
      <c r="S591">
        <v>0.1835</v>
      </c>
      <c r="T591">
        <v>0.5625</v>
      </c>
      <c r="U591">
        <v>15.89</v>
      </c>
      <c r="V591" s="1">
        <v>73933.7</v>
      </c>
      <c r="W591">
        <v>132.5</v>
      </c>
      <c r="X591" s="1">
        <v>112244.84</v>
      </c>
      <c r="Y591">
        <v>0.71719999999999995</v>
      </c>
      <c r="Z591">
        <v>0.20030000000000001</v>
      </c>
      <c r="AA591">
        <v>8.2500000000000004E-2</v>
      </c>
      <c r="AB591">
        <v>0.2828</v>
      </c>
      <c r="AC591">
        <v>112.24</v>
      </c>
      <c r="AD591" s="1">
        <v>3411.77</v>
      </c>
      <c r="AE591">
        <v>415.03</v>
      </c>
      <c r="AF591" s="1">
        <v>101210.14</v>
      </c>
      <c r="AG591" t="s">
        <v>610</v>
      </c>
      <c r="AH591" s="1">
        <v>29495</v>
      </c>
      <c r="AI591" s="1">
        <v>45889.48</v>
      </c>
      <c r="AJ591">
        <v>45.51</v>
      </c>
      <c r="AK591">
        <v>27.77</v>
      </c>
      <c r="AL591">
        <v>34.090000000000003</v>
      </c>
      <c r="AM591">
        <v>4.18</v>
      </c>
      <c r="AN591" s="1">
        <v>1096.25</v>
      </c>
      <c r="AO591">
        <v>0.9577</v>
      </c>
      <c r="AP591" s="1">
        <v>1388.24</v>
      </c>
      <c r="AQ591" s="1">
        <v>1956.88</v>
      </c>
      <c r="AR591" s="1">
        <v>6165.77</v>
      </c>
      <c r="AS591">
        <v>556.15</v>
      </c>
      <c r="AT591">
        <v>277.27</v>
      </c>
      <c r="AU591" s="1">
        <v>10344.31</v>
      </c>
      <c r="AV591" s="1">
        <v>6931.4</v>
      </c>
      <c r="AW591">
        <v>0.55449999999999999</v>
      </c>
      <c r="AX591" s="1">
        <v>3443.14</v>
      </c>
      <c r="AY591">
        <v>0.27550000000000002</v>
      </c>
      <c r="AZ591" s="1">
        <v>1083.1099999999999</v>
      </c>
      <c r="BA591">
        <v>8.6699999999999999E-2</v>
      </c>
      <c r="BB591" s="1">
        <v>1041.82</v>
      </c>
      <c r="BC591">
        <v>8.3299999999999999E-2</v>
      </c>
      <c r="BD591" s="1">
        <v>12499.48</v>
      </c>
      <c r="BE591" s="1">
        <v>5241.1499999999996</v>
      </c>
      <c r="BF591">
        <v>2.0626000000000002</v>
      </c>
      <c r="BG591">
        <v>0.52039999999999997</v>
      </c>
      <c r="BH591">
        <v>0.21029999999999999</v>
      </c>
      <c r="BI591">
        <v>0.21990000000000001</v>
      </c>
      <c r="BJ591">
        <v>3.5400000000000001E-2</v>
      </c>
      <c r="BK591">
        <v>1.4E-2</v>
      </c>
    </row>
    <row r="592" spans="1:63" x14ac:dyDescent="0.3">
      <c r="A592" t="s">
        <v>591</v>
      </c>
      <c r="B592">
        <v>46367</v>
      </c>
      <c r="C592">
        <v>70.67</v>
      </c>
      <c r="D592">
        <v>15.36</v>
      </c>
      <c r="E592" s="1">
        <v>1085.6300000000001</v>
      </c>
      <c r="F592" s="1">
        <v>1034.6199999999999</v>
      </c>
      <c r="G592">
        <v>3.0999999999999999E-3</v>
      </c>
      <c r="H592">
        <v>2.9999999999999997E-4</v>
      </c>
      <c r="I592">
        <v>7.1000000000000004E-3</v>
      </c>
      <c r="J592">
        <v>1.2999999999999999E-3</v>
      </c>
      <c r="K592">
        <v>1.9699999999999999E-2</v>
      </c>
      <c r="L592">
        <v>0.94469999999999998</v>
      </c>
      <c r="M592">
        <v>2.3800000000000002E-2</v>
      </c>
      <c r="N592">
        <v>0.4516</v>
      </c>
      <c r="O592">
        <v>1.2999999999999999E-3</v>
      </c>
      <c r="P592">
        <v>0.14099999999999999</v>
      </c>
      <c r="Q592" s="1">
        <v>52144.44</v>
      </c>
      <c r="R592">
        <v>0.27950000000000003</v>
      </c>
      <c r="S592">
        <v>0.1827</v>
      </c>
      <c r="T592">
        <v>0.53779999999999994</v>
      </c>
      <c r="U592">
        <v>8.5299999999999994</v>
      </c>
      <c r="V592" s="1">
        <v>70367.27</v>
      </c>
      <c r="W592">
        <v>122.8</v>
      </c>
      <c r="X592" s="1">
        <v>135654.34</v>
      </c>
      <c r="Y592">
        <v>0.83879999999999999</v>
      </c>
      <c r="Z592">
        <v>9.7500000000000003E-2</v>
      </c>
      <c r="AA592">
        <v>6.3700000000000007E-2</v>
      </c>
      <c r="AB592">
        <v>0.16120000000000001</v>
      </c>
      <c r="AC592">
        <v>135.65</v>
      </c>
      <c r="AD592" s="1">
        <v>3590.23</v>
      </c>
      <c r="AE592">
        <v>484.74</v>
      </c>
      <c r="AF592" s="1">
        <v>122618.31</v>
      </c>
      <c r="AG592" t="s">
        <v>610</v>
      </c>
      <c r="AH592" s="1">
        <v>32302</v>
      </c>
      <c r="AI592" s="1">
        <v>48125.57</v>
      </c>
      <c r="AJ592">
        <v>42.87</v>
      </c>
      <c r="AK592">
        <v>25.05</v>
      </c>
      <c r="AL592">
        <v>29.94</v>
      </c>
      <c r="AM592">
        <v>4.0999999999999996</v>
      </c>
      <c r="AN592" s="1">
        <v>1386.86</v>
      </c>
      <c r="AO592">
        <v>1.1792</v>
      </c>
      <c r="AP592" s="1">
        <v>1496.03</v>
      </c>
      <c r="AQ592" s="1">
        <v>2072.64</v>
      </c>
      <c r="AR592" s="1">
        <v>5800.66</v>
      </c>
      <c r="AS592">
        <v>555.36</v>
      </c>
      <c r="AT592">
        <v>264.7</v>
      </c>
      <c r="AU592" s="1">
        <v>10189.39</v>
      </c>
      <c r="AV592" s="1">
        <v>6763.26</v>
      </c>
      <c r="AW592">
        <v>0.53120000000000001</v>
      </c>
      <c r="AX592" s="1">
        <v>3770.64</v>
      </c>
      <c r="AY592">
        <v>0.29609999999999997</v>
      </c>
      <c r="AZ592" s="1">
        <v>1360.37</v>
      </c>
      <c r="BA592">
        <v>0.10680000000000001</v>
      </c>
      <c r="BB592">
        <v>838.25</v>
      </c>
      <c r="BC592">
        <v>6.5799999999999997E-2</v>
      </c>
      <c r="BD592" s="1">
        <v>12732.53</v>
      </c>
      <c r="BE592" s="1">
        <v>5521.17</v>
      </c>
      <c r="BF592">
        <v>2.0369999999999999</v>
      </c>
      <c r="BG592">
        <v>0.50080000000000002</v>
      </c>
      <c r="BH592">
        <v>0.2155</v>
      </c>
      <c r="BI592">
        <v>0.2288</v>
      </c>
      <c r="BJ592">
        <v>3.7400000000000003E-2</v>
      </c>
      <c r="BK592">
        <v>1.7600000000000001E-2</v>
      </c>
    </row>
    <row r="593" spans="1:63" x14ac:dyDescent="0.3">
      <c r="A593" t="s">
        <v>592</v>
      </c>
      <c r="B593">
        <v>45104</v>
      </c>
      <c r="C593">
        <v>30.48</v>
      </c>
      <c r="D593">
        <v>233.75</v>
      </c>
      <c r="E593" s="1">
        <v>7123.8</v>
      </c>
      <c r="F593" s="1">
        <v>6771.58</v>
      </c>
      <c r="G593">
        <v>2.24E-2</v>
      </c>
      <c r="H593">
        <v>8.0000000000000004E-4</v>
      </c>
      <c r="I593">
        <v>7.2499999999999995E-2</v>
      </c>
      <c r="J593">
        <v>1.1999999999999999E-3</v>
      </c>
      <c r="K593">
        <v>4.7300000000000002E-2</v>
      </c>
      <c r="L593">
        <v>0.80359999999999998</v>
      </c>
      <c r="M593">
        <v>5.2200000000000003E-2</v>
      </c>
      <c r="N593">
        <v>0.38540000000000002</v>
      </c>
      <c r="O593">
        <v>2.3E-2</v>
      </c>
      <c r="P593">
        <v>0.14380000000000001</v>
      </c>
      <c r="Q593" s="1">
        <v>63113.29</v>
      </c>
      <c r="R593">
        <v>0.23380000000000001</v>
      </c>
      <c r="S593">
        <v>0.18060000000000001</v>
      </c>
      <c r="T593">
        <v>0.5857</v>
      </c>
      <c r="U593">
        <v>38.700000000000003</v>
      </c>
      <c r="V593" s="1">
        <v>91263.09</v>
      </c>
      <c r="W593">
        <v>181</v>
      </c>
      <c r="X593" s="1">
        <v>161299.04</v>
      </c>
      <c r="Y593">
        <v>0.72860000000000003</v>
      </c>
      <c r="Z593">
        <v>0.23400000000000001</v>
      </c>
      <c r="AA593">
        <v>3.7400000000000003E-2</v>
      </c>
      <c r="AB593">
        <v>0.27139999999999997</v>
      </c>
      <c r="AC593">
        <v>161.30000000000001</v>
      </c>
      <c r="AD593" s="1">
        <v>7003.3</v>
      </c>
      <c r="AE593">
        <v>809.34</v>
      </c>
      <c r="AF593" s="1">
        <v>163993.72</v>
      </c>
      <c r="AG593" t="s">
        <v>610</v>
      </c>
      <c r="AH593" s="1">
        <v>36324</v>
      </c>
      <c r="AI593" s="1">
        <v>58191.39</v>
      </c>
      <c r="AJ593">
        <v>67.95</v>
      </c>
      <c r="AK593">
        <v>40.67</v>
      </c>
      <c r="AL593">
        <v>45.79</v>
      </c>
      <c r="AM593">
        <v>4.62</v>
      </c>
      <c r="AN593" s="1">
        <v>1499.78</v>
      </c>
      <c r="AO593">
        <v>0.95599999999999996</v>
      </c>
      <c r="AP593" s="1">
        <v>1397.87</v>
      </c>
      <c r="AQ593" s="1">
        <v>1977.36</v>
      </c>
      <c r="AR593" s="1">
        <v>6654.99</v>
      </c>
      <c r="AS593">
        <v>734.32</v>
      </c>
      <c r="AT593">
        <v>339.79</v>
      </c>
      <c r="AU593" s="1">
        <v>11104.34</v>
      </c>
      <c r="AV593" s="1">
        <v>4396.6000000000004</v>
      </c>
      <c r="AW593">
        <v>0.3518</v>
      </c>
      <c r="AX593" s="1">
        <v>6551.48</v>
      </c>
      <c r="AY593">
        <v>0.52429999999999999</v>
      </c>
      <c r="AZ593">
        <v>838.17</v>
      </c>
      <c r="BA593">
        <v>6.7100000000000007E-2</v>
      </c>
      <c r="BB593">
        <v>710.24</v>
      </c>
      <c r="BC593">
        <v>5.6800000000000003E-2</v>
      </c>
      <c r="BD593" s="1">
        <v>12496.49</v>
      </c>
      <c r="BE593" s="1">
        <v>2680.34</v>
      </c>
      <c r="BF593">
        <v>0.56100000000000005</v>
      </c>
      <c r="BG593">
        <v>0.57289999999999996</v>
      </c>
      <c r="BH593">
        <v>0.22140000000000001</v>
      </c>
      <c r="BI593">
        <v>0.16200000000000001</v>
      </c>
      <c r="BJ593">
        <v>2.9700000000000001E-2</v>
      </c>
      <c r="BK593">
        <v>1.3899999999999999E-2</v>
      </c>
    </row>
    <row r="594" spans="1:63" x14ac:dyDescent="0.3">
      <c r="A594" t="s">
        <v>593</v>
      </c>
      <c r="B594">
        <v>45112</v>
      </c>
      <c r="C594">
        <v>88.19</v>
      </c>
      <c r="D594">
        <v>30.2</v>
      </c>
      <c r="E594" s="1">
        <v>2663.45</v>
      </c>
      <c r="F594" s="1">
        <v>2516.12</v>
      </c>
      <c r="G594">
        <v>9.9000000000000008E-3</v>
      </c>
      <c r="H594">
        <v>8.0000000000000004E-4</v>
      </c>
      <c r="I594">
        <v>3.2099999999999997E-2</v>
      </c>
      <c r="J594">
        <v>1.1000000000000001E-3</v>
      </c>
      <c r="K594">
        <v>5.33E-2</v>
      </c>
      <c r="L594">
        <v>0.84299999999999997</v>
      </c>
      <c r="M594">
        <v>5.9900000000000002E-2</v>
      </c>
      <c r="N594">
        <v>0.48709999999999998</v>
      </c>
      <c r="O594">
        <v>1.1599999999999999E-2</v>
      </c>
      <c r="P594">
        <v>0.14560000000000001</v>
      </c>
      <c r="Q594" s="1">
        <v>55965.43</v>
      </c>
      <c r="R594">
        <v>0.2475</v>
      </c>
      <c r="S594">
        <v>0.17199999999999999</v>
      </c>
      <c r="T594">
        <v>0.58050000000000002</v>
      </c>
      <c r="U594">
        <v>17.95</v>
      </c>
      <c r="V594" s="1">
        <v>79897.2</v>
      </c>
      <c r="W594">
        <v>143.51</v>
      </c>
      <c r="X594" s="1">
        <v>154738.23999999999</v>
      </c>
      <c r="Y594">
        <v>0.71489999999999998</v>
      </c>
      <c r="Z594">
        <v>0.22700000000000001</v>
      </c>
      <c r="AA594">
        <v>5.8099999999999999E-2</v>
      </c>
      <c r="AB594">
        <v>0.28510000000000002</v>
      </c>
      <c r="AC594">
        <v>154.74</v>
      </c>
      <c r="AD594" s="1">
        <v>5008.18</v>
      </c>
      <c r="AE594">
        <v>552.79</v>
      </c>
      <c r="AF594" s="1">
        <v>150049.13</v>
      </c>
      <c r="AG594" t="s">
        <v>610</v>
      </c>
      <c r="AH594" s="1">
        <v>30910</v>
      </c>
      <c r="AI594" s="1">
        <v>52141.5</v>
      </c>
      <c r="AJ594">
        <v>47.64</v>
      </c>
      <c r="AK594">
        <v>29.51</v>
      </c>
      <c r="AL594">
        <v>36.06</v>
      </c>
      <c r="AM594">
        <v>4.21</v>
      </c>
      <c r="AN594" s="1">
        <v>1420.3</v>
      </c>
      <c r="AO594">
        <v>1.0406</v>
      </c>
      <c r="AP594" s="1">
        <v>1353.43</v>
      </c>
      <c r="AQ594" s="1">
        <v>1882.16</v>
      </c>
      <c r="AR594" s="1">
        <v>6097.68</v>
      </c>
      <c r="AS594">
        <v>604.98</v>
      </c>
      <c r="AT594">
        <v>314.91000000000003</v>
      </c>
      <c r="AU594" s="1">
        <v>10253.17</v>
      </c>
      <c r="AV594" s="1">
        <v>5202.12</v>
      </c>
      <c r="AW594">
        <v>0.43380000000000002</v>
      </c>
      <c r="AX594" s="1">
        <v>4836.16</v>
      </c>
      <c r="AY594">
        <v>0.40329999999999999</v>
      </c>
      <c r="AZ594" s="1">
        <v>1063.33</v>
      </c>
      <c r="BA594">
        <v>8.8700000000000001E-2</v>
      </c>
      <c r="BB594">
        <v>889.4</v>
      </c>
      <c r="BC594">
        <v>7.4200000000000002E-2</v>
      </c>
      <c r="BD594" s="1">
        <v>11991.01</v>
      </c>
      <c r="BE594" s="1">
        <v>3591.11</v>
      </c>
      <c r="BF594">
        <v>1.0565</v>
      </c>
      <c r="BG594">
        <v>0.53720000000000001</v>
      </c>
      <c r="BH594">
        <v>0.21540000000000001</v>
      </c>
      <c r="BI594">
        <v>0.19339999999999999</v>
      </c>
      <c r="BJ594">
        <v>3.5000000000000003E-2</v>
      </c>
      <c r="BK594">
        <v>1.9E-2</v>
      </c>
    </row>
    <row r="595" spans="1:63" x14ac:dyDescent="0.3">
      <c r="A595" t="s">
        <v>594</v>
      </c>
      <c r="B595">
        <v>45666</v>
      </c>
      <c r="C595">
        <v>47.81</v>
      </c>
      <c r="D595">
        <v>22.6</v>
      </c>
      <c r="E595" s="1">
        <v>1080.43</v>
      </c>
      <c r="F595">
        <v>999.54</v>
      </c>
      <c r="G595">
        <v>3.0000000000000001E-3</v>
      </c>
      <c r="H595">
        <v>4.0000000000000002E-4</v>
      </c>
      <c r="I595">
        <v>4.8800000000000003E-2</v>
      </c>
      <c r="J595">
        <v>8.0000000000000004E-4</v>
      </c>
      <c r="K595">
        <v>5.7200000000000001E-2</v>
      </c>
      <c r="L595">
        <v>0.83360000000000001</v>
      </c>
      <c r="M595">
        <v>5.6300000000000003E-2</v>
      </c>
      <c r="N595">
        <v>0.85670000000000002</v>
      </c>
      <c r="O595">
        <v>4.7000000000000002E-3</v>
      </c>
      <c r="P595">
        <v>0.1633</v>
      </c>
      <c r="Q595" s="1">
        <v>50633.33</v>
      </c>
      <c r="R595">
        <v>0.3024</v>
      </c>
      <c r="S595">
        <v>0.1986</v>
      </c>
      <c r="T595">
        <v>0.49890000000000001</v>
      </c>
      <c r="U595">
        <v>9.42</v>
      </c>
      <c r="V595" s="1">
        <v>70177.440000000002</v>
      </c>
      <c r="W595">
        <v>110.38</v>
      </c>
      <c r="X595" s="1">
        <v>93441.82</v>
      </c>
      <c r="Y595">
        <v>0.77610000000000001</v>
      </c>
      <c r="Z595">
        <v>0.1358</v>
      </c>
      <c r="AA595">
        <v>8.7999999999999995E-2</v>
      </c>
      <c r="AB595">
        <v>0.22389999999999999</v>
      </c>
      <c r="AC595">
        <v>93.44</v>
      </c>
      <c r="AD595" s="1">
        <v>2579.1</v>
      </c>
      <c r="AE595">
        <v>369.32</v>
      </c>
      <c r="AF595" s="1">
        <v>81843.58</v>
      </c>
      <c r="AG595" t="s">
        <v>610</v>
      </c>
      <c r="AH595" s="1">
        <v>27566</v>
      </c>
      <c r="AI595" s="1">
        <v>40782.44</v>
      </c>
      <c r="AJ595">
        <v>38.01</v>
      </c>
      <c r="AK595">
        <v>27.09</v>
      </c>
      <c r="AL595">
        <v>30.37</v>
      </c>
      <c r="AM595">
        <v>4.12</v>
      </c>
      <c r="AN595">
        <v>876.02</v>
      </c>
      <c r="AO595">
        <v>1.1149</v>
      </c>
      <c r="AP595" s="1">
        <v>1696.63</v>
      </c>
      <c r="AQ595" s="1">
        <v>2551.35</v>
      </c>
      <c r="AR595" s="1">
        <v>6985.13</v>
      </c>
      <c r="AS595">
        <v>539.41</v>
      </c>
      <c r="AT595">
        <v>320.95999999999998</v>
      </c>
      <c r="AU595" s="1">
        <v>12093.48</v>
      </c>
      <c r="AV595" s="1">
        <v>9829.2800000000007</v>
      </c>
      <c r="AW595">
        <v>0.65310000000000001</v>
      </c>
      <c r="AX595" s="1">
        <v>2402.25</v>
      </c>
      <c r="AY595">
        <v>0.15959999999999999</v>
      </c>
      <c r="AZ595" s="1">
        <v>1232.51</v>
      </c>
      <c r="BA595">
        <v>8.1900000000000001E-2</v>
      </c>
      <c r="BB595" s="1">
        <v>1585.36</v>
      </c>
      <c r="BC595">
        <v>0.1053</v>
      </c>
      <c r="BD595" s="1">
        <v>15049.39</v>
      </c>
      <c r="BE595" s="1">
        <v>8090.32</v>
      </c>
      <c r="BF595">
        <v>4.2203999999999997</v>
      </c>
      <c r="BG595">
        <v>0.502</v>
      </c>
      <c r="BH595">
        <v>0.2198</v>
      </c>
      <c r="BI595">
        <v>0.22509999999999999</v>
      </c>
      <c r="BJ595">
        <v>3.32E-2</v>
      </c>
      <c r="BK595">
        <v>1.9900000000000001E-2</v>
      </c>
    </row>
    <row r="596" spans="1:63" x14ac:dyDescent="0.3">
      <c r="A596" t="s">
        <v>595</v>
      </c>
      <c r="B596">
        <v>44081</v>
      </c>
      <c r="C596">
        <v>28.62</v>
      </c>
      <c r="D596">
        <v>144.46</v>
      </c>
      <c r="E596" s="1">
        <v>4134.24</v>
      </c>
      <c r="F596" s="1">
        <v>3651.22</v>
      </c>
      <c r="G596">
        <v>1.5800000000000002E-2</v>
      </c>
      <c r="H596">
        <v>8.9999999999999998E-4</v>
      </c>
      <c r="I596">
        <v>0.3982</v>
      </c>
      <c r="J596">
        <v>1.1000000000000001E-3</v>
      </c>
      <c r="K596">
        <v>6.83E-2</v>
      </c>
      <c r="L596">
        <v>0.4239</v>
      </c>
      <c r="M596">
        <v>9.1800000000000007E-2</v>
      </c>
      <c r="N596">
        <v>0.74939999999999996</v>
      </c>
      <c r="O596">
        <v>3.44E-2</v>
      </c>
      <c r="P596">
        <v>0.1668</v>
      </c>
      <c r="Q596" s="1">
        <v>59937.82</v>
      </c>
      <c r="R596">
        <v>0.30059999999999998</v>
      </c>
      <c r="S596">
        <v>0.16800000000000001</v>
      </c>
      <c r="T596">
        <v>0.53139999999999998</v>
      </c>
      <c r="U596">
        <v>29.73</v>
      </c>
      <c r="V596" s="1">
        <v>84874.96</v>
      </c>
      <c r="W596">
        <v>136.55000000000001</v>
      </c>
      <c r="X596" s="1">
        <v>108523.87</v>
      </c>
      <c r="Y596">
        <v>0.68969999999999998</v>
      </c>
      <c r="Z596">
        <v>0.25540000000000002</v>
      </c>
      <c r="AA596">
        <v>5.4899999999999997E-2</v>
      </c>
      <c r="AB596">
        <v>0.31030000000000002</v>
      </c>
      <c r="AC596">
        <v>108.52</v>
      </c>
      <c r="AD596" s="1">
        <v>4980.88</v>
      </c>
      <c r="AE596">
        <v>598.01</v>
      </c>
      <c r="AF596" s="1">
        <v>105932.42</v>
      </c>
      <c r="AG596" t="s">
        <v>610</v>
      </c>
      <c r="AH596" s="1">
        <v>29228</v>
      </c>
      <c r="AI596" s="1">
        <v>44495.16</v>
      </c>
      <c r="AJ596">
        <v>65.84</v>
      </c>
      <c r="AK596">
        <v>44.09</v>
      </c>
      <c r="AL596">
        <v>48.63</v>
      </c>
      <c r="AM596">
        <v>4.9400000000000004</v>
      </c>
      <c r="AN596" s="1">
        <v>1000.48</v>
      </c>
      <c r="AO596">
        <v>1.2215</v>
      </c>
      <c r="AP596" s="1">
        <v>1612.33</v>
      </c>
      <c r="AQ596" s="1">
        <v>2268.8200000000002</v>
      </c>
      <c r="AR596" s="1">
        <v>6716.19</v>
      </c>
      <c r="AS596">
        <v>807.98</v>
      </c>
      <c r="AT596">
        <v>379.9</v>
      </c>
      <c r="AU596" s="1">
        <v>11785.22</v>
      </c>
      <c r="AV596" s="1">
        <v>7138.98</v>
      </c>
      <c r="AW596">
        <v>0.49320000000000003</v>
      </c>
      <c r="AX596" s="1">
        <v>5103.8500000000004</v>
      </c>
      <c r="AY596">
        <v>0.35260000000000002</v>
      </c>
      <c r="AZ596">
        <v>890.47</v>
      </c>
      <c r="BA596">
        <v>6.1499999999999999E-2</v>
      </c>
      <c r="BB596" s="1">
        <v>1340.09</v>
      </c>
      <c r="BC596">
        <v>9.2600000000000002E-2</v>
      </c>
      <c r="BD596" s="1">
        <v>14473.39</v>
      </c>
      <c r="BE596" s="1">
        <v>4471.29</v>
      </c>
      <c r="BF596">
        <v>1.7171000000000001</v>
      </c>
      <c r="BG596">
        <v>0.50329999999999997</v>
      </c>
      <c r="BH596">
        <v>0.19900000000000001</v>
      </c>
      <c r="BI596">
        <v>0.25309999999999999</v>
      </c>
      <c r="BJ596">
        <v>2.98E-2</v>
      </c>
      <c r="BK596">
        <v>1.47E-2</v>
      </c>
    </row>
    <row r="597" spans="1:63" x14ac:dyDescent="0.3">
      <c r="A597" t="s">
        <v>596</v>
      </c>
      <c r="B597">
        <v>50518</v>
      </c>
      <c r="C597">
        <v>121.24</v>
      </c>
      <c r="D597">
        <v>8.82</v>
      </c>
      <c r="E597" s="1">
        <v>1069.8499999999999</v>
      </c>
      <c r="F597" s="1">
        <v>1002.71</v>
      </c>
      <c r="G597">
        <v>2.5000000000000001E-3</v>
      </c>
      <c r="H597">
        <v>2.9999999999999997E-4</v>
      </c>
      <c r="I597">
        <v>6.8999999999999999E-3</v>
      </c>
      <c r="J597">
        <v>8.9999999999999998E-4</v>
      </c>
      <c r="K597">
        <v>1.3100000000000001E-2</v>
      </c>
      <c r="L597">
        <v>0.95679999999999998</v>
      </c>
      <c r="M597">
        <v>1.95E-2</v>
      </c>
      <c r="N597">
        <v>0.45250000000000001</v>
      </c>
      <c r="O597">
        <v>3.0999999999999999E-3</v>
      </c>
      <c r="P597">
        <v>0.1482</v>
      </c>
      <c r="Q597" s="1">
        <v>51264.17</v>
      </c>
      <c r="R597">
        <v>0.27679999999999999</v>
      </c>
      <c r="S597">
        <v>0.19020000000000001</v>
      </c>
      <c r="T597">
        <v>0.53300000000000003</v>
      </c>
      <c r="U597">
        <v>9.5500000000000007</v>
      </c>
      <c r="V597" s="1">
        <v>71432.990000000005</v>
      </c>
      <c r="W597">
        <v>106.97</v>
      </c>
      <c r="X597" s="1">
        <v>282974.49</v>
      </c>
      <c r="Y597">
        <v>0.51970000000000005</v>
      </c>
      <c r="Z597">
        <v>0.23180000000000001</v>
      </c>
      <c r="AA597">
        <v>0.24840000000000001</v>
      </c>
      <c r="AB597">
        <v>0.4803</v>
      </c>
      <c r="AC597">
        <v>282.97000000000003</v>
      </c>
      <c r="AD597" s="1">
        <v>8174.3</v>
      </c>
      <c r="AE597">
        <v>508.72</v>
      </c>
      <c r="AF597" s="1">
        <v>241225.75</v>
      </c>
      <c r="AG597" t="s">
        <v>610</v>
      </c>
      <c r="AH597" s="1">
        <v>33863</v>
      </c>
      <c r="AI597" s="1">
        <v>54547.43</v>
      </c>
      <c r="AJ597">
        <v>39.75</v>
      </c>
      <c r="AK597">
        <v>26.61</v>
      </c>
      <c r="AL597">
        <v>31</v>
      </c>
      <c r="AM597">
        <v>4.21</v>
      </c>
      <c r="AN597">
        <v>995.47</v>
      </c>
      <c r="AO597">
        <v>1.0641</v>
      </c>
      <c r="AP597" s="1">
        <v>1812.67</v>
      </c>
      <c r="AQ597" s="1">
        <v>2581.0700000000002</v>
      </c>
      <c r="AR597" s="1">
        <v>6649.53</v>
      </c>
      <c r="AS597">
        <v>614.01</v>
      </c>
      <c r="AT597">
        <v>334.46</v>
      </c>
      <c r="AU597" s="1">
        <v>11991.74</v>
      </c>
      <c r="AV597" s="1">
        <v>5708.56</v>
      </c>
      <c r="AW597">
        <v>0.36559999999999998</v>
      </c>
      <c r="AX597" s="1">
        <v>7412.31</v>
      </c>
      <c r="AY597">
        <v>0.4748</v>
      </c>
      <c r="AZ597" s="1">
        <v>1482.55</v>
      </c>
      <c r="BA597">
        <v>9.5000000000000001E-2</v>
      </c>
      <c r="BB597" s="1">
        <v>1009.32</v>
      </c>
      <c r="BC597">
        <v>6.4600000000000005E-2</v>
      </c>
      <c r="BD597" s="1">
        <v>15612.75</v>
      </c>
      <c r="BE597" s="1">
        <v>3765.03</v>
      </c>
      <c r="BF597">
        <v>1.0248999999999999</v>
      </c>
      <c r="BG597">
        <v>0.4919</v>
      </c>
      <c r="BH597">
        <v>0.23669999999999999</v>
      </c>
      <c r="BI597">
        <v>0.20599999999999999</v>
      </c>
      <c r="BJ597">
        <v>3.8199999999999998E-2</v>
      </c>
      <c r="BK597">
        <v>2.7300000000000001E-2</v>
      </c>
    </row>
    <row r="598" spans="1:63" x14ac:dyDescent="0.3">
      <c r="A598" t="s">
        <v>597</v>
      </c>
      <c r="B598">
        <v>49577</v>
      </c>
      <c r="C598">
        <v>71.099999999999994</v>
      </c>
      <c r="D598">
        <v>17.09</v>
      </c>
      <c r="E598" s="1">
        <v>1214.74</v>
      </c>
      <c r="F598" s="1">
        <v>1193.29</v>
      </c>
      <c r="G598">
        <v>6.0000000000000001E-3</v>
      </c>
      <c r="H598">
        <v>2.9999999999999997E-4</v>
      </c>
      <c r="I598">
        <v>8.0000000000000002E-3</v>
      </c>
      <c r="J598">
        <v>8.0000000000000004E-4</v>
      </c>
      <c r="K598">
        <v>4.2999999999999997E-2</v>
      </c>
      <c r="L598">
        <v>0.91869999999999996</v>
      </c>
      <c r="M598">
        <v>2.3199999999999998E-2</v>
      </c>
      <c r="N598">
        <v>0.2762</v>
      </c>
      <c r="O598">
        <v>5.1999999999999998E-3</v>
      </c>
      <c r="P598">
        <v>0.1169</v>
      </c>
      <c r="Q598" s="1">
        <v>54275.96</v>
      </c>
      <c r="R598">
        <v>0.26440000000000002</v>
      </c>
      <c r="S598">
        <v>0.16839999999999999</v>
      </c>
      <c r="T598">
        <v>0.56720000000000004</v>
      </c>
      <c r="U598">
        <v>11.24</v>
      </c>
      <c r="V598" s="1">
        <v>67993.45</v>
      </c>
      <c r="W598">
        <v>104.28</v>
      </c>
      <c r="X598" s="1">
        <v>172878.59</v>
      </c>
      <c r="Y598">
        <v>0.87209999999999999</v>
      </c>
      <c r="Z598">
        <v>7.51E-2</v>
      </c>
      <c r="AA598">
        <v>5.2900000000000003E-2</v>
      </c>
      <c r="AB598">
        <v>0.12790000000000001</v>
      </c>
      <c r="AC598">
        <v>172.88</v>
      </c>
      <c r="AD598" s="1">
        <v>5026.2</v>
      </c>
      <c r="AE598">
        <v>632.33000000000004</v>
      </c>
      <c r="AF598" s="1">
        <v>163042.72</v>
      </c>
      <c r="AG598" t="s">
        <v>610</v>
      </c>
      <c r="AH598" s="1">
        <v>37867</v>
      </c>
      <c r="AI598" s="1">
        <v>61084.88</v>
      </c>
      <c r="AJ598">
        <v>44.34</v>
      </c>
      <c r="AK598">
        <v>27.59</v>
      </c>
      <c r="AL598">
        <v>30.74</v>
      </c>
      <c r="AM598">
        <v>4.62</v>
      </c>
      <c r="AN598" s="1">
        <v>1507.46</v>
      </c>
      <c r="AO598">
        <v>1.1169</v>
      </c>
      <c r="AP598" s="1">
        <v>1413.07</v>
      </c>
      <c r="AQ598" s="1">
        <v>1978.76</v>
      </c>
      <c r="AR598" s="1">
        <v>5855.08</v>
      </c>
      <c r="AS598">
        <v>492.3</v>
      </c>
      <c r="AT598">
        <v>298.70999999999998</v>
      </c>
      <c r="AU598" s="1">
        <v>10037.91</v>
      </c>
      <c r="AV598" s="1">
        <v>4846.8500000000004</v>
      </c>
      <c r="AW598">
        <v>0.4047</v>
      </c>
      <c r="AX598" s="1">
        <v>5123.71</v>
      </c>
      <c r="AY598">
        <v>0.4279</v>
      </c>
      <c r="AZ598" s="1">
        <v>1417.2</v>
      </c>
      <c r="BA598">
        <v>0.1183</v>
      </c>
      <c r="BB598">
        <v>587.70000000000005</v>
      </c>
      <c r="BC598">
        <v>4.9099999999999998E-2</v>
      </c>
      <c r="BD598" s="1">
        <v>11975.47</v>
      </c>
      <c r="BE598" s="1">
        <v>3923.9</v>
      </c>
      <c r="BF598">
        <v>0.94620000000000004</v>
      </c>
      <c r="BG598">
        <v>0.5333</v>
      </c>
      <c r="BH598">
        <v>0.2087</v>
      </c>
      <c r="BI598">
        <v>0.20569999999999999</v>
      </c>
      <c r="BJ598">
        <v>3.7499999999999999E-2</v>
      </c>
      <c r="BK598">
        <v>1.4800000000000001E-2</v>
      </c>
    </row>
    <row r="599" spans="1:63" x14ac:dyDescent="0.3">
      <c r="A599" t="s">
        <v>598</v>
      </c>
      <c r="B599">
        <v>49973</v>
      </c>
      <c r="C599">
        <v>34.86</v>
      </c>
      <c r="D599">
        <v>79.3</v>
      </c>
      <c r="E599" s="1">
        <v>2764.16</v>
      </c>
      <c r="F599" s="1">
        <v>2691.28</v>
      </c>
      <c r="G599">
        <v>3.3599999999999998E-2</v>
      </c>
      <c r="H599">
        <v>1.1999999999999999E-3</v>
      </c>
      <c r="I599">
        <v>0.11600000000000001</v>
      </c>
      <c r="J599">
        <v>1.1000000000000001E-3</v>
      </c>
      <c r="K599">
        <v>4.6600000000000003E-2</v>
      </c>
      <c r="L599">
        <v>0.74109999999999998</v>
      </c>
      <c r="M599">
        <v>6.0400000000000002E-2</v>
      </c>
      <c r="N599">
        <v>0.32219999999999999</v>
      </c>
      <c r="O599">
        <v>2.3699999999999999E-2</v>
      </c>
      <c r="P599">
        <v>0.12470000000000001</v>
      </c>
      <c r="Q599" s="1">
        <v>63483.56</v>
      </c>
      <c r="R599">
        <v>0.21179999999999999</v>
      </c>
      <c r="S599">
        <v>0.21790000000000001</v>
      </c>
      <c r="T599">
        <v>0.57020000000000004</v>
      </c>
      <c r="U599">
        <v>21.37</v>
      </c>
      <c r="V599" s="1">
        <v>76262.86</v>
      </c>
      <c r="W599">
        <v>126.85</v>
      </c>
      <c r="X599" s="1">
        <v>201436.46</v>
      </c>
      <c r="Y599">
        <v>0.67520000000000002</v>
      </c>
      <c r="Z599">
        <v>0.28039999999999998</v>
      </c>
      <c r="AA599">
        <v>4.4299999999999999E-2</v>
      </c>
      <c r="AB599">
        <v>0.32479999999999998</v>
      </c>
      <c r="AC599">
        <v>201.44</v>
      </c>
      <c r="AD599" s="1">
        <v>8442.25</v>
      </c>
      <c r="AE599">
        <v>864.35</v>
      </c>
      <c r="AF599" s="1">
        <v>197339.43</v>
      </c>
      <c r="AG599" t="s">
        <v>610</v>
      </c>
      <c r="AH599" s="1">
        <v>36727</v>
      </c>
      <c r="AI599" s="1">
        <v>65772.850000000006</v>
      </c>
      <c r="AJ599">
        <v>63.7</v>
      </c>
      <c r="AK599">
        <v>39.770000000000003</v>
      </c>
      <c r="AL599">
        <v>43.63</v>
      </c>
      <c r="AM599">
        <v>4.8</v>
      </c>
      <c r="AN599" s="1">
        <v>1343.8</v>
      </c>
      <c r="AO599">
        <v>0.94579999999999997</v>
      </c>
      <c r="AP599" s="1">
        <v>1446.81</v>
      </c>
      <c r="AQ599" s="1">
        <v>2119.27</v>
      </c>
      <c r="AR599" s="1">
        <v>6815.67</v>
      </c>
      <c r="AS599">
        <v>710.65</v>
      </c>
      <c r="AT599">
        <v>393.33</v>
      </c>
      <c r="AU599" s="1">
        <v>11485.74</v>
      </c>
      <c r="AV599" s="1">
        <v>3592.93</v>
      </c>
      <c r="AW599">
        <v>0.27760000000000001</v>
      </c>
      <c r="AX599" s="1">
        <v>7614.58</v>
      </c>
      <c r="AY599">
        <v>0.58830000000000005</v>
      </c>
      <c r="AZ599" s="1">
        <v>1101.72</v>
      </c>
      <c r="BA599">
        <v>8.5099999999999995E-2</v>
      </c>
      <c r="BB599">
        <v>633.54</v>
      </c>
      <c r="BC599">
        <v>4.8899999999999999E-2</v>
      </c>
      <c r="BD599" s="1">
        <v>12942.77</v>
      </c>
      <c r="BE599" s="1">
        <v>1947.2</v>
      </c>
      <c r="BF599">
        <v>0.34010000000000001</v>
      </c>
      <c r="BG599">
        <v>0.55669999999999997</v>
      </c>
      <c r="BH599">
        <v>0.21340000000000001</v>
      </c>
      <c r="BI599">
        <v>0.1802</v>
      </c>
      <c r="BJ599">
        <v>3.1399999999999997E-2</v>
      </c>
      <c r="BK599">
        <v>1.8200000000000001E-2</v>
      </c>
    </row>
    <row r="600" spans="1:63" x14ac:dyDescent="0.3">
      <c r="A600" t="s">
        <v>599</v>
      </c>
      <c r="B600">
        <v>45120</v>
      </c>
      <c r="C600">
        <v>58.71</v>
      </c>
      <c r="D600">
        <v>56.93</v>
      </c>
      <c r="E600" s="1">
        <v>3342.62</v>
      </c>
      <c r="F600" s="1">
        <v>3188.43</v>
      </c>
      <c r="G600">
        <v>1.84E-2</v>
      </c>
      <c r="H600">
        <v>8.0000000000000004E-4</v>
      </c>
      <c r="I600">
        <v>0.05</v>
      </c>
      <c r="J600">
        <v>1.2999999999999999E-3</v>
      </c>
      <c r="K600">
        <v>4.7399999999999998E-2</v>
      </c>
      <c r="L600">
        <v>0.82709999999999995</v>
      </c>
      <c r="M600">
        <v>5.4899999999999997E-2</v>
      </c>
      <c r="N600">
        <v>0.44040000000000001</v>
      </c>
      <c r="O600">
        <v>1.52E-2</v>
      </c>
      <c r="P600">
        <v>0.14230000000000001</v>
      </c>
      <c r="Q600" s="1">
        <v>59532.97</v>
      </c>
      <c r="R600">
        <v>0.26179999999999998</v>
      </c>
      <c r="S600">
        <v>0.16619999999999999</v>
      </c>
      <c r="T600">
        <v>0.57189999999999996</v>
      </c>
      <c r="U600">
        <v>21.75</v>
      </c>
      <c r="V600" s="1">
        <v>79530.39</v>
      </c>
      <c r="W600">
        <v>149.47999999999999</v>
      </c>
      <c r="X600" s="1">
        <v>170693.84</v>
      </c>
      <c r="Y600">
        <v>0.6804</v>
      </c>
      <c r="Z600">
        <v>0.27479999999999999</v>
      </c>
      <c r="AA600">
        <v>4.4900000000000002E-2</v>
      </c>
      <c r="AB600">
        <v>0.3196</v>
      </c>
      <c r="AC600">
        <v>170.69</v>
      </c>
      <c r="AD600" s="1">
        <v>6362.01</v>
      </c>
      <c r="AE600">
        <v>677.18</v>
      </c>
      <c r="AF600" s="1">
        <v>170910.66</v>
      </c>
      <c r="AG600" t="s">
        <v>610</v>
      </c>
      <c r="AH600" s="1">
        <v>32676</v>
      </c>
      <c r="AI600" s="1">
        <v>55790.41</v>
      </c>
      <c r="AJ600">
        <v>56.68</v>
      </c>
      <c r="AK600">
        <v>34.450000000000003</v>
      </c>
      <c r="AL600">
        <v>39.049999999999997</v>
      </c>
      <c r="AM600">
        <v>4.66</v>
      </c>
      <c r="AN600" s="1">
        <v>1557.72</v>
      </c>
      <c r="AO600">
        <v>1.0512999999999999</v>
      </c>
      <c r="AP600" s="1">
        <v>1362.53</v>
      </c>
      <c r="AQ600" s="1">
        <v>1890.65</v>
      </c>
      <c r="AR600" s="1">
        <v>6546.27</v>
      </c>
      <c r="AS600">
        <v>636.03</v>
      </c>
      <c r="AT600">
        <v>330.4</v>
      </c>
      <c r="AU600" s="1">
        <v>10765.89</v>
      </c>
      <c r="AV600" s="1">
        <v>4391.67</v>
      </c>
      <c r="AW600">
        <v>0.35880000000000001</v>
      </c>
      <c r="AX600" s="1">
        <v>6070.85</v>
      </c>
      <c r="AY600">
        <v>0.496</v>
      </c>
      <c r="AZ600">
        <v>967.83</v>
      </c>
      <c r="BA600">
        <v>7.9100000000000004E-2</v>
      </c>
      <c r="BB600">
        <v>808.89</v>
      </c>
      <c r="BC600">
        <v>6.6100000000000006E-2</v>
      </c>
      <c r="BD600" s="1">
        <v>12239.24</v>
      </c>
      <c r="BE600" s="1">
        <v>2842.24</v>
      </c>
      <c r="BF600">
        <v>0.67600000000000005</v>
      </c>
      <c r="BG600">
        <v>0.55830000000000002</v>
      </c>
      <c r="BH600">
        <v>0.2205</v>
      </c>
      <c r="BI600">
        <v>0.17299999999999999</v>
      </c>
      <c r="BJ600">
        <v>3.0099999999999998E-2</v>
      </c>
      <c r="BK600">
        <v>1.8200000000000001E-2</v>
      </c>
    </row>
    <row r="601" spans="1:63" x14ac:dyDescent="0.3">
      <c r="A601" t="s">
        <v>600</v>
      </c>
      <c r="B601">
        <v>45138</v>
      </c>
      <c r="C601">
        <v>36.67</v>
      </c>
      <c r="D601">
        <v>266.7</v>
      </c>
      <c r="E601" s="1">
        <v>9779.0499999999993</v>
      </c>
      <c r="F601" s="1">
        <v>9557.9500000000007</v>
      </c>
      <c r="G601">
        <v>7.4300000000000005E-2</v>
      </c>
      <c r="H601">
        <v>8.9999999999999998E-4</v>
      </c>
      <c r="I601">
        <v>8.8800000000000004E-2</v>
      </c>
      <c r="J601">
        <v>1.1999999999999999E-3</v>
      </c>
      <c r="K601">
        <v>5.2699999999999997E-2</v>
      </c>
      <c r="L601">
        <v>0.73029999999999995</v>
      </c>
      <c r="M601">
        <v>5.1799999999999999E-2</v>
      </c>
      <c r="N601">
        <v>0.24540000000000001</v>
      </c>
      <c r="O601">
        <v>4.6399999999999997E-2</v>
      </c>
      <c r="P601">
        <v>0.12239999999999999</v>
      </c>
      <c r="Q601" s="1">
        <v>69684.36</v>
      </c>
      <c r="R601">
        <v>0.23880000000000001</v>
      </c>
      <c r="S601">
        <v>0.1799</v>
      </c>
      <c r="T601">
        <v>0.58120000000000005</v>
      </c>
      <c r="U601">
        <v>55.05</v>
      </c>
      <c r="V601" s="1">
        <v>91518.24</v>
      </c>
      <c r="W601">
        <v>175.39</v>
      </c>
      <c r="X601" s="1">
        <v>177388.02</v>
      </c>
      <c r="Y601">
        <v>0.77110000000000001</v>
      </c>
      <c r="Z601">
        <v>0.19869999999999999</v>
      </c>
      <c r="AA601">
        <v>3.0099999999999998E-2</v>
      </c>
      <c r="AB601">
        <v>0.22889999999999999</v>
      </c>
      <c r="AC601">
        <v>177.39</v>
      </c>
      <c r="AD601" s="1">
        <v>8341.77</v>
      </c>
      <c r="AE601">
        <v>917.4</v>
      </c>
      <c r="AF601" s="1">
        <v>189476.42</v>
      </c>
      <c r="AG601" t="s">
        <v>610</v>
      </c>
      <c r="AH601" s="1">
        <v>47438</v>
      </c>
      <c r="AI601" s="1">
        <v>85198.7</v>
      </c>
      <c r="AJ601">
        <v>76.31</v>
      </c>
      <c r="AK601">
        <v>43.87</v>
      </c>
      <c r="AL601">
        <v>50.66</v>
      </c>
      <c r="AM601">
        <v>4.92</v>
      </c>
      <c r="AN601" s="1">
        <v>1584.74</v>
      </c>
      <c r="AO601">
        <v>0.75449999999999995</v>
      </c>
      <c r="AP601" s="1">
        <v>1355.59</v>
      </c>
      <c r="AQ601" s="1">
        <v>1965.67</v>
      </c>
      <c r="AR601" s="1">
        <v>7033.77</v>
      </c>
      <c r="AS601">
        <v>727.75</v>
      </c>
      <c r="AT601">
        <v>394.58</v>
      </c>
      <c r="AU601" s="1">
        <v>11477.37</v>
      </c>
      <c r="AV601" s="1">
        <v>3546.19</v>
      </c>
      <c r="AW601">
        <v>0.28179999999999999</v>
      </c>
      <c r="AX601" s="1">
        <v>7491.4</v>
      </c>
      <c r="AY601">
        <v>0.59519999999999995</v>
      </c>
      <c r="AZ601" s="1">
        <v>1060.8800000000001</v>
      </c>
      <c r="BA601">
        <v>8.43E-2</v>
      </c>
      <c r="BB601">
        <v>487.31</v>
      </c>
      <c r="BC601">
        <v>3.8699999999999998E-2</v>
      </c>
      <c r="BD601" s="1">
        <v>12585.78</v>
      </c>
      <c r="BE601" s="1">
        <v>2177.62</v>
      </c>
      <c r="BF601">
        <v>0.32579999999999998</v>
      </c>
      <c r="BG601">
        <v>0.59919999999999995</v>
      </c>
      <c r="BH601">
        <v>0.22439999999999999</v>
      </c>
      <c r="BI601">
        <v>0.1234</v>
      </c>
      <c r="BJ601">
        <v>3.0099999999999998E-2</v>
      </c>
      <c r="BK601">
        <v>2.29E-2</v>
      </c>
    </row>
    <row r="602" spans="1:63" x14ac:dyDescent="0.3">
      <c r="A602" t="s">
        <v>601</v>
      </c>
      <c r="B602">
        <v>46524</v>
      </c>
      <c r="C602">
        <v>104.67</v>
      </c>
      <c r="D602">
        <v>9.94</v>
      </c>
      <c r="E602" s="1">
        <v>1040.1600000000001</v>
      </c>
      <c r="F602">
        <v>981.59</v>
      </c>
      <c r="G602">
        <v>2.2000000000000001E-3</v>
      </c>
      <c r="H602">
        <v>1E-4</v>
      </c>
      <c r="I602">
        <v>4.4999999999999997E-3</v>
      </c>
      <c r="J602">
        <v>1.1999999999999999E-3</v>
      </c>
      <c r="K602">
        <v>1.6799999999999999E-2</v>
      </c>
      <c r="L602">
        <v>0.95430000000000004</v>
      </c>
      <c r="M602">
        <v>2.0899999999999998E-2</v>
      </c>
      <c r="N602">
        <v>0.38579999999999998</v>
      </c>
      <c r="O602">
        <v>1E-3</v>
      </c>
      <c r="P602">
        <v>0.14319999999999999</v>
      </c>
      <c r="Q602" s="1">
        <v>52876.98</v>
      </c>
      <c r="R602">
        <v>0.2495</v>
      </c>
      <c r="S602">
        <v>0.19159999999999999</v>
      </c>
      <c r="T602">
        <v>0.55889999999999995</v>
      </c>
      <c r="U602">
        <v>8.64</v>
      </c>
      <c r="V602" s="1">
        <v>64669.66</v>
      </c>
      <c r="W602">
        <v>115.15</v>
      </c>
      <c r="X602" s="1">
        <v>158830.97</v>
      </c>
      <c r="Y602">
        <v>0.87390000000000001</v>
      </c>
      <c r="Z602">
        <v>5.9700000000000003E-2</v>
      </c>
      <c r="AA602">
        <v>6.6400000000000001E-2</v>
      </c>
      <c r="AB602">
        <v>0.12609999999999999</v>
      </c>
      <c r="AC602">
        <v>158.83000000000001</v>
      </c>
      <c r="AD602" s="1">
        <v>3960.65</v>
      </c>
      <c r="AE602">
        <v>495.15</v>
      </c>
      <c r="AF602" s="1">
        <v>139909.84</v>
      </c>
      <c r="AG602" t="s">
        <v>610</v>
      </c>
      <c r="AH602" s="1">
        <v>33101</v>
      </c>
      <c r="AI602" s="1">
        <v>49979.76</v>
      </c>
      <c r="AJ602">
        <v>37.58</v>
      </c>
      <c r="AK602">
        <v>23.97</v>
      </c>
      <c r="AL602">
        <v>26.95</v>
      </c>
      <c r="AM602">
        <v>4.51</v>
      </c>
      <c r="AN602" s="1">
        <v>1306.3599999999999</v>
      </c>
      <c r="AO602">
        <v>1.5125999999999999</v>
      </c>
      <c r="AP602" s="1">
        <v>1545.62</v>
      </c>
      <c r="AQ602" s="1">
        <v>2230.6799999999998</v>
      </c>
      <c r="AR602" s="1">
        <v>6051.64</v>
      </c>
      <c r="AS602">
        <v>529.53</v>
      </c>
      <c r="AT602">
        <v>268.73</v>
      </c>
      <c r="AU602" s="1">
        <v>10626.2</v>
      </c>
      <c r="AV602" s="1">
        <v>6435.35</v>
      </c>
      <c r="AW602">
        <v>0.48920000000000002</v>
      </c>
      <c r="AX602" s="1">
        <v>4562.8</v>
      </c>
      <c r="AY602">
        <v>0.34689999999999999</v>
      </c>
      <c r="AZ602" s="1">
        <v>1331.99</v>
      </c>
      <c r="BA602">
        <v>0.1013</v>
      </c>
      <c r="BB602">
        <v>824.54</v>
      </c>
      <c r="BC602">
        <v>6.2700000000000006E-2</v>
      </c>
      <c r="BD602" s="1">
        <v>13154.68</v>
      </c>
      <c r="BE602" s="1">
        <v>5150.82</v>
      </c>
      <c r="BF602">
        <v>1.8978999999999999</v>
      </c>
      <c r="BG602">
        <v>0.50819999999999999</v>
      </c>
      <c r="BH602">
        <v>0.21</v>
      </c>
      <c r="BI602">
        <v>0.2228</v>
      </c>
      <c r="BJ602">
        <v>3.8699999999999998E-2</v>
      </c>
      <c r="BK602">
        <v>2.0299999999999999E-2</v>
      </c>
    </row>
    <row r="603" spans="1:63" x14ac:dyDescent="0.3">
      <c r="A603" t="s">
        <v>602</v>
      </c>
      <c r="B603">
        <v>45146</v>
      </c>
      <c r="C603">
        <v>21.55</v>
      </c>
      <c r="D603">
        <v>153.24</v>
      </c>
      <c r="E603" s="1">
        <v>3302.4</v>
      </c>
      <c r="F603" s="1">
        <v>3227.63</v>
      </c>
      <c r="G603">
        <v>3.73E-2</v>
      </c>
      <c r="H603">
        <v>5.0000000000000001E-4</v>
      </c>
      <c r="I603">
        <v>5.9200000000000003E-2</v>
      </c>
      <c r="J603">
        <v>5.9999999999999995E-4</v>
      </c>
      <c r="K603">
        <v>2.93E-2</v>
      </c>
      <c r="L603">
        <v>0.83089999999999997</v>
      </c>
      <c r="M603">
        <v>4.2200000000000001E-2</v>
      </c>
      <c r="N603">
        <v>0.105</v>
      </c>
      <c r="O603">
        <v>1.2E-2</v>
      </c>
      <c r="P603">
        <v>0.1115</v>
      </c>
      <c r="Q603" s="1">
        <v>70989.73</v>
      </c>
      <c r="R603">
        <v>0.1837</v>
      </c>
      <c r="S603">
        <v>0.18210000000000001</v>
      </c>
      <c r="T603">
        <v>0.6341</v>
      </c>
      <c r="U603">
        <v>21.07</v>
      </c>
      <c r="V603" s="1">
        <v>94719.96</v>
      </c>
      <c r="W603">
        <v>155.22999999999999</v>
      </c>
      <c r="X603" s="1">
        <v>202021.5</v>
      </c>
      <c r="Y603">
        <v>0.8871</v>
      </c>
      <c r="Z603">
        <v>8.6099999999999996E-2</v>
      </c>
      <c r="AA603">
        <v>2.6800000000000001E-2</v>
      </c>
      <c r="AB603">
        <v>0.1129</v>
      </c>
      <c r="AC603">
        <v>202.02</v>
      </c>
      <c r="AD603" s="1">
        <v>9867.81</v>
      </c>
      <c r="AE603" s="1">
        <v>1194.26</v>
      </c>
      <c r="AF603" s="1">
        <v>216756.15</v>
      </c>
      <c r="AG603" t="s">
        <v>610</v>
      </c>
      <c r="AH603" s="1">
        <v>61808</v>
      </c>
      <c r="AI603" s="1">
        <v>132748.45000000001</v>
      </c>
      <c r="AJ603">
        <v>94.55</v>
      </c>
      <c r="AK603">
        <v>49.06</v>
      </c>
      <c r="AL603">
        <v>62.39</v>
      </c>
      <c r="AM603">
        <v>4.58</v>
      </c>
      <c r="AN603" s="1">
        <v>3227.72</v>
      </c>
      <c r="AO603">
        <v>0.69030000000000002</v>
      </c>
      <c r="AP603" s="1">
        <v>1631.84</v>
      </c>
      <c r="AQ603" s="1">
        <v>2008.41</v>
      </c>
      <c r="AR603" s="1">
        <v>7496.73</v>
      </c>
      <c r="AS603">
        <v>826.25</v>
      </c>
      <c r="AT603">
        <v>492.09</v>
      </c>
      <c r="AU603" s="1">
        <v>12455.32</v>
      </c>
      <c r="AV603" s="1">
        <v>3492.05</v>
      </c>
      <c r="AW603">
        <v>0.25119999999999998</v>
      </c>
      <c r="AX603" s="1">
        <v>8980.2199999999993</v>
      </c>
      <c r="AY603">
        <v>0.64590000000000003</v>
      </c>
      <c r="AZ603" s="1">
        <v>1054.21</v>
      </c>
      <c r="BA603">
        <v>7.5800000000000006E-2</v>
      </c>
      <c r="BB603">
        <v>377.72</v>
      </c>
      <c r="BC603">
        <v>2.7199999999999998E-2</v>
      </c>
      <c r="BD603" s="1">
        <v>13904.2</v>
      </c>
      <c r="BE603" s="1">
        <v>1989.13</v>
      </c>
      <c r="BF603">
        <v>0.19109999999999999</v>
      </c>
      <c r="BG603">
        <v>0.59699999999999998</v>
      </c>
      <c r="BH603">
        <v>0.2137</v>
      </c>
      <c r="BI603">
        <v>0.13919999999999999</v>
      </c>
      <c r="BJ603">
        <v>3.4299999999999997E-2</v>
      </c>
      <c r="BK603">
        <v>1.5699999999999999E-2</v>
      </c>
    </row>
    <row r="604" spans="1:63" x14ac:dyDescent="0.3">
      <c r="A604" t="s">
        <v>603</v>
      </c>
      <c r="B604">
        <v>45153</v>
      </c>
      <c r="C604">
        <v>66.38</v>
      </c>
      <c r="D604">
        <v>49.37</v>
      </c>
      <c r="E604" s="1">
        <v>3277.21</v>
      </c>
      <c r="F604" s="1">
        <v>3079.91</v>
      </c>
      <c r="G604">
        <v>7.9000000000000008E-3</v>
      </c>
      <c r="H604">
        <v>6.9999999999999999E-4</v>
      </c>
      <c r="I604">
        <v>6.4500000000000002E-2</v>
      </c>
      <c r="J604">
        <v>1.5E-3</v>
      </c>
      <c r="K604">
        <v>7.17E-2</v>
      </c>
      <c r="L604">
        <v>0.78669999999999995</v>
      </c>
      <c r="M604">
        <v>6.7000000000000004E-2</v>
      </c>
      <c r="N604">
        <v>0.57620000000000005</v>
      </c>
      <c r="O604">
        <v>1.72E-2</v>
      </c>
      <c r="P604">
        <v>0.14430000000000001</v>
      </c>
      <c r="Q604" s="1">
        <v>56229.26</v>
      </c>
      <c r="R604">
        <v>0.2853</v>
      </c>
      <c r="S604">
        <v>0.18379999999999999</v>
      </c>
      <c r="T604">
        <v>0.53090000000000004</v>
      </c>
      <c r="U604">
        <v>23.29</v>
      </c>
      <c r="V604" s="1">
        <v>76641.17</v>
      </c>
      <c r="W604">
        <v>136.97</v>
      </c>
      <c r="X604" s="1">
        <v>117211.64</v>
      </c>
      <c r="Y604">
        <v>0.72809999999999997</v>
      </c>
      <c r="Z604">
        <v>0.21820000000000001</v>
      </c>
      <c r="AA604">
        <v>5.3699999999999998E-2</v>
      </c>
      <c r="AB604">
        <v>0.27189999999999998</v>
      </c>
      <c r="AC604">
        <v>117.21</v>
      </c>
      <c r="AD604" s="1">
        <v>3913.98</v>
      </c>
      <c r="AE604">
        <v>488.08</v>
      </c>
      <c r="AF604" s="1">
        <v>109363.25</v>
      </c>
      <c r="AG604" t="s">
        <v>610</v>
      </c>
      <c r="AH604" s="1">
        <v>30433</v>
      </c>
      <c r="AI604" s="1">
        <v>47355.79</v>
      </c>
      <c r="AJ604">
        <v>48.09</v>
      </c>
      <c r="AK604">
        <v>31.44</v>
      </c>
      <c r="AL604">
        <v>36.96</v>
      </c>
      <c r="AM604">
        <v>4.67</v>
      </c>
      <c r="AN604" s="1">
        <v>1169.74</v>
      </c>
      <c r="AO604">
        <v>1.0498000000000001</v>
      </c>
      <c r="AP604" s="1">
        <v>1338.56</v>
      </c>
      <c r="AQ604" s="1">
        <v>1901.4</v>
      </c>
      <c r="AR604" s="1">
        <v>6279.53</v>
      </c>
      <c r="AS604">
        <v>624.96</v>
      </c>
      <c r="AT604">
        <v>314.33999999999997</v>
      </c>
      <c r="AU604" s="1">
        <v>10458.780000000001</v>
      </c>
      <c r="AV604" s="1">
        <v>6232.01</v>
      </c>
      <c r="AW604">
        <v>0.5141</v>
      </c>
      <c r="AX604" s="1">
        <v>3930.74</v>
      </c>
      <c r="AY604">
        <v>0.32429999999999998</v>
      </c>
      <c r="AZ604">
        <v>941.12</v>
      </c>
      <c r="BA604">
        <v>7.7600000000000002E-2</v>
      </c>
      <c r="BB604" s="1">
        <v>1017.53</v>
      </c>
      <c r="BC604">
        <v>8.3900000000000002E-2</v>
      </c>
      <c r="BD604" s="1">
        <v>12121.4</v>
      </c>
      <c r="BE604" s="1">
        <v>4619.45</v>
      </c>
      <c r="BF604">
        <v>1.6516</v>
      </c>
      <c r="BG604">
        <v>0.53879999999999995</v>
      </c>
      <c r="BH604">
        <v>0.21729999999999999</v>
      </c>
      <c r="BI604">
        <v>0.19550000000000001</v>
      </c>
      <c r="BJ604">
        <v>3.2800000000000003E-2</v>
      </c>
      <c r="BK604">
        <v>1.5599999999999999E-2</v>
      </c>
    </row>
    <row r="605" spans="1:63" x14ac:dyDescent="0.3">
      <c r="A605" t="s">
        <v>604</v>
      </c>
      <c r="B605">
        <v>45674</v>
      </c>
      <c r="C605">
        <v>45.1</v>
      </c>
      <c r="D605">
        <v>33.19</v>
      </c>
      <c r="E605" s="1">
        <v>1496.75</v>
      </c>
      <c r="F605" s="1">
        <v>1483.44</v>
      </c>
      <c r="G605">
        <v>1.7999999999999999E-2</v>
      </c>
      <c r="H605">
        <v>5.0000000000000001E-4</v>
      </c>
      <c r="I605">
        <v>8.0699999999999994E-2</v>
      </c>
      <c r="J605">
        <v>1.1999999999999999E-3</v>
      </c>
      <c r="K605">
        <v>4.4200000000000003E-2</v>
      </c>
      <c r="L605">
        <v>0.80989999999999995</v>
      </c>
      <c r="M605">
        <v>4.5499999999999999E-2</v>
      </c>
      <c r="N605">
        <v>0.25240000000000001</v>
      </c>
      <c r="O605">
        <v>1.34E-2</v>
      </c>
      <c r="P605">
        <v>0.1106</v>
      </c>
      <c r="Q605" s="1">
        <v>61993.13</v>
      </c>
      <c r="R605">
        <v>0.23330000000000001</v>
      </c>
      <c r="S605">
        <v>0.19689999999999999</v>
      </c>
      <c r="T605">
        <v>0.56979999999999997</v>
      </c>
      <c r="U605">
        <v>12.16</v>
      </c>
      <c r="V605" s="1">
        <v>79343.66</v>
      </c>
      <c r="W605">
        <v>120.59</v>
      </c>
      <c r="X605" s="1">
        <v>194290.18</v>
      </c>
      <c r="Y605">
        <v>0.84609999999999996</v>
      </c>
      <c r="Z605">
        <v>0.12039999999999999</v>
      </c>
      <c r="AA605">
        <v>3.3500000000000002E-2</v>
      </c>
      <c r="AB605">
        <v>0.15390000000000001</v>
      </c>
      <c r="AC605">
        <v>194.29</v>
      </c>
      <c r="AD605" s="1">
        <v>7484.02</v>
      </c>
      <c r="AE605">
        <v>916.7</v>
      </c>
      <c r="AF605" s="1">
        <v>181490.25</v>
      </c>
      <c r="AG605" t="s">
        <v>610</v>
      </c>
      <c r="AH605" s="1">
        <v>40890</v>
      </c>
      <c r="AI605" s="1">
        <v>81807.520000000004</v>
      </c>
      <c r="AJ605">
        <v>60.53</v>
      </c>
      <c r="AK605">
        <v>34.75</v>
      </c>
      <c r="AL605">
        <v>40.44</v>
      </c>
      <c r="AM605">
        <v>4.7</v>
      </c>
      <c r="AN605" s="1">
        <v>1738.26</v>
      </c>
      <c r="AO605">
        <v>0.97799999999999998</v>
      </c>
      <c r="AP605" s="1">
        <v>1605.71</v>
      </c>
      <c r="AQ605" s="1">
        <v>2092.11</v>
      </c>
      <c r="AR605" s="1">
        <v>6684.36</v>
      </c>
      <c r="AS605">
        <v>649.53</v>
      </c>
      <c r="AT605">
        <v>350.18</v>
      </c>
      <c r="AU605" s="1">
        <v>11381.88</v>
      </c>
      <c r="AV605" s="1">
        <v>4046.14</v>
      </c>
      <c r="AW605">
        <v>0.31269999999999998</v>
      </c>
      <c r="AX605" s="1">
        <v>7187.48</v>
      </c>
      <c r="AY605">
        <v>0.55549999999999999</v>
      </c>
      <c r="AZ605" s="1">
        <v>1163.81</v>
      </c>
      <c r="BA605">
        <v>8.9899999999999994E-2</v>
      </c>
      <c r="BB605">
        <v>541.46</v>
      </c>
      <c r="BC605">
        <v>4.1799999999999997E-2</v>
      </c>
      <c r="BD605" s="1">
        <v>12938.89</v>
      </c>
      <c r="BE605" s="1">
        <v>2811.52</v>
      </c>
      <c r="BF605">
        <v>0.43480000000000002</v>
      </c>
      <c r="BG605">
        <v>0.56310000000000004</v>
      </c>
      <c r="BH605">
        <v>0.2094</v>
      </c>
      <c r="BI605">
        <v>0.18010000000000001</v>
      </c>
      <c r="BJ605">
        <v>3.3399999999999999E-2</v>
      </c>
      <c r="BK605">
        <v>1.4E-2</v>
      </c>
    </row>
    <row r="606" spans="1:63" x14ac:dyDescent="0.3">
      <c r="A606" t="s">
        <v>605</v>
      </c>
      <c r="B606">
        <v>45161</v>
      </c>
      <c r="C606">
        <v>15.86</v>
      </c>
      <c r="D606">
        <v>362.56</v>
      </c>
      <c r="E606" s="1">
        <v>5749.21</v>
      </c>
      <c r="F606" s="1">
        <v>4525.78</v>
      </c>
      <c r="G606">
        <v>4.1000000000000003E-3</v>
      </c>
      <c r="H606">
        <v>5.9999999999999995E-4</v>
      </c>
      <c r="I606">
        <v>0.36930000000000002</v>
      </c>
      <c r="J606">
        <v>1.4E-3</v>
      </c>
      <c r="K606">
        <v>9.7100000000000006E-2</v>
      </c>
      <c r="L606">
        <v>0.4199</v>
      </c>
      <c r="M606">
        <v>0.1077</v>
      </c>
      <c r="N606">
        <v>0.92359999999999998</v>
      </c>
      <c r="O606">
        <v>2.9600000000000001E-2</v>
      </c>
      <c r="P606">
        <v>0.18140000000000001</v>
      </c>
      <c r="Q606" s="1">
        <v>57421.96</v>
      </c>
      <c r="R606">
        <v>0.29809999999999998</v>
      </c>
      <c r="S606">
        <v>0.17150000000000001</v>
      </c>
      <c r="T606">
        <v>0.53039999999999998</v>
      </c>
      <c r="U606">
        <v>42.53</v>
      </c>
      <c r="V606" s="1">
        <v>78567.88</v>
      </c>
      <c r="W606">
        <v>133.63</v>
      </c>
      <c r="X606" s="1">
        <v>74292.600000000006</v>
      </c>
      <c r="Y606">
        <v>0.6411</v>
      </c>
      <c r="Z606">
        <v>0.28839999999999999</v>
      </c>
      <c r="AA606">
        <v>7.0599999999999996E-2</v>
      </c>
      <c r="AB606">
        <v>0.3589</v>
      </c>
      <c r="AC606">
        <v>74.290000000000006</v>
      </c>
      <c r="AD606" s="1">
        <v>3505.15</v>
      </c>
      <c r="AE606">
        <v>438.86</v>
      </c>
      <c r="AF606" s="1">
        <v>68687.19</v>
      </c>
      <c r="AG606" t="s">
        <v>610</v>
      </c>
      <c r="AH606" s="1">
        <v>24624</v>
      </c>
      <c r="AI606" s="1">
        <v>37423.300000000003</v>
      </c>
      <c r="AJ606">
        <v>62.62</v>
      </c>
      <c r="AK606">
        <v>43.72</v>
      </c>
      <c r="AL606">
        <v>50.13</v>
      </c>
      <c r="AM606">
        <v>4.43</v>
      </c>
      <c r="AN606">
        <v>3</v>
      </c>
      <c r="AO606">
        <v>1.2498</v>
      </c>
      <c r="AP606" s="1">
        <v>1872.92</v>
      </c>
      <c r="AQ606" s="1">
        <v>2576.71</v>
      </c>
      <c r="AR606" s="1">
        <v>6994.3</v>
      </c>
      <c r="AS606">
        <v>813.88</v>
      </c>
      <c r="AT606">
        <v>583.91999999999996</v>
      </c>
      <c r="AU606" s="1">
        <v>12841.72</v>
      </c>
      <c r="AV606" s="1">
        <v>10243.290000000001</v>
      </c>
      <c r="AW606">
        <v>0.6109</v>
      </c>
      <c r="AX606" s="1">
        <v>3902.44</v>
      </c>
      <c r="AY606">
        <v>0.23269999999999999</v>
      </c>
      <c r="AZ606">
        <v>824.93</v>
      </c>
      <c r="BA606">
        <v>4.9200000000000001E-2</v>
      </c>
      <c r="BB606" s="1">
        <v>1798.22</v>
      </c>
      <c r="BC606">
        <v>0.1072</v>
      </c>
      <c r="BD606" s="1">
        <v>16768.89</v>
      </c>
      <c r="BE606" s="1">
        <v>5766.64</v>
      </c>
      <c r="BF606">
        <v>3.5186000000000002</v>
      </c>
      <c r="BG606">
        <v>0.46800000000000003</v>
      </c>
      <c r="BH606">
        <v>0.18890000000000001</v>
      </c>
      <c r="BI606">
        <v>0.30470000000000003</v>
      </c>
      <c r="BJ606">
        <v>2.7799999999999998E-2</v>
      </c>
      <c r="BK606">
        <v>1.06E-2</v>
      </c>
    </row>
    <row r="607" spans="1:63" x14ac:dyDescent="0.3">
      <c r="A607" t="s">
        <v>606</v>
      </c>
      <c r="B607">
        <v>49544</v>
      </c>
      <c r="C607">
        <v>82.86</v>
      </c>
      <c r="D607">
        <v>17.18</v>
      </c>
      <c r="E607" s="1">
        <v>1423.21</v>
      </c>
      <c r="F607" s="1">
        <v>1347.61</v>
      </c>
      <c r="G607">
        <v>5.1999999999999998E-3</v>
      </c>
      <c r="H607">
        <v>4.0000000000000002E-4</v>
      </c>
      <c r="I607">
        <v>7.4000000000000003E-3</v>
      </c>
      <c r="J607">
        <v>5.9999999999999995E-4</v>
      </c>
      <c r="K607">
        <v>1.7399999999999999E-2</v>
      </c>
      <c r="L607">
        <v>0.94940000000000002</v>
      </c>
      <c r="M607">
        <v>1.95E-2</v>
      </c>
      <c r="N607">
        <v>0.3473</v>
      </c>
      <c r="O607">
        <v>6.4000000000000003E-3</v>
      </c>
      <c r="P607">
        <v>0.13039999999999999</v>
      </c>
      <c r="Q607" s="1">
        <v>55072.44</v>
      </c>
      <c r="R607">
        <v>0.2611</v>
      </c>
      <c r="S607">
        <v>0.17519999999999999</v>
      </c>
      <c r="T607">
        <v>0.56379999999999997</v>
      </c>
      <c r="U607">
        <v>10.47</v>
      </c>
      <c r="V607" s="1">
        <v>73954.559999999998</v>
      </c>
      <c r="W607">
        <v>130.72</v>
      </c>
      <c r="X607" s="1">
        <v>174168.75</v>
      </c>
      <c r="Y607">
        <v>0.7903</v>
      </c>
      <c r="Z607">
        <v>0.13780000000000001</v>
      </c>
      <c r="AA607">
        <v>7.1900000000000006E-2</v>
      </c>
      <c r="AB607">
        <v>0.2097</v>
      </c>
      <c r="AC607">
        <v>174.17</v>
      </c>
      <c r="AD607" s="1">
        <v>4949.42</v>
      </c>
      <c r="AE607">
        <v>547.22</v>
      </c>
      <c r="AF607" s="1">
        <v>162749.62</v>
      </c>
      <c r="AG607" t="s">
        <v>610</v>
      </c>
      <c r="AH607" s="1">
        <v>34813</v>
      </c>
      <c r="AI607" s="1">
        <v>54671.61</v>
      </c>
      <c r="AJ607">
        <v>43.2</v>
      </c>
      <c r="AK607">
        <v>26.84</v>
      </c>
      <c r="AL607">
        <v>29.6</v>
      </c>
      <c r="AM607">
        <v>4.29</v>
      </c>
      <c r="AN607" s="1">
        <v>1604.69</v>
      </c>
      <c r="AO607">
        <v>1.1823999999999999</v>
      </c>
      <c r="AP607" s="1">
        <v>1368.12</v>
      </c>
      <c r="AQ607" s="1">
        <v>2102.3200000000002</v>
      </c>
      <c r="AR607" s="1">
        <v>6072.6</v>
      </c>
      <c r="AS607">
        <v>529.67999999999995</v>
      </c>
      <c r="AT607">
        <v>322.62</v>
      </c>
      <c r="AU607" s="1">
        <v>10395.33</v>
      </c>
      <c r="AV607" s="1">
        <v>5074.68</v>
      </c>
      <c r="AW607">
        <v>0.40500000000000003</v>
      </c>
      <c r="AX607" s="1">
        <v>5428.95</v>
      </c>
      <c r="AY607">
        <v>0.43319999999999997</v>
      </c>
      <c r="AZ607" s="1">
        <v>1227.92</v>
      </c>
      <c r="BA607">
        <v>9.8000000000000004E-2</v>
      </c>
      <c r="BB607">
        <v>799.49</v>
      </c>
      <c r="BC607">
        <v>6.3799999999999996E-2</v>
      </c>
      <c r="BD607" s="1">
        <v>12531.03</v>
      </c>
      <c r="BE607" s="1">
        <v>3900.34</v>
      </c>
      <c r="BF607">
        <v>1.0202</v>
      </c>
      <c r="BG607">
        <v>0.52400000000000002</v>
      </c>
      <c r="BH607">
        <v>0.22259999999999999</v>
      </c>
      <c r="BI607">
        <v>0.19819999999999999</v>
      </c>
      <c r="BJ607">
        <v>3.5499999999999997E-2</v>
      </c>
      <c r="BK607">
        <v>1.9699999999999999E-2</v>
      </c>
    </row>
    <row r="608" spans="1:63" x14ac:dyDescent="0.3">
      <c r="A608" t="s">
        <v>607</v>
      </c>
      <c r="B608">
        <v>45179</v>
      </c>
      <c r="C608">
        <v>24</v>
      </c>
      <c r="D608">
        <v>144.65</v>
      </c>
      <c r="E608" s="1">
        <v>3471.69</v>
      </c>
      <c r="F608" s="1">
        <v>2942.45</v>
      </c>
      <c r="G608">
        <v>3.3999999999999998E-3</v>
      </c>
      <c r="H608">
        <v>5.0000000000000001E-4</v>
      </c>
      <c r="I608">
        <v>0.20050000000000001</v>
      </c>
      <c r="J608">
        <v>1.2999999999999999E-3</v>
      </c>
      <c r="K608">
        <v>6.0299999999999999E-2</v>
      </c>
      <c r="L608">
        <v>0.61550000000000005</v>
      </c>
      <c r="M608">
        <v>0.1186</v>
      </c>
      <c r="N608">
        <v>0.92500000000000004</v>
      </c>
      <c r="O608">
        <v>1.09E-2</v>
      </c>
      <c r="P608">
        <v>0.17380000000000001</v>
      </c>
      <c r="Q608" s="1">
        <v>55102.49</v>
      </c>
      <c r="R608">
        <v>0.27129999999999999</v>
      </c>
      <c r="S608">
        <v>0.18360000000000001</v>
      </c>
      <c r="T608">
        <v>0.54510000000000003</v>
      </c>
      <c r="U608">
        <v>26.74</v>
      </c>
      <c r="V608" s="1">
        <v>72900.67</v>
      </c>
      <c r="W608">
        <v>127.58</v>
      </c>
      <c r="X608" s="1">
        <v>88089.75</v>
      </c>
      <c r="Y608">
        <v>0.66449999999999998</v>
      </c>
      <c r="Z608">
        <v>0.26340000000000002</v>
      </c>
      <c r="AA608">
        <v>7.2099999999999997E-2</v>
      </c>
      <c r="AB608">
        <v>0.33550000000000002</v>
      </c>
      <c r="AC608">
        <v>88.09</v>
      </c>
      <c r="AD608" s="1">
        <v>3135.35</v>
      </c>
      <c r="AE608">
        <v>410.08</v>
      </c>
      <c r="AF608" s="1">
        <v>81278.28</v>
      </c>
      <c r="AG608" t="s">
        <v>610</v>
      </c>
      <c r="AH608" s="1">
        <v>25939</v>
      </c>
      <c r="AI608" s="1">
        <v>39660.339999999997</v>
      </c>
      <c r="AJ608">
        <v>49.58</v>
      </c>
      <c r="AK608">
        <v>33.67</v>
      </c>
      <c r="AL608">
        <v>37.450000000000003</v>
      </c>
      <c r="AM608">
        <v>4.32</v>
      </c>
      <c r="AN608">
        <v>910.98</v>
      </c>
      <c r="AO608">
        <v>1.036</v>
      </c>
      <c r="AP608" s="1">
        <v>1589.52</v>
      </c>
      <c r="AQ608" s="1">
        <v>2451.0500000000002</v>
      </c>
      <c r="AR608" s="1">
        <v>6732.2</v>
      </c>
      <c r="AS608">
        <v>693.78</v>
      </c>
      <c r="AT608">
        <v>458.5</v>
      </c>
      <c r="AU608" s="1">
        <v>11925.05</v>
      </c>
      <c r="AV608" s="1">
        <v>9265.5499999999993</v>
      </c>
      <c r="AW608">
        <v>0.6149</v>
      </c>
      <c r="AX608" s="1">
        <v>3285.89</v>
      </c>
      <c r="AY608">
        <v>0.21809999999999999</v>
      </c>
      <c r="AZ608">
        <v>821.74</v>
      </c>
      <c r="BA608">
        <v>5.45E-2</v>
      </c>
      <c r="BB608" s="1">
        <v>1694.48</v>
      </c>
      <c r="BC608">
        <v>0.1125</v>
      </c>
      <c r="BD608" s="1">
        <v>15067.66</v>
      </c>
      <c r="BE608" s="1">
        <v>5836.79</v>
      </c>
      <c r="BF608">
        <v>3.0895000000000001</v>
      </c>
      <c r="BG608">
        <v>0.48630000000000001</v>
      </c>
      <c r="BH608">
        <v>0.19719999999999999</v>
      </c>
      <c r="BI608">
        <v>0.2727</v>
      </c>
      <c r="BJ608">
        <v>3.0800000000000001E-2</v>
      </c>
      <c r="BK608">
        <v>1.3100000000000001E-2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1"/>
  <sheetViews>
    <sheetView workbookViewId="0">
      <selection activeCell="D32" sqref="D32"/>
    </sheetView>
  </sheetViews>
  <sheetFormatPr defaultRowHeight="14.4" x14ac:dyDescent="0.3"/>
  <cols>
    <col min="1" max="1" width="66.5546875" bestFit="1" customWidth="1"/>
    <col min="2" max="2" width="11.88671875" style="14" bestFit="1" customWidth="1"/>
    <col min="11" max="11" width="11.88671875" bestFit="1" customWidth="1"/>
  </cols>
  <sheetData>
    <row r="1" spans="1:2" x14ac:dyDescent="0.3">
      <c r="A1" t="s">
        <v>750</v>
      </c>
      <c r="B1" s="14">
        <v>67.94</v>
      </c>
    </row>
    <row r="2" spans="1:2" x14ac:dyDescent="0.3">
      <c r="A2" t="s">
        <v>751</v>
      </c>
      <c r="B2" s="14">
        <v>41.39</v>
      </c>
    </row>
    <row r="3" spans="1:2" x14ac:dyDescent="0.3">
      <c r="A3" t="s">
        <v>752</v>
      </c>
      <c r="B3" s="15">
        <v>2812.07</v>
      </c>
    </row>
    <row r="4" spans="1:2" x14ac:dyDescent="0.3">
      <c r="A4" t="s">
        <v>753</v>
      </c>
      <c r="B4" s="15">
        <v>2570.35</v>
      </c>
    </row>
    <row r="5" spans="1:2" x14ac:dyDescent="0.3">
      <c r="A5" t="s">
        <v>754</v>
      </c>
      <c r="B5" s="16">
        <v>2.3699999999999999E-2</v>
      </c>
    </row>
    <row r="6" spans="1:2" x14ac:dyDescent="0.3">
      <c r="A6" t="s">
        <v>755</v>
      </c>
      <c r="B6" s="16">
        <v>8.0000000000000004E-4</v>
      </c>
    </row>
    <row r="7" spans="1:2" x14ac:dyDescent="0.3">
      <c r="A7" t="s">
        <v>756</v>
      </c>
      <c r="B7" s="16">
        <v>0.14480000000000001</v>
      </c>
    </row>
    <row r="8" spans="1:2" x14ac:dyDescent="0.3">
      <c r="A8" t="s">
        <v>757</v>
      </c>
      <c r="B8" s="16">
        <v>1.1999999999999999E-3</v>
      </c>
    </row>
    <row r="9" spans="1:2" x14ac:dyDescent="0.3">
      <c r="A9" t="s">
        <v>758</v>
      </c>
      <c r="B9" s="16">
        <v>5.3400000000000003E-2</v>
      </c>
    </row>
    <row r="10" spans="1:2" x14ac:dyDescent="0.3">
      <c r="A10" t="s">
        <v>759</v>
      </c>
      <c r="B10" s="16">
        <v>0.72699999999999998</v>
      </c>
    </row>
    <row r="11" spans="1:2" x14ac:dyDescent="0.3">
      <c r="A11" t="s">
        <v>760</v>
      </c>
      <c r="B11" s="16">
        <v>4.9200000000000001E-2</v>
      </c>
    </row>
    <row r="12" spans="1:2" x14ac:dyDescent="0.3">
      <c r="A12" t="s">
        <v>761</v>
      </c>
      <c r="B12" s="16">
        <v>0.48730000000000001</v>
      </c>
    </row>
    <row r="13" spans="1:2" x14ac:dyDescent="0.3">
      <c r="A13" t="s">
        <v>762</v>
      </c>
      <c r="B13" s="16">
        <v>2.9600000000000001E-2</v>
      </c>
    </row>
    <row r="14" spans="1:2" x14ac:dyDescent="0.3">
      <c r="A14" t="s">
        <v>763</v>
      </c>
      <c r="B14" s="16">
        <v>0.14419999999999999</v>
      </c>
    </row>
    <row r="15" spans="1:2" x14ac:dyDescent="0.3">
      <c r="A15" t="s">
        <v>764</v>
      </c>
      <c r="B15" s="17">
        <v>60432.82</v>
      </c>
    </row>
    <row r="16" spans="1:2" x14ac:dyDescent="0.3">
      <c r="A16" t="s">
        <v>765</v>
      </c>
      <c r="B16" s="16">
        <v>0.2606</v>
      </c>
    </row>
    <row r="17" spans="1:2" x14ac:dyDescent="0.3">
      <c r="A17" t="s">
        <v>766</v>
      </c>
      <c r="B17" s="16">
        <v>0.1799</v>
      </c>
    </row>
    <row r="18" spans="1:2" x14ac:dyDescent="0.3">
      <c r="A18" t="s">
        <v>767</v>
      </c>
      <c r="B18" s="16">
        <v>0.5595</v>
      </c>
    </row>
    <row r="19" spans="1:2" x14ac:dyDescent="0.3">
      <c r="A19" t="s">
        <v>768</v>
      </c>
      <c r="B19" s="14">
        <v>19.22</v>
      </c>
    </row>
    <row r="20" spans="1:2" x14ac:dyDescent="0.3">
      <c r="A20" t="s">
        <v>769</v>
      </c>
      <c r="B20" s="17">
        <v>80981.84</v>
      </c>
    </row>
    <row r="21" spans="1:2" x14ac:dyDescent="0.3">
      <c r="A21" t="s">
        <v>770</v>
      </c>
      <c r="B21" s="14">
        <v>143.57</v>
      </c>
    </row>
    <row r="22" spans="1:2" x14ac:dyDescent="0.3">
      <c r="A22" t="s">
        <v>771</v>
      </c>
      <c r="B22" s="17">
        <v>148683.29999999999</v>
      </c>
    </row>
    <row r="23" spans="1:2" x14ac:dyDescent="0.3">
      <c r="A23" t="s">
        <v>772</v>
      </c>
      <c r="B23" s="16">
        <v>0.73370000000000002</v>
      </c>
    </row>
    <row r="24" spans="1:2" x14ac:dyDescent="0.3">
      <c r="A24" t="s">
        <v>773</v>
      </c>
      <c r="B24" s="16">
        <v>0.2044</v>
      </c>
    </row>
    <row r="25" spans="1:2" x14ac:dyDescent="0.3">
      <c r="A25" t="s">
        <v>774</v>
      </c>
      <c r="B25" s="16">
        <v>6.1899999999999997E-2</v>
      </c>
    </row>
    <row r="26" spans="1:2" x14ac:dyDescent="0.3">
      <c r="A26" t="s">
        <v>775</v>
      </c>
      <c r="B26" s="16">
        <v>0.26629999999999998</v>
      </c>
    </row>
    <row r="27" spans="1:2" x14ac:dyDescent="0.3">
      <c r="A27" t="s">
        <v>776</v>
      </c>
      <c r="B27" s="17">
        <v>148.68</v>
      </c>
    </row>
    <row r="28" spans="1:2" x14ac:dyDescent="0.3">
      <c r="A28" t="s">
        <v>777</v>
      </c>
      <c r="B28" s="17">
        <v>5830.83</v>
      </c>
    </row>
    <row r="29" spans="1:2" x14ac:dyDescent="0.3">
      <c r="A29" t="s">
        <v>778</v>
      </c>
      <c r="B29" s="17">
        <v>642.49</v>
      </c>
    </row>
    <row r="30" spans="1:2" x14ac:dyDescent="0.3">
      <c r="A30" t="s">
        <v>779</v>
      </c>
      <c r="B30" s="17">
        <v>147934.37</v>
      </c>
    </row>
    <row r="31" spans="1:2" x14ac:dyDescent="0.3">
      <c r="A31" t="s">
        <v>780</v>
      </c>
      <c r="B31" s="14" t="s">
        <v>610</v>
      </c>
    </row>
    <row r="32" spans="1:2" x14ac:dyDescent="0.3">
      <c r="A32" t="s">
        <v>781</v>
      </c>
      <c r="B32" s="17">
        <v>33782</v>
      </c>
    </row>
    <row r="33" spans="1:2" x14ac:dyDescent="0.3">
      <c r="A33" t="s">
        <v>782</v>
      </c>
      <c r="B33" s="17">
        <v>78257</v>
      </c>
    </row>
    <row r="34" spans="1:2" x14ac:dyDescent="0.3">
      <c r="A34" t="s">
        <v>783</v>
      </c>
      <c r="B34" s="14">
        <v>49.9</v>
      </c>
    </row>
    <row r="35" spans="1:2" x14ac:dyDescent="0.3">
      <c r="A35" t="s">
        <v>784</v>
      </c>
      <c r="B35" s="14">
        <v>30.94</v>
      </c>
    </row>
    <row r="36" spans="1:2" x14ac:dyDescent="0.3">
      <c r="A36" t="s">
        <v>785</v>
      </c>
      <c r="B36" s="14">
        <v>35.97</v>
      </c>
    </row>
    <row r="37" spans="1:2" x14ac:dyDescent="0.3">
      <c r="A37" t="s">
        <v>786</v>
      </c>
      <c r="B37" s="14">
        <v>4.4800000000000004</v>
      </c>
    </row>
    <row r="38" spans="1:2" x14ac:dyDescent="0.3">
      <c r="A38" t="s">
        <v>787</v>
      </c>
      <c r="B38" s="17">
        <v>1377.14</v>
      </c>
    </row>
    <row r="39" spans="1:2" x14ac:dyDescent="0.3">
      <c r="A39" t="s">
        <v>788</v>
      </c>
      <c r="B39" s="14">
        <v>1</v>
      </c>
    </row>
    <row r="40" spans="1:2" x14ac:dyDescent="0.3">
      <c r="A40" t="s">
        <v>789</v>
      </c>
      <c r="B40" s="17">
        <v>1548.26</v>
      </c>
    </row>
    <row r="41" spans="1:2" x14ac:dyDescent="0.3">
      <c r="A41" t="s">
        <v>790</v>
      </c>
      <c r="B41" s="17">
        <v>2200.71</v>
      </c>
    </row>
    <row r="42" spans="1:2" x14ac:dyDescent="0.3">
      <c r="A42" t="s">
        <v>791</v>
      </c>
      <c r="B42" s="17">
        <v>6739.46</v>
      </c>
    </row>
    <row r="43" spans="1:2" x14ac:dyDescent="0.3">
      <c r="A43" t="s">
        <v>792</v>
      </c>
      <c r="B43" s="17">
        <v>701.24</v>
      </c>
    </row>
    <row r="44" spans="1:2" x14ac:dyDescent="0.3">
      <c r="A44" t="s">
        <v>793</v>
      </c>
      <c r="B44" s="17">
        <v>413.45</v>
      </c>
    </row>
    <row r="45" spans="1:2" x14ac:dyDescent="0.3">
      <c r="A45" t="s">
        <v>794</v>
      </c>
      <c r="B45" s="17">
        <v>11603.12</v>
      </c>
    </row>
    <row r="46" spans="1:2" x14ac:dyDescent="0.3">
      <c r="A46" t="s">
        <v>795</v>
      </c>
      <c r="B46" s="17">
        <v>6025.85</v>
      </c>
    </row>
    <row r="47" spans="1:2" x14ac:dyDescent="0.3">
      <c r="A47" t="s">
        <v>796</v>
      </c>
      <c r="B47" s="16">
        <v>0.43569999999999998</v>
      </c>
    </row>
    <row r="48" spans="1:2" x14ac:dyDescent="0.3">
      <c r="A48" t="s">
        <v>797</v>
      </c>
      <c r="B48" s="17">
        <v>5779.1</v>
      </c>
    </row>
    <row r="49" spans="1:2" x14ac:dyDescent="0.3">
      <c r="A49" t="s">
        <v>798</v>
      </c>
      <c r="B49" s="16">
        <v>0.41789999999999999</v>
      </c>
    </row>
    <row r="50" spans="1:2" x14ac:dyDescent="0.3">
      <c r="A50" t="s">
        <v>799</v>
      </c>
      <c r="B50" s="17">
        <v>1038.9000000000001</v>
      </c>
    </row>
    <row r="51" spans="1:2" x14ac:dyDescent="0.3">
      <c r="A51" t="s">
        <v>800</v>
      </c>
      <c r="B51" s="16">
        <v>7.51E-2</v>
      </c>
    </row>
    <row r="52" spans="1:2" x14ac:dyDescent="0.3">
      <c r="A52" t="s">
        <v>801</v>
      </c>
      <c r="B52" s="17">
        <v>985.01</v>
      </c>
    </row>
    <row r="53" spans="1:2" x14ac:dyDescent="0.3">
      <c r="A53" t="s">
        <v>802</v>
      </c>
      <c r="B53" s="16">
        <v>7.1199999999999999E-2</v>
      </c>
    </row>
    <row r="54" spans="1:2" x14ac:dyDescent="0.3">
      <c r="A54" t="s">
        <v>803</v>
      </c>
      <c r="B54" s="17">
        <v>13828.87</v>
      </c>
    </row>
    <row r="55" spans="1:2" x14ac:dyDescent="0.3">
      <c r="A55" t="s">
        <v>804</v>
      </c>
      <c r="B55" s="17">
        <v>3906.99</v>
      </c>
    </row>
    <row r="56" spans="1:2" x14ac:dyDescent="0.3">
      <c r="A56" t="s">
        <v>805</v>
      </c>
      <c r="B56" s="16">
        <v>0.91830000000000001</v>
      </c>
    </row>
    <row r="57" spans="1:2" x14ac:dyDescent="0.3">
      <c r="A57" t="s">
        <v>806</v>
      </c>
      <c r="B57" s="16">
        <v>0.53069999999999995</v>
      </c>
    </row>
    <row r="58" spans="1:2" x14ac:dyDescent="0.3">
      <c r="A58" t="s">
        <v>807</v>
      </c>
      <c r="B58" s="16">
        <v>0.21060000000000001</v>
      </c>
    </row>
    <row r="59" spans="1:2" x14ac:dyDescent="0.3">
      <c r="A59" t="s">
        <v>808</v>
      </c>
      <c r="B59" s="16">
        <v>0.21099999999999999</v>
      </c>
    </row>
    <row r="60" spans="1:2" x14ac:dyDescent="0.3">
      <c r="A60" t="s">
        <v>809</v>
      </c>
      <c r="B60" s="16">
        <v>3.0700000000000002E-2</v>
      </c>
    </row>
    <row r="61" spans="1:2" x14ac:dyDescent="0.3">
      <c r="A61" t="s">
        <v>810</v>
      </c>
      <c r="B61" s="16">
        <v>1.7000000000000001E-2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Profile Report</vt:lpstr>
      <vt:lpstr>District Data</vt:lpstr>
      <vt:lpstr>Similar District Data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Grener</cp:lastModifiedBy>
  <dcterms:created xsi:type="dcterms:W3CDTF">2017-02-24T18:52:34Z</dcterms:created>
  <dcterms:modified xsi:type="dcterms:W3CDTF">2024-04-02T22:31:54Z</dcterms:modified>
</cp:coreProperties>
</file>