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Digital-PitotStatic\"/>
    </mc:Choice>
  </mc:AlternateContent>
  <xr:revisionPtr revIDLastSave="0" documentId="13_ncr:1_{0441F331-A5E5-449D-8091-EA6D5EC3659E}" xr6:coauthVersionLast="47" xr6:coauthVersionMax="47" xr10:uidLastSave="{00000000-0000-0000-0000-000000000000}"/>
  <bookViews>
    <workbookView xWindow="-110" yWindow="-110" windowWidth="19420" windowHeight="10420" xr2:uid="{3AFCDE54-5922-418B-97A8-0556D6013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D8" i="1"/>
  <c r="D9" i="1"/>
  <c r="D10" i="1"/>
  <c r="D11" i="1"/>
  <c r="D12" i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B22" i="1" l="1"/>
  <c r="C23" i="1"/>
  <c r="B23" i="1" s="1"/>
  <c r="C24" i="1"/>
  <c r="B24" i="1" s="1"/>
  <c r="C25" i="1"/>
  <c r="B25" i="1" s="1"/>
  <c r="C21" i="1"/>
  <c r="B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1" i="1"/>
  <c r="G21" i="1" s="1"/>
  <c r="H21" i="1" s="1"/>
  <c r="B40" i="1"/>
  <c r="F6" i="1"/>
  <c r="F3" i="1"/>
  <c r="F4" i="1"/>
  <c r="F5" i="1"/>
  <c r="F2" i="1"/>
  <c r="B28" i="1" l="1" a="1"/>
  <c r="B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<sst xmlns="http://schemas.openxmlformats.org/spreadsheetml/2006/main" count="52" uniqueCount="42">
  <si>
    <t>kpa</t>
  </si>
  <si>
    <t>mph = (difference * 7.4904692082) + 62.954;</t>
  </si>
  <si>
    <t xml:space="preserve">  1  / (val * 2) = freqeuncy</t>
  </si>
  <si>
    <t xml:space="preserve">  frequency = 3.9851 (velocity) + 0.527</t>
  </si>
  <si>
    <t>difference = 2</t>
  </si>
  <si>
    <t>kPa</t>
  </si>
  <si>
    <t>mph</t>
  </si>
  <si>
    <t>freq</t>
  </si>
  <si>
    <t>Analog</t>
  </si>
  <si>
    <t>mV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</si>
  <si>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</si>
  <si>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</si>
  <si>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</si>
  <si>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</si>
  <si>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</si>
  <si>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</si>
  <si>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</si>
  <si>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</si>
  <si>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</si>
  <si>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</si>
  <si>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</si>
  <si>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</si>
  <si>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</si>
  <si>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</si>
  <si>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</si>
  <si>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</si>
  <si>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</si>
  <si>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</si>
  <si>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</si>
  <si>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</si>
  <si>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</si>
  <si>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</si>
  <si>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</si>
  <si>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</si>
  <si>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</si>
  <si>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MPH</t>
  </si>
  <si>
    <t>KPA</t>
  </si>
  <si>
    <t>Knots</t>
  </si>
  <si>
    <t>inHg</t>
  </si>
  <si>
    <t>full Period ( Seconds)</t>
  </si>
  <si>
    <t>half period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</si>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</sst>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Sheet1!$D$21:$D$25</c:f>
              <c:numCache>
                <c:formatCode>General</c:formatCode>
                <c:ptCount val="5"/>
                <c:pt idx="0">
                  <c:v>1.3545560000000001</c:v>
                </c:pt>
                <c:pt idx="1">
                  <c:v>0.33863900000000002</c:v>
                </c:pt>
                <c:pt idx="2">
                  <c:v>2.3704730000000001</c:v>
                </c:pt>
                <c:pt idx="3">
                  <c:v>1.015917</c:v>
                </c:pt>
                <c:pt idx="4">
                  <c:v>3.0477509999999999</c:v>
                </c:pt>
              </c:numCache>
            </c:numRef>
          </c:xVal>
          <c:yVal>
            <c:numRef>
              <c:f>Sheet1!$E$21:$E$25</c:f>
              <c:numCache>
                <c:formatCode>General</c:formatCode>
                <c:ptCount val="5"/>
                <c:pt idx="0">
                  <c:v>103.57019999999999</c:v>
                </c:pt>
                <c:pt idx="1">
                  <c:v>74.800699999999992</c:v>
                </c:pt>
                <c:pt idx="2">
                  <c:v>138.09359999999998</c:v>
                </c:pt>
                <c:pt idx="3">
                  <c:v>92.062399999999997</c:v>
                </c:pt>
                <c:pt idx="4">
                  <c:v>155.3553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1-4F06-BC69-1264403EC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572256"/>
        <c:axId val="721572672"/>
      </c:scatterChart>
      <c:valAx>
        <c:axId val="72157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kPa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72672"/>
        <c:crosses val="autoZero"/>
        <c:crossBetween val="midCat"/>
      </c:valAx>
      <c:valAx>
        <c:axId val="7215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7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Sheet1!$B$28:$B$32</c:f>
              <c:numCache>
                <c:formatCode>General</c:formatCode>
                <c:ptCount val="5"/>
                <c:pt idx="0">
                  <c:v>1.3822000000000001</c:v>
                </c:pt>
                <c:pt idx="1">
                  <c:v>4.1465999999999994</c:v>
                </c:pt>
                <c:pt idx="2">
                  <c:v>5.5288000000000004</c:v>
                </c:pt>
                <c:pt idx="3">
                  <c:v>9.6753999999999998</c:v>
                </c:pt>
                <c:pt idx="4">
                  <c:v>12.439799999999998</c:v>
                </c:pt>
              </c:numCache>
            </c:numRef>
          </c:xVal>
          <c:yVal>
            <c:numRef>
              <c:f>Sheet1!$H$28:$H$32</c:f>
              <c:numCache>
                <c:formatCode>General</c:formatCode>
                <c:ptCount val="5"/>
                <c:pt idx="0">
                  <c:v>1.6743952870192809E-3</c:v>
                </c:pt>
                <c:pt idx="1">
                  <c:v>1.3608964945766365E-3</c:v>
                </c:pt>
                <c:pt idx="2">
                  <c:v>1.2098785986902536E-3</c:v>
                </c:pt>
                <c:pt idx="3">
                  <c:v>9.0769832597686851E-4</c:v>
                </c:pt>
                <c:pt idx="4">
                  <c:v>8.0692873420674179E-4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3-428A-B86A-EEAB31741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96240"/>
        <c:axId val="587090416"/>
      </c:scatterChart>
      <c:valAx>
        <c:axId val="58709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90416"/>
        <c:crosses val="autoZero"/>
        <c:crossBetween val="midCat"/>
      </c:valAx>
      <c:valAx>
        <c:axId val="5870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9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130580</xdr:colOff>
      <xdr:row>1</xdr:row>
      <xdr:rowOff>66429</xdr:rowOff>
    </xdr:from>
    <xdr:to>
      <xdr:col>15</xdr:col>
      <xdr:colOff>433950</xdr:colOff>
      <xdr:row>17</xdr:row>
      <xdr:rowOff>47380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B5B519-1825-4B28-8FF9-40F279BDA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3578</xdr:colOff>
      <xdr:row>17</xdr:row>
      <xdr:rowOff>157767</xdr:rowOff>
    </xdr:from>
    <xdr:to>
      <xdr:col>17</xdr:col>
      <xdr:colOff>318395</xdr:colOff>
      <xdr:row>33</xdr:row>
      <xdr:rowOff>83712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3240CF-5F67-4C90-900F-4D207D831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4B54B-CD5A-4842-98D4-AFA82D4E6DF5}" name="Table1" displayName="Table1" ref="C1:D6" totalsRowShown="0" headerRowDxfId="5" dataDxfId="4">
  <autoFilter ref="C1:D6" xr:uid="{1574B54B-CD5A-4842-98D4-AFA82D4E6DF5}"/>
  <tableColumns count="2">
    <tableColumn id="1" xr3:uid="{8FA7CB15-2291-4CB4-B4E9-2BA953417F46}" name="Knots" dataDxfId="7"/>
    <tableColumn id="2" xr3:uid="{2A1E1723-AA2C-4AEC-ADF8-9663481DECB0}" name="inHg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69B4EA-DC60-4A30-8239-DB0DAF76A85B}" name="Table2" displayName="Table2" ref="F1:G6" totalsRowShown="0" headerRowDxfId="1" dataDxfId="0">
  <autoFilter ref="F1:G6" xr:uid="{3769B4EA-DC60-4A30-8239-DB0DAF76A85B}"/>
  <tableColumns count="2">
    <tableColumn id="1" xr3:uid="{708F1BD6-D8EC-4CC7-95B3-15D5EC0EB981}" name="MPH" dataDxfId="3">
      <calculatedColumnFormula>1.15078*C8</calculatedColumnFormula>
    </tableColumn>
    <tableColumn id="2" xr3:uid="{E4D5AFAB-DC88-40FB-8A53-28787EDED61B}" name="KPA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205FE5-398B-4ECD-BC69-04C14F7B1BC8}" name="Table3" displayName="Table3" ref="B20:H25" totalsRowShown="0" headerRowDxfId="9" dataDxfId="8">
  <autoFilter ref="B20:H25" xr:uid="{59205FE5-398B-4ECD-BC69-04C14F7B1BC8}"/>
  <tableColumns count="7">
    <tableColumn id="1" xr3:uid="{DDAE1C2F-92D5-4062-B923-F4D152FD6FCD}" name="Analog" dataDxfId="16">
      <calculatedColumnFormula>C21/4.9</calculatedColumnFormula>
    </tableColumn>
    <tableColumn id="2" xr3:uid="{693939AE-5E1D-4903-A54E-C5EDB180CF59}" name="mV" dataDxfId="15">
      <calculatedColumnFormula>D21*20</calculatedColumnFormula>
    </tableColumn>
    <tableColumn id="3" xr3:uid="{B177727D-614E-4E99-B29A-611D2E5DE21B}" name="kPa" dataDxfId="14"/>
    <tableColumn id="4" xr3:uid="{BBC7C213-6C88-4BF8-B8DD-E5EEBE92397C}" name="mph" dataDxfId="13"/>
    <tableColumn id="5" xr3:uid="{72768BD7-8151-41DF-AB24-23D601F6CD0B}" name="freq" dataDxfId="12">
      <calculatedColumnFormula>3.9851*E21+0.527</calculatedColumnFormula>
    </tableColumn>
    <tableColumn id="6" xr3:uid="{44519502-9920-4E55-8DE8-C8F9EBF0969B}" name="full Period ( Seconds)" dataDxfId="11">
      <calculatedColumnFormula>1/F21</calculatedColumnFormula>
    </tableColumn>
    <tableColumn id="7" xr3:uid="{C074C397-EC9F-42EE-A28D-9C7AB7AE2369}" name="half period" dataDxfId="10">
      <calculatedColumnFormula>G21/2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F28327-33CF-47AF-901F-7D23D22AE815}" name="Table5" displayName="Table5" ref="A1:B6" totalsRowShown="0">
  <autoFilter ref="A1:B6" xr:uid="{23F28327-33CF-47AF-901F-7D23D22AE815}"/>
  <tableColumns count="2">
    <tableColumn id="1" xr3:uid="{F8474FA5-0280-4127-B6E3-38BA18884D9B}" name="MPH"/>
    <tableColumn id="2" xr3:uid="{25C5DC2C-CB65-4EEA-B6CE-408837CC243C}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C37C-65C6-4ACF-AEA3-2B9A5C083AB6}">
  <dimension ref="A1:P71"/>
  <sheetViews>
    <sheetView tabSelected="1" zoomScale="71" workbookViewId="0">
      <selection activeCell="C16" sqref="C16"/>
    </sheetView>
  </sheetViews>
  <sheetFormatPr defaultRowHeight="14.5" x14ac:dyDescent="0.35"/>
  <cols>
    <col min="2" max="2" width="20.08984375" customWidth="1"/>
    <col min="3" max="6" width="12.08984375" bestFit="1" customWidth="1"/>
    <col min="7" max="7" width="26.08984375" bestFit="1" customWidth="1"/>
    <col min="8" max="8" width="17.54296875" bestFit="1" customWidth="1"/>
  </cols>
  <sheetData>
    <row r="1" spans="1:7" x14ac:dyDescent="0.35">
      <c r="A1" t="s">
        <v>35</v>
      </c>
      <c r="B1" t="s">
        <v>41</v>
      </c>
      <c r="C1" s="5" t="s">
        <v>37</v>
      </c>
      <c r="D1" s="5" t="s">
        <v>38</v>
      </c>
      <c r="F1" s="5" t="s">
        <v>35</v>
      </c>
      <c r="G1" s="5" t="s">
        <v>36</v>
      </c>
    </row>
    <row r="2" spans="1:7" x14ac:dyDescent="0.35">
      <c r="A2">
        <v>0</v>
      </c>
      <c r="B2">
        <v>1</v>
      </c>
      <c r="C2" s="5">
        <v>90</v>
      </c>
      <c r="D2" s="5">
        <v>0.4</v>
      </c>
      <c r="F2" s="5">
        <f>1.15078*C8</f>
        <v>103.57019999999999</v>
      </c>
      <c r="G2" s="5">
        <v>1.3545560000000001</v>
      </c>
    </row>
    <row r="3" spans="1:7" x14ac:dyDescent="0.35">
      <c r="A3">
        <v>10</v>
      </c>
      <c r="B3">
        <v>40</v>
      </c>
      <c r="C3" s="5">
        <v>65</v>
      </c>
      <c r="D3" s="5">
        <v>0.1</v>
      </c>
      <c r="F3" s="5">
        <f>1.15078*C9</f>
        <v>74.800699999999992</v>
      </c>
      <c r="G3" s="5">
        <v>0.33863900000000002</v>
      </c>
    </row>
    <row r="4" spans="1:7" x14ac:dyDescent="0.35">
      <c r="A4">
        <v>20</v>
      </c>
      <c r="B4">
        <v>80</v>
      </c>
      <c r="C4" s="5">
        <v>120</v>
      </c>
      <c r="D4" s="5">
        <v>0.7</v>
      </c>
      <c r="F4" s="5">
        <f>1.15078*C10</f>
        <v>138.09359999999998</v>
      </c>
      <c r="G4" s="5">
        <v>2.3704730000000001</v>
      </c>
    </row>
    <row r="5" spans="1:7" x14ac:dyDescent="0.35">
      <c r="A5">
        <v>30</v>
      </c>
      <c r="B5">
        <v>120</v>
      </c>
      <c r="C5" s="5">
        <v>80</v>
      </c>
      <c r="D5" s="5">
        <v>0.3</v>
      </c>
      <c r="F5" s="5">
        <f>1.15078*C11</f>
        <v>92.062399999999997</v>
      </c>
      <c r="G5" s="5">
        <v>1.015917</v>
      </c>
    </row>
    <row r="6" spans="1:7" x14ac:dyDescent="0.35">
      <c r="A6">
        <v>50</v>
      </c>
      <c r="B6">
        <v>200</v>
      </c>
      <c r="C6" s="5">
        <v>135</v>
      </c>
      <c r="D6" s="5">
        <v>0.9</v>
      </c>
      <c r="F6" s="5">
        <f>1.15078*C12</f>
        <v>155.3553</v>
      </c>
      <c r="G6" s="5">
        <v>3.0477509999999999</v>
      </c>
    </row>
    <row r="8" spans="1:7" hidden="1" x14ac:dyDescent="0.35">
      <c r="B8" t="s">
        <v>0</v>
      </c>
      <c r="C8">
        <v>90</v>
      </c>
      <c r="D8">
        <f>3.38639*D2</f>
        <v>1.3545560000000001</v>
      </c>
    </row>
    <row r="9" spans="1:7" hidden="1" x14ac:dyDescent="0.35">
      <c r="C9">
        <v>65</v>
      </c>
      <c r="D9">
        <f t="shared" ref="D9:D11" si="0">3.38639*D3</f>
        <v>0.33863900000000002</v>
      </c>
    </row>
    <row r="10" spans="1:7" hidden="1" x14ac:dyDescent="0.35">
      <c r="C10">
        <v>120</v>
      </c>
      <c r="D10">
        <f t="shared" si="0"/>
        <v>2.3704730000000001</v>
      </c>
    </row>
    <row r="11" spans="1:7" hidden="1" x14ac:dyDescent="0.35">
      <c r="C11">
        <v>80</v>
      </c>
      <c r="D11">
        <f t="shared" si="0"/>
        <v>1.015917</v>
      </c>
    </row>
    <row r="12" spans="1:7" hidden="1" x14ac:dyDescent="0.35">
      <c r="C12">
        <v>135</v>
      </c>
      <c r="D12">
        <f>3.38639*D6</f>
        <v>3.0477509999999999</v>
      </c>
    </row>
    <row r="20" spans="2:8" x14ac:dyDescent="0.35">
      <c r="B20" s="5" t="s">
        <v>8</v>
      </c>
      <c r="C20" s="5" t="s">
        <v>9</v>
      </c>
      <c r="D20" s="5" t="s">
        <v>5</v>
      </c>
      <c r="E20" s="5" t="s">
        <v>6</v>
      </c>
      <c r="F20" s="5" t="s">
        <v>7</v>
      </c>
      <c r="G20" s="5" t="s">
        <v>39</v>
      </c>
      <c r="H20" s="5" t="s">
        <v>40</v>
      </c>
    </row>
    <row r="21" spans="2:8" x14ac:dyDescent="0.35">
      <c r="B21" s="5">
        <f>C21/4.9</f>
        <v>5.5288000000000004</v>
      </c>
      <c r="C21" s="5">
        <f>D21*20</f>
        <v>27.091120000000004</v>
      </c>
      <c r="D21" s="5">
        <v>1.3545560000000001</v>
      </c>
      <c r="E21" s="5">
        <v>103.57019999999999</v>
      </c>
      <c r="F21" s="5">
        <f>3.9851*E21+0.527</f>
        <v>413.26460401999992</v>
      </c>
      <c r="G21" s="5">
        <f>1/F21</f>
        <v>2.4197571973805071E-3</v>
      </c>
      <c r="H21" s="5">
        <f>G21/2</f>
        <v>1.2098785986902536E-3</v>
      </c>
    </row>
    <row r="22" spans="2:8" x14ac:dyDescent="0.35">
      <c r="B22" s="5">
        <f t="shared" ref="B22:B25" si="1">C22/4.9</f>
        <v>1.3822000000000001</v>
      </c>
      <c r="C22" s="5">
        <f>D22*20</f>
        <v>6.7727800000000009</v>
      </c>
      <c r="D22" s="5">
        <v>0.33863900000000002</v>
      </c>
      <c r="E22" s="5">
        <v>74.800699999999992</v>
      </c>
      <c r="F22" s="5">
        <f t="shared" ref="F22:F25" si="2">3.9851*E22+0.527</f>
        <v>298.61526956999995</v>
      </c>
      <c r="G22" s="5">
        <f t="shared" ref="G22:G25" si="3">1/F22</f>
        <v>3.3487905740385618E-3</v>
      </c>
      <c r="H22" s="5">
        <f t="shared" ref="H22:H25" si="4">G22/2</f>
        <v>1.6743952870192809E-3</v>
      </c>
    </row>
    <row r="23" spans="2:8" x14ac:dyDescent="0.35">
      <c r="B23" s="5">
        <f t="shared" si="1"/>
        <v>9.6753999999999998</v>
      </c>
      <c r="C23" s="5">
        <f t="shared" ref="C23:C25" si="5">D23*20</f>
        <v>47.409460000000003</v>
      </c>
      <c r="D23" s="5">
        <v>2.3704730000000001</v>
      </c>
      <c r="E23" s="5">
        <v>138.09359999999998</v>
      </c>
      <c r="F23" s="5">
        <f t="shared" si="2"/>
        <v>550.84380536000003</v>
      </c>
      <c r="G23" s="5">
        <f t="shared" si="3"/>
        <v>1.815396651953737E-3</v>
      </c>
      <c r="H23" s="5">
        <f t="shared" si="4"/>
        <v>9.0769832597686851E-4</v>
      </c>
    </row>
    <row r="24" spans="2:8" x14ac:dyDescent="0.35">
      <c r="B24" s="5">
        <f t="shared" si="1"/>
        <v>4.1465999999999994</v>
      </c>
      <c r="C24" s="5">
        <f t="shared" si="5"/>
        <v>20.318339999999999</v>
      </c>
      <c r="D24" s="5">
        <v>1.015917</v>
      </c>
      <c r="E24" s="5">
        <v>92.062399999999997</v>
      </c>
      <c r="F24" s="5">
        <f t="shared" si="2"/>
        <v>367.40487023999998</v>
      </c>
      <c r="G24" s="5">
        <f t="shared" si="3"/>
        <v>2.721792989153273E-3</v>
      </c>
      <c r="H24" s="5">
        <f t="shared" si="4"/>
        <v>1.3608964945766365E-3</v>
      </c>
    </row>
    <row r="25" spans="2:8" x14ac:dyDescent="0.35">
      <c r="B25" s="5">
        <f t="shared" si="1"/>
        <v>12.439799999999998</v>
      </c>
      <c r="C25" s="5">
        <f t="shared" si="5"/>
        <v>60.955019999999998</v>
      </c>
      <c r="D25" s="5">
        <v>3.0477509999999999</v>
      </c>
      <c r="E25" s="5">
        <v>155.3553</v>
      </c>
      <c r="F25" s="5">
        <f t="shared" si="2"/>
        <v>619.63340603000006</v>
      </c>
      <c r="G25" s="5">
        <f t="shared" si="3"/>
        <v>1.6138574684134836E-3</v>
      </c>
      <c r="H25" s="5">
        <f t="shared" si="4"/>
        <v>8.0692873420674179E-4</v>
      </c>
    </row>
    <row r="27" spans="2:8" x14ac:dyDescent="0.35">
      <c r="B27" s="5" t="s">
        <v>8</v>
      </c>
      <c r="C27" s="5" t="s">
        <v>9</v>
      </c>
      <c r="D27" s="5" t="s">
        <v>5</v>
      </c>
      <c r="E27" s="5" t="s">
        <v>6</v>
      </c>
      <c r="F27" s="5" t="s">
        <v>7</v>
      </c>
      <c r="G27" s="5" t="s">
        <v>39</v>
      </c>
      <c r="H27" s="5" t="s">
        <v>40</v>
      </c>
    </row>
    <row r="28" spans="2:8" x14ac:dyDescent="0.35">
      <c r="B28" cm="1">
        <f t="array" ref="B28:H32">_xlfn.SORTBY(B21:H25,D21:D25)</f>
        <v>1.3822000000000001</v>
      </c>
      <c r="C28">
        <v>6.7727800000000009</v>
      </c>
      <c r="D28">
        <v>0.33863900000000002</v>
      </c>
      <c r="E28">
        <v>74.800699999999992</v>
      </c>
      <c r="F28">
        <v>298.61526956999995</v>
      </c>
      <c r="G28">
        <v>3.3487905740385618E-3</v>
      </c>
      <c r="H28">
        <v>1.6743952870192809E-3</v>
      </c>
    </row>
    <row r="29" spans="2:8" x14ac:dyDescent="0.35">
      <c r="B29">
        <v>4.1465999999999994</v>
      </c>
      <c r="C29">
        <v>20.318339999999999</v>
      </c>
      <c r="D29">
        <v>1.015917</v>
      </c>
      <c r="E29">
        <v>92.062399999999997</v>
      </c>
      <c r="F29">
        <v>367.40487023999998</v>
      </c>
      <c r="G29">
        <v>2.721792989153273E-3</v>
      </c>
      <c r="H29">
        <v>1.3608964945766365E-3</v>
      </c>
    </row>
    <row r="30" spans="2:8" x14ac:dyDescent="0.35">
      <c r="B30">
        <v>5.5288000000000004</v>
      </c>
      <c r="C30">
        <v>27.091120000000004</v>
      </c>
      <c r="D30">
        <v>1.3545560000000001</v>
      </c>
      <c r="E30">
        <v>103.57019999999999</v>
      </c>
      <c r="F30">
        <v>413.26460401999992</v>
      </c>
      <c r="G30">
        <v>2.4197571973805071E-3</v>
      </c>
      <c r="H30">
        <v>1.2098785986902536E-3</v>
      </c>
    </row>
    <row r="31" spans="2:8" x14ac:dyDescent="0.35">
      <c r="B31">
        <v>9.6753999999999998</v>
      </c>
      <c r="C31">
        <v>47.409460000000003</v>
      </c>
      <c r="D31">
        <v>2.3704730000000001</v>
      </c>
      <c r="E31">
        <v>138.09359999999998</v>
      </c>
      <c r="F31">
        <v>550.84380536000003</v>
      </c>
      <c r="G31">
        <v>1.815396651953737E-3</v>
      </c>
      <c r="H31">
        <v>9.0769832597686851E-4</v>
      </c>
    </row>
    <row r="32" spans="2:8" x14ac:dyDescent="0.35">
      <c r="B32">
        <v>12.439799999999998</v>
      </c>
      <c r="C32">
        <v>60.955019999999998</v>
      </c>
      <c r="D32">
        <v>3.0477509999999999</v>
      </c>
      <c r="E32">
        <v>155.3553</v>
      </c>
      <c r="F32">
        <v>619.63340603000006</v>
      </c>
      <c r="G32">
        <v>1.6138574684134836E-3</v>
      </c>
      <c r="H32">
        <v>8.0692873420674179E-4</v>
      </c>
    </row>
    <row r="34" spans="2:13" x14ac:dyDescent="0.35">
      <c r="B34" t="s">
        <v>1</v>
      </c>
    </row>
    <row r="35" spans="2:13" x14ac:dyDescent="0.35">
      <c r="H35" t="s">
        <v>10</v>
      </c>
    </row>
    <row r="36" spans="2:13" ht="15" thickBot="1" x14ac:dyDescent="0.4">
      <c r="B36" t="s">
        <v>2</v>
      </c>
    </row>
    <row r="37" spans="2:13" x14ac:dyDescent="0.35">
      <c r="H37" s="4" t="s">
        <v>11</v>
      </c>
      <c r="I37" s="4"/>
    </row>
    <row r="38" spans="2:13" x14ac:dyDescent="0.35">
      <c r="B38" t="s">
        <v>3</v>
      </c>
      <c r="H38" s="1" t="s">
        <v>12</v>
      </c>
      <c r="I38" s="1">
        <v>0.98210607262563787</v>
      </c>
    </row>
    <row r="39" spans="2:13" x14ac:dyDescent="0.35">
      <c r="H39" s="1" t="s">
        <v>13</v>
      </c>
      <c r="I39" s="1">
        <v>0.96453233788815473</v>
      </c>
    </row>
    <row r="40" spans="2:13" x14ac:dyDescent="0.35">
      <c r="B40">
        <f xml:space="preserve"> 1 / (3.9851*( (2 * 7.4904692082) + 62.954)+0.527)</f>
        <v>3.2143434487743911E-3</v>
      </c>
      <c r="H40" s="1" t="s">
        <v>14</v>
      </c>
      <c r="I40" s="1">
        <v>0.95270978385087302</v>
      </c>
    </row>
    <row r="41" spans="2:13" x14ac:dyDescent="0.35">
      <c r="H41" s="1" t="s">
        <v>15</v>
      </c>
      <c r="I41" s="1">
        <v>7.6163200050325327E-5</v>
      </c>
    </row>
    <row r="42" spans="2:13" ht="15" thickBot="1" x14ac:dyDescent="0.4">
      <c r="B42" t="s">
        <v>4</v>
      </c>
      <c r="H42" s="2" t="s">
        <v>16</v>
      </c>
      <c r="I42" s="2">
        <v>5</v>
      </c>
    </row>
    <row r="44" spans="2:13" ht="15" thickBot="1" x14ac:dyDescent="0.4">
      <c r="H44" t="s">
        <v>17</v>
      </c>
    </row>
    <row r="45" spans="2:13" x14ac:dyDescent="0.35">
      <c r="H45" s="3"/>
      <c r="I45" s="3" t="s">
        <v>22</v>
      </c>
      <c r="J45" s="3" t="s">
        <v>23</v>
      </c>
      <c r="K45" s="3" t="s">
        <v>24</v>
      </c>
      <c r="L45" s="3" t="s">
        <v>25</v>
      </c>
      <c r="M45" s="3" t="s">
        <v>26</v>
      </c>
    </row>
    <row r="46" spans="2:13" x14ac:dyDescent="0.35">
      <c r="H46" s="1" t="s">
        <v>18</v>
      </c>
      <c r="I46" s="1">
        <v>1</v>
      </c>
      <c r="J46" s="1">
        <v>4.7325569737000416E-7</v>
      </c>
      <c r="K46" s="1">
        <v>4.7325569737000416E-7</v>
      </c>
      <c r="L46" s="1">
        <v>81.584092138344843</v>
      </c>
      <c r="M46" s="1">
        <v>2.8656505975103814E-3</v>
      </c>
    </row>
    <row r="47" spans="2:13" x14ac:dyDescent="0.35">
      <c r="H47" s="1" t="s">
        <v>19</v>
      </c>
      <c r="I47" s="1">
        <v>3</v>
      </c>
      <c r="J47" s="1">
        <v>1.7402499125717625E-8</v>
      </c>
      <c r="K47" s="1">
        <v>5.8008330419058754E-9</v>
      </c>
      <c r="L47" s="1"/>
      <c r="M47" s="1"/>
    </row>
    <row r="48" spans="2:13" ht="15" thickBot="1" x14ac:dyDescent="0.4">
      <c r="H48" s="2" t="s">
        <v>20</v>
      </c>
      <c r="I48" s="2">
        <v>4</v>
      </c>
      <c r="J48" s="2">
        <v>4.9065819649572179E-7</v>
      </c>
      <c r="K48" s="2"/>
      <c r="L48" s="2"/>
      <c r="M48" s="2"/>
    </row>
    <row r="49" spans="2:16" ht="15" thickBot="1" x14ac:dyDescent="0.4"/>
    <row r="50" spans="2:16" x14ac:dyDescent="0.35">
      <c r="E50" t="s">
        <v>7</v>
      </c>
      <c r="H50" s="3"/>
      <c r="I50" s="3" t="s">
        <v>27</v>
      </c>
      <c r="J50" s="3" t="s">
        <v>15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</row>
    <row r="51" spans="2:16" x14ac:dyDescent="0.35">
      <c r="B51">
        <v>-1</v>
      </c>
      <c r="C51">
        <f>-0.0000779196432202072*B51+0.00171</f>
        <v>1.7879196432202071E-3</v>
      </c>
      <c r="D51">
        <f t="shared" ref="D51:D71" si="6">C51-$C$47</f>
        <v>1.7879196432202071E-3</v>
      </c>
      <c r="E51">
        <f>1/(2*D51)</f>
        <v>279.65462647943963</v>
      </c>
      <c r="H51" s="1" t="s">
        <v>21</v>
      </c>
      <c r="I51" s="1">
        <v>1.7089220362170099E-3</v>
      </c>
      <c r="J51" s="1">
        <v>6.6602786350818157E-5</v>
      </c>
      <c r="K51" s="1">
        <v>25.658416559565168</v>
      </c>
      <c r="L51" s="1">
        <v>1.2984088815592472E-4</v>
      </c>
      <c r="M51" s="1">
        <v>1.4969622448732522E-3</v>
      </c>
      <c r="N51" s="1">
        <v>1.920881827560775E-3</v>
      </c>
      <c r="O51" s="1">
        <v>1.4969622448732522E-3</v>
      </c>
      <c r="P51" s="1">
        <v>1.920881827560775E-3</v>
      </c>
    </row>
    <row r="52" spans="2:16" ht="15" thickBot="1" x14ac:dyDescent="0.4">
      <c r="B52">
        <v>0</v>
      </c>
      <c r="C52">
        <f t="shared" ref="C52:C71" si="7">-0.0000779196432202072*B52+0.00171</f>
        <v>1.7099999999999999E-3</v>
      </c>
      <c r="D52">
        <f t="shared" si="6"/>
        <v>1.7099999999999999E-3</v>
      </c>
      <c r="E52">
        <f t="shared" ref="E52:E71" si="8">1/(2*D52)</f>
        <v>292.39766081871346</v>
      </c>
      <c r="H52" s="2" t="s">
        <v>34</v>
      </c>
      <c r="I52" s="2">
        <v>-7.791964322020717E-5</v>
      </c>
      <c r="J52" s="2">
        <v>8.6266904135239845E-6</v>
      </c>
      <c r="K52" s="2">
        <v>-9.0323912746484147</v>
      </c>
      <c r="L52" s="2">
        <v>2.865650597510384E-3</v>
      </c>
      <c r="M52" s="2">
        <v>-1.0537362225355296E-4</v>
      </c>
      <c r="N52" s="2">
        <v>-5.0465664186861372E-5</v>
      </c>
      <c r="O52" s="2">
        <v>-1.0537362225355296E-4</v>
      </c>
      <c r="P52" s="2">
        <v>-5.0465664186861372E-5</v>
      </c>
    </row>
    <row r="53" spans="2:16" x14ac:dyDescent="0.35">
      <c r="B53">
        <v>1</v>
      </c>
      <c r="C53">
        <f t="shared" si="7"/>
        <v>1.6320803567797927E-3</v>
      </c>
      <c r="D53">
        <f t="shared" si="6"/>
        <v>1.6320803567797927E-3</v>
      </c>
      <c r="E53">
        <f t="shared" si="8"/>
        <v>306.35746452247889</v>
      </c>
    </row>
    <row r="54" spans="2:16" x14ac:dyDescent="0.35">
      <c r="B54">
        <v>2</v>
      </c>
      <c r="C54">
        <f t="shared" si="7"/>
        <v>1.5541607135595855E-3</v>
      </c>
      <c r="D54">
        <f t="shared" si="6"/>
        <v>1.5541607135595855E-3</v>
      </c>
      <c r="E54">
        <f t="shared" si="8"/>
        <v>321.71705000496416</v>
      </c>
    </row>
    <row r="55" spans="2:16" x14ac:dyDescent="0.35">
      <c r="B55">
        <v>3</v>
      </c>
      <c r="C55">
        <f t="shared" si="7"/>
        <v>1.4762410703393783E-3</v>
      </c>
      <c r="D55">
        <f t="shared" si="6"/>
        <v>1.4762410703393783E-3</v>
      </c>
      <c r="E55">
        <f t="shared" si="8"/>
        <v>338.69806906608636</v>
      </c>
    </row>
    <row r="56" spans="2:16" x14ac:dyDescent="0.35">
      <c r="B56">
        <v>4</v>
      </c>
      <c r="C56">
        <f t="shared" si="7"/>
        <v>1.3983214271191711E-3</v>
      </c>
      <c r="D56">
        <f t="shared" si="6"/>
        <v>1.3983214271191711E-3</v>
      </c>
      <c r="E56">
        <f t="shared" si="8"/>
        <v>357.57157853906489</v>
      </c>
    </row>
    <row r="57" spans="2:16" x14ac:dyDescent="0.35">
      <c r="B57">
        <v>5</v>
      </c>
      <c r="C57">
        <f t="shared" si="7"/>
        <v>1.3204017838989639E-3</v>
      </c>
      <c r="D57">
        <f t="shared" si="6"/>
        <v>1.3204017838989639E-3</v>
      </c>
      <c r="E57">
        <f t="shared" si="8"/>
        <v>378.67261775697483</v>
      </c>
    </row>
    <row r="58" spans="2:16" x14ac:dyDescent="0.35">
      <c r="B58">
        <v>6</v>
      </c>
      <c r="C58">
        <f t="shared" si="7"/>
        <v>1.2424821406787569E-3</v>
      </c>
      <c r="D58">
        <f t="shared" si="6"/>
        <v>1.2424821406787569E-3</v>
      </c>
      <c r="E58">
        <f t="shared" si="8"/>
        <v>402.42027118945504</v>
      </c>
    </row>
    <row r="59" spans="2:16" x14ac:dyDescent="0.35">
      <c r="B59">
        <v>7</v>
      </c>
      <c r="C59">
        <f t="shared" si="7"/>
        <v>1.1645624974585497E-3</v>
      </c>
      <c r="D59">
        <f t="shared" si="6"/>
        <v>1.1645624974585497E-3</v>
      </c>
      <c r="E59">
        <f t="shared" si="8"/>
        <v>429.34578529805054</v>
      </c>
    </row>
    <row r="60" spans="2:16" x14ac:dyDescent="0.35">
      <c r="B60">
        <v>8</v>
      </c>
      <c r="C60">
        <f t="shared" si="7"/>
        <v>1.0866428542383425E-3</v>
      </c>
      <c r="D60">
        <f t="shared" si="6"/>
        <v>1.0866428542383425E-3</v>
      </c>
      <c r="E60">
        <f t="shared" si="8"/>
        <v>460.13278240389627</v>
      </c>
    </row>
    <row r="61" spans="2:16" x14ac:dyDescent="0.35">
      <c r="B61">
        <v>9</v>
      </c>
      <c r="C61">
        <f t="shared" si="7"/>
        <v>1.0087232110181353E-3</v>
      </c>
      <c r="D61">
        <f t="shared" si="6"/>
        <v>1.0087232110181353E-3</v>
      </c>
      <c r="E61">
        <f t="shared" si="8"/>
        <v>495.67611267250874</v>
      </c>
    </row>
    <row r="62" spans="2:16" x14ac:dyDescent="0.35">
      <c r="B62">
        <v>10</v>
      </c>
      <c r="C62">
        <f t="shared" si="7"/>
        <v>9.3080356779792794E-4</v>
      </c>
      <c r="D62">
        <f t="shared" si="6"/>
        <v>9.3080356779792794E-4</v>
      </c>
      <c r="E62">
        <f t="shared" si="8"/>
        <v>537.17026588422698</v>
      </c>
    </row>
    <row r="63" spans="2:16" x14ac:dyDescent="0.35">
      <c r="B63">
        <v>11</v>
      </c>
      <c r="C63">
        <f t="shared" si="7"/>
        <v>8.5288392457772073E-4</v>
      </c>
      <c r="D63">
        <f t="shared" si="6"/>
        <v>8.5288392457772073E-4</v>
      </c>
      <c r="E63">
        <f t="shared" si="8"/>
        <v>586.24624710514934</v>
      </c>
    </row>
    <row r="64" spans="2:16" x14ac:dyDescent="0.35">
      <c r="B64">
        <v>12</v>
      </c>
      <c r="C64">
        <f t="shared" si="7"/>
        <v>7.7496428135751362E-4</v>
      </c>
      <c r="D64">
        <f t="shared" si="6"/>
        <v>7.7496428135751362E-4</v>
      </c>
      <c r="E64">
        <f t="shared" si="8"/>
        <v>645.19102625497055</v>
      </c>
    </row>
    <row r="65" spans="2:5" x14ac:dyDescent="0.35">
      <c r="B65">
        <v>13</v>
      </c>
      <c r="C65">
        <f t="shared" si="7"/>
        <v>6.9704463813730641E-4</v>
      </c>
      <c r="D65">
        <f t="shared" si="6"/>
        <v>6.9704463813730641E-4</v>
      </c>
      <c r="E65">
        <f t="shared" si="8"/>
        <v>717.31417565471349</v>
      </c>
    </row>
    <row r="66" spans="2:5" x14ac:dyDescent="0.35">
      <c r="B66">
        <v>14</v>
      </c>
      <c r="C66">
        <f t="shared" si="7"/>
        <v>6.191249949170992E-4</v>
      </c>
      <c r="D66">
        <f t="shared" si="6"/>
        <v>6.191249949170992E-4</v>
      </c>
      <c r="E66">
        <f t="shared" si="8"/>
        <v>807.59136540263569</v>
      </c>
    </row>
    <row r="67" spans="2:5" x14ac:dyDescent="0.35">
      <c r="B67">
        <v>15</v>
      </c>
      <c r="C67">
        <f t="shared" si="7"/>
        <v>5.4120535169689199E-4</v>
      </c>
      <c r="D67">
        <f t="shared" si="6"/>
        <v>5.4120535169689199E-4</v>
      </c>
      <c r="E67">
        <f t="shared" si="8"/>
        <v>923.86373939633643</v>
      </c>
    </row>
    <row r="68" spans="2:5" x14ac:dyDescent="0.35">
      <c r="B68">
        <v>16</v>
      </c>
      <c r="C68">
        <f t="shared" si="7"/>
        <v>4.6328570847668478E-4</v>
      </c>
      <c r="D68">
        <f t="shared" si="6"/>
        <v>4.6328570847668478E-4</v>
      </c>
      <c r="E68">
        <f t="shared" si="8"/>
        <v>1079.247623769864</v>
      </c>
    </row>
    <row r="69" spans="2:5" x14ac:dyDescent="0.35">
      <c r="B69">
        <v>17</v>
      </c>
      <c r="C69">
        <f t="shared" si="7"/>
        <v>3.8536606525647757E-4</v>
      </c>
      <c r="D69">
        <f t="shared" si="6"/>
        <v>3.8536606525647757E-4</v>
      </c>
      <c r="E69">
        <f t="shared" si="8"/>
        <v>1297.4676420126111</v>
      </c>
    </row>
    <row r="70" spans="2:5" x14ac:dyDescent="0.35">
      <c r="B70">
        <v>18</v>
      </c>
      <c r="C70">
        <f t="shared" si="7"/>
        <v>3.0744642203627036E-4</v>
      </c>
      <c r="D70">
        <f t="shared" si="6"/>
        <v>3.0744642203627036E-4</v>
      </c>
      <c r="E70">
        <f t="shared" si="8"/>
        <v>1626.2996221859219</v>
      </c>
    </row>
    <row r="71" spans="2:5" x14ac:dyDescent="0.35">
      <c r="B71">
        <v>19</v>
      </c>
      <c r="C71">
        <f t="shared" si="7"/>
        <v>2.2952677881606315E-4</v>
      </c>
      <c r="D71">
        <f t="shared" si="6"/>
        <v>2.2952677881606315E-4</v>
      </c>
      <c r="E71">
        <f t="shared" si="8"/>
        <v>2178.3950551612415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2021-08-25T03:13:06Z</dcterms:created>
  <dcterms:modified xsi:type="dcterms:W3CDTF">2021-08-24T03:52:01Z</dcterms:modified>
</cp:coreProperties>
</file>