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48" windowWidth="20100" windowHeight="9792" activeTab="1"/>
  </bookViews>
  <sheets>
    <sheet name="Blows" sheetId="6" r:id="rId1"/>
    <sheet name="Rune-Knight" sheetId="1" r:id="rId2"/>
    <sheet name="Time-Lord" sheetId="4" r:id="rId3"/>
    <sheet name="Mauler" sheetId="5" r:id="rId4"/>
    <sheet name="WM.Daggers" sheetId="7" r:id="rId5"/>
    <sheet name="WM.Axes" sheetId="8" r:id="rId6"/>
    <sheet name="Psion" sheetId="9" r:id="rId7"/>
  </sheets>
  <calcPr calcId="145621"/>
</workbook>
</file>

<file path=xl/calcChain.xml><?xml version="1.0" encoding="utf-8"?>
<calcChain xmlns="http://schemas.openxmlformats.org/spreadsheetml/2006/main">
  <c r="V18" i="9" l="1"/>
  <c r="V17" i="9"/>
  <c r="V16" i="9"/>
  <c r="V15" i="9"/>
  <c r="V14" i="9"/>
  <c r="V12" i="9"/>
  <c r="V11" i="9"/>
  <c r="V10" i="9"/>
  <c r="V9" i="9"/>
  <c r="V8" i="9"/>
  <c r="V6" i="9"/>
  <c r="V5" i="9"/>
  <c r="V4" i="9"/>
  <c r="V3" i="9"/>
  <c r="V2" i="9"/>
  <c r="R18" i="9"/>
  <c r="R17" i="9"/>
  <c r="R16" i="9"/>
  <c r="R15" i="9"/>
  <c r="R14" i="9"/>
  <c r="R12" i="9"/>
  <c r="R11" i="9"/>
  <c r="R10" i="9"/>
  <c r="R9" i="9"/>
  <c r="R8" i="9"/>
  <c r="R3" i="9"/>
  <c r="R4" i="9"/>
  <c r="R5" i="9"/>
  <c r="R6" i="9"/>
  <c r="R2" i="9"/>
  <c r="N3" i="9"/>
  <c r="N4" i="9"/>
  <c r="N5" i="9"/>
  <c r="N6" i="9"/>
  <c r="N2" i="9"/>
  <c r="M3" i="9"/>
  <c r="M4" i="9"/>
  <c r="M5" i="9"/>
  <c r="M6" i="9"/>
  <c r="M2" i="9"/>
  <c r="L3" i="9"/>
  <c r="L4" i="9"/>
  <c r="L5" i="9"/>
  <c r="L6" i="9"/>
  <c r="L2" i="9"/>
  <c r="D3" i="9"/>
  <c r="F3" i="9"/>
  <c r="D4" i="9"/>
  <c r="F4" i="9"/>
  <c r="D5" i="9"/>
  <c r="F5" i="9"/>
  <c r="D6" i="9"/>
  <c r="F6" i="9"/>
  <c r="F2" i="9"/>
  <c r="D2" i="9"/>
  <c r="S2" i="8" l="1"/>
  <c r="R3" i="8"/>
  <c r="R4" i="8"/>
  <c r="R5" i="8"/>
  <c r="R6" i="8"/>
  <c r="R7" i="8"/>
  <c r="R2" i="8"/>
  <c r="K3" i="8"/>
  <c r="L3" i="8" s="1"/>
  <c r="K4" i="8"/>
  <c r="L4" i="8" s="1"/>
  <c r="K5" i="8"/>
  <c r="L5" i="8" s="1"/>
  <c r="K6" i="8"/>
  <c r="L6" i="8" s="1"/>
  <c r="K7" i="8"/>
  <c r="L7" i="8" s="1"/>
  <c r="K8" i="8"/>
  <c r="L8" i="8" s="1"/>
  <c r="K9" i="8"/>
  <c r="L9" i="8" s="1"/>
  <c r="K10" i="8"/>
  <c r="L10" i="8" s="1"/>
  <c r="K11" i="8"/>
  <c r="L11" i="8" s="1"/>
  <c r="K2" i="8"/>
  <c r="L2" i="8" s="1"/>
  <c r="M2" i="8" s="1"/>
  <c r="J6" i="8"/>
  <c r="J5" i="8"/>
  <c r="J4" i="8"/>
  <c r="J3" i="8"/>
  <c r="J2" i="8"/>
  <c r="M3" i="8" l="1"/>
  <c r="F6" i="8"/>
  <c r="G6" i="8" s="1"/>
  <c r="B6" i="8"/>
  <c r="C6" i="8" s="1"/>
  <c r="M4" i="8" l="1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" i="5"/>
  <c r="M5" i="8" l="1"/>
  <c r="E2" i="6"/>
  <c r="B6" i="6"/>
  <c r="F8" i="6" s="1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" i="5"/>
  <c r="B3" i="5"/>
  <c r="C3" i="5"/>
  <c r="B4" i="5"/>
  <c r="C4" i="5"/>
  <c r="B5" i="5"/>
  <c r="C5" i="5"/>
  <c r="B6" i="5"/>
  <c r="C6" i="5"/>
  <c r="B7" i="5"/>
  <c r="C7" i="5"/>
  <c r="B8" i="5"/>
  <c r="C8" i="5"/>
  <c r="B9" i="5"/>
  <c r="C9" i="5"/>
  <c r="B10" i="5"/>
  <c r="C10" i="5"/>
  <c r="B11" i="5"/>
  <c r="C11" i="5"/>
  <c r="B12" i="5"/>
  <c r="C12" i="5"/>
  <c r="B13" i="5"/>
  <c r="C13" i="5"/>
  <c r="B14" i="5"/>
  <c r="C14" i="5"/>
  <c r="B15" i="5"/>
  <c r="C15" i="5"/>
  <c r="B16" i="5"/>
  <c r="C16" i="5"/>
  <c r="B17" i="5"/>
  <c r="C17" i="5"/>
  <c r="B18" i="5"/>
  <c r="C18" i="5"/>
  <c r="B19" i="5"/>
  <c r="C19" i="5"/>
  <c r="C2" i="5"/>
  <c r="B2" i="5"/>
  <c r="G12" i="4"/>
  <c r="M6" i="8" l="1"/>
  <c r="F21" i="6"/>
  <c r="F15" i="6"/>
  <c r="F14" i="6"/>
  <c r="F22" i="6"/>
  <c r="F13" i="6"/>
  <c r="F7" i="6"/>
  <c r="F6" i="6"/>
  <c r="F23" i="6"/>
  <c r="F5" i="6"/>
  <c r="F20" i="6"/>
  <c r="F12" i="6"/>
  <c r="F4" i="6"/>
  <c r="F19" i="6"/>
  <c r="F11" i="6"/>
  <c r="F3" i="6"/>
  <c r="F2" i="6"/>
  <c r="F18" i="6"/>
  <c r="F10" i="6"/>
  <c r="F25" i="6"/>
  <c r="F17" i="6"/>
  <c r="F9" i="6"/>
  <c r="F24" i="6"/>
  <c r="F16" i="6"/>
  <c r="M7" i="8" l="1"/>
  <c r="M8" i="8"/>
  <c r="M9" i="8"/>
  <c r="M10" i="8"/>
  <c r="M11" i="8" s="1"/>
  <c r="M12" i="8" s="1"/>
  <c r="N5" i="8" l="1"/>
</calcChain>
</file>

<file path=xl/sharedStrings.xml><?xml version="1.0" encoding="utf-8"?>
<sst xmlns="http://schemas.openxmlformats.org/spreadsheetml/2006/main" count="353" uniqueCount="261">
  <si>
    <t>Rune</t>
  </si>
  <si>
    <t>Lvl</t>
  </si>
  <si>
    <t>Weapon</t>
  </si>
  <si>
    <t>Shield</t>
  </si>
  <si>
    <t>Body</t>
  </si>
  <si>
    <t>Cloak</t>
  </si>
  <si>
    <t>Helmet</t>
  </si>
  <si>
    <t>Gloves</t>
  </si>
  <si>
    <t>Boots</t>
  </si>
  <si>
    <t>Absorption</t>
  </si>
  <si>
    <t>MagicRes</t>
  </si>
  <si>
    <t>Air</t>
  </si>
  <si>
    <t>+1 blow (L40)</t>
  </si>
  <si>
    <t>Levitation</t>
  </si>
  <si>
    <t>Fire</t>
  </si>
  <si>
    <t>RFire</t>
  </si>
  <si>
    <t>BFire</t>
  </si>
  <si>
    <t>ShFire</t>
  </si>
  <si>
    <t>Water</t>
  </si>
  <si>
    <t>BAcid</t>
  </si>
  <si>
    <t>RAcid</t>
  </si>
  <si>
    <t>BAcid (L45)</t>
  </si>
  <si>
    <t>RFire and ShFire</t>
  </si>
  <si>
    <t>BFire (L45)</t>
  </si>
  <si>
    <t>Earth</t>
  </si>
  <si>
    <t>Vorpal (L35)</t>
  </si>
  <si>
    <t>RShards</t>
  </si>
  <si>
    <t>ShShards</t>
  </si>
  <si>
    <t>Protection</t>
  </si>
  <si>
    <t>AC/No Acid Dam</t>
  </si>
  <si>
    <t>RTime</t>
  </si>
  <si>
    <t>Reflection</t>
  </si>
  <si>
    <t>Life</t>
  </si>
  <si>
    <t>Death</t>
  </si>
  <si>
    <t>Vampiric</t>
  </si>
  <si>
    <t>RNether</t>
  </si>
  <si>
    <t>RNether RPois</t>
  </si>
  <si>
    <t>Destruction</t>
  </si>
  <si>
    <t>+2d</t>
  </si>
  <si>
    <t>Slaying</t>
  </si>
  <si>
    <t>Haste</t>
  </si>
  <si>
    <t>Understanding</t>
  </si>
  <si>
    <t>Seeing</t>
  </si>
  <si>
    <t>RBlind, SI</t>
  </si>
  <si>
    <t>Shadow</t>
  </si>
  <si>
    <t>Regeneration</t>
  </si>
  <si>
    <t>Regen</t>
  </si>
  <si>
    <t>Stability</t>
  </si>
  <si>
    <t>RNexus</t>
  </si>
  <si>
    <t>RDark</t>
  </si>
  <si>
    <t>Stealth</t>
  </si>
  <si>
    <t>Mind</t>
  </si>
  <si>
    <t>Might</t>
  </si>
  <si>
    <t>Elemental Protection</t>
  </si>
  <si>
    <t>Sacrifice</t>
  </si>
  <si>
    <t>Good Fortune</t>
  </si>
  <si>
    <t>HL</t>
  </si>
  <si>
    <t>+2 Int, Fast Psuedo-id</t>
  </si>
  <si>
    <t>+2 Dex</t>
  </si>
  <si>
    <t>+3 Speed (L45)</t>
  </si>
  <si>
    <t>Immortality</t>
  </si>
  <si>
    <t>RTime, Sust All, HL</t>
  </si>
  <si>
    <t>Runes no longer protect armor from acid damage.</t>
  </si>
  <si>
    <t>RDark, Stealth</t>
  </si>
  <si>
    <t>RShards, ShShards</t>
  </si>
  <si>
    <t>RNexus, RChaos, RDisenchant</t>
  </si>
  <si>
    <t>Light</t>
  </si>
  <si>
    <t>RLight</t>
  </si>
  <si>
    <t>Lights</t>
  </si>
  <si>
    <t>+1 Int</t>
  </si>
  <si>
    <t>RBlind</t>
  </si>
  <si>
    <t>Telepathy</t>
  </si>
  <si>
    <t>+2 Str/Con</t>
  </si>
  <si>
    <t>RAcid, RStun</t>
  </si>
  <si>
    <t>HL +1Con</t>
  </si>
  <si>
    <t>+2 Str/Dex/Con, SustStr/Dex/Con</t>
  </si>
  <si>
    <t>+2 Int, Telepathy, SustInt</t>
  </si>
  <si>
    <t>Slaying is (2+1d8, 2+1d8) and is displayed.</t>
  </si>
  <si>
    <t>AC Bonus from protection is +2+1d8 and is displayed.</t>
  </si>
  <si>
    <t>Spell</t>
  </si>
  <si>
    <t>Cost</t>
  </si>
  <si>
    <t>Fail</t>
  </si>
  <si>
    <t>Description</t>
  </si>
  <si>
    <t>(3+L/4)d4</t>
  </si>
  <si>
    <t>Time Aura</t>
  </si>
  <si>
    <t>Time Effects</t>
  </si>
  <si>
    <t>Slow</t>
  </si>
  <si>
    <t>Devolution</t>
  </si>
  <si>
    <t>Evolution</t>
  </si>
  <si>
    <t>Suspend</t>
  </si>
  <si>
    <t>Lose AC</t>
  </si>
  <si>
    <t>Lose Max HP</t>
  </si>
  <si>
    <t>Lose Speed</t>
  </si>
  <si>
    <t>+3 speed for a short while</t>
  </si>
  <si>
    <t>Remove Door, Tree or Wall. Touch</t>
  </si>
  <si>
    <t>Slow Poison</t>
  </si>
  <si>
    <t>Stasis</t>
  </si>
  <si>
    <t>Back to Origins</t>
  </si>
  <si>
    <t>Slow Bleeding</t>
  </si>
  <si>
    <t>Detect Monsters</t>
  </si>
  <si>
    <t>+10 speed for a long while</t>
  </si>
  <si>
    <t>Cuts halved</t>
  </si>
  <si>
    <t>Powerful</t>
  </si>
  <si>
    <t>Double Move</t>
  </si>
  <si>
    <t>Take 2 free actions.</t>
  </si>
  <si>
    <t>Dimension Door</t>
  </si>
  <si>
    <t>Forget a spell</t>
  </si>
  <si>
    <t>Restoration</t>
  </si>
  <si>
    <t>Bolt</t>
  </si>
  <si>
    <t>Blast</t>
  </si>
  <si>
    <t>Breath</t>
  </si>
  <si>
    <t>Rewind</t>
  </si>
  <si>
    <t>Remember</t>
  </si>
  <si>
    <t>Travel</t>
  </si>
  <si>
    <t>Foretell</t>
  </si>
  <si>
    <t>Wither</t>
  </si>
  <si>
    <t>25%</t>
  </si>
  <si>
    <t>Quicken</t>
  </si>
  <si>
    <t>Devolve</t>
  </si>
  <si>
    <t>Foresee</t>
  </si>
  <si>
    <t>Evolve</t>
  </si>
  <si>
    <t>Wave</t>
  </si>
  <si>
    <t>1d(3L/2) Line of Sight</t>
  </si>
  <si>
    <t>Escape to Town</t>
  </si>
  <si>
    <t>Genocide breeders</t>
  </si>
  <si>
    <t>Touch, Anger Pets</t>
  </si>
  <si>
    <t>11L/2</t>
  </si>
  <si>
    <t>3L/2+25</t>
  </si>
  <si>
    <t>Forget Attack</t>
  </si>
  <si>
    <t>Lose Energy</t>
  </si>
  <si>
    <t>Weight</t>
  </si>
  <si>
    <t>+dd</t>
  </si>
  <si>
    <t>+ds</t>
  </si>
  <si>
    <t>+to_h</t>
  </si>
  <si>
    <t>+to_d</t>
  </si>
  <si>
    <t>+Crit%</t>
  </si>
  <si>
    <t>Mul</t>
  </si>
  <si>
    <t>W</t>
  </si>
  <si>
    <t>Factor</t>
  </si>
  <si>
    <t>Index</t>
  </si>
  <si>
    <t>Strength</t>
  </si>
  <si>
    <t>2H</t>
  </si>
  <si>
    <t>18/100</t>
  </si>
  <si>
    <t>18/10</t>
  </si>
  <si>
    <t>18/20</t>
  </si>
  <si>
    <t>18/30</t>
  </si>
  <si>
    <t>18/40</t>
  </si>
  <si>
    <t>18/50</t>
  </si>
  <si>
    <t>18/60</t>
  </si>
  <si>
    <t>18/70</t>
  </si>
  <si>
    <t>18/80</t>
  </si>
  <si>
    <t>18/90</t>
  </si>
  <si>
    <t>18/110</t>
  </si>
  <si>
    <t>18/120</t>
  </si>
  <si>
    <t>18/130</t>
  </si>
  <si>
    <t>18/140</t>
  </si>
  <si>
    <t>18/150</t>
  </si>
  <si>
    <t>18/160</t>
  </si>
  <si>
    <t>18/170</t>
  </si>
  <si>
    <t>Div</t>
  </si>
  <si>
    <t>18/180</t>
  </si>
  <si>
    <t>18/190</t>
  </si>
  <si>
    <t>18/200</t>
  </si>
  <si>
    <t>18/210</t>
  </si>
  <si>
    <t>18/***</t>
  </si>
  <si>
    <t>Min W</t>
  </si>
  <si>
    <t>Dex</t>
  </si>
  <si>
    <t>Notes:</t>
  </si>
  <si>
    <t>Ninjas cap S at 1</t>
  </si>
  <si>
    <t>Blows</t>
  </si>
  <si>
    <t>Dex Index</t>
  </si>
  <si>
    <t>Strength Index</t>
  </si>
  <si>
    <t>Maulers get (b+1)/2 blows from the table.</t>
  </si>
  <si>
    <t>Weights are in decipounds (10 = 1lb)</t>
  </si>
  <si>
    <t>You may edit the fields with a light blue background</t>
  </si>
  <si>
    <t>Toggles</t>
  </si>
  <si>
    <t>Powers</t>
  </si>
  <si>
    <t>Parry</t>
  </si>
  <si>
    <t>Desc</t>
  </si>
  <si>
    <t>+W/20 + (W/100)^2 to AC</t>
  </si>
  <si>
    <t>Cursed Wounds</t>
  </si>
  <si>
    <t>Never used …??</t>
  </si>
  <si>
    <t>No Quake</t>
  </si>
  <si>
    <t>Only for Iron Ball??</t>
  </si>
  <si>
    <t>Death Force</t>
  </si>
  <si>
    <t>Remove!!</t>
  </si>
  <si>
    <t>Shatter</t>
  </si>
  <si>
    <t>Smash Wall</t>
  </si>
  <si>
    <t>Smash Ground</t>
  </si>
  <si>
    <t>Awesome Blow</t>
  </si>
  <si>
    <t>Killing Spree</t>
  </si>
  <si>
    <t>Slay Sentient</t>
  </si>
  <si>
    <t>Critical Blow</t>
  </si>
  <si>
    <t>Attack for 1 blow that always scores a critical hit.</t>
  </si>
  <si>
    <t>Stunning Blow</t>
  </si>
  <si>
    <t>Attack for 1 blow that may stun.</t>
  </si>
  <si>
    <t>Knockback</t>
  </si>
  <si>
    <t>Attack for 1 blow that knocks monster back if hit.</t>
  </si>
  <si>
    <t>Tunnel</t>
  </si>
  <si>
    <t>Scatter</t>
  </si>
  <si>
    <t>Whirlwind with 1 blow that knocks back monsters hit.</t>
  </si>
  <si>
    <t>Detect Ferocity</t>
  </si>
  <si>
    <t>Close In</t>
  </si>
  <si>
    <t>Radius 1 Charge</t>
  </si>
  <si>
    <t>Drain</t>
  </si>
  <si>
    <t>Cursed Wounds + Vamp</t>
  </si>
  <si>
    <t>Block</t>
  </si>
  <si>
    <t>Attack for 1 blow that may "suspend" monster.</t>
  </si>
  <si>
    <t>Knockout Blow</t>
  </si>
  <si>
    <t>Maul</t>
  </si>
  <si>
    <t>Kill Wall, but extra energy</t>
  </si>
  <si>
    <t>Crushing Blow</t>
  </si>
  <si>
    <t>Weapon as Shield</t>
  </si>
  <si>
    <t>Active</t>
  </si>
  <si>
    <t>Attack with 1 blow for x5 damage (dice only) if hit.</t>
  </si>
  <si>
    <t>Splatter</t>
  </si>
  <si>
    <t>Decrease Melee Power instead</t>
  </si>
  <si>
    <t>Power</t>
  </si>
  <si>
    <t>0 Energy to wield dagger</t>
  </si>
  <si>
    <t>Genji</t>
  </si>
  <si>
    <t>Dagger Toss</t>
  </si>
  <si>
    <t>+2 Stealth</t>
  </si>
  <si>
    <t>Flying Dagger Stance</t>
  </si>
  <si>
    <t>+10+L/2 AC</t>
  </si>
  <si>
    <t>Strafe</t>
  </si>
  <si>
    <t>Sneak Attack</t>
  </si>
  <si>
    <t>Shadow Stance</t>
  </si>
  <si>
    <t>Frenzy Stance</t>
  </si>
  <si>
    <t>+1 Blow</t>
  </si>
  <si>
    <t>Dam</t>
  </si>
  <si>
    <t>PVal</t>
  </si>
  <si>
    <t>O1</t>
  </si>
  <si>
    <t>O2</t>
  </si>
  <si>
    <t>Tweak</t>
  </si>
  <si>
    <t>P</t>
  </si>
  <si>
    <t>A</t>
  </si>
  <si>
    <t>20+1d30+4+1d5+DEX</t>
  </si>
  <si>
    <t>dd</t>
  </si>
  <si>
    <t>ds</t>
  </si>
  <si>
    <t>dam</t>
  </si>
  <si>
    <t>Graft</t>
  </si>
  <si>
    <t>Shielding</t>
  </si>
  <si>
    <t>Combat</t>
  </si>
  <si>
    <t>Speed</t>
  </si>
  <si>
    <t>Healing</t>
  </si>
  <si>
    <t>Crafting</t>
  </si>
  <si>
    <t>Foresight</t>
  </si>
  <si>
    <t>Whip</t>
  </si>
  <si>
    <t>Backlash</t>
  </si>
  <si>
    <t>Melee</t>
  </si>
  <si>
    <t>Blaster</t>
  </si>
  <si>
    <t>Thrust/Blast</t>
  </si>
  <si>
    <t>Clarity</t>
  </si>
  <si>
    <t>Storm</t>
  </si>
  <si>
    <t>Fortress/Spring</t>
  </si>
  <si>
    <t>Shoot</t>
  </si>
  <si>
    <t>Blending</t>
  </si>
  <si>
    <t>Archery</t>
  </si>
  <si>
    <t>Shoot2</t>
  </si>
  <si>
    <t>Healing/Protection</t>
  </si>
  <si>
    <t>Blaster (MF)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</si>
</sst>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%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FF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FF00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b/>
      <sz val="11"/>
      <color theme="1" tint="0.499984740745262"/>
      <name val="Calibri"/>
      <family val="2"/>
      <scheme val="minor"/>
    </font>
    <font>
      <b/>
      <sz val="11"/>
      <color rgb="FF9C0006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rgb="FFC6EFCE"/>
      </patternFill>
    </fill>
  </fills>
  <borders count="6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9" fontId="5" fillId="0" borderId="0" applyFont="0" applyFill="0" applyBorder="0" applyAlignment="0" applyProtection="0"/>
    <xf numFmtId="0" fontId="10" fillId="10" borderId="0" applyNumberFormat="0" applyBorder="0" applyAlignment="0" applyProtection="0"/>
    <xf numFmtId="0" fontId="14" fillId="11" borderId="0" applyNumberFormat="0" applyBorder="0" applyAlignment="0" applyProtection="0"/>
  </cellStyleXfs>
  <cellXfs count="70">
    <xf numFmtId="0" fontId="0" fillId="0" borderId="0" xfId="0"/>
    <xf numFmtId="0" fontId="2" fillId="2" borderId="1" xfId="0" applyFont="1" applyFill="1" applyBorder="1"/>
    <xf numFmtId="0" fontId="0" fillId="3" borderId="0" xfId="0" applyFill="1" applyBorder="1"/>
    <xf numFmtId="0" fontId="0" fillId="3" borderId="0" xfId="0" quotePrefix="1" applyFill="1" applyBorder="1"/>
    <xf numFmtId="0" fontId="0" fillId="3" borderId="2" xfId="0" applyFill="1" applyBorder="1"/>
    <xf numFmtId="0" fontId="2" fillId="2" borderId="3" xfId="0" applyFont="1" applyFill="1" applyBorder="1"/>
    <xf numFmtId="0" fontId="0" fillId="3" borderId="4" xfId="0" applyFill="1" applyBorder="1"/>
    <xf numFmtId="0" fontId="0" fillId="3" borderId="4" xfId="0" quotePrefix="1" applyFill="1" applyBorder="1"/>
    <xf numFmtId="0" fontId="0" fillId="3" borderId="5" xfId="0" applyFill="1" applyBorder="1"/>
    <xf numFmtId="0" fontId="1" fillId="3" borderId="0" xfId="0" applyFont="1" applyFill="1" applyBorder="1"/>
    <xf numFmtId="0" fontId="1" fillId="3" borderId="4" xfId="0" quotePrefix="1" applyFont="1" applyFill="1" applyBorder="1"/>
    <xf numFmtId="0" fontId="1" fillId="3" borderId="4" xfId="0" applyFont="1" applyFill="1" applyBorder="1"/>
    <xf numFmtId="0" fontId="1" fillId="3" borderId="5" xfId="0" applyFont="1" applyFill="1" applyBorder="1"/>
    <xf numFmtId="0" fontId="0" fillId="3" borderId="4" xfId="0" applyFont="1" applyFill="1" applyBorder="1"/>
    <xf numFmtId="0" fontId="3" fillId="3" borderId="4" xfId="0" quotePrefix="1" applyFont="1" applyFill="1" applyBorder="1"/>
    <xf numFmtId="0" fontId="3" fillId="3" borderId="4" xfId="0" applyFont="1" applyFill="1" applyBorder="1"/>
    <xf numFmtId="0" fontId="4" fillId="3" borderId="0" xfId="0" applyFont="1" applyFill="1" applyBorder="1"/>
    <xf numFmtId="0" fontId="4" fillId="3" borderId="4" xfId="0" quotePrefix="1" applyFont="1" applyFill="1" applyBorder="1"/>
    <xf numFmtId="0" fontId="3" fillId="3" borderId="0" xfId="0" quotePrefix="1" applyFont="1" applyFill="1" applyBorder="1"/>
    <xf numFmtId="0" fontId="4" fillId="3" borderId="0" xfId="0" quotePrefix="1" applyFont="1" applyFill="1" applyBorder="1"/>
    <xf numFmtId="0" fontId="1" fillId="0" borderId="0" xfId="0" applyFont="1"/>
    <xf numFmtId="0" fontId="0" fillId="0" borderId="0" xfId="0" quotePrefix="1"/>
    <xf numFmtId="0" fontId="0" fillId="0" borderId="0" xfId="0" quotePrefix="1" applyFont="1"/>
    <xf numFmtId="164" fontId="0" fillId="0" borderId="0" xfId="0" applyNumberFormat="1"/>
    <xf numFmtId="0" fontId="1" fillId="0" borderId="0" xfId="0" applyFont="1" applyAlignment="1">
      <alignment horizontal="right"/>
    </xf>
    <xf numFmtId="0" fontId="1" fillId="0" borderId="0" xfId="0" quotePrefix="1" applyFont="1" applyAlignment="1">
      <alignment horizontal="right"/>
    </xf>
    <xf numFmtId="9" fontId="0" fillId="0" borderId="0" xfId="1" applyFont="1"/>
    <xf numFmtId="0" fontId="0" fillId="0" borderId="0" xfId="0" applyAlignment="1">
      <alignment horizontal="right"/>
    </xf>
    <xf numFmtId="1" fontId="0" fillId="0" borderId="0" xfId="0" applyNumberFormat="1"/>
    <xf numFmtId="1" fontId="0" fillId="0" borderId="0" xfId="0" quotePrefix="1" applyNumberFormat="1" applyAlignment="1">
      <alignment horizontal="right"/>
    </xf>
    <xf numFmtId="1" fontId="0" fillId="0" borderId="0" xfId="0" applyNumberFormat="1" applyAlignment="1">
      <alignment horizontal="right"/>
    </xf>
    <xf numFmtId="0" fontId="0" fillId="0" borderId="0" xfId="0" quotePrefix="1" applyAlignment="1">
      <alignment horizontal="right"/>
    </xf>
    <xf numFmtId="0" fontId="0" fillId="4" borderId="0" xfId="0" applyFill="1"/>
    <xf numFmtId="0" fontId="7" fillId="6" borderId="0" xfId="0" applyFont="1" applyFill="1"/>
    <xf numFmtId="0" fontId="7" fillId="5" borderId="0" xfId="0" applyFont="1" applyFill="1"/>
    <xf numFmtId="0" fontId="0" fillId="7" borderId="0" xfId="0" applyFill="1"/>
    <xf numFmtId="0" fontId="0" fillId="8" borderId="0" xfId="0" applyFill="1"/>
    <xf numFmtId="0" fontId="0" fillId="8" borderId="0" xfId="0" applyFont="1" applyFill="1"/>
    <xf numFmtId="0" fontId="0" fillId="9" borderId="0" xfId="0" applyFill="1"/>
    <xf numFmtId="0" fontId="8" fillId="0" borderId="0" xfId="0" applyFont="1" applyAlignment="1">
      <alignment horizontal="right"/>
    </xf>
    <xf numFmtId="0" fontId="6" fillId="0" borderId="0" xfId="0" applyFont="1"/>
    <xf numFmtId="0" fontId="9" fillId="3" borderId="0" xfId="0" applyFont="1" applyFill="1"/>
    <xf numFmtId="1" fontId="9" fillId="3" borderId="0" xfId="0" quotePrefix="1" applyNumberFormat="1" applyFont="1" applyFill="1" applyAlignment="1">
      <alignment horizontal="right"/>
    </xf>
    <xf numFmtId="1" fontId="1" fillId="0" borderId="0" xfId="0" applyNumberFormat="1" applyFont="1" applyAlignment="1">
      <alignment horizontal="right"/>
    </xf>
    <xf numFmtId="0" fontId="1" fillId="0" borderId="0" xfId="0" applyFont="1" applyAlignment="1">
      <alignment horizontal="left"/>
    </xf>
    <xf numFmtId="1" fontId="0" fillId="0" borderId="0" xfId="1" applyNumberFormat="1" applyFont="1"/>
    <xf numFmtId="0" fontId="11" fillId="0" borderId="0" xfId="0" applyFont="1"/>
    <xf numFmtId="0" fontId="0" fillId="0" borderId="0" xfId="0" applyFont="1"/>
    <xf numFmtId="1" fontId="0" fillId="0" borderId="0" xfId="0" applyNumberFormat="1" applyFont="1" applyAlignment="1">
      <alignment horizontal="right"/>
    </xf>
    <xf numFmtId="1" fontId="11" fillId="0" borderId="0" xfId="0" applyNumberFormat="1" applyFont="1" applyAlignment="1">
      <alignment horizontal="right"/>
    </xf>
    <xf numFmtId="0" fontId="12" fillId="0" borderId="0" xfId="0" applyFont="1" applyAlignment="1">
      <alignment horizontal="left"/>
    </xf>
    <xf numFmtId="0" fontId="12" fillId="0" borderId="0" xfId="0" applyFont="1" applyAlignment="1">
      <alignment horizontal="right"/>
    </xf>
    <xf numFmtId="0" fontId="12" fillId="0" borderId="0" xfId="0" applyFont="1"/>
    <xf numFmtId="1" fontId="12" fillId="0" borderId="0" xfId="0" applyNumberFormat="1" applyFont="1" applyAlignment="1">
      <alignment horizontal="right"/>
    </xf>
    <xf numFmtId="0" fontId="11" fillId="0" borderId="0" xfId="0" quotePrefix="1" applyFont="1"/>
    <xf numFmtId="0" fontId="10" fillId="10" borderId="0" xfId="2"/>
    <xf numFmtId="1" fontId="10" fillId="10" borderId="0" xfId="2" applyNumberFormat="1"/>
    <xf numFmtId="0" fontId="13" fillId="10" borderId="0" xfId="2" applyFont="1" applyAlignment="1">
      <alignment horizontal="right"/>
    </xf>
    <xf numFmtId="165" fontId="0" fillId="0" borderId="0" xfId="1" applyNumberFormat="1" applyFont="1"/>
    <xf numFmtId="165" fontId="0" fillId="0" borderId="0" xfId="0" applyNumberFormat="1"/>
    <xf numFmtId="0" fontId="0" fillId="0" borderId="0" xfId="0" applyFont="1" applyAlignment="1">
      <alignment horizontal="left"/>
    </xf>
    <xf numFmtId="10" fontId="0" fillId="0" borderId="0" xfId="1" applyNumberFormat="1" applyFont="1"/>
    <xf numFmtId="10" fontId="0" fillId="0" borderId="0" xfId="0" applyNumberFormat="1"/>
    <xf numFmtId="10" fontId="1" fillId="0" borderId="0" xfId="1" applyNumberFormat="1" applyFont="1"/>
    <xf numFmtId="2" fontId="0" fillId="0" borderId="0" xfId="0" applyNumberFormat="1"/>
    <xf numFmtId="0" fontId="14" fillId="11" borderId="0" xfId="3"/>
    <xf numFmtId="0" fontId="4" fillId="0" borderId="0" xfId="0" applyFont="1" applyAlignment="1">
      <alignment horizontal="right"/>
    </xf>
    <xf numFmtId="0" fontId="15" fillId="11" borderId="0" xfId="3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textRotation="90"/>
    </xf>
  </cellXfs>
  <cellStyles count="4">
    <cellStyle name="Bad" xfId="2" builtinId="27"/>
    <cellStyle name="Good" xfId="3" builtinId="26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5"/>
  <sheetViews>
    <sheetView workbookViewId="0">
      <selection activeCell="T4" sqref="T4"/>
    </sheetView>
  </sheetViews>
  <sheetFormatPr defaultRowHeight="14.4" x14ac:dyDescent="0.3"/>
  <cols>
    <col min="2" max="2" width="5" bestFit="1" customWidth="1"/>
    <col min="3" max="3" width="1.6640625" customWidth="1"/>
    <col min="6" max="6" width="5.6640625" bestFit="1" customWidth="1"/>
    <col min="7" max="7" width="1.77734375" customWidth="1"/>
    <col min="8" max="8" width="8.88671875" style="27"/>
    <col min="9" max="9" width="5.6640625" bestFit="1" customWidth="1"/>
    <col min="10" max="10" width="3.21875" customWidth="1"/>
    <col min="11" max="11" width="2.44140625" customWidth="1"/>
    <col min="12" max="12" width="5.33203125" customWidth="1"/>
    <col min="13" max="24" width="3" customWidth="1"/>
    <col min="25" max="25" width="2.33203125" customWidth="1"/>
    <col min="26" max="26" width="35.44140625" bestFit="1" customWidth="1"/>
  </cols>
  <sheetData>
    <row r="1" spans="1:26" x14ac:dyDescent="0.3">
      <c r="A1" s="24" t="s">
        <v>136</v>
      </c>
      <c r="B1" s="41">
        <v>5</v>
      </c>
      <c r="D1" s="24" t="s">
        <v>140</v>
      </c>
      <c r="E1" s="24" t="s">
        <v>138</v>
      </c>
      <c r="F1" s="24" t="s">
        <v>139</v>
      </c>
      <c r="H1" s="24" t="s">
        <v>166</v>
      </c>
      <c r="I1" s="24" t="s">
        <v>139</v>
      </c>
      <c r="J1" s="24"/>
      <c r="M1" s="68" t="s">
        <v>170</v>
      </c>
      <c r="N1" s="68"/>
      <c r="O1" s="68"/>
      <c r="P1" s="68"/>
      <c r="Q1" s="68"/>
      <c r="R1" s="68"/>
      <c r="S1" s="68"/>
      <c r="T1" s="68"/>
      <c r="U1" s="68"/>
      <c r="V1" s="68"/>
      <c r="W1" s="68"/>
      <c r="X1" s="68"/>
      <c r="Z1" s="20" t="s">
        <v>167</v>
      </c>
    </row>
    <row r="2" spans="1:26" x14ac:dyDescent="0.3">
      <c r="A2" s="24" t="s">
        <v>165</v>
      </c>
      <c r="B2" s="41">
        <v>70</v>
      </c>
      <c r="D2" s="42">
        <v>10</v>
      </c>
      <c r="E2" s="28">
        <f>D2</f>
        <v>10</v>
      </c>
      <c r="F2">
        <f t="shared" ref="F2:F25" si="0">MIN(FLOOR(E2*$B$1/$B$6, 1)+$B$4, 11)</f>
        <v>0</v>
      </c>
      <c r="H2" s="27">
        <v>3</v>
      </c>
      <c r="I2">
        <v>0</v>
      </c>
      <c r="L2" s="25" t="s">
        <v>169</v>
      </c>
      <c r="M2" s="20">
        <v>0</v>
      </c>
      <c r="N2" s="20">
        <v>1</v>
      </c>
      <c r="O2" s="20">
        <v>2</v>
      </c>
      <c r="P2" s="20">
        <v>3</v>
      </c>
      <c r="Q2" s="20">
        <v>4</v>
      </c>
      <c r="R2" s="20">
        <v>5</v>
      </c>
      <c r="S2" s="20">
        <v>6</v>
      </c>
      <c r="T2" s="20">
        <v>7</v>
      </c>
      <c r="U2" s="20">
        <v>8</v>
      </c>
      <c r="V2" s="20">
        <v>9</v>
      </c>
      <c r="W2" s="20">
        <v>10</v>
      </c>
      <c r="X2" s="20">
        <v>11</v>
      </c>
      <c r="Z2" t="s">
        <v>172</v>
      </c>
    </row>
    <row r="3" spans="1:26" ht="14.4" customHeight="1" x14ac:dyDescent="0.3">
      <c r="A3" s="24" t="s">
        <v>137</v>
      </c>
      <c r="B3" s="41">
        <v>250</v>
      </c>
      <c r="D3" s="30">
        <v>18</v>
      </c>
      <c r="E3">
        <v>20</v>
      </c>
      <c r="F3">
        <f t="shared" si="0"/>
        <v>0</v>
      </c>
      <c r="H3" s="27">
        <v>10</v>
      </c>
      <c r="I3">
        <v>1</v>
      </c>
      <c r="K3" s="69" t="s">
        <v>171</v>
      </c>
      <c r="L3" s="20">
        <v>0</v>
      </c>
      <c r="M3" s="32">
        <v>1</v>
      </c>
      <c r="N3" s="32">
        <v>1</v>
      </c>
      <c r="O3" s="32">
        <v>1</v>
      </c>
      <c r="P3" s="32">
        <v>1</v>
      </c>
      <c r="Q3" s="32">
        <v>1</v>
      </c>
      <c r="R3">
        <v>2</v>
      </c>
      <c r="S3">
        <v>2</v>
      </c>
      <c r="T3">
        <v>2</v>
      </c>
      <c r="U3">
        <v>2</v>
      </c>
      <c r="V3" s="38">
        <v>3</v>
      </c>
      <c r="W3" s="38">
        <v>3</v>
      </c>
      <c r="X3" s="35">
        <v>4</v>
      </c>
      <c r="Z3" t="s">
        <v>168</v>
      </c>
    </row>
    <row r="4" spans="1:26" x14ac:dyDescent="0.3">
      <c r="A4" s="24" t="s">
        <v>141</v>
      </c>
      <c r="B4" s="41">
        <v>0</v>
      </c>
      <c r="D4" s="29" t="s">
        <v>143</v>
      </c>
      <c r="E4">
        <v>30</v>
      </c>
      <c r="F4">
        <f t="shared" si="0"/>
        <v>0</v>
      </c>
      <c r="H4" s="27">
        <v>15</v>
      </c>
      <c r="I4">
        <v>2</v>
      </c>
      <c r="K4" s="69"/>
      <c r="L4" s="20">
        <v>1</v>
      </c>
      <c r="M4" s="32">
        <v>1</v>
      </c>
      <c r="N4" s="32">
        <v>1</v>
      </c>
      <c r="O4" s="32">
        <v>1</v>
      </c>
      <c r="P4">
        <v>2</v>
      </c>
      <c r="Q4">
        <v>2</v>
      </c>
      <c r="R4">
        <v>2</v>
      </c>
      <c r="S4" s="38">
        <v>3</v>
      </c>
      <c r="T4" s="38">
        <v>3</v>
      </c>
      <c r="U4" s="38">
        <v>3</v>
      </c>
      <c r="V4" s="35">
        <v>4</v>
      </c>
      <c r="W4" s="35">
        <v>4</v>
      </c>
      <c r="X4" s="35">
        <v>4</v>
      </c>
      <c r="Z4" t="s">
        <v>173</v>
      </c>
    </row>
    <row r="5" spans="1:26" x14ac:dyDescent="0.3">
      <c r="D5" s="29" t="s">
        <v>144</v>
      </c>
      <c r="E5">
        <v>40</v>
      </c>
      <c r="F5">
        <f t="shared" si="0"/>
        <v>0</v>
      </c>
      <c r="H5" s="31" t="s">
        <v>143</v>
      </c>
      <c r="I5">
        <v>3</v>
      </c>
      <c r="K5" s="69"/>
      <c r="L5" s="20">
        <v>2</v>
      </c>
      <c r="M5" s="32">
        <v>1</v>
      </c>
      <c r="N5" s="32">
        <v>1</v>
      </c>
      <c r="O5">
        <v>2</v>
      </c>
      <c r="P5">
        <v>2</v>
      </c>
      <c r="Q5" s="38">
        <v>3</v>
      </c>
      <c r="R5" s="38">
        <v>3</v>
      </c>
      <c r="S5" s="35">
        <v>4</v>
      </c>
      <c r="T5" s="35">
        <v>4</v>
      </c>
      <c r="U5" s="35">
        <v>4</v>
      </c>
      <c r="V5" s="37">
        <v>5</v>
      </c>
      <c r="W5" s="37">
        <v>5</v>
      </c>
      <c r="X5" s="37">
        <v>5</v>
      </c>
      <c r="Z5" t="s">
        <v>174</v>
      </c>
    </row>
    <row r="6" spans="1:26" x14ac:dyDescent="0.3">
      <c r="A6" s="39" t="s">
        <v>159</v>
      </c>
      <c r="B6" s="40">
        <f>MAX(B2,B3)</f>
        <v>250</v>
      </c>
      <c r="D6" s="29" t="s">
        <v>145</v>
      </c>
      <c r="E6">
        <v>50</v>
      </c>
      <c r="F6">
        <f t="shared" si="0"/>
        <v>1</v>
      </c>
      <c r="H6" s="31" t="s">
        <v>146</v>
      </c>
      <c r="I6">
        <v>4</v>
      </c>
      <c r="K6" s="69"/>
      <c r="L6" s="20">
        <v>3</v>
      </c>
      <c r="M6" s="32">
        <v>1</v>
      </c>
      <c r="N6" s="32">
        <v>1</v>
      </c>
      <c r="O6">
        <v>2</v>
      </c>
      <c r="P6" s="38">
        <v>3</v>
      </c>
      <c r="Q6" s="38">
        <v>3</v>
      </c>
      <c r="R6" s="35">
        <v>4</v>
      </c>
      <c r="S6" s="35">
        <v>4</v>
      </c>
      <c r="T6" s="35">
        <v>4</v>
      </c>
      <c r="U6" s="36">
        <v>5</v>
      </c>
      <c r="V6" s="37">
        <v>5</v>
      </c>
      <c r="W6" s="37">
        <v>5</v>
      </c>
      <c r="X6" s="37">
        <v>5</v>
      </c>
    </row>
    <row r="7" spans="1:26" x14ac:dyDescent="0.3">
      <c r="D7" s="29" t="s">
        <v>146</v>
      </c>
      <c r="E7">
        <v>60</v>
      </c>
      <c r="F7">
        <f t="shared" si="0"/>
        <v>1</v>
      </c>
      <c r="H7" s="31" t="s">
        <v>148</v>
      </c>
      <c r="I7">
        <v>5</v>
      </c>
      <c r="K7" s="69"/>
      <c r="L7" s="20">
        <v>4</v>
      </c>
      <c r="M7" s="32">
        <v>1</v>
      </c>
      <c r="N7" s="32">
        <v>1</v>
      </c>
      <c r="O7">
        <v>2</v>
      </c>
      <c r="P7" s="38">
        <v>3</v>
      </c>
      <c r="Q7" s="38">
        <v>3</v>
      </c>
      <c r="R7" s="35">
        <v>4</v>
      </c>
      <c r="S7" s="35">
        <v>4</v>
      </c>
      <c r="T7" s="36">
        <v>5</v>
      </c>
      <c r="U7" s="36">
        <v>5</v>
      </c>
      <c r="V7" s="37">
        <v>5</v>
      </c>
      <c r="W7" s="37">
        <v>5</v>
      </c>
      <c r="X7" s="37">
        <v>5</v>
      </c>
    </row>
    <row r="8" spans="1:26" x14ac:dyDescent="0.3">
      <c r="D8" s="29" t="s">
        <v>147</v>
      </c>
      <c r="E8">
        <v>70</v>
      </c>
      <c r="F8">
        <f t="shared" si="0"/>
        <v>1</v>
      </c>
      <c r="H8" s="31" t="s">
        <v>150</v>
      </c>
      <c r="I8">
        <v>6</v>
      </c>
      <c r="K8" s="69"/>
      <c r="L8" s="20">
        <v>5</v>
      </c>
      <c r="M8" s="32">
        <v>1</v>
      </c>
      <c r="N8" s="32">
        <v>1</v>
      </c>
      <c r="O8">
        <v>2</v>
      </c>
      <c r="P8" s="38">
        <v>3</v>
      </c>
      <c r="Q8" s="35">
        <v>4</v>
      </c>
      <c r="R8" s="35">
        <v>4</v>
      </c>
      <c r="S8" s="35">
        <v>4</v>
      </c>
      <c r="T8" s="37">
        <v>5</v>
      </c>
      <c r="U8" s="36">
        <v>5</v>
      </c>
      <c r="V8" s="36">
        <v>5</v>
      </c>
      <c r="W8" s="36">
        <v>5</v>
      </c>
      <c r="X8" s="34">
        <v>6</v>
      </c>
    </row>
    <row r="9" spans="1:26" x14ac:dyDescent="0.3">
      <c r="D9" s="29" t="s">
        <v>148</v>
      </c>
      <c r="E9">
        <v>80</v>
      </c>
      <c r="F9">
        <f t="shared" si="0"/>
        <v>1</v>
      </c>
      <c r="H9" s="31" t="s">
        <v>142</v>
      </c>
      <c r="I9">
        <v>7</v>
      </c>
      <c r="K9" s="69"/>
      <c r="L9" s="20">
        <v>6</v>
      </c>
      <c r="M9" s="32">
        <v>1</v>
      </c>
      <c r="N9" s="32">
        <v>1</v>
      </c>
      <c r="O9">
        <v>2</v>
      </c>
      <c r="P9" s="38">
        <v>3</v>
      </c>
      <c r="Q9" s="35">
        <v>4</v>
      </c>
      <c r="R9" s="35">
        <v>4</v>
      </c>
      <c r="S9" s="35">
        <v>4</v>
      </c>
      <c r="T9" s="36">
        <v>5</v>
      </c>
      <c r="U9" s="36">
        <v>5</v>
      </c>
      <c r="V9" s="36">
        <v>5</v>
      </c>
      <c r="W9" s="36">
        <v>5</v>
      </c>
      <c r="X9" s="34">
        <v>6</v>
      </c>
    </row>
    <row r="10" spans="1:26" x14ac:dyDescent="0.3">
      <c r="D10" s="29" t="s">
        <v>149</v>
      </c>
      <c r="E10">
        <v>90</v>
      </c>
      <c r="F10">
        <f t="shared" si="0"/>
        <v>1</v>
      </c>
      <c r="H10" s="31" t="s">
        <v>153</v>
      </c>
      <c r="I10">
        <v>8</v>
      </c>
      <c r="K10" s="69"/>
      <c r="L10" s="20">
        <v>7</v>
      </c>
      <c r="M10" s="32">
        <v>1</v>
      </c>
      <c r="N10">
        <v>2</v>
      </c>
      <c r="O10">
        <v>2</v>
      </c>
      <c r="P10" s="38">
        <v>3</v>
      </c>
      <c r="Q10" s="35">
        <v>4</v>
      </c>
      <c r="R10" s="35">
        <v>4</v>
      </c>
      <c r="S10" s="35">
        <v>4</v>
      </c>
      <c r="T10" s="36">
        <v>5</v>
      </c>
      <c r="U10" s="36">
        <v>5</v>
      </c>
      <c r="V10" s="36">
        <v>5</v>
      </c>
      <c r="W10" s="36">
        <v>5</v>
      </c>
      <c r="X10" s="34">
        <v>6</v>
      </c>
    </row>
    <row r="11" spans="1:26" x14ac:dyDescent="0.3">
      <c r="D11" s="29" t="s">
        <v>150</v>
      </c>
      <c r="E11">
        <v>100</v>
      </c>
      <c r="F11">
        <f t="shared" si="0"/>
        <v>2</v>
      </c>
      <c r="H11" s="31" t="s">
        <v>155</v>
      </c>
      <c r="I11">
        <v>9</v>
      </c>
      <c r="K11" s="69"/>
      <c r="L11" s="20">
        <v>8</v>
      </c>
      <c r="M11" s="32">
        <v>1</v>
      </c>
      <c r="N11">
        <v>2</v>
      </c>
      <c r="O11" s="38">
        <v>3</v>
      </c>
      <c r="P11" s="38">
        <v>3</v>
      </c>
      <c r="Q11" s="35">
        <v>4</v>
      </c>
      <c r="R11" s="35">
        <v>4</v>
      </c>
      <c r="S11" s="35">
        <v>4</v>
      </c>
      <c r="T11" s="36">
        <v>5</v>
      </c>
      <c r="U11" s="36">
        <v>5</v>
      </c>
      <c r="V11" s="36">
        <v>5</v>
      </c>
      <c r="W11" s="34">
        <v>6</v>
      </c>
      <c r="X11" s="34">
        <v>6</v>
      </c>
    </row>
    <row r="12" spans="1:26" x14ac:dyDescent="0.3">
      <c r="D12" s="29" t="s">
        <v>151</v>
      </c>
      <c r="E12">
        <v>110</v>
      </c>
      <c r="F12">
        <f t="shared" si="0"/>
        <v>2</v>
      </c>
      <c r="H12" s="31" t="s">
        <v>157</v>
      </c>
      <c r="I12">
        <v>10</v>
      </c>
      <c r="K12" s="69"/>
      <c r="L12" s="20">
        <v>9</v>
      </c>
      <c r="M12" s="32">
        <v>1</v>
      </c>
      <c r="N12">
        <v>2</v>
      </c>
      <c r="O12" s="38">
        <v>3</v>
      </c>
      <c r="P12" s="35">
        <v>4</v>
      </c>
      <c r="Q12" s="35">
        <v>4</v>
      </c>
      <c r="R12" s="35">
        <v>4</v>
      </c>
      <c r="S12" s="36">
        <v>5</v>
      </c>
      <c r="T12" s="36">
        <v>5</v>
      </c>
      <c r="U12" s="36">
        <v>5</v>
      </c>
      <c r="V12" s="36">
        <v>5</v>
      </c>
      <c r="W12" s="34">
        <v>6</v>
      </c>
      <c r="X12" s="33">
        <v>7</v>
      </c>
    </row>
    <row r="13" spans="1:26" x14ac:dyDescent="0.3">
      <c r="D13" s="29" t="s">
        <v>142</v>
      </c>
      <c r="E13">
        <v>120</v>
      </c>
      <c r="F13">
        <f t="shared" si="0"/>
        <v>2</v>
      </c>
      <c r="H13" s="31" t="s">
        <v>160</v>
      </c>
      <c r="I13">
        <v>11</v>
      </c>
      <c r="K13" s="69"/>
      <c r="L13" s="20">
        <v>10</v>
      </c>
      <c r="M13">
        <v>2</v>
      </c>
      <c r="N13">
        <v>2</v>
      </c>
      <c r="O13" s="38">
        <v>3</v>
      </c>
      <c r="P13" s="35">
        <v>4</v>
      </c>
      <c r="Q13" s="35">
        <v>4</v>
      </c>
      <c r="R13" s="35">
        <v>4</v>
      </c>
      <c r="S13" s="36">
        <v>5</v>
      </c>
      <c r="T13" s="36">
        <v>5</v>
      </c>
      <c r="U13" s="36">
        <v>5</v>
      </c>
      <c r="V13" s="34">
        <v>6</v>
      </c>
      <c r="W13" s="33">
        <v>7</v>
      </c>
      <c r="X13" s="33">
        <v>7</v>
      </c>
    </row>
    <row r="14" spans="1:26" x14ac:dyDescent="0.3">
      <c r="D14" s="29" t="s">
        <v>152</v>
      </c>
      <c r="E14">
        <v>130</v>
      </c>
      <c r="F14">
        <f t="shared" si="0"/>
        <v>2</v>
      </c>
      <c r="K14" s="69"/>
      <c r="L14" s="20">
        <v>11</v>
      </c>
      <c r="M14">
        <v>2</v>
      </c>
      <c r="N14">
        <v>2</v>
      </c>
      <c r="O14" s="38">
        <v>3</v>
      </c>
      <c r="P14" s="35">
        <v>4</v>
      </c>
      <c r="Q14" s="35">
        <v>4</v>
      </c>
      <c r="R14" s="35">
        <v>4</v>
      </c>
      <c r="S14" s="36">
        <v>5</v>
      </c>
      <c r="T14" s="36">
        <v>5</v>
      </c>
      <c r="U14" s="34">
        <v>6</v>
      </c>
      <c r="V14" s="33">
        <v>7</v>
      </c>
      <c r="W14" s="33">
        <v>7</v>
      </c>
      <c r="X14" s="33">
        <v>7</v>
      </c>
    </row>
    <row r="15" spans="1:26" x14ac:dyDescent="0.3">
      <c r="D15" s="29" t="s">
        <v>153</v>
      </c>
      <c r="E15">
        <v>140</v>
      </c>
      <c r="F15">
        <f t="shared" si="0"/>
        <v>2</v>
      </c>
    </row>
    <row r="16" spans="1:26" x14ac:dyDescent="0.3">
      <c r="D16" s="29" t="s">
        <v>154</v>
      </c>
      <c r="E16">
        <v>150</v>
      </c>
      <c r="F16">
        <f t="shared" si="0"/>
        <v>3</v>
      </c>
    </row>
    <row r="17" spans="4:6" x14ac:dyDescent="0.3">
      <c r="D17" s="29" t="s">
        <v>155</v>
      </c>
      <c r="E17">
        <v>160</v>
      </c>
      <c r="F17">
        <f t="shared" si="0"/>
        <v>3</v>
      </c>
    </row>
    <row r="18" spans="4:6" x14ac:dyDescent="0.3">
      <c r="D18" s="29" t="s">
        <v>156</v>
      </c>
      <c r="E18">
        <v>170</v>
      </c>
      <c r="F18">
        <f t="shared" si="0"/>
        <v>3</v>
      </c>
    </row>
    <row r="19" spans="4:6" x14ac:dyDescent="0.3">
      <c r="D19" s="29" t="s">
        <v>157</v>
      </c>
      <c r="E19">
        <v>180</v>
      </c>
      <c r="F19">
        <f t="shared" si="0"/>
        <v>3</v>
      </c>
    </row>
    <row r="20" spans="4:6" x14ac:dyDescent="0.3">
      <c r="D20" s="29" t="s">
        <v>158</v>
      </c>
      <c r="E20">
        <v>190</v>
      </c>
      <c r="F20">
        <f t="shared" si="0"/>
        <v>3</v>
      </c>
    </row>
    <row r="21" spans="4:6" x14ac:dyDescent="0.3">
      <c r="D21" s="29" t="s">
        <v>160</v>
      </c>
      <c r="E21">
        <v>200</v>
      </c>
      <c r="F21">
        <f t="shared" si="0"/>
        <v>4</v>
      </c>
    </row>
    <row r="22" spans="4:6" x14ac:dyDescent="0.3">
      <c r="D22" s="29" t="s">
        <v>161</v>
      </c>
      <c r="E22">
        <v>210</v>
      </c>
      <c r="F22">
        <f t="shared" si="0"/>
        <v>4</v>
      </c>
    </row>
    <row r="23" spans="4:6" x14ac:dyDescent="0.3">
      <c r="D23" s="29" t="s">
        <v>162</v>
      </c>
      <c r="E23">
        <v>220</v>
      </c>
      <c r="F23">
        <f t="shared" si="0"/>
        <v>4</v>
      </c>
    </row>
    <row r="24" spans="4:6" x14ac:dyDescent="0.3">
      <c r="D24" s="29" t="s">
        <v>163</v>
      </c>
      <c r="E24">
        <v>230</v>
      </c>
      <c r="F24">
        <f t="shared" si="0"/>
        <v>4</v>
      </c>
    </row>
    <row r="25" spans="4:6" x14ac:dyDescent="0.3">
      <c r="D25" s="29" t="s">
        <v>164</v>
      </c>
      <c r="E25">
        <v>240</v>
      </c>
      <c r="F25">
        <f t="shared" si="0"/>
        <v>4</v>
      </c>
    </row>
  </sheetData>
  <mergeCells count="2">
    <mergeCell ref="M1:X1"/>
    <mergeCell ref="K3:K14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tabSelected="1" workbookViewId="0">
      <selection activeCell="E27" sqref="E27"/>
    </sheetView>
  </sheetViews>
  <sheetFormatPr defaultRowHeight="14.4" x14ac:dyDescent="0.3"/>
  <cols>
    <col min="1" max="1" width="18.77734375" bestFit="1" customWidth="1"/>
    <col min="2" max="2" width="3.33203125" bestFit="1" customWidth="1"/>
    <col min="3" max="3" width="11.88671875" bestFit="1" customWidth="1"/>
    <col min="4" max="4" width="14.6640625" bestFit="1" customWidth="1"/>
    <col min="5" max="5" width="29" bestFit="1" customWidth="1"/>
    <col min="6" max="6" width="22.88671875" bestFit="1" customWidth="1"/>
    <col min="7" max="9" width="14.6640625" bestFit="1" customWidth="1"/>
    <col min="10" max="10" width="9" bestFit="1" customWidth="1"/>
  </cols>
  <sheetData>
    <row r="1" spans="1:10" x14ac:dyDescent="0.3">
      <c r="A1" s="5" t="s">
        <v>0</v>
      </c>
      <c r="B1" s="1" t="s">
        <v>1</v>
      </c>
      <c r="C1" s="5" t="s">
        <v>2</v>
      </c>
      <c r="D1" s="1" t="s">
        <v>3</v>
      </c>
      <c r="E1" s="5" t="s">
        <v>4</v>
      </c>
      <c r="F1" s="1" t="s">
        <v>6</v>
      </c>
      <c r="G1" s="5" t="s">
        <v>5</v>
      </c>
      <c r="H1" s="1" t="s">
        <v>7</v>
      </c>
      <c r="I1" s="5" t="s">
        <v>8</v>
      </c>
      <c r="J1" s="5" t="s">
        <v>68</v>
      </c>
    </row>
    <row r="2" spans="1:10" x14ac:dyDescent="0.3">
      <c r="A2" s="11" t="s">
        <v>9</v>
      </c>
      <c r="B2" s="2">
        <v>1</v>
      </c>
      <c r="C2" s="15" t="s">
        <v>10</v>
      </c>
      <c r="D2" s="16" t="s">
        <v>10</v>
      </c>
      <c r="E2" s="15" t="s">
        <v>10</v>
      </c>
      <c r="F2" s="2"/>
      <c r="G2" s="6"/>
      <c r="H2" s="2"/>
      <c r="I2" s="6"/>
      <c r="J2" s="6"/>
    </row>
    <row r="3" spans="1:10" x14ac:dyDescent="0.3">
      <c r="A3" s="11" t="s">
        <v>28</v>
      </c>
      <c r="B3" s="2">
        <v>5</v>
      </c>
      <c r="C3" s="6"/>
      <c r="D3" s="2" t="s">
        <v>29</v>
      </c>
      <c r="E3" s="6" t="s">
        <v>29</v>
      </c>
      <c r="F3" s="2" t="s">
        <v>29</v>
      </c>
      <c r="G3" s="6" t="s">
        <v>29</v>
      </c>
      <c r="H3" s="2" t="s">
        <v>29</v>
      </c>
      <c r="I3" s="6" t="s">
        <v>29</v>
      </c>
      <c r="J3" s="6"/>
    </row>
    <row r="4" spans="1:10" x14ac:dyDescent="0.3">
      <c r="A4" s="11" t="s">
        <v>45</v>
      </c>
      <c r="B4" s="2">
        <v>7</v>
      </c>
      <c r="C4" s="6"/>
      <c r="D4" s="2"/>
      <c r="E4" s="6" t="s">
        <v>46</v>
      </c>
      <c r="F4" s="2"/>
      <c r="G4" s="6" t="s">
        <v>46</v>
      </c>
      <c r="H4" s="2"/>
      <c r="I4" s="6"/>
      <c r="J4" s="6"/>
    </row>
    <row r="5" spans="1:10" x14ac:dyDescent="0.3">
      <c r="A5" s="11" t="s">
        <v>14</v>
      </c>
      <c r="B5" s="2">
        <v>9</v>
      </c>
      <c r="C5" s="6" t="s">
        <v>16</v>
      </c>
      <c r="D5" s="2" t="s">
        <v>15</v>
      </c>
      <c r="E5" s="6" t="s">
        <v>22</v>
      </c>
      <c r="F5" s="2"/>
      <c r="G5" s="6" t="s">
        <v>17</v>
      </c>
      <c r="H5" s="2" t="s">
        <v>23</v>
      </c>
      <c r="I5" s="6"/>
      <c r="J5" s="6" t="s">
        <v>17</v>
      </c>
    </row>
    <row r="6" spans="1:10" x14ac:dyDescent="0.3">
      <c r="A6" s="11" t="s">
        <v>11</v>
      </c>
      <c r="B6" s="2">
        <v>11</v>
      </c>
      <c r="C6" s="14" t="s">
        <v>12</v>
      </c>
      <c r="D6" s="2"/>
      <c r="E6" s="6"/>
      <c r="F6" s="2"/>
      <c r="G6" s="6" t="s">
        <v>13</v>
      </c>
      <c r="H6" s="2"/>
      <c r="I6" s="6" t="s">
        <v>13</v>
      </c>
      <c r="J6" s="6"/>
    </row>
    <row r="7" spans="1:10" x14ac:dyDescent="0.3">
      <c r="A7" s="11" t="s">
        <v>18</v>
      </c>
      <c r="B7" s="2">
        <v>13</v>
      </c>
      <c r="C7" s="6" t="s">
        <v>19</v>
      </c>
      <c r="D7" s="2" t="s">
        <v>20</v>
      </c>
      <c r="E7" s="6" t="s">
        <v>73</v>
      </c>
      <c r="F7" s="2"/>
      <c r="G7" s="6" t="s">
        <v>20</v>
      </c>
      <c r="H7" s="2" t="s">
        <v>21</v>
      </c>
      <c r="I7" s="6"/>
      <c r="J7" s="6"/>
    </row>
    <row r="8" spans="1:10" x14ac:dyDescent="0.3">
      <c r="A8" s="11" t="s">
        <v>66</v>
      </c>
      <c r="B8" s="2">
        <v>15</v>
      </c>
      <c r="C8" s="6"/>
      <c r="D8" s="2"/>
      <c r="E8" s="6"/>
      <c r="F8" s="2" t="s">
        <v>67</v>
      </c>
      <c r="G8" s="6"/>
      <c r="H8" s="2"/>
      <c r="I8" s="6"/>
      <c r="J8" s="6" t="s">
        <v>67</v>
      </c>
    </row>
    <row r="9" spans="1:10" x14ac:dyDescent="0.3">
      <c r="A9" s="11" t="s">
        <v>44</v>
      </c>
      <c r="B9" s="2">
        <v>17</v>
      </c>
      <c r="C9" s="6"/>
      <c r="D9" s="2" t="s">
        <v>49</v>
      </c>
      <c r="E9" s="6" t="s">
        <v>63</v>
      </c>
      <c r="F9" s="2" t="s">
        <v>49</v>
      </c>
      <c r="G9" s="15" t="s">
        <v>50</v>
      </c>
      <c r="H9" s="2"/>
      <c r="I9" s="6"/>
      <c r="J9" s="6"/>
    </row>
    <row r="10" spans="1:10" x14ac:dyDescent="0.3">
      <c r="A10" s="11" t="s">
        <v>24</v>
      </c>
      <c r="B10" s="2">
        <v>19</v>
      </c>
      <c r="C10" s="6" t="s">
        <v>25</v>
      </c>
      <c r="D10" s="2" t="s">
        <v>26</v>
      </c>
      <c r="E10" s="6" t="s">
        <v>64</v>
      </c>
      <c r="F10" s="2"/>
      <c r="G10" s="6" t="s">
        <v>27</v>
      </c>
      <c r="H10" s="2"/>
      <c r="I10" s="6"/>
      <c r="J10" s="6"/>
    </row>
    <row r="11" spans="1:10" x14ac:dyDescent="0.3">
      <c r="A11" s="11" t="s">
        <v>41</v>
      </c>
      <c r="B11" s="2">
        <v>21</v>
      </c>
      <c r="C11" s="6"/>
      <c r="D11" s="2"/>
      <c r="E11" s="6"/>
      <c r="F11" s="18" t="s">
        <v>57</v>
      </c>
      <c r="G11" s="6"/>
      <c r="H11" s="2"/>
      <c r="I11" s="6"/>
      <c r="J11" s="17" t="s">
        <v>69</v>
      </c>
    </row>
    <row r="12" spans="1:10" x14ac:dyDescent="0.3">
      <c r="A12" s="11" t="s">
        <v>53</v>
      </c>
      <c r="B12" s="2">
        <v>23</v>
      </c>
      <c r="C12" s="6"/>
      <c r="D12" s="2"/>
      <c r="E12" s="6"/>
      <c r="F12" s="3"/>
      <c r="G12" s="6"/>
      <c r="H12" s="2"/>
      <c r="I12" s="6"/>
      <c r="J12" s="6"/>
    </row>
    <row r="13" spans="1:10" x14ac:dyDescent="0.3">
      <c r="A13" s="11" t="s">
        <v>40</v>
      </c>
      <c r="B13" s="2">
        <v>25</v>
      </c>
      <c r="C13" s="6"/>
      <c r="D13" s="2"/>
      <c r="E13" s="6"/>
      <c r="F13" s="2"/>
      <c r="G13" s="6"/>
      <c r="H13" s="18" t="s">
        <v>58</v>
      </c>
      <c r="I13" s="17" t="s">
        <v>59</v>
      </c>
      <c r="J13" s="7"/>
    </row>
    <row r="14" spans="1:10" x14ac:dyDescent="0.3">
      <c r="A14" s="11" t="s">
        <v>42</v>
      </c>
      <c r="B14" s="2">
        <v>27</v>
      </c>
      <c r="C14" s="6"/>
      <c r="D14" s="2"/>
      <c r="E14" s="6"/>
      <c r="F14" s="2" t="s">
        <v>43</v>
      </c>
      <c r="G14" s="6"/>
      <c r="H14" s="2"/>
      <c r="I14" s="6"/>
      <c r="J14" s="6" t="s">
        <v>70</v>
      </c>
    </row>
    <row r="15" spans="1:10" x14ac:dyDescent="0.3">
      <c r="A15" s="11" t="s">
        <v>54</v>
      </c>
      <c r="B15" s="2">
        <v>29</v>
      </c>
      <c r="C15" s="6"/>
      <c r="D15" s="2"/>
      <c r="E15" s="6"/>
      <c r="F15" s="3"/>
      <c r="G15" s="6"/>
      <c r="H15" s="2"/>
      <c r="I15" s="6"/>
      <c r="J15" s="6"/>
    </row>
    <row r="16" spans="1:10" x14ac:dyDescent="0.3">
      <c r="A16" s="11" t="s">
        <v>32</v>
      </c>
      <c r="B16" s="2">
        <v>31</v>
      </c>
      <c r="C16" s="6"/>
      <c r="D16" s="2" t="s">
        <v>56</v>
      </c>
      <c r="E16" s="15" t="s">
        <v>74</v>
      </c>
      <c r="F16" s="2"/>
      <c r="G16" s="6"/>
      <c r="H16" s="2"/>
      <c r="I16" s="6"/>
      <c r="J16" s="6" t="s">
        <v>56</v>
      </c>
    </row>
    <row r="17" spans="1:10" x14ac:dyDescent="0.3">
      <c r="A17" s="11" t="s">
        <v>47</v>
      </c>
      <c r="B17" s="2">
        <v>32</v>
      </c>
      <c r="C17" s="6"/>
      <c r="D17" s="2"/>
      <c r="E17" s="6" t="s">
        <v>65</v>
      </c>
      <c r="F17" s="2" t="s">
        <v>48</v>
      </c>
      <c r="G17" s="6" t="s">
        <v>48</v>
      </c>
      <c r="H17" s="2"/>
      <c r="I17" s="6" t="s">
        <v>48</v>
      </c>
      <c r="J17" s="6"/>
    </row>
    <row r="18" spans="1:10" x14ac:dyDescent="0.3">
      <c r="A18" s="11" t="s">
        <v>31</v>
      </c>
      <c r="B18" s="2">
        <v>33</v>
      </c>
      <c r="C18" s="6"/>
      <c r="D18" s="2" t="s">
        <v>31</v>
      </c>
      <c r="E18" s="6"/>
      <c r="F18" s="2"/>
      <c r="G18" s="6"/>
      <c r="H18" s="2"/>
      <c r="I18" s="6"/>
      <c r="J18" s="6"/>
    </row>
    <row r="19" spans="1:10" x14ac:dyDescent="0.3">
      <c r="A19" s="11" t="s">
        <v>33</v>
      </c>
      <c r="B19" s="2">
        <v>35</v>
      </c>
      <c r="C19" s="6" t="s">
        <v>34</v>
      </c>
      <c r="D19" s="2" t="s">
        <v>35</v>
      </c>
      <c r="E19" s="6" t="s">
        <v>36</v>
      </c>
      <c r="F19" s="2" t="s">
        <v>35</v>
      </c>
      <c r="G19" s="6"/>
      <c r="H19" s="2"/>
      <c r="I19" s="6"/>
      <c r="J19" s="6"/>
    </row>
    <row r="20" spans="1:10" x14ac:dyDescent="0.3">
      <c r="A20" s="11" t="s">
        <v>51</v>
      </c>
      <c r="B20" s="2">
        <v>37</v>
      </c>
      <c r="C20" s="6"/>
      <c r="D20" s="2"/>
      <c r="E20" s="6"/>
      <c r="F20" s="19" t="s">
        <v>76</v>
      </c>
      <c r="G20" s="6"/>
      <c r="H20" s="2"/>
      <c r="I20" s="6"/>
      <c r="J20" s="13" t="s">
        <v>71</v>
      </c>
    </row>
    <row r="21" spans="1:10" x14ac:dyDescent="0.3">
      <c r="A21" s="11" t="s">
        <v>52</v>
      </c>
      <c r="B21" s="2">
        <v>39</v>
      </c>
      <c r="C21" s="6"/>
      <c r="D21" s="2"/>
      <c r="E21" s="17" t="s">
        <v>75</v>
      </c>
      <c r="F21" s="18" t="s">
        <v>72</v>
      </c>
      <c r="G21" s="6"/>
      <c r="H21" s="2"/>
      <c r="I21" s="6"/>
      <c r="J21" s="6"/>
    </row>
    <row r="22" spans="1:10" x14ac:dyDescent="0.3">
      <c r="A22" s="11" t="s">
        <v>37</v>
      </c>
      <c r="B22" s="2">
        <v>41</v>
      </c>
      <c r="C22" s="10" t="s">
        <v>38</v>
      </c>
      <c r="D22" s="2"/>
      <c r="E22" s="6"/>
      <c r="F22" s="2"/>
      <c r="G22" s="6"/>
      <c r="H22" s="9" t="s">
        <v>39</v>
      </c>
      <c r="I22" s="6"/>
      <c r="J22" s="6"/>
    </row>
    <row r="23" spans="1:10" x14ac:dyDescent="0.3">
      <c r="A23" s="11" t="s">
        <v>55</v>
      </c>
      <c r="B23" s="2">
        <v>43</v>
      </c>
      <c r="C23" s="6"/>
      <c r="D23" s="2"/>
      <c r="E23" s="6"/>
      <c r="F23" s="3"/>
      <c r="G23" s="6"/>
      <c r="H23" s="2"/>
      <c r="I23" s="6"/>
      <c r="J23" s="6"/>
    </row>
    <row r="24" spans="1:10" ht="15" thickBot="1" x14ac:dyDescent="0.35">
      <c r="A24" s="12" t="s">
        <v>60</v>
      </c>
      <c r="B24" s="4">
        <v>45</v>
      </c>
      <c r="C24" s="8"/>
      <c r="D24" s="4" t="s">
        <v>30</v>
      </c>
      <c r="E24" s="8" t="s">
        <v>61</v>
      </c>
      <c r="F24" s="4" t="s">
        <v>30</v>
      </c>
      <c r="G24" s="12" t="s">
        <v>30</v>
      </c>
      <c r="H24" s="4"/>
      <c r="I24" s="8"/>
      <c r="J24" s="8"/>
    </row>
    <row r="26" spans="1:10" x14ac:dyDescent="0.3">
      <c r="A26" t="s">
        <v>62</v>
      </c>
    </row>
    <row r="27" spans="1:10" x14ac:dyDescent="0.3">
      <c r="A27" t="s">
        <v>78</v>
      </c>
    </row>
    <row r="28" spans="1:10" x14ac:dyDescent="0.3">
      <c r="A28" t="s">
        <v>77</v>
      </c>
    </row>
  </sheetData>
  <sortState ref="A2:I23">
    <sortCondition ref="B2:B23"/>
  </sortState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workbookViewId="0"/>
  </sheetViews>
  <sheetFormatPr defaultColWidth="9.88671875" defaultRowHeight="14.4" x14ac:dyDescent="0.3"/>
  <cols>
    <col min="1" max="1" width="17.88671875" bestFit="1" customWidth="1"/>
    <col min="2" max="2" width="3.33203125" bestFit="1" customWidth="1"/>
    <col min="3" max="3" width="4.6640625" bestFit="1" customWidth="1"/>
    <col min="4" max="4" width="3.77734375" bestFit="1" customWidth="1"/>
    <col min="5" max="5" width="29.6640625" bestFit="1" customWidth="1"/>
    <col min="8" max="8" width="13.77734375" customWidth="1"/>
  </cols>
  <sheetData>
    <row r="1" spans="1:11" x14ac:dyDescent="0.3">
      <c r="A1" s="20" t="s">
        <v>79</v>
      </c>
      <c r="B1" s="20" t="s">
        <v>1</v>
      </c>
      <c r="C1" s="20" t="s">
        <v>80</v>
      </c>
      <c r="D1" s="20" t="s">
        <v>81</v>
      </c>
      <c r="E1" s="20" t="s">
        <v>82</v>
      </c>
      <c r="G1" s="20"/>
      <c r="H1" s="20" t="s">
        <v>85</v>
      </c>
      <c r="J1" s="20"/>
    </row>
    <row r="2" spans="1:11" x14ac:dyDescent="0.3">
      <c r="A2" t="s">
        <v>108</v>
      </c>
      <c r="B2">
        <v>1</v>
      </c>
      <c r="C2">
        <v>2</v>
      </c>
      <c r="D2">
        <v>30</v>
      </c>
      <c r="E2" t="s">
        <v>83</v>
      </c>
      <c r="G2">
        <v>15</v>
      </c>
      <c r="H2" t="s">
        <v>86</v>
      </c>
    </row>
    <row r="3" spans="1:11" x14ac:dyDescent="0.3">
      <c r="A3" t="s">
        <v>95</v>
      </c>
      <c r="B3">
        <v>2</v>
      </c>
      <c r="C3">
        <v>3</v>
      </c>
      <c r="D3">
        <v>30</v>
      </c>
      <c r="E3" s="21"/>
      <c r="G3">
        <v>5</v>
      </c>
      <c r="H3" t="s">
        <v>87</v>
      </c>
    </row>
    <row r="4" spans="1:11" x14ac:dyDescent="0.3">
      <c r="A4" t="s">
        <v>98</v>
      </c>
      <c r="B4">
        <v>4</v>
      </c>
      <c r="C4">
        <v>4</v>
      </c>
      <c r="D4">
        <v>35</v>
      </c>
      <c r="E4" s="21" t="s">
        <v>101</v>
      </c>
      <c r="G4">
        <v>5</v>
      </c>
      <c r="H4" t="s">
        <v>88</v>
      </c>
    </row>
    <row r="5" spans="1:11" x14ac:dyDescent="0.3">
      <c r="A5" t="s">
        <v>45</v>
      </c>
      <c r="B5">
        <v>6</v>
      </c>
      <c r="C5">
        <v>5</v>
      </c>
      <c r="D5">
        <v>40</v>
      </c>
      <c r="G5">
        <v>15</v>
      </c>
      <c r="H5" t="s">
        <v>89</v>
      </c>
    </row>
    <row r="6" spans="1:11" x14ac:dyDescent="0.3">
      <c r="A6" t="s">
        <v>114</v>
      </c>
      <c r="B6">
        <v>8</v>
      </c>
      <c r="C6">
        <v>3</v>
      </c>
      <c r="D6">
        <v>40</v>
      </c>
      <c r="E6" t="s">
        <v>99</v>
      </c>
      <c r="G6">
        <v>10</v>
      </c>
      <c r="H6" t="s">
        <v>90</v>
      </c>
    </row>
    <row r="7" spans="1:11" x14ac:dyDescent="0.3">
      <c r="A7" t="s">
        <v>117</v>
      </c>
      <c r="B7">
        <v>10</v>
      </c>
      <c r="C7">
        <v>12</v>
      </c>
      <c r="D7">
        <v>60</v>
      </c>
      <c r="E7" s="21" t="s">
        <v>93</v>
      </c>
      <c r="G7">
        <v>10</v>
      </c>
      <c r="H7" t="s">
        <v>91</v>
      </c>
    </row>
    <row r="8" spans="1:11" x14ac:dyDescent="0.3">
      <c r="A8" t="s">
        <v>115</v>
      </c>
      <c r="B8">
        <v>12</v>
      </c>
      <c r="C8">
        <v>10</v>
      </c>
      <c r="D8">
        <v>50</v>
      </c>
      <c r="E8" t="s">
        <v>94</v>
      </c>
      <c r="G8">
        <v>10</v>
      </c>
      <c r="H8" t="s">
        <v>92</v>
      </c>
    </row>
    <row r="9" spans="1:11" x14ac:dyDescent="0.3">
      <c r="A9" t="s">
        <v>109</v>
      </c>
      <c r="B9">
        <v>13</v>
      </c>
      <c r="C9">
        <v>10</v>
      </c>
      <c r="D9">
        <v>50</v>
      </c>
      <c r="E9" t="s">
        <v>127</v>
      </c>
      <c r="G9">
        <v>10</v>
      </c>
      <c r="H9" t="s">
        <v>106</v>
      </c>
    </row>
    <row r="10" spans="1:11" x14ac:dyDescent="0.3">
      <c r="A10" t="s">
        <v>118</v>
      </c>
      <c r="B10">
        <v>15</v>
      </c>
      <c r="C10">
        <v>10</v>
      </c>
      <c r="D10">
        <v>50</v>
      </c>
      <c r="E10" t="s">
        <v>125</v>
      </c>
      <c r="G10" s="55">
        <v>10</v>
      </c>
      <c r="H10" s="55" t="s">
        <v>128</v>
      </c>
      <c r="I10" t="s">
        <v>216</v>
      </c>
    </row>
    <row r="11" spans="1:11" x14ac:dyDescent="0.3">
      <c r="A11" t="s">
        <v>97</v>
      </c>
      <c r="B11">
        <v>21</v>
      </c>
      <c r="C11">
        <v>15</v>
      </c>
      <c r="D11">
        <v>50</v>
      </c>
      <c r="E11" t="s">
        <v>124</v>
      </c>
      <c r="G11">
        <v>10</v>
      </c>
      <c r="H11" t="s">
        <v>129</v>
      </c>
    </row>
    <row r="12" spans="1:11" x14ac:dyDescent="0.3">
      <c r="A12" t="s">
        <v>40</v>
      </c>
      <c r="B12">
        <v>23</v>
      </c>
      <c r="C12">
        <v>15</v>
      </c>
      <c r="D12">
        <v>60</v>
      </c>
      <c r="E12" s="21" t="s">
        <v>100</v>
      </c>
      <c r="G12">
        <f>SUM(G2:G11)</f>
        <v>100</v>
      </c>
    </row>
    <row r="13" spans="1:11" x14ac:dyDescent="0.3">
      <c r="A13" t="s">
        <v>120</v>
      </c>
      <c r="B13">
        <v>27</v>
      </c>
      <c r="C13">
        <v>20</v>
      </c>
      <c r="D13">
        <v>60</v>
      </c>
      <c r="E13" t="s">
        <v>125</v>
      </c>
    </row>
    <row r="14" spans="1:11" x14ac:dyDescent="0.3">
      <c r="A14" t="s">
        <v>121</v>
      </c>
      <c r="B14">
        <v>29</v>
      </c>
      <c r="C14">
        <v>20</v>
      </c>
      <c r="D14">
        <v>60</v>
      </c>
      <c r="E14" s="22" t="s">
        <v>122</v>
      </c>
      <c r="G14" s="20"/>
      <c r="K14" s="20"/>
    </row>
    <row r="15" spans="1:11" x14ac:dyDescent="0.3">
      <c r="A15" t="s">
        <v>3</v>
      </c>
      <c r="B15">
        <v>31</v>
      </c>
      <c r="C15">
        <v>10</v>
      </c>
      <c r="D15">
        <v>60</v>
      </c>
      <c r="E15" t="s">
        <v>84</v>
      </c>
      <c r="K15" s="21"/>
    </row>
    <row r="16" spans="1:11" x14ac:dyDescent="0.3">
      <c r="A16" t="s">
        <v>111</v>
      </c>
      <c r="B16">
        <v>33</v>
      </c>
      <c r="C16">
        <v>90</v>
      </c>
      <c r="D16">
        <v>70</v>
      </c>
      <c r="E16" t="s">
        <v>123</v>
      </c>
    </row>
    <row r="17" spans="1:5" x14ac:dyDescent="0.3">
      <c r="A17" t="s">
        <v>110</v>
      </c>
      <c r="B17">
        <v>35</v>
      </c>
      <c r="C17">
        <v>25</v>
      </c>
      <c r="D17">
        <v>70</v>
      </c>
      <c r="E17" t="s">
        <v>126</v>
      </c>
    </row>
    <row r="18" spans="1:5" x14ac:dyDescent="0.3">
      <c r="A18" t="s">
        <v>112</v>
      </c>
      <c r="B18">
        <v>37</v>
      </c>
      <c r="C18">
        <v>80</v>
      </c>
      <c r="D18">
        <v>70</v>
      </c>
      <c r="E18" t="s">
        <v>107</v>
      </c>
    </row>
    <row r="19" spans="1:5" x14ac:dyDescent="0.3">
      <c r="A19" t="s">
        <v>96</v>
      </c>
      <c r="B19">
        <v>39</v>
      </c>
      <c r="C19">
        <v>35</v>
      </c>
      <c r="D19">
        <v>70</v>
      </c>
      <c r="E19" t="s">
        <v>102</v>
      </c>
    </row>
    <row r="20" spans="1:5" x14ac:dyDescent="0.3">
      <c r="A20" t="s">
        <v>113</v>
      </c>
      <c r="B20">
        <v>41</v>
      </c>
      <c r="C20">
        <v>20</v>
      </c>
      <c r="D20">
        <v>80</v>
      </c>
      <c r="E20" t="s">
        <v>105</v>
      </c>
    </row>
    <row r="21" spans="1:5" x14ac:dyDescent="0.3">
      <c r="A21" t="s">
        <v>103</v>
      </c>
      <c r="B21">
        <v>45</v>
      </c>
      <c r="C21">
        <v>100</v>
      </c>
      <c r="D21">
        <v>80</v>
      </c>
      <c r="E21" t="s">
        <v>104</v>
      </c>
    </row>
    <row r="22" spans="1:5" x14ac:dyDescent="0.3">
      <c r="A22" t="s">
        <v>119</v>
      </c>
      <c r="B22">
        <v>49</v>
      </c>
      <c r="C22">
        <v>100</v>
      </c>
      <c r="D22">
        <v>80</v>
      </c>
      <c r="E22" s="21" t="s">
        <v>116</v>
      </c>
    </row>
  </sheetData>
  <sortState ref="A2:E23">
    <sortCondition ref="B2:B23"/>
  </sortState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"/>
  <sheetViews>
    <sheetView workbookViewId="0">
      <selection activeCell="J7" sqref="J7"/>
    </sheetView>
  </sheetViews>
  <sheetFormatPr defaultRowHeight="14.4" x14ac:dyDescent="0.3"/>
  <cols>
    <col min="1" max="1" width="7.6640625" customWidth="1"/>
    <col min="2" max="3" width="5.88671875" bestFit="1" customWidth="1"/>
    <col min="4" max="4" width="4.21875" bestFit="1" customWidth="1"/>
    <col min="5" max="5" width="3.88671875" bestFit="1" customWidth="1"/>
    <col min="6" max="6" width="6.33203125" bestFit="1" customWidth="1"/>
    <col min="7" max="7" width="6.33203125" customWidth="1"/>
    <col min="8" max="8" width="7.5546875" customWidth="1"/>
    <col min="9" max="9" width="5" bestFit="1" customWidth="1"/>
    <col min="10" max="10" width="13.77734375" bestFit="1" customWidth="1"/>
    <col min="11" max="11" width="3.33203125" bestFit="1" customWidth="1"/>
    <col min="12" max="12" width="22.44140625" customWidth="1"/>
    <col min="14" max="14" width="14" style="30" customWidth="1"/>
    <col min="15" max="15" width="3.33203125" bestFit="1" customWidth="1"/>
    <col min="16" max="16" width="4.6640625" bestFit="1" customWidth="1"/>
  </cols>
  <sheetData>
    <row r="1" spans="1:17" x14ac:dyDescent="0.3">
      <c r="A1" s="24" t="s">
        <v>130</v>
      </c>
      <c r="B1" s="25" t="s">
        <v>133</v>
      </c>
      <c r="C1" s="25" t="s">
        <v>134</v>
      </c>
      <c r="D1" s="25" t="s">
        <v>131</v>
      </c>
      <c r="E1" s="25" t="s">
        <v>132</v>
      </c>
      <c r="F1" s="25" t="s">
        <v>135</v>
      </c>
      <c r="G1" s="25" t="s">
        <v>177</v>
      </c>
      <c r="H1" s="57" t="s">
        <v>198</v>
      </c>
      <c r="J1" s="50" t="s">
        <v>175</v>
      </c>
      <c r="K1" s="51" t="s">
        <v>1</v>
      </c>
      <c r="L1" s="52" t="s">
        <v>178</v>
      </c>
      <c r="M1" s="46"/>
      <c r="N1" s="53" t="s">
        <v>176</v>
      </c>
      <c r="O1" s="51" t="s">
        <v>1</v>
      </c>
      <c r="P1" s="20"/>
    </row>
    <row r="2" spans="1:17" x14ac:dyDescent="0.3">
      <c r="A2">
        <v>10</v>
      </c>
      <c r="B2" s="23">
        <f t="shared" ref="B2:B19" si="0">(A2-20)/2</f>
        <v>-5</v>
      </c>
      <c r="C2" s="23">
        <f t="shared" ref="C2:C19" si="1">(A2-20)/2</f>
        <v>-5</v>
      </c>
      <c r="D2">
        <v>0</v>
      </c>
      <c r="E2">
        <v>0</v>
      </c>
      <c r="F2" s="26">
        <f t="shared" ref="F2:F19" si="2">MIN((A2-20)/100, 0.4)</f>
        <v>-0.1</v>
      </c>
      <c r="G2" s="45">
        <f>A2/2+(A2/10)^2</f>
        <v>6</v>
      </c>
      <c r="H2" s="56"/>
      <c r="J2" s="46" t="s">
        <v>212</v>
      </c>
      <c r="K2" s="46">
        <v>15</v>
      </c>
      <c r="L2" s="54" t="s">
        <v>179</v>
      </c>
      <c r="M2" s="46"/>
      <c r="N2" s="49" t="s">
        <v>187</v>
      </c>
      <c r="O2" s="46">
        <v>5</v>
      </c>
    </row>
    <row r="3" spans="1:17" x14ac:dyDescent="0.3">
      <c r="A3">
        <v>20</v>
      </c>
      <c r="B3" s="23">
        <f t="shared" si="0"/>
        <v>0</v>
      </c>
      <c r="C3" s="23">
        <f t="shared" si="1"/>
        <v>0</v>
      </c>
      <c r="D3">
        <v>1</v>
      </c>
      <c r="E3">
        <v>0</v>
      </c>
      <c r="F3" s="26">
        <f t="shared" si="2"/>
        <v>0</v>
      </c>
      <c r="G3" s="45">
        <f t="shared" ref="G3:G19" si="3">A3/2+(A3/10)^2</f>
        <v>14</v>
      </c>
      <c r="H3" s="56">
        <v>130</v>
      </c>
      <c r="J3" s="46" t="s">
        <v>180</v>
      </c>
      <c r="K3" s="46">
        <v>26</v>
      </c>
      <c r="L3" s="46" t="s">
        <v>181</v>
      </c>
      <c r="M3" s="46"/>
      <c r="N3" s="49" t="s">
        <v>188</v>
      </c>
      <c r="O3" s="46">
        <v>10</v>
      </c>
    </row>
    <row r="4" spans="1:17" x14ac:dyDescent="0.3">
      <c r="A4">
        <v>25</v>
      </c>
      <c r="B4" s="23">
        <f t="shared" si="0"/>
        <v>2.5</v>
      </c>
      <c r="C4" s="23">
        <f t="shared" si="1"/>
        <v>2.5</v>
      </c>
      <c r="D4">
        <v>1</v>
      </c>
      <c r="E4">
        <v>1</v>
      </c>
      <c r="F4" s="26">
        <f t="shared" si="2"/>
        <v>0.05</v>
      </c>
      <c r="G4" s="45">
        <f t="shared" si="3"/>
        <v>18.75</v>
      </c>
      <c r="H4" s="56">
        <v>125</v>
      </c>
      <c r="J4" s="46" t="s">
        <v>182</v>
      </c>
      <c r="K4" s="46">
        <v>38</v>
      </c>
      <c r="L4" s="46" t="s">
        <v>183</v>
      </c>
      <c r="M4" s="46"/>
      <c r="N4" s="49" t="s">
        <v>189</v>
      </c>
      <c r="O4" s="46">
        <v>20</v>
      </c>
    </row>
    <row r="5" spans="1:17" x14ac:dyDescent="0.3">
      <c r="A5">
        <v>30</v>
      </c>
      <c r="B5" s="23">
        <f t="shared" si="0"/>
        <v>5</v>
      </c>
      <c r="C5" s="23">
        <f t="shared" si="1"/>
        <v>5</v>
      </c>
      <c r="D5">
        <v>2</v>
      </c>
      <c r="E5">
        <v>1</v>
      </c>
      <c r="F5" s="26">
        <f t="shared" si="2"/>
        <v>0.1</v>
      </c>
      <c r="G5" s="45">
        <f t="shared" si="3"/>
        <v>24</v>
      </c>
      <c r="H5" s="56">
        <v>120</v>
      </c>
      <c r="J5" s="46" t="s">
        <v>184</v>
      </c>
      <c r="K5" s="46">
        <v>50</v>
      </c>
      <c r="L5" s="46" t="s">
        <v>185</v>
      </c>
      <c r="M5" s="46"/>
      <c r="N5" s="49" t="s">
        <v>190</v>
      </c>
      <c r="O5" s="46">
        <v>32</v>
      </c>
    </row>
    <row r="6" spans="1:17" x14ac:dyDescent="0.3">
      <c r="A6">
        <v>35</v>
      </c>
      <c r="B6" s="23">
        <f t="shared" si="0"/>
        <v>7.5</v>
      </c>
      <c r="C6" s="23">
        <f t="shared" si="1"/>
        <v>7.5</v>
      </c>
      <c r="D6">
        <v>2</v>
      </c>
      <c r="E6">
        <v>1</v>
      </c>
      <c r="F6" s="26">
        <f t="shared" si="2"/>
        <v>0.15</v>
      </c>
      <c r="G6" s="45">
        <f t="shared" si="3"/>
        <v>29.75</v>
      </c>
      <c r="H6" s="56">
        <v>115</v>
      </c>
      <c r="J6" s="46"/>
      <c r="K6" s="46"/>
      <c r="L6" s="46"/>
      <c r="M6" s="46"/>
      <c r="N6" s="49" t="s">
        <v>191</v>
      </c>
      <c r="O6" s="46">
        <v>44</v>
      </c>
    </row>
    <row r="7" spans="1:17" x14ac:dyDescent="0.3">
      <c r="A7">
        <v>40</v>
      </c>
      <c r="B7" s="23">
        <f t="shared" si="0"/>
        <v>10</v>
      </c>
      <c r="C7" s="23">
        <f t="shared" si="1"/>
        <v>10</v>
      </c>
      <c r="D7">
        <v>2</v>
      </c>
      <c r="E7">
        <v>2</v>
      </c>
      <c r="F7" s="26">
        <f t="shared" si="2"/>
        <v>0.2</v>
      </c>
      <c r="G7" s="45">
        <f t="shared" si="3"/>
        <v>36</v>
      </c>
      <c r="H7" s="56">
        <v>110</v>
      </c>
    </row>
    <row r="8" spans="1:17" x14ac:dyDescent="0.3">
      <c r="A8">
        <v>45</v>
      </c>
      <c r="B8" s="23">
        <f t="shared" si="0"/>
        <v>12.5</v>
      </c>
      <c r="C8" s="23">
        <f t="shared" si="1"/>
        <v>12.5</v>
      </c>
      <c r="D8">
        <v>2</v>
      </c>
      <c r="E8">
        <v>2</v>
      </c>
      <c r="F8" s="26">
        <f t="shared" si="2"/>
        <v>0.25</v>
      </c>
      <c r="G8" s="45">
        <f t="shared" si="3"/>
        <v>42.75</v>
      </c>
      <c r="H8" s="56">
        <v>105</v>
      </c>
      <c r="J8" s="44" t="s">
        <v>175</v>
      </c>
      <c r="K8" s="24" t="s">
        <v>1</v>
      </c>
      <c r="L8" s="20" t="s">
        <v>178</v>
      </c>
      <c r="N8" s="43" t="s">
        <v>213</v>
      </c>
      <c r="O8" s="24" t="s">
        <v>1</v>
      </c>
      <c r="P8" s="20" t="s">
        <v>80</v>
      </c>
      <c r="Q8" s="20" t="s">
        <v>178</v>
      </c>
    </row>
    <row r="9" spans="1:17" x14ac:dyDescent="0.3">
      <c r="A9">
        <v>50</v>
      </c>
      <c r="B9" s="23">
        <f t="shared" si="0"/>
        <v>15</v>
      </c>
      <c r="C9" s="23">
        <f t="shared" si="1"/>
        <v>15</v>
      </c>
      <c r="D9">
        <v>3</v>
      </c>
      <c r="E9">
        <v>2</v>
      </c>
      <c r="F9" s="26">
        <f t="shared" si="2"/>
        <v>0.3</v>
      </c>
      <c r="G9" s="45">
        <f t="shared" si="3"/>
        <v>50</v>
      </c>
      <c r="H9" s="56">
        <v>100</v>
      </c>
      <c r="J9" s="47" t="s">
        <v>215</v>
      </c>
      <c r="K9" s="47">
        <v>15</v>
      </c>
      <c r="N9" s="30" t="s">
        <v>187</v>
      </c>
      <c r="O9">
        <v>5</v>
      </c>
      <c r="P9">
        <v>5</v>
      </c>
    </row>
    <row r="10" spans="1:17" x14ac:dyDescent="0.3">
      <c r="A10">
        <v>55</v>
      </c>
      <c r="B10" s="23">
        <f t="shared" si="0"/>
        <v>17.5</v>
      </c>
      <c r="C10" s="23">
        <f t="shared" si="1"/>
        <v>17.5</v>
      </c>
      <c r="D10">
        <v>3</v>
      </c>
      <c r="E10">
        <v>2</v>
      </c>
      <c r="F10" s="26">
        <f t="shared" si="2"/>
        <v>0.35</v>
      </c>
      <c r="G10" s="45">
        <f t="shared" si="3"/>
        <v>57.75</v>
      </c>
      <c r="H10" s="56">
        <v>100</v>
      </c>
      <c r="J10" t="s">
        <v>206</v>
      </c>
      <c r="K10">
        <v>17</v>
      </c>
      <c r="N10" s="48" t="s">
        <v>201</v>
      </c>
      <c r="O10" s="47">
        <v>8</v>
      </c>
      <c r="P10" s="47">
        <v>5</v>
      </c>
    </row>
    <row r="11" spans="1:17" x14ac:dyDescent="0.3">
      <c r="A11">
        <v>60</v>
      </c>
      <c r="B11" s="23">
        <f t="shared" si="0"/>
        <v>20</v>
      </c>
      <c r="C11" s="23">
        <f t="shared" si="1"/>
        <v>20</v>
      </c>
      <c r="D11">
        <v>3</v>
      </c>
      <c r="E11">
        <v>3</v>
      </c>
      <c r="F11" s="26">
        <f t="shared" si="2"/>
        <v>0.4</v>
      </c>
      <c r="G11" s="45">
        <f t="shared" si="3"/>
        <v>66</v>
      </c>
      <c r="H11" s="56">
        <v>100</v>
      </c>
      <c r="J11" s="47" t="s">
        <v>186</v>
      </c>
      <c r="K11" s="47">
        <v>19</v>
      </c>
      <c r="N11" s="48" t="s">
        <v>192</v>
      </c>
      <c r="O11" s="47">
        <v>10</v>
      </c>
      <c r="P11" s="47">
        <v>10</v>
      </c>
      <c r="Q11" t="s">
        <v>193</v>
      </c>
    </row>
    <row r="12" spans="1:17" x14ac:dyDescent="0.3">
      <c r="A12">
        <v>65</v>
      </c>
      <c r="B12" s="23">
        <f t="shared" si="0"/>
        <v>22.5</v>
      </c>
      <c r="C12" s="23">
        <f t="shared" si="1"/>
        <v>22.5</v>
      </c>
      <c r="D12">
        <v>3</v>
      </c>
      <c r="E12">
        <v>3</v>
      </c>
      <c r="F12" s="26">
        <f t="shared" si="2"/>
        <v>0.4</v>
      </c>
      <c r="G12" s="45">
        <f t="shared" si="3"/>
        <v>74.75</v>
      </c>
      <c r="H12" s="56">
        <v>100</v>
      </c>
      <c r="J12" s="47" t="s">
        <v>198</v>
      </c>
      <c r="K12" s="47">
        <v>37</v>
      </c>
      <c r="L12" t="s">
        <v>210</v>
      </c>
      <c r="N12" s="48" t="s">
        <v>194</v>
      </c>
      <c r="O12" s="47">
        <v>12</v>
      </c>
      <c r="P12" s="47">
        <v>10</v>
      </c>
      <c r="Q12" t="s">
        <v>195</v>
      </c>
    </row>
    <row r="13" spans="1:17" x14ac:dyDescent="0.3">
      <c r="A13">
        <v>70</v>
      </c>
      <c r="B13" s="23">
        <f t="shared" si="0"/>
        <v>25</v>
      </c>
      <c r="C13" s="23">
        <f t="shared" si="1"/>
        <v>25</v>
      </c>
      <c r="D13">
        <v>3</v>
      </c>
      <c r="E13">
        <v>3</v>
      </c>
      <c r="F13" s="26">
        <f t="shared" si="2"/>
        <v>0.4</v>
      </c>
      <c r="G13" s="45">
        <f t="shared" si="3"/>
        <v>84</v>
      </c>
      <c r="H13" s="56">
        <v>100</v>
      </c>
      <c r="J13" t="s">
        <v>204</v>
      </c>
      <c r="K13">
        <v>40</v>
      </c>
      <c r="L13" t="s">
        <v>205</v>
      </c>
      <c r="N13" s="48" t="s">
        <v>202</v>
      </c>
      <c r="O13" s="47">
        <v>21</v>
      </c>
      <c r="P13" s="47">
        <v>10</v>
      </c>
      <c r="Q13" t="s">
        <v>203</v>
      </c>
    </row>
    <row r="14" spans="1:17" x14ac:dyDescent="0.3">
      <c r="A14">
        <v>75</v>
      </c>
      <c r="B14" s="23">
        <f t="shared" si="0"/>
        <v>27.5</v>
      </c>
      <c r="C14" s="23">
        <f t="shared" si="1"/>
        <v>27.5</v>
      </c>
      <c r="D14">
        <v>3</v>
      </c>
      <c r="E14">
        <v>3</v>
      </c>
      <c r="F14" s="26">
        <f t="shared" si="2"/>
        <v>0.4</v>
      </c>
      <c r="G14" s="45">
        <f t="shared" si="3"/>
        <v>93.75</v>
      </c>
      <c r="H14" s="56">
        <v>100</v>
      </c>
      <c r="J14" s="47" t="s">
        <v>209</v>
      </c>
      <c r="K14" s="47">
        <v>45</v>
      </c>
      <c r="L14" s="47"/>
      <c r="N14" s="48" t="s">
        <v>196</v>
      </c>
      <c r="O14" s="47">
        <v>23</v>
      </c>
      <c r="P14" s="47">
        <v>15</v>
      </c>
      <c r="Q14" t="s">
        <v>197</v>
      </c>
    </row>
    <row r="15" spans="1:17" x14ac:dyDescent="0.3">
      <c r="A15">
        <v>80</v>
      </c>
      <c r="B15" s="23">
        <f t="shared" si="0"/>
        <v>30</v>
      </c>
      <c r="C15" s="23">
        <f t="shared" si="1"/>
        <v>30</v>
      </c>
      <c r="D15">
        <v>3</v>
      </c>
      <c r="E15">
        <v>3</v>
      </c>
      <c r="F15" s="26">
        <f t="shared" si="2"/>
        <v>0.4</v>
      </c>
      <c r="G15" s="45">
        <f t="shared" si="3"/>
        <v>104</v>
      </c>
      <c r="H15" s="56">
        <v>100</v>
      </c>
      <c r="N15" s="48" t="s">
        <v>208</v>
      </c>
      <c r="O15" s="47">
        <v>25</v>
      </c>
      <c r="P15" s="47">
        <v>15</v>
      </c>
      <c r="Q15" t="s">
        <v>207</v>
      </c>
    </row>
    <row r="16" spans="1:17" x14ac:dyDescent="0.3">
      <c r="A16">
        <v>85</v>
      </c>
      <c r="B16" s="23">
        <f t="shared" si="0"/>
        <v>32.5</v>
      </c>
      <c r="C16" s="23">
        <f t="shared" si="1"/>
        <v>32.5</v>
      </c>
      <c r="D16">
        <v>3</v>
      </c>
      <c r="E16">
        <v>3</v>
      </c>
      <c r="F16" s="26">
        <f t="shared" si="2"/>
        <v>0.4</v>
      </c>
      <c r="G16" s="45">
        <f t="shared" si="3"/>
        <v>114.75</v>
      </c>
      <c r="H16" s="56">
        <v>100</v>
      </c>
      <c r="J16" s="20"/>
      <c r="N16" s="48" t="s">
        <v>211</v>
      </c>
      <c r="O16" s="47">
        <v>30</v>
      </c>
      <c r="P16" s="47">
        <v>30</v>
      </c>
      <c r="Q16" t="s">
        <v>214</v>
      </c>
    </row>
    <row r="17" spans="1:17" x14ac:dyDescent="0.3">
      <c r="A17">
        <v>90</v>
      </c>
      <c r="B17" s="23">
        <f t="shared" si="0"/>
        <v>35</v>
      </c>
      <c r="C17" s="23">
        <f t="shared" si="1"/>
        <v>35</v>
      </c>
      <c r="D17">
        <v>3</v>
      </c>
      <c r="E17">
        <v>3</v>
      </c>
      <c r="F17" s="26">
        <f t="shared" si="2"/>
        <v>0.4</v>
      </c>
      <c r="G17" s="45">
        <f t="shared" si="3"/>
        <v>126</v>
      </c>
      <c r="H17" s="56">
        <v>100</v>
      </c>
      <c r="N17" s="30" t="s">
        <v>190</v>
      </c>
      <c r="O17">
        <v>32</v>
      </c>
      <c r="P17">
        <v>40</v>
      </c>
    </row>
    <row r="18" spans="1:17" x14ac:dyDescent="0.3">
      <c r="A18">
        <v>95</v>
      </c>
      <c r="B18" s="23">
        <f t="shared" si="0"/>
        <v>37.5</v>
      </c>
      <c r="C18" s="23">
        <f t="shared" si="1"/>
        <v>37.5</v>
      </c>
      <c r="D18">
        <v>3</v>
      </c>
      <c r="E18">
        <v>3</v>
      </c>
      <c r="F18" s="26">
        <f t="shared" si="2"/>
        <v>0.4</v>
      </c>
      <c r="G18" s="45">
        <f t="shared" si="3"/>
        <v>137.75</v>
      </c>
      <c r="H18" s="56">
        <v>100</v>
      </c>
      <c r="N18" s="48" t="s">
        <v>199</v>
      </c>
      <c r="O18" s="47">
        <v>35</v>
      </c>
      <c r="P18" s="47">
        <v>40</v>
      </c>
      <c r="Q18" t="s">
        <v>200</v>
      </c>
    </row>
    <row r="19" spans="1:17" x14ac:dyDescent="0.3">
      <c r="A19">
        <v>100</v>
      </c>
      <c r="B19" s="23">
        <f t="shared" si="0"/>
        <v>40</v>
      </c>
      <c r="C19" s="23">
        <f t="shared" si="1"/>
        <v>40</v>
      </c>
      <c r="D19">
        <v>3</v>
      </c>
      <c r="E19">
        <v>3</v>
      </c>
      <c r="F19" s="26">
        <f t="shared" si="2"/>
        <v>0.4</v>
      </c>
      <c r="G19" s="45">
        <f t="shared" si="3"/>
        <v>150</v>
      </c>
      <c r="H19" s="56">
        <v>100</v>
      </c>
    </row>
  </sheetData>
  <sortState ref="J9:L14">
    <sortCondition ref="K9:K14"/>
  </sortState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C4" sqref="C4"/>
    </sheetView>
  </sheetViews>
  <sheetFormatPr defaultRowHeight="14.4" x14ac:dyDescent="0.3"/>
  <cols>
    <col min="1" max="1" width="3.33203125" bestFit="1" customWidth="1"/>
    <col min="2" max="2" width="21" bestFit="1" customWidth="1"/>
  </cols>
  <sheetData>
    <row r="1" spans="1:3" x14ac:dyDescent="0.3">
      <c r="A1" s="20" t="s">
        <v>1</v>
      </c>
      <c r="B1" s="20" t="s">
        <v>217</v>
      </c>
      <c r="C1" s="20"/>
    </row>
    <row r="2" spans="1:3" x14ac:dyDescent="0.3">
      <c r="A2">
        <v>1</v>
      </c>
      <c r="B2" t="s">
        <v>218</v>
      </c>
    </row>
    <row r="3" spans="1:3" x14ac:dyDescent="0.3">
      <c r="A3">
        <v>1</v>
      </c>
      <c r="B3" t="s">
        <v>219</v>
      </c>
    </row>
    <row r="4" spans="1:3" x14ac:dyDescent="0.3">
      <c r="A4">
        <v>5</v>
      </c>
      <c r="B4" t="s">
        <v>220</v>
      </c>
    </row>
    <row r="5" spans="1:3" x14ac:dyDescent="0.3">
      <c r="A5">
        <v>10</v>
      </c>
      <c r="B5" s="21" t="s">
        <v>221</v>
      </c>
    </row>
    <row r="6" spans="1:3" x14ac:dyDescent="0.3">
      <c r="A6">
        <v>15</v>
      </c>
      <c r="B6" t="s">
        <v>222</v>
      </c>
    </row>
    <row r="7" spans="1:3" x14ac:dyDescent="0.3">
      <c r="A7">
        <v>20</v>
      </c>
      <c r="B7" s="21" t="s">
        <v>223</v>
      </c>
    </row>
    <row r="8" spans="1:3" x14ac:dyDescent="0.3">
      <c r="A8">
        <v>25</v>
      </c>
      <c r="B8" t="s">
        <v>224</v>
      </c>
    </row>
    <row r="9" spans="1:3" x14ac:dyDescent="0.3">
      <c r="A9">
        <v>30</v>
      </c>
      <c r="B9" t="s">
        <v>225</v>
      </c>
    </row>
    <row r="10" spans="1:3" x14ac:dyDescent="0.3">
      <c r="A10">
        <v>35</v>
      </c>
      <c r="B10" t="s">
        <v>226</v>
      </c>
    </row>
    <row r="11" spans="1:3" x14ac:dyDescent="0.3">
      <c r="A11">
        <v>40</v>
      </c>
      <c r="B11" t="s">
        <v>227</v>
      </c>
    </row>
    <row r="12" spans="1:3" x14ac:dyDescent="0.3">
      <c r="A12">
        <v>45</v>
      </c>
      <c r="B12" s="21" t="s">
        <v>228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"/>
  <sheetViews>
    <sheetView workbookViewId="0">
      <selection activeCell="R4" sqref="R4"/>
    </sheetView>
  </sheetViews>
  <sheetFormatPr defaultRowHeight="14.4" x14ac:dyDescent="0.3"/>
  <cols>
    <col min="1" max="1" width="3.21875" bestFit="1" customWidth="1"/>
    <col min="2" max="2" width="4.77734375" bestFit="1" customWidth="1"/>
    <col min="3" max="3" width="4" bestFit="1" customWidth="1"/>
    <col min="4" max="4" width="4.6640625" customWidth="1"/>
    <col min="5" max="5" width="3.21875" bestFit="1" customWidth="1"/>
    <col min="6" max="6" width="4.77734375" bestFit="1" customWidth="1"/>
    <col min="7" max="7" width="4" bestFit="1" customWidth="1"/>
    <col min="9" max="9" width="4.44140625" customWidth="1"/>
    <col min="18" max="18" width="8.88671875" style="61"/>
  </cols>
  <sheetData>
    <row r="1" spans="1:19" x14ac:dyDescent="0.3">
      <c r="A1" t="s">
        <v>1</v>
      </c>
      <c r="B1" t="s">
        <v>229</v>
      </c>
      <c r="E1" t="s">
        <v>1</v>
      </c>
      <c r="F1" t="s">
        <v>229</v>
      </c>
      <c r="H1" s="24" t="s">
        <v>233</v>
      </c>
      <c r="I1" s="24" t="s">
        <v>230</v>
      </c>
      <c r="J1" s="24" t="s">
        <v>231</v>
      </c>
      <c r="K1" s="24" t="s">
        <v>232</v>
      </c>
      <c r="L1" s="24" t="s">
        <v>234</v>
      </c>
      <c r="M1" s="24" t="s">
        <v>235</v>
      </c>
      <c r="P1" s="60" t="s">
        <v>236</v>
      </c>
    </row>
    <row r="2" spans="1:19" x14ac:dyDescent="0.3">
      <c r="A2">
        <v>1</v>
      </c>
      <c r="B2">
        <v>5</v>
      </c>
      <c r="E2">
        <v>1</v>
      </c>
      <c r="F2">
        <v>5</v>
      </c>
      <c r="H2">
        <v>5</v>
      </c>
      <c r="I2">
        <v>1</v>
      </c>
      <c r="J2">
        <f>1/5</f>
        <v>0.2</v>
      </c>
      <c r="K2">
        <f>(I2+$H$2-1)/(I2+$H$2)</f>
        <v>0.83333333333333337</v>
      </c>
      <c r="L2">
        <f>J2*K2</f>
        <v>0.16666666666666669</v>
      </c>
      <c r="M2" s="58">
        <f>L2</f>
        <v>0.16666666666666669</v>
      </c>
      <c r="P2">
        <v>2</v>
      </c>
      <c r="Q2">
        <v>1</v>
      </c>
      <c r="R2" s="63">
        <f>Q2/150</f>
        <v>6.6666666666666671E-3</v>
      </c>
      <c r="S2" s="62">
        <f>SUM(R2:R4)</f>
        <v>0.04</v>
      </c>
    </row>
    <row r="3" spans="1:19" x14ac:dyDescent="0.3">
      <c r="A3">
        <v>20</v>
      </c>
      <c r="B3">
        <v>10</v>
      </c>
      <c r="E3">
        <v>20</v>
      </c>
      <c r="F3">
        <v>5</v>
      </c>
      <c r="I3">
        <v>2</v>
      </c>
      <c r="J3">
        <f>2/5</f>
        <v>0.4</v>
      </c>
      <c r="K3">
        <f t="shared" ref="K3:K11" si="0">(I3+$H$2-1)/(I3+$H$2)</f>
        <v>0.8571428571428571</v>
      </c>
      <c r="L3">
        <f t="shared" ref="L3:L11" si="1">J3*K3</f>
        <v>0.34285714285714286</v>
      </c>
      <c r="M3" s="58">
        <f>(1-M2)*L3</f>
        <v>0.2857142857142857</v>
      </c>
      <c r="P3">
        <v>3</v>
      </c>
      <c r="Q3">
        <v>2</v>
      </c>
      <c r="R3" s="63">
        <f t="shared" ref="R3:R7" si="2">Q3/150</f>
        <v>1.3333333333333334E-2</v>
      </c>
    </row>
    <row r="4" spans="1:19" x14ac:dyDescent="0.3">
      <c r="A4">
        <v>45</v>
      </c>
      <c r="B4">
        <v>15</v>
      </c>
      <c r="E4">
        <v>45</v>
      </c>
      <c r="F4">
        <v>10</v>
      </c>
      <c r="I4">
        <v>3</v>
      </c>
      <c r="J4">
        <f>3/5</f>
        <v>0.6</v>
      </c>
      <c r="K4">
        <f t="shared" si="0"/>
        <v>0.875</v>
      </c>
      <c r="L4">
        <f t="shared" si="1"/>
        <v>0.52500000000000002</v>
      </c>
      <c r="M4" s="58">
        <f>(1-SUM($M$2:M3))*L4</f>
        <v>0.28750000000000003</v>
      </c>
      <c r="P4">
        <v>4</v>
      </c>
      <c r="Q4">
        <v>3</v>
      </c>
      <c r="R4" s="63">
        <f t="shared" si="2"/>
        <v>0.02</v>
      </c>
    </row>
    <row r="5" spans="1:19" x14ac:dyDescent="0.3">
      <c r="A5">
        <v>5</v>
      </c>
      <c r="B5">
        <v>33</v>
      </c>
      <c r="E5">
        <v>5</v>
      </c>
      <c r="F5">
        <v>25</v>
      </c>
      <c r="I5">
        <v>4</v>
      </c>
      <c r="J5">
        <f>4/5</f>
        <v>0.8</v>
      </c>
      <c r="K5">
        <f t="shared" si="0"/>
        <v>0.88888888888888884</v>
      </c>
      <c r="L5">
        <f t="shared" si="1"/>
        <v>0.71111111111111114</v>
      </c>
      <c r="M5" s="58">
        <f>(1-SUM($M$2:M4))*L5</f>
        <v>0.18497354497354496</v>
      </c>
      <c r="N5" s="59">
        <f>SUM(M5:M11)</f>
        <v>0.26011902676614973</v>
      </c>
      <c r="P5">
        <v>5</v>
      </c>
      <c r="Q5">
        <v>4</v>
      </c>
      <c r="R5" s="61">
        <f t="shared" si="2"/>
        <v>2.6666666666666668E-2</v>
      </c>
    </row>
    <row r="6" spans="1:19" x14ac:dyDescent="0.3">
      <c r="B6">
        <f>SUM(B2:B5)</f>
        <v>63</v>
      </c>
      <c r="C6">
        <f>B6*6</f>
        <v>378</v>
      </c>
      <c r="F6">
        <f>SUM(F2:F5)</f>
        <v>45</v>
      </c>
      <c r="G6">
        <f>F6*6</f>
        <v>270</v>
      </c>
      <c r="I6">
        <v>5</v>
      </c>
      <c r="J6">
        <f>5/5</f>
        <v>1</v>
      </c>
      <c r="K6">
        <f t="shared" si="0"/>
        <v>0.9</v>
      </c>
      <c r="L6">
        <f t="shared" si="1"/>
        <v>0.9</v>
      </c>
      <c r="M6" s="58">
        <f>(1-SUM($M$2:M5))*L6</f>
        <v>6.7630952380952319E-2</v>
      </c>
      <c r="P6">
        <v>6</v>
      </c>
      <c r="Q6">
        <v>5</v>
      </c>
      <c r="R6" s="61">
        <f t="shared" si="2"/>
        <v>3.3333333333333333E-2</v>
      </c>
    </row>
    <row r="7" spans="1:19" x14ac:dyDescent="0.3">
      <c r="I7">
        <v>6</v>
      </c>
      <c r="J7">
        <v>1</v>
      </c>
      <c r="K7">
        <f t="shared" si="0"/>
        <v>0.90909090909090906</v>
      </c>
      <c r="L7">
        <f t="shared" si="1"/>
        <v>0.90909090909090906</v>
      </c>
      <c r="M7" s="58">
        <f>(1-SUM($M$2:M6))*L7</f>
        <v>6.8314093314093445E-3</v>
      </c>
      <c r="P7">
        <v>7</v>
      </c>
      <c r="Q7">
        <v>5</v>
      </c>
      <c r="R7" s="61">
        <f t="shared" si="2"/>
        <v>3.3333333333333333E-2</v>
      </c>
    </row>
    <row r="8" spans="1:19" x14ac:dyDescent="0.3">
      <c r="I8">
        <v>7</v>
      </c>
      <c r="J8">
        <v>1</v>
      </c>
      <c r="K8">
        <f t="shared" si="0"/>
        <v>0.91666666666666663</v>
      </c>
      <c r="L8">
        <f t="shared" si="1"/>
        <v>0.91666666666666663</v>
      </c>
      <c r="M8" s="58">
        <f>(1-SUM($M$2:M7))*L8</f>
        <v>6.2621252204584732E-4</v>
      </c>
    </row>
    <row r="9" spans="1:19" x14ac:dyDescent="0.3">
      <c r="I9">
        <v>8</v>
      </c>
      <c r="J9">
        <v>1</v>
      </c>
      <c r="K9">
        <f t="shared" si="0"/>
        <v>0.92307692307692313</v>
      </c>
      <c r="L9">
        <f t="shared" si="1"/>
        <v>0.92307692307692313</v>
      </c>
      <c r="M9" s="58">
        <f>(1-SUM($M$2:M8))*L9</f>
        <v>5.25493025492848E-5</v>
      </c>
    </row>
    <row r="10" spans="1:19" x14ac:dyDescent="0.3">
      <c r="I10">
        <v>9</v>
      </c>
      <c r="J10">
        <v>1</v>
      </c>
      <c r="K10">
        <f t="shared" si="0"/>
        <v>0.9285714285714286</v>
      </c>
      <c r="L10">
        <f t="shared" si="1"/>
        <v>0.9285714285714286</v>
      </c>
      <c r="M10" s="58">
        <f>(1-SUM($M$2:M9))*L10</f>
        <v>4.0663150782263969E-6</v>
      </c>
    </row>
    <row r="11" spans="1:19" x14ac:dyDescent="0.3">
      <c r="I11">
        <v>10</v>
      </c>
      <c r="J11">
        <v>1</v>
      </c>
      <c r="K11">
        <f t="shared" si="0"/>
        <v>0.93333333333333335</v>
      </c>
      <c r="L11">
        <f t="shared" si="1"/>
        <v>0.93333333333333335</v>
      </c>
      <c r="M11" s="58">
        <f>(1-SUM($M$2:M10))*L11</f>
        <v>2.9194056973362117E-7</v>
      </c>
    </row>
    <row r="12" spans="1:19" x14ac:dyDescent="0.3">
      <c r="M12" s="58">
        <f>SUM(M2:M11)</f>
        <v>0.99999997914710215</v>
      </c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8"/>
  <sheetViews>
    <sheetView topLeftCell="L1" workbookViewId="0">
      <selection activeCell="Y3" sqref="Y3"/>
    </sheetView>
  </sheetViews>
  <sheetFormatPr defaultRowHeight="14.4" x14ac:dyDescent="0.3"/>
  <cols>
    <col min="1" max="1" width="6.21875" bestFit="1" customWidth="1"/>
    <col min="2" max="2" width="4.6640625" bestFit="1" customWidth="1"/>
    <col min="3" max="3" width="3.77734375" bestFit="1" customWidth="1"/>
    <col min="4" max="5" width="3" bestFit="1" customWidth="1"/>
    <col min="6" max="6" width="4.5546875" bestFit="1" customWidth="1"/>
    <col min="7" max="7" width="4.6640625" bestFit="1" customWidth="1"/>
    <col min="8" max="8" width="4" bestFit="1" customWidth="1"/>
    <col min="9" max="9" width="4.77734375" bestFit="1" customWidth="1"/>
    <col min="10" max="11" width="3" bestFit="1" customWidth="1"/>
    <col min="12" max="12" width="4.5546875" bestFit="1" customWidth="1"/>
    <col min="13" max="14" width="8.88671875" style="64"/>
    <col min="24" max="24" width="8.88671875" style="27"/>
    <col min="26" max="26" width="13.33203125" bestFit="1" customWidth="1"/>
    <col min="27" max="28" width="10.88671875" bestFit="1" customWidth="1"/>
    <col min="29" max="29" width="13.33203125" bestFit="1" customWidth="1"/>
  </cols>
  <sheetData>
    <row r="1" spans="1:29" x14ac:dyDescent="0.3">
      <c r="A1" t="s">
        <v>217</v>
      </c>
      <c r="B1" t="s">
        <v>80</v>
      </c>
      <c r="C1" t="s">
        <v>81</v>
      </c>
      <c r="D1" t="s">
        <v>237</v>
      </c>
      <c r="E1" t="s">
        <v>238</v>
      </c>
      <c r="F1" t="s">
        <v>239</v>
      </c>
      <c r="G1" t="s">
        <v>80</v>
      </c>
      <c r="H1" t="s">
        <v>81</v>
      </c>
      <c r="I1" t="s">
        <v>229</v>
      </c>
      <c r="J1" t="s">
        <v>237</v>
      </c>
      <c r="K1" t="s">
        <v>238</v>
      </c>
      <c r="L1" t="s">
        <v>239</v>
      </c>
      <c r="Y1" s="20" t="s">
        <v>249</v>
      </c>
      <c r="Z1" s="67" t="s">
        <v>250</v>
      </c>
      <c r="AA1" s="20" t="s">
        <v>255</v>
      </c>
      <c r="AB1" s="67" t="s">
        <v>258</v>
      </c>
      <c r="AC1" s="67" t="s">
        <v>260</v>
      </c>
    </row>
    <row r="2" spans="1:29" x14ac:dyDescent="0.3">
      <c r="A2">
        <v>1</v>
      </c>
      <c r="B2">
        <v>2</v>
      </c>
      <c r="C2">
        <v>30</v>
      </c>
      <c r="D2">
        <f>A2*A2+4*A2-1</f>
        <v>4</v>
      </c>
      <c r="E2">
        <v>6</v>
      </c>
      <c r="F2">
        <f>D2*(E2+1)/2</f>
        <v>14</v>
      </c>
      <c r="G2">
        <v>1</v>
      </c>
      <c r="H2">
        <v>20</v>
      </c>
      <c r="I2">
        <v>10</v>
      </c>
      <c r="J2">
        <v>4</v>
      </c>
      <c r="K2">
        <v>4</v>
      </c>
      <c r="L2">
        <f>J2*(K2+1)/2</f>
        <v>10</v>
      </c>
      <c r="M2" s="64">
        <f>L2/G2</f>
        <v>10</v>
      </c>
      <c r="N2" s="64">
        <f>F2/B2</f>
        <v>7</v>
      </c>
      <c r="P2">
        <v>100</v>
      </c>
      <c r="Q2">
        <v>20</v>
      </c>
      <c r="R2" s="64">
        <f>P2/Q2</f>
        <v>5</v>
      </c>
      <c r="T2">
        <v>70</v>
      </c>
      <c r="U2">
        <v>14</v>
      </c>
      <c r="V2" s="64">
        <f>T2/U2</f>
        <v>5</v>
      </c>
      <c r="X2" s="24">
        <v>1</v>
      </c>
      <c r="Y2" t="s">
        <v>240</v>
      </c>
      <c r="Z2" s="65" t="s">
        <v>251</v>
      </c>
      <c r="AA2" t="s">
        <v>42</v>
      </c>
      <c r="AB2" s="65" t="s">
        <v>251</v>
      </c>
      <c r="AC2" s="65" t="s">
        <v>251</v>
      </c>
    </row>
    <row r="3" spans="1:29" x14ac:dyDescent="0.3">
      <c r="A3">
        <v>2</v>
      </c>
      <c r="B3">
        <v>6</v>
      </c>
      <c r="C3">
        <v>45</v>
      </c>
      <c r="D3">
        <f t="shared" ref="D3:D6" si="0">A3*A3+4*A3-1</f>
        <v>11</v>
      </c>
      <c r="E3">
        <v>6</v>
      </c>
      <c r="F3">
        <f t="shared" ref="F3:F6" si="1">D3*(E3+1)/2</f>
        <v>38.5</v>
      </c>
      <c r="G3">
        <v>5</v>
      </c>
      <c r="H3">
        <v>70</v>
      </c>
      <c r="I3">
        <v>40</v>
      </c>
      <c r="J3">
        <v>8</v>
      </c>
      <c r="K3">
        <v>8</v>
      </c>
      <c r="L3">
        <f t="shared" ref="L3:L6" si="2">J3*(K3+1)/2</f>
        <v>36</v>
      </c>
      <c r="M3" s="64">
        <f t="shared" ref="M3:M6" si="3">L3/G3</f>
        <v>7.2</v>
      </c>
      <c r="N3" s="64">
        <f t="shared" ref="N3:N6" si="4">F3/B3</f>
        <v>6.416666666666667</v>
      </c>
      <c r="P3">
        <v>250</v>
      </c>
      <c r="Q3">
        <v>60</v>
      </c>
      <c r="R3" s="64">
        <f t="shared" ref="R3:R6" si="5">P3/Q3</f>
        <v>4.166666666666667</v>
      </c>
      <c r="T3">
        <v>190</v>
      </c>
      <c r="U3">
        <v>42</v>
      </c>
      <c r="V3" s="64">
        <f t="shared" ref="V3:V6" si="6">T3/U3</f>
        <v>4.5238095238095237</v>
      </c>
      <c r="X3" s="24">
        <v>10</v>
      </c>
      <c r="Y3" t="s">
        <v>42</v>
      </c>
      <c r="Z3" s="65" t="s">
        <v>42</v>
      </c>
      <c r="AA3" t="s">
        <v>113</v>
      </c>
      <c r="AB3" s="65" t="s">
        <v>42</v>
      </c>
      <c r="AC3" s="65" t="s">
        <v>113</v>
      </c>
    </row>
    <row r="4" spans="1:29" x14ac:dyDescent="0.3">
      <c r="A4">
        <v>3</v>
      </c>
      <c r="B4">
        <v>12</v>
      </c>
      <c r="C4">
        <v>60</v>
      </c>
      <c r="D4">
        <f t="shared" si="0"/>
        <v>20</v>
      </c>
      <c r="E4">
        <v>6</v>
      </c>
      <c r="F4">
        <f t="shared" si="1"/>
        <v>70</v>
      </c>
      <c r="G4">
        <v>13</v>
      </c>
      <c r="H4">
        <v>120</v>
      </c>
      <c r="I4">
        <v>80</v>
      </c>
      <c r="J4">
        <v>12</v>
      </c>
      <c r="K4">
        <v>12</v>
      </c>
      <c r="L4">
        <f t="shared" si="2"/>
        <v>78</v>
      </c>
      <c r="M4" s="64">
        <f t="shared" si="3"/>
        <v>6</v>
      </c>
      <c r="N4" s="64">
        <f t="shared" si="4"/>
        <v>5.833333333333333</v>
      </c>
      <c r="P4">
        <v>400</v>
      </c>
      <c r="Q4">
        <v>120</v>
      </c>
      <c r="R4" s="64">
        <f t="shared" si="5"/>
        <v>3.3333333333333335</v>
      </c>
      <c r="T4">
        <v>310</v>
      </c>
      <c r="U4">
        <v>84</v>
      </c>
      <c r="V4" s="64">
        <f t="shared" si="6"/>
        <v>3.6904761904761907</v>
      </c>
      <c r="X4" s="24">
        <v>15</v>
      </c>
      <c r="Y4" t="s">
        <v>241</v>
      </c>
      <c r="Z4" s="65" t="s">
        <v>113</v>
      </c>
      <c r="AA4" t="s">
        <v>256</v>
      </c>
      <c r="AB4" s="65" t="s">
        <v>113</v>
      </c>
      <c r="AC4" s="65" t="s">
        <v>252</v>
      </c>
    </row>
    <row r="5" spans="1:29" x14ac:dyDescent="0.3">
      <c r="A5">
        <v>4</v>
      </c>
      <c r="B5">
        <v>20</v>
      </c>
      <c r="C5">
        <v>75</v>
      </c>
      <c r="D5">
        <f t="shared" si="0"/>
        <v>31</v>
      </c>
      <c r="E5">
        <v>6</v>
      </c>
      <c r="F5">
        <f t="shared" si="1"/>
        <v>108.5</v>
      </c>
      <c r="G5">
        <v>25</v>
      </c>
      <c r="H5">
        <v>165</v>
      </c>
      <c r="I5">
        <v>130</v>
      </c>
      <c r="J5">
        <v>16</v>
      </c>
      <c r="K5">
        <v>16</v>
      </c>
      <c r="L5">
        <f t="shared" si="2"/>
        <v>136</v>
      </c>
      <c r="M5" s="64">
        <f t="shared" si="3"/>
        <v>5.44</v>
      </c>
      <c r="N5" s="64">
        <f t="shared" si="4"/>
        <v>5.4249999999999998</v>
      </c>
      <c r="P5">
        <v>550</v>
      </c>
      <c r="Q5">
        <v>200</v>
      </c>
      <c r="R5" s="64">
        <f t="shared" si="5"/>
        <v>2.75</v>
      </c>
      <c r="T5">
        <v>430</v>
      </c>
      <c r="U5">
        <v>140</v>
      </c>
      <c r="V5" s="64">
        <f t="shared" si="6"/>
        <v>3.0714285714285716</v>
      </c>
      <c r="X5" s="24">
        <v>20</v>
      </c>
      <c r="Y5" t="s">
        <v>242</v>
      </c>
      <c r="Z5" s="65" t="s">
        <v>247</v>
      </c>
      <c r="AA5" t="s">
        <v>257</v>
      </c>
      <c r="AB5" s="65" t="s">
        <v>257</v>
      </c>
      <c r="AC5" s="65" t="s">
        <v>247</v>
      </c>
    </row>
    <row r="6" spans="1:29" x14ac:dyDescent="0.3">
      <c r="A6">
        <v>5</v>
      </c>
      <c r="B6">
        <v>30</v>
      </c>
      <c r="C6">
        <v>90</v>
      </c>
      <c r="D6">
        <f t="shared" si="0"/>
        <v>44</v>
      </c>
      <c r="E6">
        <v>6</v>
      </c>
      <c r="F6">
        <f t="shared" si="1"/>
        <v>154</v>
      </c>
      <c r="G6">
        <v>40</v>
      </c>
      <c r="H6">
        <v>190</v>
      </c>
      <c r="I6">
        <v>200</v>
      </c>
      <c r="J6">
        <v>20</v>
      </c>
      <c r="K6">
        <v>20</v>
      </c>
      <c r="L6">
        <f t="shared" si="2"/>
        <v>210</v>
      </c>
      <c r="M6" s="64">
        <f t="shared" si="3"/>
        <v>5.25</v>
      </c>
      <c r="N6" s="64">
        <f t="shared" si="4"/>
        <v>5.1333333333333337</v>
      </c>
      <c r="P6">
        <v>700</v>
      </c>
      <c r="Q6">
        <v>300</v>
      </c>
      <c r="R6" s="64">
        <f t="shared" si="5"/>
        <v>2.3333333333333335</v>
      </c>
      <c r="T6">
        <v>550</v>
      </c>
      <c r="U6">
        <v>210</v>
      </c>
      <c r="V6" s="64">
        <f t="shared" si="6"/>
        <v>2.6190476190476191</v>
      </c>
      <c r="X6" s="24">
        <v>30</v>
      </c>
      <c r="Y6" t="s">
        <v>243</v>
      </c>
      <c r="Z6" s="65" t="s">
        <v>243</v>
      </c>
      <c r="AA6" t="s">
        <v>243</v>
      </c>
      <c r="AB6" s="65" t="s">
        <v>243</v>
      </c>
      <c r="AC6" s="65" t="s">
        <v>243</v>
      </c>
    </row>
    <row r="7" spans="1:29" x14ac:dyDescent="0.3">
      <c r="X7" s="24">
        <v>35</v>
      </c>
      <c r="Y7" t="s">
        <v>244</v>
      </c>
      <c r="Z7" s="65" t="s">
        <v>252</v>
      </c>
      <c r="AA7" t="s">
        <v>244</v>
      </c>
      <c r="AB7" s="65" t="s">
        <v>244</v>
      </c>
      <c r="AC7" s="65" t="s">
        <v>259</v>
      </c>
    </row>
    <row r="8" spans="1:29" x14ac:dyDescent="0.3">
      <c r="P8">
        <v>100</v>
      </c>
      <c r="Q8">
        <v>12</v>
      </c>
      <c r="R8" s="64">
        <f>P8/Q8</f>
        <v>8.3333333333333339</v>
      </c>
      <c r="T8">
        <v>70</v>
      </c>
      <c r="U8">
        <v>7</v>
      </c>
      <c r="V8" s="64">
        <f>T8/U8</f>
        <v>10</v>
      </c>
      <c r="X8" s="24">
        <v>40</v>
      </c>
      <c r="Y8" t="s">
        <v>245</v>
      </c>
      <c r="Z8" s="65" t="s">
        <v>253</v>
      </c>
      <c r="AA8" t="s">
        <v>245</v>
      </c>
      <c r="AB8" s="65" t="s">
        <v>245</v>
      </c>
      <c r="AC8" s="65" t="s">
        <v>253</v>
      </c>
    </row>
    <row r="9" spans="1:29" x14ac:dyDescent="0.3">
      <c r="P9">
        <v>250</v>
      </c>
      <c r="Q9">
        <v>36</v>
      </c>
      <c r="R9" s="64">
        <f t="shared" ref="R9:R12" si="7">P9/Q9</f>
        <v>6.9444444444444446</v>
      </c>
      <c r="T9">
        <v>190</v>
      </c>
      <c r="U9">
        <v>21</v>
      </c>
      <c r="V9" s="64">
        <f t="shared" ref="V9:V12" si="8">T9/U9</f>
        <v>9.0476190476190474</v>
      </c>
      <c r="X9" s="24">
        <v>50</v>
      </c>
      <c r="Y9" t="s">
        <v>246</v>
      </c>
      <c r="Z9" s="65" t="s">
        <v>254</v>
      </c>
      <c r="AA9" t="s">
        <v>246</v>
      </c>
      <c r="AB9" s="65" t="s">
        <v>246</v>
      </c>
      <c r="AC9" s="65" t="s">
        <v>254</v>
      </c>
    </row>
    <row r="10" spans="1:29" x14ac:dyDescent="0.3">
      <c r="P10">
        <v>400</v>
      </c>
      <c r="Q10">
        <v>72</v>
      </c>
      <c r="R10" s="64">
        <f t="shared" si="7"/>
        <v>5.5555555555555554</v>
      </c>
      <c r="T10">
        <v>310</v>
      </c>
      <c r="U10">
        <v>42</v>
      </c>
      <c r="V10" s="64">
        <f t="shared" si="8"/>
        <v>7.3809523809523814</v>
      </c>
      <c r="X10" s="66" t="s">
        <v>235</v>
      </c>
      <c r="Y10" t="s">
        <v>247</v>
      </c>
      <c r="Z10" s="65" t="s">
        <v>244</v>
      </c>
      <c r="AA10" t="s">
        <v>251</v>
      </c>
      <c r="AB10" s="65" t="s">
        <v>28</v>
      </c>
      <c r="AC10" s="65"/>
    </row>
    <row r="11" spans="1:29" x14ac:dyDescent="0.3">
      <c r="P11">
        <v>550</v>
      </c>
      <c r="Q11">
        <v>120</v>
      </c>
      <c r="R11" s="64">
        <f t="shared" si="7"/>
        <v>4.583333333333333</v>
      </c>
      <c r="T11">
        <v>430</v>
      </c>
      <c r="U11">
        <v>65</v>
      </c>
      <c r="V11" s="64">
        <f t="shared" si="8"/>
        <v>6.615384615384615</v>
      </c>
      <c r="X11" s="66" t="s">
        <v>235</v>
      </c>
      <c r="Y11" t="s">
        <v>248</v>
      </c>
      <c r="Z11" s="65" t="s">
        <v>28</v>
      </c>
      <c r="AB11" s="65" t="s">
        <v>247</v>
      </c>
      <c r="AC11" s="65"/>
    </row>
    <row r="12" spans="1:29" x14ac:dyDescent="0.3">
      <c r="P12">
        <v>700</v>
      </c>
      <c r="Q12">
        <v>180</v>
      </c>
      <c r="R12" s="64">
        <f t="shared" si="7"/>
        <v>3.8888888888888888</v>
      </c>
      <c r="T12">
        <v>550</v>
      </c>
      <c r="U12">
        <v>90</v>
      </c>
      <c r="V12" s="64">
        <f t="shared" si="8"/>
        <v>6.1111111111111107</v>
      </c>
    </row>
    <row r="14" spans="1:29" x14ac:dyDescent="0.3">
      <c r="P14">
        <v>100</v>
      </c>
      <c r="Q14">
        <v>12</v>
      </c>
      <c r="R14" s="64">
        <f>P14/Q14</f>
        <v>8.3333333333333339</v>
      </c>
      <c r="T14">
        <v>70</v>
      </c>
      <c r="U14">
        <v>6</v>
      </c>
      <c r="V14" s="64">
        <f>T14/U14</f>
        <v>11.666666666666666</v>
      </c>
    </row>
    <row r="15" spans="1:29" x14ac:dyDescent="0.3">
      <c r="P15">
        <v>250</v>
      </c>
      <c r="Q15">
        <v>35</v>
      </c>
      <c r="R15" s="64">
        <f t="shared" ref="R15:R18" si="9">P15/Q15</f>
        <v>7.1428571428571432</v>
      </c>
      <c r="T15">
        <v>190</v>
      </c>
      <c r="U15">
        <v>18</v>
      </c>
      <c r="V15" s="64">
        <f t="shared" ref="V15:V18" si="10">T15/U15</f>
        <v>10.555555555555555</v>
      </c>
    </row>
    <row r="16" spans="1:29" x14ac:dyDescent="0.3">
      <c r="P16">
        <v>400</v>
      </c>
      <c r="Q16">
        <v>65</v>
      </c>
      <c r="R16" s="64">
        <f t="shared" si="9"/>
        <v>6.1538461538461542</v>
      </c>
      <c r="T16">
        <v>310</v>
      </c>
      <c r="U16">
        <v>36</v>
      </c>
      <c r="V16" s="64">
        <f t="shared" si="10"/>
        <v>8.6111111111111107</v>
      </c>
    </row>
    <row r="17" spans="16:22" x14ac:dyDescent="0.3">
      <c r="P17">
        <v>550</v>
      </c>
      <c r="Q17">
        <v>100</v>
      </c>
      <c r="R17" s="64">
        <f t="shared" si="9"/>
        <v>5.5</v>
      </c>
      <c r="T17">
        <v>430</v>
      </c>
      <c r="U17">
        <v>60</v>
      </c>
      <c r="V17" s="64">
        <f t="shared" si="10"/>
        <v>7.166666666666667</v>
      </c>
    </row>
    <row r="18" spans="16:22" x14ac:dyDescent="0.3">
      <c r="P18">
        <v>700</v>
      </c>
      <c r="Q18">
        <v>135</v>
      </c>
      <c r="R18" s="64">
        <f t="shared" si="9"/>
        <v>5.1851851851851851</v>
      </c>
      <c r="T18">
        <v>550</v>
      </c>
      <c r="U18">
        <v>90</v>
      </c>
      <c r="V18" s="64">
        <f t="shared" si="10"/>
        <v>6.1111111111111107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Blows</vt:lpstr>
      <vt:lpstr>Rune-Knight</vt:lpstr>
      <vt:lpstr>Time-Lord</vt:lpstr>
      <vt:lpstr>Mauler</vt:lpstr>
      <vt:lpstr>WM.Daggers</vt:lpstr>
      <vt:lpstr>WM.Axes</vt:lpstr>
      <vt:lpstr>Psion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dcterms:created xsi:type="dcterms:W3CDTF">2012-10-22T00:11:29Z</dcterms:created>
  <dcterms:modified xsi:type="dcterms:W3CDTF">2014-03-18T13:22:25Z</dcterms:modified>
</cp:coreProperties>
</file>