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vml" ContentType="application/vnd.openxmlformats-officedocument.vmlDrawing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20" yWindow="200" windowWidth="23700" windowHeight="14480" activeTab="1"/>
  </bookViews>
  <sheets>
    <sheet name="Summary" sheetId="5" r:id="rId1"/>
    <sheet name="Assumption" sheetId="7" r:id="rId2"/>
    <sheet name="BS" sheetId="8" r:id="rId3"/>
    <sheet name="IS" sheetId="4" r:id="rId4"/>
    <sheet name="CF" sheetId="9" r:id="rId5"/>
    <sheet name="Comparable Com" sheetId="12" r:id="rId6"/>
    <sheet name="Financials - KHR" sheetId="1" r:id="rId7"/>
    <sheet name="IPO" sheetId="2" r:id="rId8"/>
    <sheet name="Sheet3" sheetId="3" r:id="rId9"/>
    <sheet name="Sheet7" sheetId="11" r:id="rId10"/>
    <sheet name="Sheet1" sheetId="13" r:id="rId1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39" i="7"/>
  <c r="D39"/>
  <c r="E39"/>
  <c r="F39"/>
  <c r="G39"/>
  <c r="H39"/>
  <c r="I39"/>
  <c r="C38"/>
  <c r="D38"/>
  <c r="E38"/>
  <c r="F38"/>
  <c r="G38"/>
  <c r="H38"/>
  <c r="I38"/>
  <c r="F133"/>
  <c r="F135"/>
  <c r="G133"/>
  <c r="G135"/>
  <c r="H133"/>
  <c r="H135"/>
  <c r="E133"/>
  <c r="E135"/>
  <c r="I133"/>
  <c r="I135"/>
  <c r="I116"/>
  <c r="H116"/>
  <c r="F116"/>
  <c r="E116"/>
  <c r="D116"/>
  <c r="C116"/>
  <c r="B116"/>
  <c r="I115"/>
  <c r="H115"/>
  <c r="F115"/>
  <c r="E115"/>
  <c r="D115"/>
  <c r="C115"/>
  <c r="B115"/>
  <c r="I114"/>
  <c r="H114"/>
  <c r="F114"/>
  <c r="E114"/>
  <c r="D114"/>
  <c r="C114"/>
  <c r="B114"/>
  <c r="I110"/>
  <c r="H110"/>
  <c r="F110"/>
  <c r="E110"/>
  <c r="D110"/>
  <c r="C110"/>
  <c r="B110"/>
  <c r="I109"/>
  <c r="H109"/>
  <c r="F109"/>
  <c r="E109"/>
  <c r="D109"/>
  <c r="C109"/>
  <c r="B109"/>
  <c r="I108"/>
  <c r="H108"/>
  <c r="F108"/>
  <c r="E108"/>
  <c r="D108"/>
  <c r="C108"/>
  <c r="B108"/>
  <c r="I107"/>
  <c r="H107"/>
  <c r="F107"/>
  <c r="E107"/>
  <c r="D107"/>
  <c r="C107"/>
  <c r="B107"/>
  <c r="I106"/>
  <c r="H106"/>
  <c r="F106"/>
  <c r="E106"/>
  <c r="D106"/>
  <c r="C106"/>
  <c r="B106"/>
  <c r="I101"/>
  <c r="H101"/>
  <c r="F101"/>
  <c r="E101"/>
  <c r="D101"/>
  <c r="C101"/>
  <c r="B101"/>
  <c r="I100"/>
  <c r="H100"/>
  <c r="F100"/>
  <c r="E100"/>
  <c r="D100"/>
  <c r="C100"/>
  <c r="B100"/>
  <c r="I99"/>
  <c r="H99"/>
  <c r="F99"/>
  <c r="E99"/>
  <c r="D99"/>
  <c r="C99"/>
  <c r="B99"/>
  <c r="I96"/>
  <c r="H96"/>
  <c r="I93"/>
  <c r="H93"/>
  <c r="F93"/>
  <c r="E93"/>
  <c r="D93"/>
  <c r="C93"/>
  <c r="B93"/>
  <c r="I92"/>
  <c r="H92"/>
  <c r="F92"/>
  <c r="F142"/>
  <c r="E92"/>
  <c r="E142"/>
  <c r="D92"/>
  <c r="C92"/>
  <c r="B92"/>
  <c r="I91"/>
  <c r="H91"/>
  <c r="F91"/>
  <c r="E91"/>
  <c r="D91"/>
  <c r="C91"/>
  <c r="B91"/>
  <c r="I90"/>
  <c r="H90"/>
  <c r="F90"/>
  <c r="E90"/>
  <c r="D90"/>
  <c r="C90"/>
  <c r="B90"/>
  <c r="I89"/>
  <c r="H89"/>
  <c r="F89"/>
  <c r="E89"/>
  <c r="D89"/>
  <c r="C89"/>
  <c r="B89"/>
  <c r="I88"/>
  <c r="H88"/>
  <c r="F88"/>
  <c r="E88"/>
  <c r="D88"/>
  <c r="C88"/>
  <c r="B88"/>
  <c r="I85"/>
  <c r="H85"/>
  <c r="F85"/>
  <c r="E85"/>
  <c r="D85"/>
  <c r="C85"/>
  <c r="B85"/>
  <c r="I84"/>
  <c r="H84"/>
  <c r="F84"/>
  <c r="E84"/>
  <c r="D84"/>
  <c r="C84"/>
  <c r="B84"/>
  <c r="I83"/>
  <c r="H83"/>
  <c r="F83"/>
  <c r="E83"/>
  <c r="D83"/>
  <c r="C83"/>
  <c r="B83"/>
  <c r="I70"/>
  <c r="H70"/>
  <c r="B70"/>
  <c r="I66"/>
  <c r="H66"/>
  <c r="F66"/>
  <c r="E66"/>
  <c r="D66"/>
  <c r="C66"/>
  <c r="B66"/>
  <c r="I65"/>
  <c r="H65"/>
  <c r="F65"/>
  <c r="E65"/>
  <c r="D65"/>
  <c r="C65"/>
  <c r="B65"/>
  <c r="I64"/>
  <c r="H64"/>
  <c r="F64"/>
  <c r="E64"/>
  <c r="D64"/>
  <c r="C64"/>
  <c r="B64"/>
  <c r="I63"/>
  <c r="H63"/>
  <c r="F63"/>
  <c r="E63"/>
  <c r="D63"/>
  <c r="C63"/>
  <c r="B63"/>
  <c r="I60"/>
  <c r="H60"/>
  <c r="F60"/>
  <c r="E60"/>
  <c r="D60"/>
  <c r="C60"/>
  <c r="B60"/>
  <c r="I59"/>
  <c r="H59"/>
  <c r="F59"/>
  <c r="E59"/>
  <c r="D59"/>
  <c r="C59"/>
  <c r="B59"/>
  <c r="I58"/>
  <c r="H58"/>
  <c r="F58"/>
  <c r="E58"/>
  <c r="D58"/>
  <c r="C58"/>
  <c r="B58"/>
  <c r="I57"/>
  <c r="H57"/>
  <c r="F57"/>
  <c r="E57"/>
  <c r="D57"/>
  <c r="C57"/>
  <c r="B57"/>
  <c r="I56"/>
  <c r="H56"/>
  <c r="F56"/>
  <c r="E56"/>
  <c r="D56"/>
  <c r="C56"/>
  <c r="B56"/>
  <c r="I55"/>
  <c r="H55"/>
  <c r="F55"/>
  <c r="E55"/>
  <c r="D55"/>
  <c r="C55"/>
  <c r="B55"/>
  <c r="I54"/>
  <c r="H54"/>
  <c r="F54"/>
  <c r="E54"/>
  <c r="D54"/>
  <c r="C54"/>
  <c r="B54"/>
  <c r="I53"/>
  <c r="H53"/>
  <c r="F53"/>
  <c r="E53"/>
  <c r="D53"/>
  <c r="C53"/>
  <c r="B53"/>
  <c r="I50"/>
  <c r="H50"/>
  <c r="F50"/>
  <c r="E50"/>
  <c r="D50"/>
  <c r="C50"/>
  <c r="B50"/>
  <c r="I49"/>
  <c r="H49"/>
  <c r="F49"/>
  <c r="E49"/>
  <c r="D49"/>
  <c r="C49"/>
  <c r="B49"/>
  <c r="I48"/>
  <c r="H48"/>
  <c r="F48"/>
  <c r="E48"/>
  <c r="D48"/>
  <c r="C48"/>
  <c r="B48"/>
  <c r="I47"/>
  <c r="H47"/>
  <c r="F47"/>
  <c r="E47"/>
  <c r="D47"/>
  <c r="C47"/>
  <c r="B47"/>
  <c r="I15"/>
  <c r="I34"/>
  <c r="E143"/>
  <c r="E144"/>
  <c r="E146"/>
  <c r="F143"/>
  <c r="G143"/>
  <c r="G142"/>
  <c r="C51"/>
  <c r="E51"/>
  <c r="H51"/>
  <c r="C61"/>
  <c r="E61"/>
  <c r="H61"/>
  <c r="C67"/>
  <c r="E67"/>
  <c r="H67"/>
  <c r="C94"/>
  <c r="E94"/>
  <c r="C102"/>
  <c r="E102"/>
  <c r="H102"/>
  <c r="B102"/>
  <c r="D102"/>
  <c r="F102"/>
  <c r="I102"/>
  <c r="C117"/>
  <c r="E117"/>
  <c r="H117"/>
  <c r="B117"/>
  <c r="D117"/>
  <c r="F117"/>
  <c r="I117"/>
  <c r="H15"/>
  <c r="B51"/>
  <c r="D51"/>
  <c r="F51"/>
  <c r="I51"/>
  <c r="B61"/>
  <c r="D61"/>
  <c r="F61"/>
  <c r="I61"/>
  <c r="B67"/>
  <c r="D67"/>
  <c r="F67"/>
  <c r="I67"/>
  <c r="C86"/>
  <c r="E86"/>
  <c r="B86"/>
  <c r="D86"/>
  <c r="F86"/>
  <c r="B94"/>
  <c r="D94"/>
  <c r="F94"/>
  <c r="C111"/>
  <c r="E111"/>
  <c r="H111"/>
  <c r="B111"/>
  <c r="D111"/>
  <c r="F111"/>
  <c r="F119"/>
  <c r="F121"/>
  <c r="I111"/>
  <c r="I119"/>
  <c r="E96"/>
  <c r="G144"/>
  <c r="G146"/>
  <c r="H144"/>
  <c r="H146"/>
  <c r="I144"/>
  <c r="I146"/>
  <c r="F144"/>
  <c r="F146"/>
  <c r="D119"/>
  <c r="H119"/>
  <c r="C119"/>
  <c r="B119"/>
  <c r="B121"/>
  <c r="E119"/>
  <c r="E121"/>
  <c r="E122"/>
  <c r="E69"/>
  <c r="I121"/>
  <c r="I122"/>
  <c r="D121"/>
  <c r="H121"/>
  <c r="H122"/>
  <c r="C121"/>
  <c r="C96"/>
  <c r="H69"/>
  <c r="H72"/>
  <c r="C69"/>
  <c r="F96"/>
  <c r="F122"/>
  <c r="B96"/>
  <c r="D96"/>
  <c r="I69"/>
  <c r="I72"/>
  <c r="D69"/>
  <c r="H34"/>
  <c r="F69"/>
  <c r="B69"/>
  <c r="B72"/>
  <c r="B122"/>
  <c r="C122"/>
  <c r="D122"/>
  <c r="E70"/>
  <c r="E72"/>
  <c r="C70"/>
  <c r="C72"/>
  <c r="D70"/>
  <c r="D72"/>
  <c r="F70"/>
  <c r="F72"/>
  <c r="B26"/>
  <c r="C26"/>
  <c r="E26"/>
  <c r="D26"/>
  <c r="F26"/>
  <c r="G147"/>
  <c r="H147"/>
  <c r="I147"/>
  <c r="G136"/>
  <c r="H136"/>
  <c r="I136"/>
  <c r="C17"/>
  <c r="C35"/>
  <c r="H31"/>
  <c r="C31"/>
  <c r="E31"/>
  <c r="G31"/>
  <c r="I31"/>
  <c r="D31"/>
  <c r="F31"/>
  <c r="B31"/>
  <c r="G26"/>
  <c r="D30"/>
  <c r="E22"/>
  <c r="C19"/>
  <c r="D29"/>
  <c r="E30"/>
  <c r="D32"/>
  <c r="D11"/>
  <c r="E13"/>
  <c r="B20"/>
  <c r="C32"/>
  <c r="C14"/>
  <c r="C21"/>
  <c r="C20"/>
  <c r="C18"/>
  <c r="C13"/>
  <c r="C30"/>
  <c r="G15"/>
  <c r="G32"/>
  <c r="B17"/>
  <c r="B14"/>
  <c r="B22"/>
  <c r="G30"/>
  <c r="G13"/>
  <c r="B21"/>
  <c r="B29"/>
  <c r="C11"/>
  <c r="E11"/>
  <c r="G29"/>
  <c r="F15"/>
  <c r="D15"/>
  <c r="E15"/>
  <c r="B15"/>
  <c r="C15"/>
  <c r="F32"/>
  <c r="F35"/>
  <c r="F22"/>
  <c r="F21"/>
  <c r="F20"/>
  <c r="F19"/>
  <c r="F18"/>
  <c r="F17"/>
  <c r="F14"/>
  <c r="E19"/>
  <c r="E17"/>
  <c r="E32"/>
  <c r="B32"/>
  <c r="D35"/>
  <c r="F30"/>
  <c r="F29"/>
  <c r="B30"/>
  <c r="D22"/>
  <c r="D21"/>
  <c r="D20"/>
  <c r="D19"/>
  <c r="D18"/>
  <c r="D17"/>
  <c r="B19"/>
  <c r="D14"/>
  <c r="F13"/>
  <c r="B35"/>
  <c r="E29"/>
  <c r="E21"/>
  <c r="B18"/>
  <c r="E14"/>
  <c r="D13"/>
  <c r="E35"/>
  <c r="C29"/>
  <c r="C22"/>
  <c r="E20"/>
  <c r="E18"/>
  <c r="B13"/>
  <c r="G35"/>
  <c r="G34"/>
  <c r="G25"/>
  <c r="G36"/>
  <c r="G14"/>
  <c r="B23"/>
  <c r="C23"/>
  <c r="D23"/>
  <c r="E23"/>
  <c r="F23"/>
  <c r="C25"/>
  <c r="E25"/>
  <c r="D25"/>
  <c r="C27"/>
  <c r="B25"/>
  <c r="F25"/>
  <c r="E27"/>
  <c r="F27"/>
  <c r="C34"/>
  <c r="C36"/>
  <c r="E34"/>
  <c r="E36"/>
  <c r="B27"/>
  <c r="D27"/>
  <c r="B34"/>
  <c r="B36"/>
  <c r="F34"/>
  <c r="D34"/>
  <c r="D36"/>
  <c r="F36"/>
  <c r="H25"/>
  <c r="I25"/>
  <c r="H29"/>
  <c r="I29"/>
  <c r="H30"/>
  <c r="H35"/>
  <c r="H36"/>
  <c r="I30"/>
  <c r="I35"/>
  <c r="I36"/>
  <c r="F21" i="8"/>
  <c r="G21"/>
  <c r="G42"/>
  <c r="F42"/>
  <c r="E42"/>
  <c r="D42"/>
  <c r="C42"/>
  <c r="B42"/>
  <c r="F41"/>
  <c r="G41"/>
  <c r="H41"/>
  <c r="I41"/>
  <c r="E41"/>
  <c r="D41"/>
  <c r="C41"/>
  <c r="B41"/>
  <c r="F40"/>
  <c r="E40"/>
  <c r="D40"/>
  <c r="D43"/>
  <c r="C40"/>
  <c r="B40"/>
  <c r="B43"/>
  <c r="F37"/>
  <c r="G37"/>
  <c r="E37"/>
  <c r="D37"/>
  <c r="C37"/>
  <c r="B37"/>
  <c r="F36"/>
  <c r="G36"/>
  <c r="E36"/>
  <c r="D36"/>
  <c r="C36"/>
  <c r="B36"/>
  <c r="F35"/>
  <c r="E35"/>
  <c r="D35"/>
  <c r="C35"/>
  <c r="B35"/>
  <c r="F34"/>
  <c r="G34"/>
  <c r="E34"/>
  <c r="D34"/>
  <c r="C34"/>
  <c r="B34"/>
  <c r="F33"/>
  <c r="G33"/>
  <c r="E33"/>
  <c r="D33"/>
  <c r="C33"/>
  <c r="B33"/>
  <c r="F29"/>
  <c r="E29"/>
  <c r="D29"/>
  <c r="C29"/>
  <c r="B29"/>
  <c r="F28"/>
  <c r="E28"/>
  <c r="D28"/>
  <c r="C28"/>
  <c r="B28"/>
  <c r="F27"/>
  <c r="E27"/>
  <c r="D27"/>
  <c r="C27"/>
  <c r="B27"/>
  <c r="E21"/>
  <c r="D21"/>
  <c r="C21"/>
  <c r="B21"/>
  <c r="F20"/>
  <c r="G20"/>
  <c r="E20"/>
  <c r="D20"/>
  <c r="C20"/>
  <c r="B20"/>
  <c r="F19"/>
  <c r="G19"/>
  <c r="E19"/>
  <c r="D19"/>
  <c r="C19"/>
  <c r="B19"/>
  <c r="F18"/>
  <c r="G18"/>
  <c r="E18"/>
  <c r="D18"/>
  <c r="C18"/>
  <c r="B18"/>
  <c r="F17"/>
  <c r="G17"/>
  <c r="E17"/>
  <c r="D17"/>
  <c r="C17"/>
  <c r="B17"/>
  <c r="F16"/>
  <c r="E16"/>
  <c r="D16"/>
  <c r="C16"/>
  <c r="B16"/>
  <c r="F13"/>
  <c r="G13"/>
  <c r="E13"/>
  <c r="D13"/>
  <c r="C13"/>
  <c r="B13"/>
  <c r="F12"/>
  <c r="G12"/>
  <c r="E12"/>
  <c r="D12"/>
  <c r="C12"/>
  <c r="B12"/>
  <c r="F11"/>
  <c r="G11"/>
  <c r="G14"/>
  <c r="H14"/>
  <c r="I14"/>
  <c r="E11"/>
  <c r="D11"/>
  <c r="C11"/>
  <c r="B11"/>
  <c r="B30"/>
  <c r="D30"/>
  <c r="F22"/>
  <c r="G16"/>
  <c r="G22"/>
  <c r="G24"/>
  <c r="F43"/>
  <c r="G40"/>
  <c r="G43"/>
  <c r="H43"/>
  <c r="C30"/>
  <c r="E30"/>
  <c r="C43"/>
  <c r="E43"/>
  <c r="F30"/>
  <c r="G27"/>
  <c r="G28"/>
  <c r="G35"/>
  <c r="B14"/>
  <c r="D14"/>
  <c r="F14"/>
  <c r="F24"/>
  <c r="C14"/>
  <c r="E14"/>
  <c r="C22"/>
  <c r="E22"/>
  <c r="B22"/>
  <c r="D22"/>
  <c r="B38"/>
  <c r="B45"/>
  <c r="D38"/>
  <c r="D45"/>
  <c r="F38"/>
  <c r="F45"/>
  <c r="C38"/>
  <c r="E38"/>
  <c r="G38"/>
  <c r="B24"/>
  <c r="C45"/>
  <c r="E45"/>
  <c r="G45"/>
  <c r="H38"/>
  <c r="I38"/>
  <c r="H35"/>
  <c r="I43"/>
  <c r="I45"/>
  <c r="D24"/>
  <c r="D47"/>
  <c r="D48"/>
  <c r="C47"/>
  <c r="F47"/>
  <c r="F48"/>
  <c r="B47"/>
  <c r="B48"/>
  <c r="E24"/>
  <c r="C24"/>
  <c r="E47"/>
  <c r="H45"/>
  <c r="I35"/>
  <c r="E48"/>
  <c r="C48"/>
  <c r="G29"/>
  <c r="G30"/>
  <c r="G47"/>
  <c r="G48"/>
  <c r="H30"/>
  <c r="H47"/>
  <c r="H22"/>
  <c r="H24"/>
  <c r="H48"/>
  <c r="I30"/>
  <c r="I47"/>
  <c r="I22"/>
  <c r="I24"/>
  <c r="I48"/>
  <c r="I34" i="9"/>
  <c r="G34"/>
  <c r="B34"/>
  <c r="I30"/>
  <c r="G30"/>
  <c r="F30"/>
  <c r="E30"/>
  <c r="D30"/>
  <c r="C30"/>
  <c r="B30"/>
  <c r="I29"/>
  <c r="G29"/>
  <c r="F29"/>
  <c r="E29"/>
  <c r="D29"/>
  <c r="C29"/>
  <c r="B29"/>
  <c r="I28"/>
  <c r="G28"/>
  <c r="F28"/>
  <c r="E28"/>
  <c r="D28"/>
  <c r="C28"/>
  <c r="B28"/>
  <c r="I27"/>
  <c r="G27"/>
  <c r="F27"/>
  <c r="E27"/>
  <c r="D27"/>
  <c r="C27"/>
  <c r="B27"/>
  <c r="I24"/>
  <c r="G24"/>
  <c r="F24"/>
  <c r="E24"/>
  <c r="D24"/>
  <c r="C24"/>
  <c r="B24"/>
  <c r="I23"/>
  <c r="G23"/>
  <c r="F23"/>
  <c r="E23"/>
  <c r="D23"/>
  <c r="C23"/>
  <c r="B23"/>
  <c r="I22"/>
  <c r="G22"/>
  <c r="F22"/>
  <c r="E22"/>
  <c r="D22"/>
  <c r="C22"/>
  <c r="B22"/>
  <c r="I21"/>
  <c r="G21"/>
  <c r="F21"/>
  <c r="E21"/>
  <c r="D21"/>
  <c r="C21"/>
  <c r="B21"/>
  <c r="I20"/>
  <c r="G20"/>
  <c r="F20"/>
  <c r="E20"/>
  <c r="D20"/>
  <c r="C20"/>
  <c r="B20"/>
  <c r="I19"/>
  <c r="G19"/>
  <c r="F19"/>
  <c r="E19"/>
  <c r="D19"/>
  <c r="C19"/>
  <c r="B19"/>
  <c r="I18"/>
  <c r="G18"/>
  <c r="F18"/>
  <c r="E18"/>
  <c r="D18"/>
  <c r="C18"/>
  <c r="B18"/>
  <c r="I17"/>
  <c r="G17"/>
  <c r="F17"/>
  <c r="E17"/>
  <c r="D17"/>
  <c r="C17"/>
  <c r="B17"/>
  <c r="I14"/>
  <c r="G14"/>
  <c r="F14"/>
  <c r="E14"/>
  <c r="D14"/>
  <c r="C14"/>
  <c r="B14"/>
  <c r="I13"/>
  <c r="G13"/>
  <c r="F13"/>
  <c r="E13"/>
  <c r="D13"/>
  <c r="C13"/>
  <c r="B13"/>
  <c r="I12"/>
  <c r="G12"/>
  <c r="F12"/>
  <c r="E12"/>
  <c r="D12"/>
  <c r="C12"/>
  <c r="B12"/>
  <c r="I11"/>
  <c r="G11"/>
  <c r="F11"/>
  <c r="E11"/>
  <c r="D11"/>
  <c r="C11"/>
  <c r="B11"/>
  <c r="C15"/>
  <c r="E15"/>
  <c r="G15"/>
  <c r="C25"/>
  <c r="E25"/>
  <c r="G25"/>
  <c r="C31"/>
  <c r="E31"/>
  <c r="G31"/>
  <c r="B15"/>
  <c r="D15"/>
  <c r="F15"/>
  <c r="I15"/>
  <c r="B25"/>
  <c r="D25"/>
  <c r="F25"/>
  <c r="I25"/>
  <c r="B31"/>
  <c r="D31"/>
  <c r="F31"/>
  <c r="I31"/>
  <c r="G33"/>
  <c r="G36"/>
  <c r="C33"/>
  <c r="E33"/>
  <c r="F33"/>
  <c r="B33"/>
  <c r="B36"/>
  <c r="I33"/>
  <c r="I36"/>
  <c r="D33"/>
  <c r="C34"/>
  <c r="C36"/>
  <c r="E34"/>
  <c r="E36"/>
  <c r="F34"/>
  <c r="F36"/>
  <c r="D34"/>
  <c r="D36"/>
  <c r="F23" i="12"/>
  <c r="P23"/>
  <c r="D18"/>
  <c r="F18"/>
  <c r="O18"/>
  <c r="P18"/>
  <c r="D19"/>
  <c r="F19"/>
  <c r="O19"/>
  <c r="P19"/>
  <c r="D20"/>
  <c r="F20"/>
  <c r="O20"/>
  <c r="P20"/>
  <c r="D14"/>
  <c r="F14"/>
  <c r="O14"/>
  <c r="P14"/>
  <c r="D13"/>
  <c r="F13"/>
  <c r="O13"/>
  <c r="P13"/>
  <c r="D12"/>
  <c r="F12"/>
  <c r="O12"/>
  <c r="P12"/>
  <c r="D9"/>
  <c r="F9"/>
  <c r="O9"/>
  <c r="P9"/>
  <c r="D8"/>
  <c r="F8"/>
  <c r="O8"/>
  <c r="P8"/>
  <c r="D7"/>
  <c r="F7"/>
  <c r="O7"/>
  <c r="P7"/>
  <c r="R34"/>
  <c r="R33"/>
  <c r="R32"/>
  <c r="H34"/>
  <c r="F34"/>
  <c r="H33"/>
  <c r="D33"/>
  <c r="F33"/>
  <c r="H32"/>
  <c r="F32"/>
  <c r="H29"/>
  <c r="F29"/>
  <c r="S29"/>
  <c r="H28"/>
  <c r="F28"/>
  <c r="S28"/>
  <c r="H27"/>
  <c r="F27"/>
  <c r="S27"/>
  <c r="H26"/>
  <c r="F26"/>
  <c r="S26"/>
  <c r="H25"/>
  <c r="F25"/>
  <c r="S25"/>
  <c r="H24"/>
  <c r="F24"/>
  <c r="S24"/>
  <c r="K23"/>
  <c r="H23"/>
  <c r="S23"/>
  <c r="W20"/>
  <c r="U20"/>
  <c r="R20"/>
  <c r="M20"/>
  <c r="K20"/>
  <c r="H20"/>
  <c r="S20"/>
  <c r="W19"/>
  <c r="U19"/>
  <c r="R19"/>
  <c r="M19"/>
  <c r="K19"/>
  <c r="H19"/>
  <c r="S19"/>
  <c r="W18"/>
  <c r="U18"/>
  <c r="R18"/>
  <c r="M18"/>
  <c r="K18"/>
  <c r="H18"/>
  <c r="S18"/>
  <c r="R14"/>
  <c r="M14"/>
  <c r="K14"/>
  <c r="H14"/>
  <c r="S14"/>
  <c r="W13"/>
  <c r="U13"/>
  <c r="R13"/>
  <c r="M13"/>
  <c r="K13"/>
  <c r="H13"/>
  <c r="S13"/>
  <c r="W12"/>
  <c r="U12"/>
  <c r="R12"/>
  <c r="M12"/>
  <c r="K12"/>
  <c r="H12"/>
  <c r="S12"/>
  <c r="W9"/>
  <c r="U9"/>
  <c r="R9"/>
  <c r="M9"/>
  <c r="K9"/>
  <c r="H9"/>
  <c r="S9"/>
  <c r="W8"/>
  <c r="U8"/>
  <c r="R8"/>
  <c r="M8"/>
  <c r="K8"/>
  <c r="H8"/>
  <c r="S8"/>
  <c r="W7"/>
  <c r="U7"/>
  <c r="R7"/>
  <c r="M7"/>
  <c r="K7"/>
  <c r="H7"/>
  <c r="S7"/>
  <c r="I23"/>
  <c r="N23"/>
  <c r="S34"/>
  <c r="I7"/>
  <c r="L7"/>
  <c r="N7"/>
  <c r="I8"/>
  <c r="L8"/>
  <c r="N8"/>
  <c r="I9"/>
  <c r="L9"/>
  <c r="N9"/>
  <c r="I12"/>
  <c r="L12"/>
  <c r="N12"/>
  <c r="I13"/>
  <c r="L13"/>
  <c r="N13"/>
  <c r="I14"/>
  <c r="L14"/>
  <c r="N14"/>
  <c r="I18"/>
  <c r="L18"/>
  <c r="N18"/>
  <c r="I19"/>
  <c r="L19"/>
  <c r="N19"/>
  <c r="I20"/>
  <c r="L20"/>
  <c r="N20"/>
  <c r="I24"/>
  <c r="N24"/>
  <c r="I25"/>
  <c r="N25"/>
  <c r="I26"/>
  <c r="N26"/>
  <c r="I27"/>
  <c r="N27"/>
  <c r="I28"/>
  <c r="N28"/>
  <c r="I29"/>
  <c r="N29"/>
  <c r="I32"/>
  <c r="S32"/>
  <c r="I33"/>
  <c r="S33"/>
  <c r="L23"/>
  <c r="L24"/>
  <c r="L25"/>
  <c r="L26"/>
  <c r="L27"/>
  <c r="L28"/>
  <c r="L29"/>
  <c r="I34"/>
  <c r="V33"/>
  <c r="X33"/>
  <c r="V32"/>
  <c r="X32"/>
  <c r="X19"/>
  <c r="V19"/>
  <c r="X12"/>
  <c r="V12"/>
  <c r="X8"/>
  <c r="V8"/>
  <c r="X34"/>
  <c r="V34"/>
  <c r="X20"/>
  <c r="V20"/>
  <c r="X18"/>
  <c r="V18"/>
  <c r="X13"/>
  <c r="V13"/>
  <c r="X9"/>
  <c r="V9"/>
  <c r="X7"/>
  <c r="V7"/>
  <c r="K32"/>
  <c r="L32"/>
  <c r="K33"/>
  <c r="L33"/>
  <c r="K34"/>
  <c r="L34"/>
  <c r="O34"/>
  <c r="P34"/>
  <c r="O33"/>
  <c r="P33"/>
  <c r="O32"/>
  <c r="P32"/>
  <c r="M34"/>
  <c r="N34"/>
  <c r="M33"/>
  <c r="Z33"/>
  <c r="AA33"/>
  <c r="N33"/>
  <c r="M32"/>
  <c r="Z32"/>
  <c r="AA32"/>
  <c r="N32"/>
  <c r="Z34"/>
  <c r="AA34"/>
  <c r="AC32"/>
  <c r="AC33"/>
  <c r="AC34"/>
  <c r="C26" i="1"/>
  <c r="C42"/>
  <c r="C52"/>
  <c r="C58"/>
  <c r="C60"/>
  <c r="B42"/>
  <c r="B52"/>
  <c r="B58"/>
  <c r="B60"/>
  <c r="B63"/>
  <c r="C61"/>
  <c r="C63"/>
  <c r="D61"/>
  <c r="F76"/>
  <c r="F84"/>
  <c r="F86"/>
  <c r="F107"/>
  <c r="F101"/>
  <c r="F109"/>
  <c r="F118"/>
  <c r="D76"/>
  <c r="D84"/>
  <c r="D86"/>
  <c r="D107"/>
  <c r="D101"/>
  <c r="D109"/>
  <c r="D118"/>
  <c r="E76"/>
  <c r="E84"/>
  <c r="E86"/>
  <c r="E107"/>
  <c r="E101"/>
  <c r="E109"/>
  <c r="E118"/>
  <c r="B26"/>
  <c r="B107"/>
  <c r="B101"/>
  <c r="B92"/>
  <c r="B84"/>
  <c r="B76"/>
  <c r="B20"/>
  <c r="B10"/>
  <c r="G42"/>
  <c r="G52"/>
  <c r="G58"/>
  <c r="G60"/>
  <c r="H42"/>
  <c r="H52"/>
  <c r="H58"/>
  <c r="H60"/>
  <c r="I42"/>
  <c r="I52"/>
  <c r="I58"/>
  <c r="I60"/>
  <c r="G63"/>
  <c r="H63"/>
  <c r="I63"/>
  <c r="D58"/>
  <c r="E58"/>
  <c r="E42"/>
  <c r="E52"/>
  <c r="E60"/>
  <c r="F58"/>
  <c r="D42"/>
  <c r="D52"/>
  <c r="F52"/>
  <c r="F42"/>
  <c r="F60"/>
  <c r="B86"/>
  <c r="B109"/>
  <c r="B22"/>
  <c r="B28"/>
  <c r="B30"/>
  <c r="D60"/>
  <c r="D63"/>
  <c r="E61"/>
  <c r="E63"/>
  <c r="F61"/>
  <c r="B111"/>
  <c r="B118"/>
  <c r="B113"/>
  <c r="F63"/>
  <c r="C107"/>
  <c r="G26"/>
  <c r="H26"/>
  <c r="I26"/>
  <c r="D26"/>
  <c r="E26"/>
  <c r="F26"/>
  <c r="D20"/>
  <c r="E20"/>
  <c r="F20"/>
  <c r="G20"/>
  <c r="H20"/>
  <c r="I20"/>
  <c r="C20"/>
  <c r="G10"/>
  <c r="G22"/>
  <c r="H10"/>
  <c r="H22"/>
  <c r="H28"/>
  <c r="H30"/>
  <c r="I10"/>
  <c r="I22"/>
  <c r="I28"/>
  <c r="I30"/>
  <c r="C10"/>
  <c r="D10"/>
  <c r="E10"/>
  <c r="F10"/>
  <c r="G107"/>
  <c r="H107"/>
  <c r="I107"/>
  <c r="G92"/>
  <c r="H92"/>
  <c r="I92"/>
  <c r="G101"/>
  <c r="H101"/>
  <c r="I101"/>
  <c r="C101"/>
  <c r="C92"/>
  <c r="D92"/>
  <c r="E92"/>
  <c r="F92"/>
  <c r="G86"/>
  <c r="H86"/>
  <c r="I86"/>
  <c r="C84"/>
  <c r="C76"/>
  <c r="G28"/>
  <c r="G30"/>
  <c r="C22"/>
  <c r="C28"/>
  <c r="C30"/>
  <c r="D22"/>
  <c r="D28"/>
  <c r="D30"/>
  <c r="E22"/>
  <c r="E28"/>
  <c r="E30"/>
  <c r="F22"/>
  <c r="F28"/>
  <c r="F30"/>
  <c r="I109"/>
  <c r="I111"/>
  <c r="I113"/>
  <c r="G109"/>
  <c r="D111"/>
  <c r="G111"/>
  <c r="G113"/>
  <c r="E111"/>
  <c r="E113"/>
  <c r="H109"/>
  <c r="H111"/>
  <c r="H113"/>
  <c r="C109"/>
  <c r="C111"/>
  <c r="F111"/>
  <c r="C86"/>
  <c r="C118"/>
  <c r="C113"/>
  <c r="F113"/>
  <c r="D113"/>
  <c r="B32" i="2"/>
  <c r="B38"/>
  <c r="C32"/>
  <c r="C38"/>
  <c r="E38"/>
  <c r="E39"/>
  <c r="E7"/>
  <c r="E9"/>
  <c r="E10"/>
  <c r="C43"/>
  <c r="B43"/>
  <c r="C39"/>
  <c r="B30"/>
  <c r="B36"/>
  <c r="B37"/>
  <c r="C41"/>
  <c r="B39"/>
  <c r="B41"/>
  <c r="B31"/>
  <c r="C33"/>
  <c r="B33"/>
  <c r="B26"/>
  <c r="D18"/>
  <c r="B19"/>
  <c r="C19"/>
  <c r="D19"/>
  <c r="F5"/>
  <c r="F6"/>
  <c r="F7"/>
  <c r="F8"/>
  <c r="F9"/>
  <c r="C7"/>
  <c r="C9"/>
  <c r="C10"/>
  <c r="D5"/>
  <c r="D6"/>
  <c r="D7"/>
  <c r="D8"/>
  <c r="D9"/>
  <c r="D10"/>
  <c r="F10"/>
  <c r="F30" i="4"/>
  <c r="G30"/>
  <c r="C30"/>
  <c r="D30"/>
  <c r="E30"/>
  <c r="B30"/>
  <c r="I25"/>
  <c r="H25"/>
  <c r="C35"/>
  <c r="D35"/>
  <c r="E35"/>
  <c r="F35"/>
  <c r="B35"/>
  <c r="F29"/>
  <c r="G29"/>
  <c r="E29"/>
  <c r="D29"/>
  <c r="C29"/>
  <c r="F28"/>
  <c r="E28"/>
  <c r="E31"/>
  <c r="D28"/>
  <c r="D31"/>
  <c r="C28"/>
  <c r="C31"/>
  <c r="B29"/>
  <c r="B28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F22"/>
  <c r="E15"/>
  <c r="E22"/>
  <c r="D15"/>
  <c r="D22"/>
  <c r="C15"/>
  <c r="C22"/>
  <c r="F25"/>
  <c r="E25"/>
  <c r="D25"/>
  <c r="C25"/>
  <c r="B15"/>
  <c r="B16"/>
  <c r="B17"/>
  <c r="B18"/>
  <c r="B19"/>
  <c r="B20"/>
  <c r="B25"/>
  <c r="F12"/>
  <c r="E12"/>
  <c r="D12"/>
  <c r="C12"/>
  <c r="B12"/>
  <c r="C11"/>
  <c r="D11"/>
  <c r="E11"/>
  <c r="F11"/>
  <c r="B11"/>
  <c r="G25"/>
  <c r="B31"/>
  <c r="G28"/>
  <c r="F31"/>
  <c r="G31"/>
  <c r="B22"/>
  <c r="E13"/>
  <c r="C13"/>
  <c r="D13"/>
  <c r="B13"/>
  <c r="F13"/>
  <c r="G13"/>
  <c r="H13"/>
  <c r="H26"/>
  <c r="G26"/>
  <c r="H24"/>
  <c r="H11"/>
  <c r="I13"/>
  <c r="H12"/>
  <c r="G34"/>
  <c r="G35"/>
  <c r="I26"/>
  <c r="G24"/>
  <c r="H22"/>
  <c r="I24"/>
  <c r="G36"/>
  <c r="G38"/>
  <c r="I12"/>
  <c r="I11"/>
  <c r="G22"/>
  <c r="I22"/>
  <c r="C24"/>
  <c r="E24"/>
  <c r="C26"/>
  <c r="F24"/>
  <c r="D24"/>
  <c r="B24"/>
  <c r="E26"/>
  <c r="D26"/>
  <c r="C34"/>
  <c r="B26"/>
  <c r="F26"/>
  <c r="E34"/>
  <c r="F34"/>
  <c r="C36"/>
  <c r="E36"/>
  <c r="B34"/>
  <c r="D34"/>
  <c r="B36"/>
  <c r="F36"/>
  <c r="D36"/>
  <c r="F38"/>
  <c r="I29"/>
  <c r="H29"/>
  <c r="H28"/>
  <c r="H31"/>
  <c r="H34"/>
  <c r="H35"/>
  <c r="I28"/>
  <c r="I31"/>
  <c r="I34"/>
  <c r="I35"/>
  <c r="H36"/>
  <c r="H38"/>
  <c r="I36"/>
  <c r="I38"/>
  <c r="C3" i="13"/>
  <c r="C15"/>
  <c r="C16"/>
  <c r="C17"/>
  <c r="C18"/>
  <c r="C19"/>
  <c r="C20"/>
  <c r="C21"/>
  <c r="C22"/>
  <c r="G7"/>
  <c r="G6"/>
  <c r="G8"/>
  <c r="G9"/>
  <c r="H7"/>
  <c r="H8"/>
  <c r="H6"/>
  <c r="H9"/>
  <c r="E7"/>
  <c r="E6"/>
  <c r="E8"/>
  <c r="E9"/>
  <c r="F7"/>
  <c r="F8"/>
  <c r="F6"/>
  <c r="F9"/>
  <c r="C7"/>
  <c r="C6"/>
  <c r="C8"/>
  <c r="C9"/>
  <c r="D7"/>
  <c r="D8"/>
  <c r="D6"/>
  <c r="D9"/>
  <c r="I7"/>
  <c r="I6"/>
  <c r="I8"/>
  <c r="I9"/>
  <c r="J7"/>
  <c r="J8"/>
  <c r="J6"/>
  <c r="E6" i="3"/>
  <c r="D3"/>
  <c r="D5"/>
  <c r="E7"/>
  <c r="D6"/>
  <c r="D7"/>
  <c r="G8" i="5"/>
  <c r="E8"/>
  <c r="G45"/>
  <c r="H37"/>
  <c r="H38"/>
  <c r="I37"/>
  <c r="I38"/>
  <c r="G37"/>
  <c r="F37"/>
  <c r="G36"/>
  <c r="H36"/>
  <c r="I36"/>
  <c r="F36"/>
  <c r="H12"/>
  <c r="G61"/>
  <c r="G67"/>
  <c r="H61"/>
  <c r="H67"/>
  <c r="I61"/>
  <c r="I67"/>
  <c r="G59"/>
  <c r="G65"/>
  <c r="H59"/>
  <c r="I59"/>
  <c r="I65"/>
  <c r="F61"/>
  <c r="F59"/>
  <c r="F65"/>
  <c r="F67"/>
  <c r="H60"/>
  <c r="H66"/>
  <c r="H65"/>
  <c r="F60"/>
  <c r="F66"/>
  <c r="I60"/>
  <c r="I66"/>
  <c r="G60"/>
  <c r="G66"/>
  <c r="I11"/>
  <c r="H11"/>
  <c r="F32"/>
  <c r="E32"/>
  <c r="D32"/>
  <c r="C32"/>
  <c r="B32"/>
  <c r="F31"/>
  <c r="E31"/>
  <c r="D31"/>
  <c r="C31"/>
  <c r="B31"/>
  <c r="F30"/>
  <c r="F33"/>
  <c r="E30"/>
  <c r="E33"/>
  <c r="C30"/>
  <c r="C33"/>
  <c r="F54"/>
  <c r="B30"/>
  <c r="D30"/>
  <c r="D33"/>
  <c r="D54"/>
  <c r="G27"/>
  <c r="G30"/>
  <c r="G31"/>
  <c r="F27"/>
  <c r="B28"/>
  <c r="D28"/>
  <c r="F28"/>
  <c r="B27"/>
  <c r="C28"/>
  <c r="E54"/>
  <c r="E28"/>
  <c r="G28"/>
  <c r="D27"/>
  <c r="G35"/>
  <c r="F35"/>
  <c r="B35"/>
  <c r="E27"/>
  <c r="C27"/>
  <c r="C35"/>
  <c r="F38"/>
  <c r="G38"/>
  <c r="D35"/>
  <c r="E35"/>
  <c r="C15"/>
  <c r="D15"/>
  <c r="E15"/>
  <c r="F15"/>
  <c r="B15"/>
  <c r="E13"/>
  <c r="D13"/>
  <c r="C13"/>
  <c r="F9"/>
  <c r="E9"/>
  <c r="D9"/>
  <c r="C9"/>
  <c r="E11"/>
  <c r="D11"/>
  <c r="C11"/>
  <c r="B11"/>
  <c r="B33"/>
  <c r="C54"/>
  <c r="G11"/>
  <c r="F11"/>
  <c r="B13"/>
  <c r="F13"/>
  <c r="G13"/>
  <c r="B9"/>
  <c r="B34"/>
  <c r="C34"/>
  <c r="E34"/>
  <c r="D34"/>
  <c r="F34"/>
  <c r="D8"/>
  <c r="B8"/>
  <c r="F8"/>
  <c r="C8"/>
  <c r="H8"/>
  <c r="C45"/>
  <c r="E45"/>
  <c r="D45"/>
  <c r="G15"/>
  <c r="I12"/>
  <c r="I8"/>
  <c r="G12"/>
  <c r="G14"/>
  <c r="H9"/>
  <c r="H10"/>
  <c r="H47"/>
  <c r="H45"/>
  <c r="H51"/>
  <c r="G51"/>
  <c r="G9"/>
  <c r="G10"/>
  <c r="I9"/>
  <c r="I10"/>
  <c r="I50"/>
  <c r="G16"/>
  <c r="G19"/>
  <c r="I47"/>
  <c r="H21"/>
  <c r="H46"/>
  <c r="H50"/>
  <c r="I45"/>
  <c r="I51"/>
  <c r="G50"/>
  <c r="G21"/>
  <c r="G53"/>
  <c r="G18"/>
  <c r="G20"/>
  <c r="I21"/>
  <c r="I46"/>
  <c r="C10"/>
  <c r="E10"/>
  <c r="C50"/>
  <c r="C12"/>
  <c r="C14"/>
  <c r="F10"/>
  <c r="D10"/>
  <c r="B10"/>
  <c r="E50"/>
  <c r="E12"/>
  <c r="E14"/>
  <c r="D12"/>
  <c r="D14"/>
  <c r="B12"/>
  <c r="F12"/>
  <c r="F14"/>
  <c r="F21"/>
  <c r="G46"/>
  <c r="F50"/>
  <c r="C16"/>
  <c r="C51"/>
  <c r="E16"/>
  <c r="E51"/>
  <c r="B50"/>
  <c r="C46"/>
  <c r="D46"/>
  <c r="D50"/>
  <c r="E46"/>
  <c r="D16"/>
  <c r="E48"/>
  <c r="D51"/>
  <c r="D47"/>
  <c r="C52"/>
  <c r="C53"/>
  <c r="B14"/>
  <c r="B16"/>
  <c r="C48"/>
  <c r="B51"/>
  <c r="E52"/>
  <c r="E53"/>
  <c r="F16"/>
  <c r="F51"/>
  <c r="G47"/>
  <c r="E47"/>
  <c r="C47"/>
  <c r="F18"/>
  <c r="F20"/>
  <c r="F52"/>
  <c r="F53"/>
  <c r="F19"/>
  <c r="G48"/>
  <c r="D52"/>
  <c r="D53"/>
  <c r="D48"/>
  <c r="G49"/>
  <c r="G32"/>
  <c r="G33"/>
  <c r="G54"/>
  <c r="H15"/>
  <c r="I15"/>
  <c r="G52"/>
  <c r="G34"/>
  <c r="H13"/>
  <c r="H14"/>
  <c r="H16"/>
  <c r="H48"/>
  <c r="H18"/>
  <c r="H20"/>
  <c r="I13"/>
  <c r="I14"/>
  <c r="I16"/>
  <c r="I48"/>
  <c r="I18"/>
  <c r="I20"/>
  <c r="H19"/>
  <c r="H49"/>
  <c r="I19"/>
  <c r="I49"/>
</calcChain>
</file>

<file path=xl/comments1.xml><?xml version="1.0" encoding="utf-8"?>
<comments xmlns="http://schemas.openxmlformats.org/spreadsheetml/2006/main">
  <authors>
    <author>John Heroy</author>
  </authors>
  <commentList>
    <comment ref="D7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1 USD = 30.52 THB 3/2/12</t>
        </r>
      </text>
    </comment>
    <comment ref="AA7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KGI</t>
        </r>
      </text>
    </comment>
    <comment ref="D8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1 USD = 30.52 THB 3/2/12</t>
        </r>
      </text>
    </comment>
    <comment ref="AA8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KGI</t>
        </r>
      </text>
    </comment>
    <comment ref="D9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1 USD = 42.68 PHP 3/2/12</t>
        </r>
      </text>
    </comment>
    <comment ref="H9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Daiwa ER report</t>
        </r>
      </text>
    </comment>
    <comment ref="K9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Daiwa report (reported)
</t>
        </r>
      </text>
    </comment>
    <comment ref="AA9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Daiwa</t>
        </r>
      </text>
    </comment>
    <comment ref="D12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1 USD = 1.25 SGD
</t>
        </r>
      </text>
    </comment>
    <comment ref="K12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steep fall in NI from 2010</t>
        </r>
      </text>
    </comment>
    <comment ref="AA12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Citi</t>
        </r>
      </text>
    </comment>
    <comment ref="D13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1 USD = 7.76 HKD</t>
        </r>
      </text>
    </comment>
    <comment ref="R13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Shareholders Equity 2011E, Daiwa report</t>
        </r>
      </text>
    </comment>
    <comment ref="U13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2011E Daiwa</t>
        </r>
      </text>
    </comment>
    <comment ref="W13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2012E Daiwa</t>
        </r>
      </text>
    </comment>
    <comment ref="AA13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Daiwa</t>
        </r>
      </text>
    </comment>
    <comment ref="D14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1 USD = 7.76 HKD</t>
        </r>
      </text>
    </comment>
    <comment ref="H14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Current and non-current borrowings 
+convertible bonds
-cash &amp; cash equivalents
as of 30 sep 2011</t>
        </r>
      </text>
    </comment>
    <comment ref="D18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1 USD = 0.63 GBP</t>
        </r>
      </text>
    </comment>
    <comment ref="H18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citi</t>
        </r>
      </text>
    </comment>
    <comment ref="D19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1 USD = 0.63 GBP</t>
        </r>
      </text>
    </comment>
    <comment ref="H19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citi</t>
        </r>
      </text>
    </comment>
    <comment ref="D20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1 USD = 0.63 GBP</t>
        </r>
      </text>
    </comment>
    <comment ref="H20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citi</t>
        </r>
      </text>
    </comment>
    <comment ref="H24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SEC filing</t>
        </r>
      </text>
    </comment>
    <comment ref="H25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2011 10-K</t>
        </r>
      </text>
    </comment>
    <comment ref="H26" authorId="0">
      <text>
        <r>
          <rPr>
            <b/>
            <sz val="9"/>
            <color indexed="81"/>
            <rFont val="Verdana"/>
          </rPr>
          <t xml:space="preserve">John Heroy
</t>
        </r>
        <r>
          <rPr>
            <sz val="9"/>
            <color indexed="81"/>
            <rFont val="Verdana"/>
          </rPr>
          <t>2011 10-K</t>
        </r>
      </text>
    </comment>
    <comment ref="H27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2011 10-K</t>
        </r>
      </text>
    </comment>
    <comment ref="H28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2011 Q3 10-Q</t>
        </r>
      </text>
    </comment>
    <comment ref="H29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2011 Q3 10-Q</t>
        </r>
      </text>
    </comment>
    <comment ref="R32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total equity as of Q3 2011</t>
        </r>
      </text>
    </comment>
    <comment ref="U32" authorId="0">
      <text>
        <r>
          <rPr>
            <b/>
            <sz val="9"/>
            <color indexed="81"/>
            <rFont val="Verdana"/>
          </rPr>
          <t>John Heroy:</t>
        </r>
        <r>
          <rPr>
            <sz val="9"/>
            <color indexed="81"/>
            <rFont val="Verdana"/>
          </rPr>
          <t xml:space="preserve">
2010</t>
        </r>
      </text>
    </comment>
  </commentList>
</comments>
</file>

<file path=xl/sharedStrings.xml><?xml version="1.0" encoding="utf-8"?>
<sst xmlns="http://schemas.openxmlformats.org/spreadsheetml/2006/main" count="604" uniqueCount="267">
  <si>
    <t>Raw materials for water treatment</t>
  </si>
  <si>
    <t>Salaries, wages and related expenses</t>
  </si>
  <si>
    <t>Electricity  costs</t>
  </si>
  <si>
    <t>Other incomes</t>
  </si>
  <si>
    <t>Sales</t>
  </si>
  <si>
    <t>ASSETS</t>
  </si>
  <si>
    <t>Non-current assets</t>
  </si>
  <si>
    <t>Property, plant and equipment</t>
  </si>
  <si>
    <t>Intangible assets</t>
  </si>
  <si>
    <t>Loan to Pursat Water Supply Authority</t>
  </si>
  <si>
    <t>Total Non-current assets</t>
  </si>
  <si>
    <t>Trade and other receivaibles</t>
  </si>
  <si>
    <t>Income tax receivables</t>
  </si>
  <si>
    <t>Short term investments</t>
  </si>
  <si>
    <t>Cash and cash equivalents</t>
  </si>
  <si>
    <t>Total current assets</t>
  </si>
  <si>
    <t>TOTAL ASSETS</t>
  </si>
  <si>
    <t>EQUITY AND LIABILITIES</t>
  </si>
  <si>
    <t>Share capital</t>
  </si>
  <si>
    <t>Reserves</t>
  </si>
  <si>
    <t>Retained earnings</t>
  </si>
  <si>
    <t>Total equity</t>
  </si>
  <si>
    <t>LIABILITIES</t>
  </si>
  <si>
    <t>Non-current liabilities</t>
  </si>
  <si>
    <t>Retirement benefit obligation</t>
  </si>
  <si>
    <t>Deferred income tax liabilities</t>
  </si>
  <si>
    <t>Borrowings</t>
  </si>
  <si>
    <t>Customer deposit</t>
  </si>
  <si>
    <t>Deferred government grants and other grants</t>
  </si>
  <si>
    <t>Total Non-current liabilities</t>
  </si>
  <si>
    <t>Current liabilities</t>
  </si>
  <si>
    <t>Trade and other payables</t>
  </si>
  <si>
    <t>ROE  2011</t>
    <phoneticPr fontId="36" type="noConversion"/>
  </si>
  <si>
    <t>Total</t>
  </si>
  <si>
    <t>Lock up</t>
  </si>
  <si>
    <t>Free 
floats</t>
  </si>
  <si>
    <t>1 year</t>
  </si>
  <si>
    <t>3 years</t>
  </si>
  <si>
    <t>Percentage of public floats and lock-up</t>
  </si>
  <si>
    <t>Authorized</t>
  </si>
  <si>
    <t>Total issued shares</t>
  </si>
  <si>
    <t>Class A Shares</t>
  </si>
  <si>
    <t>Ordinary Shares</t>
  </si>
  <si>
    <t>%</t>
  </si>
  <si>
    <t>Offering Terms</t>
  </si>
  <si>
    <t>Class</t>
  </si>
  <si>
    <t>Number of Offering Shares</t>
  </si>
  <si>
    <t>Total Amount Par of Value</t>
  </si>
  <si>
    <t>Offering Amounts (Expected)</t>
  </si>
  <si>
    <t>Ordinary</t>
  </si>
  <si>
    <t>Type of Offering</t>
  </si>
  <si>
    <t>New Issue</t>
  </si>
  <si>
    <t>Par Value</t>
  </si>
  <si>
    <t>Offering Price</t>
  </si>
  <si>
    <t>Offering Price (Expected)</t>
  </si>
  <si>
    <t>Premium</t>
  </si>
  <si>
    <t>Offering Amounts</t>
  </si>
  <si>
    <t>USD</t>
  </si>
  <si>
    <t>KHR</t>
  </si>
  <si>
    <t>Total Amount of Par Value</t>
  </si>
  <si>
    <t>Time Par Value</t>
  </si>
  <si>
    <t>Market Cap</t>
  </si>
  <si>
    <t>Book Value as Q3 2011</t>
  </si>
  <si>
    <t>Book/share</t>
  </si>
  <si>
    <t>Price</t>
  </si>
  <si>
    <t>P/B</t>
  </si>
  <si>
    <t>Actual</t>
  </si>
  <si>
    <t>Forecasted</t>
  </si>
  <si>
    <t>INCOME STATEMENT</t>
  </si>
  <si>
    <t>(Amount in USD)</t>
  </si>
  <si>
    <t>CASH FLOW STATEMENT</t>
  </si>
  <si>
    <t>BALANCE SHEET</t>
  </si>
  <si>
    <t>(Amount in USD'000)</t>
  </si>
  <si>
    <t>Growth Rate</t>
  </si>
  <si>
    <t>2011E</t>
  </si>
  <si>
    <t>2013F</t>
  </si>
  <si>
    <t>2012F</t>
  </si>
  <si>
    <t>EBITDA</t>
  </si>
  <si>
    <t>Balance Sheet</t>
  </si>
  <si>
    <t>Phnom Penh Water Supply Authority (PPWSA)</t>
  </si>
  <si>
    <t>FY 2008</t>
  </si>
  <si>
    <t>FY 2009</t>
  </si>
  <si>
    <t>FY 2010</t>
  </si>
  <si>
    <t>Reserved Equity</t>
  </si>
  <si>
    <t>Retained Earning</t>
  </si>
  <si>
    <t>Income tax payable</t>
  </si>
  <si>
    <t>Q3 2011</t>
  </si>
  <si>
    <t>(KHR'000s unless otherwise indicated)</t>
  </si>
  <si>
    <t>Audited</t>
  </si>
  <si>
    <t>Unaudited</t>
  </si>
  <si>
    <t>Total Liabilities</t>
  </si>
  <si>
    <t>Income</t>
  </si>
  <si>
    <t>Revenues</t>
  </si>
  <si>
    <t>Depr &amp; Amort</t>
  </si>
  <si>
    <t>Other operating expenses</t>
  </si>
  <si>
    <t>Interest incomes</t>
  </si>
  <si>
    <t>Net interest incomes</t>
  </si>
  <si>
    <t>EBT</t>
  </si>
  <si>
    <t>Taxes</t>
  </si>
  <si>
    <t>FYE  December 31st</t>
  </si>
  <si>
    <t>Inventories</t>
  </si>
  <si>
    <t>Short-term investments</t>
  </si>
  <si>
    <t>Income tax paid</t>
  </si>
  <si>
    <t>Net Cash used in investing activities</t>
  </si>
  <si>
    <t>Net changes in cash and cash equivalents</t>
  </si>
  <si>
    <t>Cash and cash equivalents at beginning of the period</t>
  </si>
  <si>
    <t>Cash and cash equivalents at end of year</t>
  </si>
  <si>
    <t>Cash Flow Statement</t>
  </si>
  <si>
    <t>FY 2007</t>
  </si>
  <si>
    <t>Valuation</t>
  </si>
  <si>
    <t>Net Asset Value</t>
  </si>
  <si>
    <t>Expenses</t>
  </si>
  <si>
    <t>Applied Exchange Rate 1 USD/KHR:</t>
  </si>
  <si>
    <t>(USD'000s unless otherwise indicated)</t>
  </si>
  <si>
    <t>Income tax expense</t>
  </si>
  <si>
    <t>Finance income/(cost) - net</t>
  </si>
  <si>
    <t>Interest expense</t>
  </si>
  <si>
    <t>Operating Income</t>
  </si>
  <si>
    <t>Foreign exchange gain/(loss) - net</t>
  </si>
  <si>
    <t>Repairs &amp; maintenance</t>
  </si>
  <si>
    <t>Raw materials for the connections</t>
  </si>
  <si>
    <t>COMPARABLE COMPANIES</t>
  </si>
  <si>
    <t>All $ figures in millions except per share amounts</t>
  </si>
  <si>
    <t>Company Name (Ticker)</t>
  </si>
  <si>
    <t>Enterprise Value</t>
  </si>
  <si>
    <t>EV/ EBITDA 2011</t>
  </si>
  <si>
    <t>SE Asia</t>
    <phoneticPr fontId="2" type="noConversion"/>
  </si>
  <si>
    <t>Thai Tap Water Supply (SET:TTW)</t>
  </si>
  <si>
    <t>Eastern Water Resources (SET:EASTW)</t>
  </si>
  <si>
    <t>Manila Water  Company (PSE:MWC)</t>
  </si>
  <si>
    <t>Other Asia</t>
    <phoneticPr fontId="2" type="noConversion"/>
  </si>
  <si>
    <t>Hyflux Ltd (Singapore:600)</t>
    <phoneticPr fontId="2" type="noConversion"/>
  </si>
  <si>
    <t>Beijing Enterprises Water Group (HK:371)</t>
    <phoneticPr fontId="2" type="noConversion"/>
  </si>
  <si>
    <t>China Water Affairs (HK:855)</t>
    <phoneticPr fontId="2" type="noConversion"/>
  </si>
  <si>
    <t>Non-Asia</t>
    <phoneticPr fontId="2" type="noConversion"/>
  </si>
  <si>
    <t>UK</t>
    <phoneticPr fontId="2" type="noConversion"/>
  </si>
  <si>
    <t>United Utilities Group PLC (London:UU)</t>
    <phoneticPr fontId="2" type="noConversion"/>
  </si>
  <si>
    <t>Pennon Group PLC (London:PNN)</t>
  </si>
  <si>
    <t>Severn Trent (London:SVT)</t>
    <phoneticPr fontId="2" type="noConversion"/>
  </si>
  <si>
    <t>US</t>
    <phoneticPr fontId="2" type="noConversion"/>
  </si>
  <si>
    <t>American Water Works (NYSE:AWK)</t>
  </si>
  <si>
    <t>na</t>
    <phoneticPr fontId="2" type="noConversion"/>
  </si>
  <si>
    <t>American States Water (NYSE:AWR)</t>
    <phoneticPr fontId="2" type="noConversion"/>
  </si>
  <si>
    <t>Aqua America, Inc. (NYSE:WTR)</t>
    <phoneticPr fontId="2" type="noConversion"/>
  </si>
  <si>
    <t>California Water Service Group (NYSE:CWT)</t>
    <phoneticPr fontId="2" type="noConversion"/>
  </si>
  <si>
    <t>SJW Corp. (NYSE:SJW)</t>
    <phoneticPr fontId="2" type="noConversion"/>
  </si>
  <si>
    <t>Total current liabilities</t>
  </si>
  <si>
    <t>TOTAL EQUITY AND LIABILITIES</t>
  </si>
  <si>
    <t>Current assets</t>
  </si>
  <si>
    <t>Cash flows from operating activities</t>
  </si>
  <si>
    <t>Cash flows generated from operations</t>
  </si>
  <si>
    <t>Restated</t>
  </si>
  <si>
    <t>Interest paid</t>
  </si>
  <si>
    <t>Retirement benefit obligation paid</t>
  </si>
  <si>
    <t>Net Cash generated from operating activities</t>
  </si>
  <si>
    <t>Purchases of intangible assets</t>
  </si>
  <si>
    <t>Purchases of property, plant and equipment</t>
  </si>
  <si>
    <t>Proceeds from sale of property, plant and equipment</t>
  </si>
  <si>
    <t>Loan repayments received from Ectricite du Cambodge ("EDC")</t>
  </si>
  <si>
    <t xml:space="preserve">Loan to Pursat Water Supply </t>
  </si>
  <si>
    <t>Loan repayments received from  Pursat Water Supply</t>
  </si>
  <si>
    <t>Interest received</t>
  </si>
  <si>
    <t>Income paid to Royal Government of Cambodia (MoEF)</t>
  </si>
  <si>
    <t>Distribution of reserves for corporate social activities</t>
  </si>
  <si>
    <t>Proceeds from borrowings</t>
  </si>
  <si>
    <t>Repayment of borrowings</t>
  </si>
  <si>
    <t>Net Cash  generated from financing activities</t>
  </si>
  <si>
    <t>NET PROFIT FOR THE YEAR</t>
  </si>
  <si>
    <t>REVENUES</t>
  </si>
  <si>
    <t>Shareholder Type</t>
  </si>
  <si>
    <t>Pre-IPO</t>
  </si>
  <si>
    <t>Post-IPO</t>
  </si>
  <si>
    <t>Remarks</t>
  </si>
  <si>
    <t>Number of Shares</t>
  </si>
  <si>
    <t>Percentage Ownership</t>
  </si>
  <si>
    <t>Number 
of Shares</t>
  </si>
  <si>
    <t>State represented by
the MEF (The Largest)</t>
  </si>
  <si>
    <t>ESOP</t>
  </si>
  <si>
    <t>Subtotal</t>
  </si>
  <si>
    <t>Public Investors</t>
  </si>
  <si>
    <t>Middlesex Water Company (NASDAQ:MSEX)</t>
    <phoneticPr fontId="2" type="noConversion"/>
  </si>
  <si>
    <t>Connecticut Water Service, Inc. (NASDAQ:CTWS)</t>
    <phoneticPr fontId="2" type="noConversion"/>
  </si>
  <si>
    <t>PPWSA</t>
    <phoneticPr fontId="2" type="noConversion"/>
  </si>
  <si>
    <t>High</t>
    <phoneticPr fontId="2" type="noConversion"/>
  </si>
  <si>
    <t>Medium</t>
    <phoneticPr fontId="2" type="noConversion"/>
  </si>
  <si>
    <t>Low</t>
    <phoneticPr fontId="2" type="noConversion"/>
  </si>
  <si>
    <t>(Amount in Million USD)</t>
  </si>
  <si>
    <t>Price ($)</t>
  </si>
  <si>
    <t>S/H (m)</t>
  </si>
  <si>
    <t>Market Cap ($mm)</t>
  </si>
  <si>
    <t>Net Debt</t>
  </si>
  <si>
    <t>Earnings 2011</t>
  </si>
  <si>
    <t>P/E 2011</t>
  </si>
  <si>
    <t>Earnings 2012E</t>
  </si>
  <si>
    <t>P/E 2012E</t>
  </si>
  <si>
    <t>Book</t>
  </si>
  <si>
    <t>Price / Book</t>
  </si>
  <si>
    <t>Ebitda 2011</t>
  </si>
  <si>
    <t>Ebitda 2012e</t>
  </si>
  <si>
    <t>EV / EBITDA 2012E</t>
  </si>
  <si>
    <t>Dividend</t>
  </si>
  <si>
    <t>Dividend Yield 2012E</t>
  </si>
  <si>
    <t>Water Sales</t>
  </si>
  <si>
    <t>Water Connection</t>
  </si>
  <si>
    <t>Other Revenues</t>
  </si>
  <si>
    <t xml:space="preserve">Q3 2011 </t>
  </si>
  <si>
    <t>(Amount in Million USD, %)</t>
  </si>
  <si>
    <t>Distribution pipes and fittings</t>
  </si>
  <si>
    <t>Water meters</t>
  </si>
  <si>
    <t>Spare parts and tools</t>
  </si>
  <si>
    <t>Chemicals</t>
  </si>
  <si>
    <t>Drums and other packages</t>
  </si>
  <si>
    <t>Other materials</t>
  </si>
  <si>
    <r>
      <rPr>
        <u/>
        <sz val="11"/>
        <color theme="1"/>
        <rFont val="Calibri"/>
        <family val="2"/>
        <scheme val="minor"/>
      </rPr>
      <t>Less</t>
    </r>
    <r>
      <rPr>
        <sz val="11"/>
        <color theme="1"/>
        <rFont val="Calibri"/>
        <family val="2"/>
        <scheme val="minor"/>
      </rPr>
      <t>: allowance for inventory obsolescence</t>
    </r>
  </si>
  <si>
    <t>Earnings 2013E</t>
    <phoneticPr fontId="36" type="noConversion"/>
  </si>
  <si>
    <t>P/E 2013E</t>
    <phoneticPr fontId="36" type="noConversion"/>
  </si>
  <si>
    <t>(Pencentage to Sales %, Rate %, Amount in USD'000)</t>
    <phoneticPr fontId="36" type="noConversion"/>
  </si>
  <si>
    <t>Total assets</t>
  </si>
  <si>
    <t>Total liabilities</t>
  </si>
  <si>
    <t>FINANCIAL SUMMARY</t>
  </si>
  <si>
    <t>WB</t>
  </si>
  <si>
    <t>ADB</t>
  </si>
  <si>
    <t>AFD</t>
  </si>
  <si>
    <t>JICA</t>
  </si>
  <si>
    <t>BORROWINGS</t>
  </si>
  <si>
    <t>Repayments</t>
  </si>
  <si>
    <t>Total Principal Oustandings</t>
  </si>
  <si>
    <t>Avg interest rates %</t>
  </si>
  <si>
    <t>Amount USD'000</t>
  </si>
  <si>
    <t>DEPOSIT &amp; LOAN TO PURSAT WATER AUTHORITY</t>
  </si>
  <si>
    <t>Loan to Pursat Water Authority</t>
  </si>
  <si>
    <t xml:space="preserve">Total </t>
  </si>
  <si>
    <t>Cash injection in short term investments</t>
  </si>
  <si>
    <t>Mid Offering Price</t>
  </si>
  <si>
    <t>Mid Offering Amounts</t>
  </si>
  <si>
    <t>Total expenses</t>
  </si>
  <si>
    <t>Total revenues</t>
  </si>
  <si>
    <t>EBIT</t>
  </si>
  <si>
    <t>KEY FINANCIAL RATIOS</t>
  </si>
  <si>
    <t>Sales (YoY)</t>
  </si>
  <si>
    <t>EBITDA (YoY)</t>
  </si>
  <si>
    <t>Operating income (YoY)</t>
  </si>
  <si>
    <t>Net Profit (YoY)</t>
  </si>
  <si>
    <t>EPS</t>
  </si>
  <si>
    <t>DPS</t>
  </si>
  <si>
    <t>Net Assets</t>
  </si>
  <si>
    <t>N. Ordinary shares</t>
  </si>
  <si>
    <t>N. of total equity securities incl. ordinary and Class A shares</t>
  </si>
  <si>
    <t>Net assets per total equity securities</t>
  </si>
  <si>
    <t>EBITDA per share</t>
  </si>
  <si>
    <t>Market price per share</t>
  </si>
  <si>
    <t>Low range</t>
  </si>
  <si>
    <t>Mid range</t>
  </si>
  <si>
    <t>High range</t>
  </si>
  <si>
    <t>EPS (YoY)</t>
  </si>
  <si>
    <t>EBITDA margin</t>
  </si>
  <si>
    <t>ROAE</t>
  </si>
  <si>
    <t>ROAA</t>
  </si>
  <si>
    <t>n.a.</t>
  </si>
  <si>
    <t>n.a</t>
  </si>
  <si>
    <t>EBIT margin</t>
  </si>
  <si>
    <t>Net debt to average equity</t>
  </si>
  <si>
    <t>Dividend declared</t>
  </si>
  <si>
    <t>Dividend rate</t>
  </si>
  <si>
    <t>Tax Rate</t>
  </si>
  <si>
    <t>ASSUMPTIONS</t>
  </si>
  <si>
    <t>Dividend declared @10%</t>
  </si>
</sst>
</file>

<file path=xl/styles.xml><?xml version="1.0" encoding="utf-8"?>
<styleSheet xmlns="http://schemas.openxmlformats.org/spreadsheetml/2006/main">
  <numFmts count="26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_);_(@_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0.0%"/>
    <numFmt numFmtId="173" formatCode="0.00\x"/>
    <numFmt numFmtId="174" formatCode="_(&quot;$&quot;* #,##0_);_(&quot;$&quot;* \(#,##0\);_(&quot;$&quot;* &quot;-&quot;??_);_(@_)"/>
    <numFmt numFmtId="175" formatCode="_(* #,##0.00_);_(* \(#,##0.00\);_(* &quot;-&quot;_);_(@_)"/>
    <numFmt numFmtId="176" formatCode="0.0\x"/>
    <numFmt numFmtId="177" formatCode="0.0\ \ "/>
    <numFmt numFmtId="178" formatCode="_([$€]* #,##0.00_);_([$€]* \(#,##0.00\);_([$€]* &quot;-&quot;??_);_(@_)"/>
    <numFmt numFmtId="179" formatCode="&quot;$&quot;\ 0.00"/>
    <numFmt numFmtId="180" formatCode="&quot;$&quot;\ #,##0"/>
    <numFmt numFmtId="181" formatCode="&quot;$&quot;\ 0"/>
    <numFmt numFmtId="182" formatCode="#,##0.0\x"/>
    <numFmt numFmtId="183" formatCode="_(&quot;$&quot;* #,##0.0_);_(&quot;$&quot;* \(#,##0.0\);_(&quot;$&quot;* &quot;-&quot;??_);_(@_)"/>
    <numFmt numFmtId="184" formatCode="_(* #,##0.0_);_(* \(#,##0.0\);_(* &quot;-&quot;_);_(@_)"/>
    <numFmt numFmtId="185" formatCode="0.0"/>
    <numFmt numFmtId="186" formatCode="0.0%"/>
  </numFmts>
  <fonts count="4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mbria"/>
      <family val="1"/>
    </font>
    <font>
      <b/>
      <sz val="11"/>
      <name val="Cambria"/>
      <family val="1"/>
    </font>
    <font>
      <sz val="10"/>
      <name val="Verdana"/>
    </font>
    <font>
      <i/>
      <sz val="10"/>
      <name val="Cambria"/>
      <family val="1"/>
    </font>
    <font>
      <sz val="12"/>
      <name val="Cambria"/>
    </font>
    <font>
      <sz val="12"/>
      <name val="Verdana"/>
    </font>
    <font>
      <b/>
      <sz val="11"/>
      <color indexed="23"/>
      <name val="Cambria"/>
      <family val="1"/>
    </font>
    <font>
      <b/>
      <sz val="12"/>
      <color indexed="23"/>
      <name val="Cambria"/>
      <family val="1"/>
    </font>
    <font>
      <b/>
      <i/>
      <u/>
      <sz val="12"/>
      <name val="Cambria"/>
      <family val="1"/>
    </font>
    <font>
      <b/>
      <sz val="10"/>
      <name val="Cambria"/>
      <family val="1"/>
    </font>
    <font>
      <sz val="10"/>
      <color indexed="8"/>
      <name val="Cambria"/>
      <family val="2"/>
    </font>
    <font>
      <sz val="10"/>
      <color indexed="56"/>
      <name val="Cambria"/>
    </font>
    <font>
      <i/>
      <u/>
      <sz val="10"/>
      <name val="Cambria"/>
    </font>
    <font>
      <sz val="10"/>
      <color indexed="23"/>
      <name val="Cambria"/>
    </font>
    <font>
      <sz val="10"/>
      <color indexed="56"/>
      <name val="Verdana"/>
    </font>
    <font>
      <b/>
      <u/>
      <sz val="10"/>
      <name val="Cambria"/>
    </font>
    <font>
      <b/>
      <sz val="9"/>
      <color indexed="81"/>
      <name val="Verdana"/>
    </font>
    <font>
      <sz val="9"/>
      <color indexed="81"/>
      <name val="Verdana"/>
    </font>
    <font>
      <sz val="10"/>
      <name val="Times New Roman"/>
      <family val="1"/>
    </font>
    <font>
      <b/>
      <sz val="12"/>
      <name val="Cambria"/>
      <family val="1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Verdana"/>
    </font>
    <font>
      <sz val="10"/>
      <color indexed="8"/>
      <name val="Calibri"/>
      <family val="2"/>
    </font>
    <font>
      <i/>
      <sz val="10"/>
      <color indexed="8"/>
      <name val="Calibri"/>
      <family val="2"/>
    </font>
    <font>
      <sz val="10"/>
      <color indexed="48"/>
      <name val="Calibri"/>
    </font>
    <font>
      <b/>
      <sz val="10"/>
      <color indexed="8"/>
      <name val="Calibri"/>
      <family val="2"/>
    </font>
    <font>
      <sz val="10"/>
      <name val="Calibri"/>
    </font>
    <font>
      <b/>
      <sz val="10"/>
      <name val="Calibri"/>
    </font>
    <font>
      <b/>
      <sz val="10"/>
      <color indexed="4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/>
      <top/>
      <bottom style="medium">
        <color indexed="23"/>
      </bottom>
      <diagonal/>
    </border>
    <border>
      <left/>
      <right style="thin">
        <color indexed="64"/>
      </right>
      <top/>
      <bottom style="medium">
        <color indexed="23"/>
      </bottom>
      <diagonal/>
    </border>
  </borders>
  <cellStyleXfs count="11">
    <xf numFmtId="0" fontId="0" fillId="0" borderId="0"/>
    <xf numFmtId="0" fontId="2" fillId="0" borderId="0"/>
    <xf numFmtId="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177" fontId="13" fillId="0" borderId="0"/>
    <xf numFmtId="0" fontId="16" fillId="0" borderId="0"/>
    <xf numFmtId="170" fontId="2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</cellStyleXfs>
  <cellXfs count="351">
    <xf numFmtId="0" fontId="0" fillId="0" borderId="0" xfId="0"/>
    <xf numFmtId="0" fontId="3" fillId="0" borderId="1" xfId="1" applyFont="1" applyBorder="1"/>
    <xf numFmtId="169" fontId="0" fillId="0" borderId="0" xfId="0" applyNumberFormat="1"/>
    <xf numFmtId="169" fontId="0" fillId="0" borderId="2" xfId="0" applyNumberFormat="1" applyBorder="1"/>
    <xf numFmtId="169" fontId="0" fillId="0" borderId="0" xfId="0" applyNumberFormat="1" applyBorder="1"/>
    <xf numFmtId="169" fontId="1" fillId="0" borderId="3" xfId="0" applyNumberFormat="1" applyFont="1" applyBorder="1"/>
    <xf numFmtId="169" fontId="6" fillId="0" borderId="2" xfId="0" applyNumberFormat="1" applyFont="1" applyBorder="1"/>
    <xf numFmtId="169" fontId="6" fillId="0" borderId="0" xfId="0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8" xfId="0" applyBorder="1"/>
    <xf numFmtId="0" fontId="5" fillId="0" borderId="0" xfId="0" applyFont="1" applyBorder="1"/>
    <xf numFmtId="169" fontId="0" fillId="0" borderId="8" xfId="0" applyNumberFormat="1" applyBorder="1"/>
    <xf numFmtId="169" fontId="0" fillId="0" borderId="7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169" fontId="1" fillId="0" borderId="9" xfId="0" applyNumberFormat="1" applyFont="1" applyBorder="1"/>
    <xf numFmtId="0" fontId="1" fillId="0" borderId="1" xfId="0" applyFont="1" applyBorder="1" applyAlignment="1">
      <alignment horizontal="left"/>
    </xf>
    <xf numFmtId="0" fontId="0" fillId="0" borderId="10" xfId="0" applyBorder="1"/>
    <xf numFmtId="169" fontId="1" fillId="0" borderId="11" xfId="0" applyNumberFormat="1" applyFont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ill="1" applyBorder="1"/>
    <xf numFmtId="169" fontId="1" fillId="0" borderId="12" xfId="0" applyNumberFormat="1" applyFont="1" applyBorder="1"/>
    <xf numFmtId="169" fontId="6" fillId="0" borderId="0" xfId="0" applyNumberFormat="1" applyFont="1" applyFill="1" applyBorder="1"/>
    <xf numFmtId="169" fontId="6" fillId="0" borderId="2" xfId="0" applyNumberFormat="1" applyFont="1" applyFill="1" applyBorder="1"/>
    <xf numFmtId="0" fontId="1" fillId="0" borderId="1" xfId="0" applyFont="1" applyBorder="1" applyAlignment="1">
      <alignment horizontal="left" indent="2"/>
    </xf>
    <xf numFmtId="0" fontId="1" fillId="0" borderId="0" xfId="0" applyFont="1" applyFill="1" applyBorder="1" applyAlignment="1">
      <alignment horizontal="right"/>
    </xf>
    <xf numFmtId="0" fontId="1" fillId="0" borderId="4" xfId="0" applyFont="1" applyFill="1" applyBorder="1"/>
    <xf numFmtId="0" fontId="1" fillId="0" borderId="1" xfId="0" applyFont="1" applyFill="1" applyBorder="1" applyAlignment="1">
      <alignment horizontal="right"/>
    </xf>
    <xf numFmtId="0" fontId="1" fillId="0" borderId="10" xfId="0" applyFont="1" applyFill="1" applyBorder="1" applyAlignment="1">
      <alignment horizontal="right"/>
    </xf>
    <xf numFmtId="169" fontId="0" fillId="0" borderId="6" xfId="0" applyNumberFormat="1" applyBorder="1"/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9" fontId="0" fillId="0" borderId="0" xfId="2" applyFont="1" applyBorder="1"/>
    <xf numFmtId="9" fontId="0" fillId="0" borderId="0" xfId="2" applyFont="1"/>
    <xf numFmtId="169" fontId="1" fillId="0" borderId="0" xfId="0" applyNumberFormat="1" applyFont="1" applyBorder="1"/>
    <xf numFmtId="169" fontId="1" fillId="0" borderId="8" xfId="0" applyNumberFormat="1" applyFont="1" applyBorder="1"/>
    <xf numFmtId="169" fontId="5" fillId="2" borderId="13" xfId="0" applyNumberFormat="1" applyFont="1" applyFill="1" applyBorder="1"/>
    <xf numFmtId="169" fontId="1" fillId="0" borderId="3" xfId="0" applyNumberFormat="1" applyFont="1" applyFill="1" applyBorder="1"/>
    <xf numFmtId="169" fontId="1" fillId="0" borderId="0" xfId="0" applyNumberFormat="1" applyFont="1" applyFill="1" applyBorder="1"/>
    <xf numFmtId="169" fontId="0" fillId="0" borderId="0" xfId="0" applyNumberFormat="1" applyFill="1" applyBorder="1"/>
    <xf numFmtId="0" fontId="8" fillId="0" borderId="0" xfId="0" applyFont="1"/>
    <xf numFmtId="0" fontId="8" fillId="0" borderId="16" xfId="0" applyFont="1" applyBorder="1" applyAlignment="1">
      <alignment wrapText="1"/>
    </xf>
    <xf numFmtId="0" fontId="8" fillId="0" borderId="13" xfId="0" applyFont="1" applyBorder="1"/>
    <xf numFmtId="0" fontId="8" fillId="0" borderId="13" xfId="0" applyFont="1" applyBorder="1" applyAlignment="1">
      <alignment wrapText="1"/>
    </xf>
    <xf numFmtId="3" fontId="8" fillId="0" borderId="13" xfId="0" applyNumberFormat="1" applyFont="1" applyBorder="1"/>
    <xf numFmtId="9" fontId="8" fillId="0" borderId="13" xfId="2" applyFont="1" applyBorder="1"/>
    <xf numFmtId="172" fontId="8" fillId="0" borderId="13" xfId="2" applyNumberFormat="1" applyFont="1" applyBorder="1"/>
    <xf numFmtId="0" fontId="8" fillId="0" borderId="13" xfId="0" applyFont="1" applyBorder="1" applyAlignment="1">
      <alignment horizontal="center" vertical="center"/>
    </xf>
    <xf numFmtId="0" fontId="9" fillId="0" borderId="0" xfId="0" applyFont="1"/>
    <xf numFmtId="3" fontId="8" fillId="0" borderId="0" xfId="0" applyNumberFormat="1" applyFont="1"/>
    <xf numFmtId="0" fontId="8" fillId="0" borderId="13" xfId="0" applyFont="1" applyBorder="1" applyAlignment="1">
      <alignment horizontal="right"/>
    </xf>
    <xf numFmtId="3" fontId="8" fillId="0" borderId="13" xfId="0" applyNumberFormat="1" applyFont="1" applyBorder="1" applyAlignment="1">
      <alignment horizontal="right"/>
    </xf>
    <xf numFmtId="0" fontId="8" fillId="3" borderId="13" xfId="0" applyFont="1" applyFill="1" applyBorder="1"/>
    <xf numFmtId="0" fontId="8" fillId="3" borderId="13" xfId="0" applyFont="1" applyFill="1" applyBorder="1" applyAlignment="1">
      <alignment wrapText="1"/>
    </xf>
    <xf numFmtId="169" fontId="8" fillId="0" borderId="13" xfId="0" applyNumberFormat="1" applyFont="1" applyBorder="1"/>
    <xf numFmtId="2" fontId="8" fillId="0" borderId="13" xfId="0" applyNumberFormat="1" applyFont="1" applyBorder="1"/>
    <xf numFmtId="169" fontId="8" fillId="0" borderId="0" xfId="0" applyNumberFormat="1" applyFont="1"/>
    <xf numFmtId="171" fontId="8" fillId="0" borderId="0" xfId="0" applyNumberFormat="1" applyFont="1"/>
    <xf numFmtId="173" fontId="8" fillId="0" borderId="13" xfId="0" applyNumberFormat="1" applyFont="1" applyBorder="1"/>
    <xf numFmtId="9" fontId="8" fillId="0" borderId="0" xfId="2" applyFont="1"/>
    <xf numFmtId="170" fontId="0" fillId="0" borderId="5" xfId="3" applyFont="1" applyBorder="1"/>
    <xf numFmtId="170" fontId="0" fillId="0" borderId="0" xfId="0" applyNumberFormat="1" applyBorder="1"/>
    <xf numFmtId="170" fontId="0" fillId="0" borderId="0" xfId="3" applyFont="1" applyBorder="1"/>
    <xf numFmtId="170" fontId="0" fillId="0" borderId="8" xfId="3" applyFont="1" applyBorder="1"/>
    <xf numFmtId="173" fontId="0" fillId="0" borderId="0" xfId="0" applyNumberFormat="1" applyBorder="1"/>
    <xf numFmtId="173" fontId="0" fillId="0" borderId="8" xfId="0" applyNumberFormat="1" applyBorder="1"/>
    <xf numFmtId="0" fontId="0" fillId="0" borderId="2" xfId="0" applyBorder="1"/>
    <xf numFmtId="0" fontId="0" fillId="0" borderId="7" xfId="0" applyBorder="1"/>
    <xf numFmtId="0" fontId="1" fillId="0" borderId="13" xfId="0" applyFont="1" applyBorder="1"/>
    <xf numFmtId="0" fontId="0" fillId="0" borderId="13" xfId="0" applyBorder="1"/>
    <xf numFmtId="0" fontId="0" fillId="0" borderId="13" xfId="0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3" xfId="0" applyFont="1" applyBorder="1"/>
    <xf numFmtId="169" fontId="6" fillId="0" borderId="13" xfId="0" applyNumberFormat="1" applyFont="1" applyBorder="1"/>
    <xf numFmtId="169" fontId="0" fillId="0" borderId="13" xfId="0" applyNumberFormat="1" applyBorder="1"/>
    <xf numFmtId="0" fontId="0" fillId="0" borderId="13" xfId="0" applyFill="1" applyBorder="1"/>
    <xf numFmtId="0" fontId="1" fillId="0" borderId="13" xfId="0" applyFont="1" applyBorder="1" applyAlignment="1">
      <alignment horizontal="left" indent="2"/>
    </xf>
    <xf numFmtId="169" fontId="1" fillId="0" borderId="13" xfId="0" applyNumberFormat="1" applyFont="1" applyBorder="1"/>
    <xf numFmtId="0" fontId="1" fillId="0" borderId="0" xfId="0" applyFont="1" applyBorder="1"/>
    <xf numFmtId="0" fontId="0" fillId="2" borderId="13" xfId="0" applyFill="1" applyBorder="1"/>
    <xf numFmtId="0" fontId="0" fillId="0" borderId="13" xfId="0" applyBorder="1" applyAlignment="1">
      <alignment horizontal="left" indent="2"/>
    </xf>
    <xf numFmtId="0" fontId="0" fillId="0" borderId="13" xfId="0" applyFont="1" applyBorder="1" applyAlignment="1">
      <alignment horizontal="left" indent="2"/>
    </xf>
    <xf numFmtId="0" fontId="3" fillId="0" borderId="13" xfId="1" applyFont="1" applyBorder="1" applyAlignment="1">
      <alignment horizontal="left" indent="2"/>
    </xf>
    <xf numFmtId="0" fontId="0" fillId="0" borderId="13" xfId="0" applyFill="1" applyBorder="1" applyAlignment="1">
      <alignment horizontal="left" indent="2"/>
    </xf>
    <xf numFmtId="0" fontId="0" fillId="0" borderId="13" xfId="0" applyFont="1" applyFill="1" applyBorder="1" applyAlignment="1">
      <alignment horizontal="left" indent="2"/>
    </xf>
    <xf numFmtId="0" fontId="1" fillId="0" borderId="13" xfId="0" applyFont="1" applyBorder="1" applyAlignment="1">
      <alignment horizontal="left" indent="4"/>
    </xf>
    <xf numFmtId="0" fontId="1" fillId="2" borderId="13" xfId="0" applyFont="1" applyFill="1" applyBorder="1" applyAlignment="1">
      <alignment horizontal="right"/>
    </xf>
    <xf numFmtId="0" fontId="1" fillId="0" borderId="13" xfId="0" applyFont="1" applyFill="1" applyBorder="1" applyAlignment="1">
      <alignment horizontal="right"/>
    </xf>
    <xf numFmtId="0" fontId="1" fillId="0" borderId="13" xfId="0" applyFont="1" applyBorder="1" applyAlignment="1">
      <alignment horizontal="right"/>
    </xf>
    <xf numFmtId="9" fontId="0" fillId="0" borderId="13" xfId="2" applyFont="1" applyBorder="1"/>
    <xf numFmtId="172" fontId="0" fillId="0" borderId="13" xfId="2" applyNumberFormat="1" applyFont="1" applyBorder="1"/>
    <xf numFmtId="169" fontId="11" fillId="0" borderId="13" xfId="0" applyNumberFormat="1" applyFont="1" applyBorder="1"/>
    <xf numFmtId="172" fontId="0" fillId="0" borderId="0" xfId="2" applyNumberFormat="1" applyFont="1"/>
    <xf numFmtId="0" fontId="1" fillId="2" borderId="16" xfId="0" applyFont="1" applyFill="1" applyBorder="1" applyAlignment="1">
      <alignment horizontal="right"/>
    </xf>
    <xf numFmtId="169" fontId="12" fillId="0" borderId="13" xfId="0" applyNumberFormat="1" applyFont="1" applyBorder="1"/>
    <xf numFmtId="169" fontId="1" fillId="0" borderId="13" xfId="0" applyNumberFormat="1" applyFont="1" applyFill="1" applyBorder="1"/>
    <xf numFmtId="9" fontId="1" fillId="0" borderId="0" xfId="2" applyFont="1" applyFill="1" applyBorder="1"/>
    <xf numFmtId="170" fontId="0" fillId="0" borderId="0" xfId="0" applyNumberFormat="1"/>
    <xf numFmtId="170" fontId="8" fillId="0" borderId="13" xfId="0" applyNumberFormat="1" applyFont="1" applyBorder="1"/>
    <xf numFmtId="174" fontId="8" fillId="0" borderId="13" xfId="0" applyNumberFormat="1" applyFont="1" applyBorder="1"/>
    <xf numFmtId="175" fontId="0" fillId="0" borderId="13" xfId="0" applyNumberFormat="1" applyBorder="1"/>
    <xf numFmtId="170" fontId="0" fillId="0" borderId="0" xfId="3" applyFont="1"/>
    <xf numFmtId="175" fontId="1" fillId="0" borderId="13" xfId="0" applyNumberFormat="1" applyFont="1" applyBorder="1"/>
    <xf numFmtId="169" fontId="0" fillId="0" borderId="13" xfId="0" applyNumberFormat="1" applyBorder="1" applyAlignment="1">
      <alignment horizontal="right"/>
    </xf>
    <xf numFmtId="172" fontId="0" fillId="0" borderId="13" xfId="2" applyNumberFormat="1" applyFont="1" applyBorder="1" applyAlignment="1">
      <alignment horizontal="right"/>
    </xf>
    <xf numFmtId="169" fontId="5" fillId="2" borderId="15" xfId="0" applyNumberFormat="1" applyFont="1" applyFill="1" applyBorder="1"/>
    <xf numFmtId="0" fontId="1" fillId="0" borderId="0" xfId="0" applyFont="1" applyFill="1" applyBorder="1"/>
    <xf numFmtId="0" fontId="1" fillId="0" borderId="13" xfId="0" applyFont="1" applyFill="1" applyBorder="1"/>
    <xf numFmtId="0" fontId="1" fillId="0" borderId="16" xfId="0" applyFont="1" applyBorder="1"/>
    <xf numFmtId="177" fontId="13" fillId="0" borderId="0" xfId="4"/>
    <xf numFmtId="178" fontId="14" fillId="0" borderId="0" xfId="4" applyNumberFormat="1" applyFont="1"/>
    <xf numFmtId="178" fontId="15" fillId="4" borderId="13" xfId="4" applyNumberFormat="1" applyFont="1" applyFill="1" applyBorder="1" applyAlignment="1">
      <alignment horizontal="left" vertical="center" indent="1"/>
    </xf>
    <xf numFmtId="178" fontId="14" fillId="5" borderId="0" xfId="4" applyNumberFormat="1" applyFont="1" applyFill="1"/>
    <xf numFmtId="178" fontId="20" fillId="0" borderId="0" xfId="4" applyNumberFormat="1" applyFont="1" applyBorder="1" applyAlignment="1">
      <alignment horizontal="center" vertical="center" wrapText="1"/>
    </xf>
    <xf numFmtId="178" fontId="21" fillId="0" borderId="0" xfId="4" applyNumberFormat="1" applyFont="1" applyBorder="1" applyAlignment="1">
      <alignment horizontal="center" vertical="center" wrapText="1"/>
    </xf>
    <xf numFmtId="172" fontId="14" fillId="0" borderId="0" xfId="4" applyNumberFormat="1" applyFont="1" applyBorder="1" applyAlignment="1">
      <alignment vertical="center"/>
    </xf>
    <xf numFmtId="181" fontId="25" fillId="0" borderId="0" xfId="4" applyNumberFormat="1" applyFont="1" applyBorder="1" applyAlignment="1">
      <alignment horizontal="right" vertical="center"/>
    </xf>
    <xf numFmtId="176" fontId="23" fillId="0" borderId="0" xfId="4" applyNumberFormat="1" applyFont="1" applyAlignment="1">
      <alignment horizontal="center"/>
    </xf>
    <xf numFmtId="178" fontId="14" fillId="0" borderId="0" xfId="4" applyNumberFormat="1" applyFont="1" applyAlignment="1"/>
    <xf numFmtId="178" fontId="23" fillId="5" borderId="0" xfId="4" applyNumberFormat="1" applyFont="1" applyFill="1" applyBorder="1" applyAlignment="1">
      <alignment vertical="center"/>
    </xf>
    <xf numFmtId="178" fontId="14" fillId="5" borderId="0" xfId="4" applyNumberFormat="1" applyFont="1" applyFill="1" applyBorder="1" applyAlignment="1">
      <alignment vertical="center"/>
    </xf>
    <xf numFmtId="37" fontId="14" fillId="5" borderId="0" xfId="4" applyNumberFormat="1" applyFont="1" applyFill="1" applyBorder="1" applyAlignment="1">
      <alignment horizontal="right" vertical="center"/>
    </xf>
    <xf numFmtId="180" fontId="23" fillId="5" borderId="0" xfId="4" applyNumberFormat="1" applyFont="1" applyFill="1" applyBorder="1" applyAlignment="1">
      <alignment vertical="center"/>
    </xf>
    <xf numFmtId="174" fontId="14" fillId="5" borderId="0" xfId="4" applyNumberFormat="1" applyFont="1" applyFill="1" applyBorder="1" applyAlignment="1">
      <alignment vertical="center"/>
    </xf>
    <xf numFmtId="180" fontId="25" fillId="5" borderId="0" xfId="4" applyNumberFormat="1" applyFont="1" applyFill="1" applyBorder="1" applyAlignment="1">
      <alignment horizontal="right" vertical="center"/>
    </xf>
    <xf numFmtId="180" fontId="23" fillId="5" borderId="0" xfId="4" applyNumberFormat="1" applyFont="1" applyFill="1" applyBorder="1" applyAlignment="1">
      <alignment horizontal="right" vertical="center"/>
    </xf>
    <xf numFmtId="172" fontId="14" fillId="5" borderId="0" xfId="8" applyNumberFormat="1" applyFont="1" applyFill="1" applyBorder="1" applyAlignment="1">
      <alignment vertical="center"/>
    </xf>
    <xf numFmtId="181" fontId="25" fillId="5" borderId="0" xfId="8" applyNumberFormat="1" applyFont="1" applyFill="1" applyBorder="1" applyAlignment="1">
      <alignment horizontal="right" vertical="center"/>
    </xf>
    <xf numFmtId="10" fontId="23" fillId="5" borderId="0" xfId="7" applyNumberFormat="1" applyFont="1" applyFill="1" applyBorder="1" applyAlignment="1">
      <alignment horizontal="center" vertical="center"/>
    </xf>
    <xf numFmtId="181" fontId="25" fillId="5" borderId="0" xfId="4" applyNumberFormat="1" applyFont="1" applyFill="1" applyBorder="1" applyAlignment="1">
      <alignment horizontal="right" vertical="center"/>
    </xf>
    <xf numFmtId="176" fontId="23" fillId="5" borderId="0" xfId="4" applyNumberFormat="1" applyFont="1" applyFill="1" applyBorder="1" applyAlignment="1">
      <alignment horizontal="center" vertical="center"/>
    </xf>
    <xf numFmtId="176" fontId="23" fillId="0" borderId="0" xfId="4" applyNumberFormat="1" applyFont="1" applyBorder="1" applyAlignment="1">
      <alignment horizontal="center" vertical="center" wrapText="1"/>
    </xf>
    <xf numFmtId="49" fontId="22" fillId="0" borderId="0" xfId="4" applyNumberFormat="1" applyFont="1" applyBorder="1" applyAlignment="1">
      <alignment horizontal="left" vertical="center"/>
    </xf>
    <xf numFmtId="180" fontId="23" fillId="0" borderId="0" xfId="4" applyNumberFormat="1" applyFont="1" applyBorder="1" applyAlignment="1">
      <alignment horizontal="right" vertical="center" wrapText="1"/>
    </xf>
    <xf numFmtId="178" fontId="27" fillId="0" borderId="0" xfId="4" applyNumberFormat="1" applyFont="1" applyBorder="1" applyAlignment="1">
      <alignment horizontal="center" vertical="center" wrapText="1"/>
    </xf>
    <xf numFmtId="180" fontId="25" fillId="0" borderId="0" xfId="4" applyNumberFormat="1" applyFont="1" applyBorder="1" applyAlignment="1">
      <alignment horizontal="right" vertical="center" wrapText="1"/>
    </xf>
    <xf numFmtId="181" fontId="25" fillId="0" borderId="0" xfId="4" applyNumberFormat="1" applyFont="1" applyBorder="1" applyAlignment="1">
      <alignment horizontal="right" vertical="center" wrapText="1"/>
    </xf>
    <xf numFmtId="181" fontId="25" fillId="0" borderId="0" xfId="4" applyNumberFormat="1" applyFont="1" applyFill="1" applyBorder="1" applyAlignment="1">
      <alignment horizontal="right" vertical="center" wrapText="1"/>
    </xf>
    <xf numFmtId="179" fontId="26" fillId="0" borderId="0" xfId="4" applyNumberFormat="1" applyFont="1" applyBorder="1" applyAlignment="1">
      <alignment horizontal="left" vertical="center"/>
    </xf>
    <xf numFmtId="180" fontId="23" fillId="0" borderId="0" xfId="4" applyNumberFormat="1" applyFont="1" applyBorder="1" applyAlignment="1">
      <alignment horizontal="center" vertical="center" wrapText="1"/>
    </xf>
    <xf numFmtId="178" fontId="14" fillId="0" borderId="0" xfId="4" applyNumberFormat="1" applyFont="1" applyBorder="1"/>
    <xf numFmtId="0" fontId="23" fillId="0" borderId="0" xfId="4" applyNumberFormat="1" applyFont="1" applyBorder="1" applyAlignment="1">
      <alignment vertical="center"/>
    </xf>
    <xf numFmtId="179" fontId="14" fillId="0" borderId="0" xfId="4" applyNumberFormat="1" applyFont="1" applyBorder="1" applyAlignment="1">
      <alignment vertical="center"/>
    </xf>
    <xf numFmtId="183" fontId="14" fillId="0" borderId="0" xfId="6" applyNumberFormat="1" applyFont="1" applyBorder="1" applyAlignment="1">
      <alignment vertical="center"/>
    </xf>
    <xf numFmtId="180" fontId="23" fillId="0" borderId="0" xfId="6" applyNumberFormat="1" applyFont="1" applyBorder="1" applyAlignment="1">
      <alignment horizontal="right" vertical="center"/>
    </xf>
    <xf numFmtId="176" fontId="23" fillId="0" borderId="0" xfId="7" applyNumberFormat="1" applyFont="1" applyBorder="1" applyAlignment="1">
      <alignment horizontal="center" vertical="center"/>
    </xf>
    <xf numFmtId="180" fontId="23" fillId="0" borderId="0" xfId="6" applyNumberFormat="1" applyFont="1" applyBorder="1" applyAlignment="1">
      <alignment vertical="center"/>
    </xf>
    <xf numFmtId="180" fontId="25" fillId="0" borderId="0" xfId="6" applyNumberFormat="1" applyFont="1" applyBorder="1" applyAlignment="1">
      <alignment horizontal="right" vertical="center"/>
    </xf>
    <xf numFmtId="176" fontId="23" fillId="0" borderId="0" xfId="4" applyNumberFormat="1" applyFont="1" applyBorder="1" applyAlignment="1">
      <alignment horizontal="center" vertical="center"/>
    </xf>
    <xf numFmtId="181" fontId="14" fillId="0" borderId="0" xfId="4" applyNumberFormat="1" applyFont="1"/>
    <xf numFmtId="37" fontId="14" fillId="0" borderId="0" xfId="4" applyNumberFormat="1" applyFont="1" applyBorder="1" applyAlignment="1">
      <alignment vertical="center"/>
    </xf>
    <xf numFmtId="181" fontId="14" fillId="0" borderId="0" xfId="4" applyNumberFormat="1" applyFont="1" applyAlignment="1">
      <alignment horizontal="right"/>
    </xf>
    <xf numFmtId="180" fontId="14" fillId="0" borderId="0" xfId="4" applyNumberFormat="1" applyFont="1" applyAlignment="1">
      <alignment horizontal="right"/>
    </xf>
    <xf numFmtId="176" fontId="14" fillId="0" borderId="0" xfId="4" applyNumberFormat="1" applyFont="1"/>
    <xf numFmtId="178" fontId="23" fillId="0" borderId="0" xfId="4" applyNumberFormat="1" applyFont="1" applyAlignment="1">
      <alignment horizontal="center"/>
    </xf>
    <xf numFmtId="178" fontId="23" fillId="0" borderId="0" xfId="4" applyNumberFormat="1" applyFont="1" applyAlignment="1">
      <alignment horizontal="right"/>
    </xf>
    <xf numFmtId="10" fontId="0" fillId="0" borderId="0" xfId="0" applyNumberFormat="1"/>
    <xf numFmtId="9" fontId="0" fillId="0" borderId="0" xfId="0" applyNumberFormat="1"/>
    <xf numFmtId="0" fontId="0" fillId="0" borderId="1" xfId="0" applyFill="1" applyBorder="1" applyAlignment="1">
      <alignment horizontal="left" indent="2"/>
    </xf>
    <xf numFmtId="184" fontId="11" fillId="0" borderId="13" xfId="0" applyNumberFormat="1" applyFont="1" applyBorder="1"/>
    <xf numFmtId="184" fontId="0" fillId="0" borderId="13" xfId="0" applyNumberFormat="1" applyFont="1" applyBorder="1"/>
    <xf numFmtId="184" fontId="0" fillId="0" borderId="13" xfId="0" applyNumberFormat="1" applyBorder="1"/>
    <xf numFmtId="184" fontId="1" fillId="0" borderId="13" xfId="0" applyNumberFormat="1" applyFont="1" applyBorder="1"/>
    <xf numFmtId="184" fontId="12" fillId="0" borderId="13" xfId="0" applyNumberFormat="1" applyFont="1" applyBorder="1"/>
    <xf numFmtId="0" fontId="0" fillId="0" borderId="13" xfId="0" applyBorder="1" applyAlignment="1">
      <alignment horizontal="left" wrapText="1" indent="2"/>
    </xf>
    <xf numFmtId="9" fontId="0" fillId="0" borderId="13" xfId="2" applyNumberFormat="1" applyFont="1" applyBorder="1" applyAlignment="1">
      <alignment horizontal="right"/>
    </xf>
    <xf numFmtId="0" fontId="16" fillId="0" borderId="5" xfId="5" applyBorder="1"/>
    <xf numFmtId="178" fontId="14" fillId="0" borderId="5" xfId="4" applyNumberFormat="1" applyFont="1" applyBorder="1"/>
    <xf numFmtId="178" fontId="14" fillId="0" borderId="6" xfId="4" applyNumberFormat="1" applyFont="1" applyBorder="1"/>
    <xf numFmtId="0" fontId="17" fillId="0" borderId="1" xfId="4" applyNumberFormat="1" applyFont="1" applyFill="1" applyBorder="1"/>
    <xf numFmtId="0" fontId="16" fillId="0" borderId="0" xfId="5" applyBorder="1"/>
    <xf numFmtId="178" fontId="14" fillId="0" borderId="8" xfId="4" applyNumberFormat="1" applyFont="1" applyBorder="1"/>
    <xf numFmtId="14" fontId="17" fillId="0" borderId="1" xfId="4" quotePrefix="1" applyNumberFormat="1" applyFont="1" applyFill="1" applyBorder="1" applyAlignment="1">
      <alignment horizontal="left"/>
    </xf>
    <xf numFmtId="14" fontId="17" fillId="0" borderId="0" xfId="4" quotePrefix="1" applyNumberFormat="1" applyFont="1" applyFill="1" applyBorder="1" applyAlignment="1">
      <alignment horizontal="left"/>
    </xf>
    <xf numFmtId="0" fontId="19" fillId="0" borderId="0" xfId="5" applyFont="1" applyBorder="1" applyAlignment="1">
      <alignment horizontal="center"/>
    </xf>
    <xf numFmtId="176" fontId="23" fillId="0" borderId="0" xfId="4" applyNumberFormat="1" applyFont="1" applyBorder="1" applyAlignment="1">
      <alignment horizontal="center"/>
    </xf>
    <xf numFmtId="180" fontId="14" fillId="0" borderId="0" xfId="4" applyNumberFormat="1" applyFont="1" applyBorder="1"/>
    <xf numFmtId="181" fontId="25" fillId="0" borderId="0" xfId="4" applyNumberFormat="1" applyFont="1" applyBorder="1"/>
    <xf numFmtId="178" fontId="14" fillId="0" borderId="0" xfId="4" applyNumberFormat="1" applyFont="1" applyBorder="1" applyAlignment="1"/>
    <xf numFmtId="180" fontId="14" fillId="0" borderId="0" xfId="4" applyNumberFormat="1" applyFont="1" applyBorder="1" applyAlignment="1"/>
    <xf numFmtId="181" fontId="25" fillId="0" borderId="0" xfId="4" applyNumberFormat="1" applyFont="1" applyBorder="1" applyAlignment="1"/>
    <xf numFmtId="178" fontId="23" fillId="5" borderId="1" xfId="4" applyNumberFormat="1" applyFont="1" applyFill="1" applyBorder="1" applyAlignment="1">
      <alignment vertical="center"/>
    </xf>
    <xf numFmtId="49" fontId="23" fillId="0" borderId="1" xfId="4" applyNumberFormat="1" applyFont="1" applyBorder="1" applyAlignment="1">
      <alignment horizontal="left" vertical="center" indent="2"/>
    </xf>
    <xf numFmtId="179" fontId="14" fillId="0" borderId="0" xfId="5" applyNumberFormat="1" applyFont="1" applyBorder="1"/>
    <xf numFmtId="37" fontId="14" fillId="0" borderId="0" xfId="5" applyNumberFormat="1" applyFont="1" applyBorder="1" applyAlignment="1">
      <alignment horizontal="right"/>
    </xf>
    <xf numFmtId="181" fontId="25" fillId="0" borderId="0" xfId="5" applyNumberFormat="1" applyFont="1" applyBorder="1"/>
    <xf numFmtId="49" fontId="22" fillId="0" borderId="1" xfId="4" applyNumberFormat="1" applyFont="1" applyBorder="1" applyAlignment="1">
      <alignment horizontal="left" vertical="center"/>
    </xf>
    <xf numFmtId="49" fontId="22" fillId="0" borderId="1" xfId="4" applyNumberFormat="1" applyFont="1" applyBorder="1" applyAlignment="1">
      <alignment horizontal="left" vertical="center" indent="1"/>
    </xf>
    <xf numFmtId="180" fontId="25" fillId="0" borderId="0" xfId="4" applyNumberFormat="1" applyFont="1" applyBorder="1"/>
    <xf numFmtId="0" fontId="23" fillId="0" borderId="1" xfId="4" applyNumberFormat="1" applyFont="1" applyBorder="1" applyAlignment="1">
      <alignment horizontal="left" vertical="center" indent="2"/>
    </xf>
    <xf numFmtId="181" fontId="14" fillId="0" borderId="0" xfId="4" applyNumberFormat="1" applyFont="1" applyBorder="1"/>
    <xf numFmtId="0" fontId="28" fillId="0" borderId="0" xfId="5" applyFont="1" applyBorder="1"/>
    <xf numFmtId="0" fontId="23" fillId="0" borderId="1" xfId="4" applyNumberFormat="1" applyFont="1" applyBorder="1" applyAlignment="1">
      <alignment horizontal="left" indent="2"/>
    </xf>
    <xf numFmtId="179" fontId="14" fillId="0" borderId="0" xfId="4" applyNumberFormat="1" applyFont="1" applyBorder="1"/>
    <xf numFmtId="180" fontId="25" fillId="0" borderId="0" xfId="4" applyNumberFormat="1" applyFont="1" applyBorder="1" applyAlignment="1">
      <alignment horizontal="right"/>
    </xf>
    <xf numFmtId="180" fontId="23" fillId="0" borderId="0" xfId="4" applyNumberFormat="1" applyFont="1" applyBorder="1"/>
    <xf numFmtId="178" fontId="14" fillId="0" borderId="1" xfId="4" applyNumberFormat="1" applyFont="1" applyBorder="1"/>
    <xf numFmtId="180" fontId="23" fillId="0" borderId="0" xfId="4" applyNumberFormat="1" applyFont="1" applyBorder="1" applyAlignment="1">
      <alignment horizontal="right"/>
    </xf>
    <xf numFmtId="181" fontId="25" fillId="0" borderId="0" xfId="4" applyNumberFormat="1" applyFont="1" applyBorder="1" applyAlignment="1">
      <alignment horizontal="right"/>
    </xf>
    <xf numFmtId="181" fontId="14" fillId="0" borderId="0" xfId="4" applyNumberFormat="1" applyFont="1" applyBorder="1" applyAlignment="1">
      <alignment horizontal="right"/>
    </xf>
    <xf numFmtId="178" fontId="29" fillId="0" borderId="1" xfId="4" applyNumberFormat="1" applyFont="1" applyBorder="1"/>
    <xf numFmtId="0" fontId="23" fillId="0" borderId="1" xfId="4" applyNumberFormat="1" applyFont="1" applyBorder="1" applyAlignment="1">
      <alignment horizontal="left" indent="1"/>
    </xf>
    <xf numFmtId="178" fontId="14" fillId="0" borderId="10" xfId="4" applyNumberFormat="1" applyFont="1" applyBorder="1"/>
    <xf numFmtId="178" fontId="14" fillId="0" borderId="2" xfId="4" applyNumberFormat="1" applyFont="1" applyBorder="1"/>
    <xf numFmtId="180" fontId="14" fillId="0" borderId="2" xfId="4" applyNumberFormat="1" applyFont="1" applyBorder="1" applyAlignment="1">
      <alignment horizontal="right"/>
    </xf>
    <xf numFmtId="181" fontId="14" fillId="0" borderId="2" xfId="4" applyNumberFormat="1" applyFont="1" applyBorder="1"/>
    <xf numFmtId="176" fontId="14" fillId="0" borderId="2" xfId="4" applyNumberFormat="1" applyFont="1" applyBorder="1"/>
    <xf numFmtId="176" fontId="23" fillId="0" borderId="2" xfId="4" applyNumberFormat="1" applyFont="1" applyBorder="1" applyAlignment="1">
      <alignment horizontal="center"/>
    </xf>
    <xf numFmtId="178" fontId="23" fillId="0" borderId="2" xfId="4" applyNumberFormat="1" applyFont="1" applyBorder="1" applyAlignment="1">
      <alignment horizontal="center"/>
    </xf>
    <xf numFmtId="0" fontId="14" fillId="0" borderId="0" xfId="5" applyFont="1" applyBorder="1" applyAlignment="1">
      <alignment horizontal="center"/>
    </xf>
    <xf numFmtId="181" fontId="14" fillId="0" borderId="0" xfId="4" applyNumberFormat="1" applyFont="1" applyBorder="1" applyAlignment="1">
      <alignment horizontal="center"/>
    </xf>
    <xf numFmtId="181" fontId="14" fillId="0" borderId="0" xfId="4" applyNumberFormat="1" applyFont="1" applyBorder="1" applyAlignment="1">
      <alignment horizontal="center" vertical="center"/>
    </xf>
    <xf numFmtId="178" fontId="15" fillId="0" borderId="21" xfId="4" applyNumberFormat="1" applyFont="1" applyBorder="1" applyAlignment="1">
      <alignment horizontal="left"/>
    </xf>
    <xf numFmtId="178" fontId="15" fillId="0" borderId="0" xfId="4" applyNumberFormat="1" applyFont="1" applyBorder="1" applyAlignment="1">
      <alignment horizontal="left"/>
    </xf>
    <xf numFmtId="178" fontId="15" fillId="0" borderId="20" xfId="4" applyNumberFormat="1" applyFont="1" applyBorder="1" applyAlignment="1">
      <alignment horizontal="center"/>
    </xf>
    <xf numFmtId="178" fontId="15" fillId="0" borderId="20" xfId="4" applyNumberFormat="1" applyFont="1" applyBorder="1" applyAlignment="1">
      <alignment horizontal="center" wrapText="1"/>
    </xf>
    <xf numFmtId="178" fontId="15" fillId="0" borderId="0" xfId="4" applyNumberFormat="1" applyFont="1" applyBorder="1" applyAlignment="1">
      <alignment horizontal="center" wrapText="1"/>
    </xf>
    <xf numFmtId="178" fontId="15" fillId="0" borderId="0" xfId="4" applyNumberFormat="1" applyFont="1" applyBorder="1" applyAlignment="1">
      <alignment horizontal="center" vertical="top" wrapText="1"/>
    </xf>
    <xf numFmtId="178" fontId="33" fillId="0" borderId="20" xfId="4" applyNumberFormat="1" applyFont="1" applyBorder="1" applyAlignment="1">
      <alignment horizontal="center" wrapText="1"/>
    </xf>
    <xf numFmtId="0" fontId="33" fillId="0" borderId="20" xfId="4" applyNumberFormat="1" applyFont="1" applyBorder="1" applyAlignment="1">
      <alignment horizontal="center" wrapText="1"/>
    </xf>
    <xf numFmtId="178" fontId="33" fillId="0" borderId="0" xfId="4" applyNumberFormat="1" applyFont="1" applyBorder="1" applyAlignment="1">
      <alignment horizontal="center" wrapText="1"/>
    </xf>
    <xf numFmtId="178" fontId="33" fillId="0" borderId="20" xfId="4" applyNumberFormat="1" applyFont="1" applyBorder="1" applyAlignment="1">
      <alignment horizontal="center"/>
    </xf>
    <xf numFmtId="178" fontId="33" fillId="0" borderId="22" xfId="4" applyNumberFormat="1" applyFont="1" applyBorder="1" applyAlignment="1">
      <alignment horizontal="center" wrapText="1"/>
    </xf>
    <xf numFmtId="0" fontId="0" fillId="6" borderId="13" xfId="0" applyFill="1" applyBorder="1"/>
    <xf numFmtId="185" fontId="0" fillId="0" borderId="13" xfId="0" applyNumberFormat="1" applyBorder="1"/>
    <xf numFmtId="0" fontId="19" fillId="0" borderId="0" xfId="5" applyFont="1" applyBorder="1" applyAlignment="1">
      <alignment horizontal="center"/>
    </xf>
    <xf numFmtId="0" fontId="1" fillId="0" borderId="18" xfId="0" applyFont="1" applyBorder="1"/>
    <xf numFmtId="37" fontId="14" fillId="0" borderId="0" xfId="4" applyNumberFormat="1" applyFont="1" applyBorder="1" applyAlignment="1">
      <alignment horizontal="right" vertical="center"/>
    </xf>
    <xf numFmtId="174" fontId="14" fillId="0" borderId="0" xfId="6" applyNumberFormat="1" applyFont="1" applyBorder="1" applyAlignment="1">
      <alignment horizontal="right" vertical="center"/>
    </xf>
    <xf numFmtId="181" fontId="25" fillId="0" borderId="0" xfId="6" applyNumberFormat="1" applyFont="1" applyBorder="1" applyAlignment="1">
      <alignment horizontal="right" vertical="center"/>
    </xf>
    <xf numFmtId="182" fontId="23" fillId="0" borderId="0" xfId="4" applyNumberFormat="1" applyFont="1" applyBorder="1" applyAlignment="1">
      <alignment horizontal="center" vertical="center"/>
    </xf>
    <xf numFmtId="169" fontId="14" fillId="0" borderId="0" xfId="6" applyNumberFormat="1" applyFont="1" applyBorder="1" applyAlignment="1">
      <alignment horizontal="right" vertical="center"/>
    </xf>
    <xf numFmtId="174" fontId="14" fillId="0" borderId="0" xfId="6" applyNumberFormat="1" applyFont="1" applyBorder="1" applyAlignment="1">
      <alignment vertical="center"/>
    </xf>
    <xf numFmtId="49" fontId="26" fillId="0" borderId="0" xfId="4" applyNumberFormat="1" applyFont="1" applyBorder="1" applyAlignment="1">
      <alignment horizontal="left" vertical="center"/>
    </xf>
    <xf numFmtId="37" fontId="26" fillId="0" borderId="0" xfId="4" applyNumberFormat="1" applyFont="1" applyBorder="1" applyAlignment="1">
      <alignment horizontal="right" vertical="center"/>
    </xf>
    <xf numFmtId="178" fontId="23" fillId="0" borderId="0" xfId="4" applyNumberFormat="1" applyFont="1" applyBorder="1" applyAlignment="1">
      <alignment horizontal="center" vertical="center" wrapText="1"/>
    </xf>
    <xf numFmtId="180" fontId="25" fillId="0" borderId="0" xfId="4" applyNumberFormat="1" applyFont="1" applyBorder="1" applyAlignment="1">
      <alignment horizontal="right" vertical="center"/>
    </xf>
    <xf numFmtId="180" fontId="23" fillId="0" borderId="0" xfId="4" applyNumberFormat="1" applyFont="1" applyBorder="1" applyAlignment="1">
      <alignment horizontal="right" vertical="center"/>
    </xf>
    <xf numFmtId="172" fontId="0" fillId="0" borderId="0" xfId="0" applyNumberFormat="1"/>
    <xf numFmtId="0" fontId="34" fillId="0" borderId="0" xfId="0" applyFont="1" applyAlignment="1">
      <alignment horizontal="right"/>
    </xf>
    <xf numFmtId="172" fontId="0" fillId="0" borderId="0" xfId="2" applyNumberFormat="1" applyFont="1" applyFill="1" applyBorder="1" applyAlignment="1">
      <alignment horizontal="right"/>
    </xf>
    <xf numFmtId="181" fontId="23" fillId="0" borderId="0" xfId="4" applyNumberFormat="1" applyFont="1" applyBorder="1" applyAlignment="1">
      <alignment horizontal="center"/>
    </xf>
    <xf numFmtId="181" fontId="25" fillId="0" borderId="0" xfId="4" applyNumberFormat="1" applyFont="1" applyBorder="1" applyAlignment="1">
      <alignment horizontal="right"/>
    </xf>
    <xf numFmtId="181" fontId="14" fillId="0" borderId="0" xfId="4" applyNumberFormat="1" applyFont="1" applyBorder="1" applyAlignment="1">
      <alignment horizontal="center"/>
    </xf>
    <xf numFmtId="169" fontId="38" fillId="0" borderId="0" xfId="0" applyNumberFormat="1" applyFont="1" applyBorder="1" applyAlignment="1">
      <alignment horizontal="right"/>
    </xf>
    <xf numFmtId="169" fontId="39" fillId="0" borderId="13" xfId="0" applyNumberFormat="1" applyFont="1" applyBorder="1"/>
    <xf numFmtId="169" fontId="40" fillId="0" borderId="13" xfId="0" applyNumberFormat="1" applyFont="1" applyBorder="1"/>
    <xf numFmtId="169" fontId="37" fillId="0" borderId="13" xfId="0" applyNumberFormat="1" applyFont="1" applyBorder="1"/>
    <xf numFmtId="0" fontId="10" fillId="0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178" fontId="18" fillId="0" borderId="0" xfId="4" applyNumberFormat="1" applyFont="1" applyBorder="1" applyAlignment="1">
      <alignment horizontal="center"/>
    </xf>
    <xf numFmtId="0" fontId="19" fillId="0" borderId="0" xfId="5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34" fillId="0" borderId="2" xfId="0" applyFont="1" applyBorder="1" applyAlignment="1">
      <alignment horizontal="right"/>
    </xf>
    <xf numFmtId="169" fontId="0" fillId="0" borderId="19" xfId="0" applyNumberForma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169" fontId="1" fillId="0" borderId="19" xfId="0" applyNumberFormat="1" applyFont="1" applyBorder="1" applyAlignment="1">
      <alignment horizontal="center"/>
    </xf>
    <xf numFmtId="169" fontId="1" fillId="0" borderId="14" xfId="0" applyNumberFormat="1" applyFont="1" applyBorder="1" applyAlignment="1">
      <alignment horizontal="center"/>
    </xf>
    <xf numFmtId="169" fontId="1" fillId="0" borderId="15" xfId="0" applyNumberFormat="1" applyFont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172" fontId="23" fillId="0" borderId="0" xfId="5" applyNumberFormat="1" applyFont="1" applyBorder="1"/>
    <xf numFmtId="172" fontId="23" fillId="0" borderId="0" xfId="4" applyNumberFormat="1" applyFont="1" applyBorder="1" applyAlignment="1">
      <alignment horizontal="right"/>
    </xf>
    <xf numFmtId="178" fontId="23" fillId="0" borderId="2" xfId="4" applyNumberFormat="1" applyFont="1" applyBorder="1" applyAlignment="1">
      <alignment horizontal="right"/>
    </xf>
    <xf numFmtId="178" fontId="14" fillId="5" borderId="0" xfId="4" applyNumberFormat="1" applyFont="1" applyFill="1" applyBorder="1"/>
    <xf numFmtId="178" fontId="14" fillId="0" borderId="7" xfId="4" applyNumberFormat="1" applyFont="1" applyBorder="1"/>
    <xf numFmtId="186" fontId="23" fillId="0" borderId="8" xfId="4" applyNumberFormat="1" applyFont="1" applyBorder="1"/>
    <xf numFmtId="186" fontId="23" fillId="0" borderId="8" xfId="4" applyNumberFormat="1" applyFont="1" applyBorder="1" applyAlignment="1"/>
    <xf numFmtId="0" fontId="37" fillId="0" borderId="13" xfId="0" applyFont="1" applyBorder="1"/>
    <xf numFmtId="0" fontId="38" fillId="0" borderId="13" xfId="0" applyFont="1" applyBorder="1" applyAlignment="1">
      <alignment horizontal="right"/>
    </xf>
    <xf numFmtId="0" fontId="40" fillId="0" borderId="13" xfId="0" applyFont="1" applyBorder="1" applyAlignment="1">
      <alignment horizontal="left" indent="2"/>
    </xf>
    <xf numFmtId="0" fontId="38" fillId="0" borderId="13" xfId="0" applyFont="1" applyBorder="1"/>
    <xf numFmtId="9" fontId="37" fillId="0" borderId="13" xfId="2" applyFont="1" applyBorder="1"/>
    <xf numFmtId="172" fontId="37" fillId="0" borderId="13" xfId="2" applyNumberFormat="1" applyFont="1" applyBorder="1"/>
    <xf numFmtId="172" fontId="39" fillId="0" borderId="13" xfId="2" applyNumberFormat="1" applyFont="1" applyBorder="1"/>
    <xf numFmtId="10" fontId="39" fillId="0" borderId="13" xfId="0" applyNumberFormat="1" applyFont="1" applyBorder="1"/>
    <xf numFmtId="0" fontId="37" fillId="0" borderId="13" xfId="0" applyFont="1" applyBorder="1" applyAlignment="1">
      <alignment horizontal="left" indent="2"/>
    </xf>
    <xf numFmtId="9" fontId="41" fillId="0" borderId="13" xfId="2" applyFont="1" applyBorder="1"/>
    <xf numFmtId="9" fontId="39" fillId="0" borderId="13" xfId="2" applyFont="1" applyBorder="1"/>
    <xf numFmtId="9" fontId="42" fillId="0" borderId="13" xfId="2" applyFont="1" applyBorder="1"/>
    <xf numFmtId="9" fontId="40" fillId="0" borderId="13" xfId="2" applyFont="1" applyBorder="1"/>
    <xf numFmtId="0" fontId="37" fillId="0" borderId="13" xfId="0" applyFont="1" applyFill="1" applyBorder="1" applyAlignment="1">
      <alignment horizontal="left" indent="2"/>
    </xf>
    <xf numFmtId="172" fontId="42" fillId="0" borderId="13" xfId="2" applyNumberFormat="1" applyFont="1" applyBorder="1"/>
    <xf numFmtId="0" fontId="41" fillId="0" borderId="13" xfId="1" applyFont="1" applyBorder="1" applyAlignment="1">
      <alignment horizontal="left" indent="2"/>
    </xf>
    <xf numFmtId="169" fontId="41" fillId="0" borderId="13" xfId="2" applyNumberFormat="1" applyFont="1" applyBorder="1"/>
    <xf numFmtId="169" fontId="39" fillId="0" borderId="13" xfId="2" applyNumberFormat="1" applyFont="1" applyBorder="1"/>
    <xf numFmtId="172" fontId="43" fillId="0" borderId="13" xfId="2" applyNumberFormat="1" applyFont="1" applyBorder="1"/>
    <xf numFmtId="172" fontId="40" fillId="0" borderId="13" xfId="2" applyNumberFormat="1" applyFont="1" applyBorder="1"/>
    <xf numFmtId="172" fontId="40" fillId="0" borderId="13" xfId="0" applyNumberFormat="1" applyFont="1" applyBorder="1"/>
    <xf numFmtId="0" fontId="40" fillId="0" borderId="13" xfId="0" applyFont="1" applyBorder="1" applyAlignment="1">
      <alignment horizontal="left" indent="4"/>
    </xf>
    <xf numFmtId="0" fontId="42" fillId="0" borderId="13" xfId="0" applyFont="1" applyBorder="1" applyAlignment="1">
      <alignment horizontal="left" indent="2"/>
    </xf>
    <xf numFmtId="9" fontId="43" fillId="0" borderId="13" xfId="2" applyFont="1" applyBorder="1"/>
    <xf numFmtId="9" fontId="43" fillId="0" borderId="13" xfId="0" applyNumberFormat="1" applyFont="1" applyBorder="1"/>
    <xf numFmtId="9" fontId="37" fillId="0" borderId="13" xfId="0" applyNumberFormat="1" applyFont="1" applyBorder="1"/>
    <xf numFmtId="0" fontId="37" fillId="0" borderId="0" xfId="0" applyFont="1" applyBorder="1"/>
    <xf numFmtId="169" fontId="37" fillId="0" borderId="0" xfId="0" applyNumberFormat="1" applyFont="1" applyBorder="1"/>
    <xf numFmtId="0" fontId="40" fillId="0" borderId="1" xfId="0" applyFont="1" applyFill="1" applyBorder="1"/>
    <xf numFmtId="0" fontId="38" fillId="0" borderId="2" xfId="0" applyFont="1" applyFill="1" applyBorder="1" applyAlignment="1">
      <alignment horizontal="right"/>
    </xf>
    <xf numFmtId="0" fontId="40" fillId="0" borderId="2" xfId="0" applyFont="1" applyFill="1" applyBorder="1" applyAlignment="1">
      <alignment horizontal="right"/>
    </xf>
    <xf numFmtId="0" fontId="40" fillId="0" borderId="13" xfId="0" applyFont="1" applyFill="1" applyBorder="1"/>
    <xf numFmtId="0" fontId="37" fillId="0" borderId="13" xfId="0" applyFont="1" applyFill="1" applyBorder="1" applyAlignment="1">
      <alignment horizontal="center"/>
    </xf>
    <xf numFmtId="0" fontId="37" fillId="0" borderId="19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15" xfId="0" applyFont="1" applyFill="1" applyBorder="1" applyAlignment="1">
      <alignment horizontal="center"/>
    </xf>
    <xf numFmtId="0" fontId="37" fillId="2" borderId="13" xfId="0" applyFont="1" applyFill="1" applyBorder="1"/>
    <xf numFmtId="0" fontId="40" fillId="2" borderId="13" xfId="0" applyFont="1" applyFill="1" applyBorder="1" applyAlignment="1">
      <alignment horizontal="right"/>
    </xf>
    <xf numFmtId="0" fontId="40" fillId="0" borderId="13" xfId="0" applyFont="1" applyFill="1" applyBorder="1" applyAlignment="1">
      <alignment horizontal="right"/>
    </xf>
    <xf numFmtId="0" fontId="37" fillId="0" borderId="13" xfId="0" applyFont="1" applyFill="1" applyBorder="1"/>
    <xf numFmtId="0" fontId="40" fillId="0" borderId="0" xfId="0" applyFont="1" applyFill="1" applyBorder="1" applyAlignment="1">
      <alignment horizontal="right"/>
    </xf>
    <xf numFmtId="0" fontId="40" fillId="0" borderId="1" xfId="0" applyFont="1" applyBorder="1"/>
    <xf numFmtId="0" fontId="40" fillId="0" borderId="13" xfId="0" applyFont="1" applyBorder="1"/>
    <xf numFmtId="0" fontId="40" fillId="0" borderId="13" xfId="0" applyFont="1" applyBorder="1" applyAlignment="1">
      <alignment horizontal="right"/>
    </xf>
    <xf numFmtId="0" fontId="37" fillId="0" borderId="13" xfId="0" applyFont="1" applyBorder="1" applyAlignment="1">
      <alignment horizontal="right"/>
    </xf>
    <xf numFmtId="0" fontId="37" fillId="0" borderId="0" xfId="0" applyFont="1"/>
    <xf numFmtId="169" fontId="37" fillId="0" borderId="0" xfId="0" applyNumberFormat="1" applyFont="1"/>
    <xf numFmtId="169" fontId="38" fillId="0" borderId="0" xfId="0" applyNumberFormat="1" applyFont="1" applyAlignment="1">
      <alignment horizontal="right"/>
    </xf>
    <xf numFmtId="10" fontId="37" fillId="0" borderId="13" xfId="2" applyNumberFormat="1" applyFont="1" applyBorder="1"/>
    <xf numFmtId="10" fontId="37" fillId="0" borderId="13" xfId="0" applyNumberFormat="1" applyFont="1" applyBorder="1"/>
  </cellXfs>
  <cellStyles count="11">
    <cellStyle name="Currency" xfId="3" builtinId="4"/>
    <cellStyle name="Currency 2 2" xfId="6"/>
    <cellStyle name="Currency 2 2 2" xfId="9"/>
    <cellStyle name="Currency 2 2 3" xfId="10"/>
    <cellStyle name="Normal" xfId="0" builtinId="0"/>
    <cellStyle name="Normal 2" xfId="5"/>
    <cellStyle name="Normal 2 7" xfId="4"/>
    <cellStyle name="Normal_Sheet10" xfId="1"/>
    <cellStyle name="Percent" xfId="2" builtinId="5"/>
    <cellStyle name="Percent 2" xfId="7"/>
    <cellStyle name="Percent 2 2" xfId="8"/>
  </cellStyles>
  <dxfs count="0"/>
  <tableStyles count="0" defaultTableStyle="TableStyleMedium9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barChart>
        <c:barDir val="col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sz="700"/>
                </a:pPr>
                <a:endParaRPr lang="en-US"/>
              </a:p>
            </c:txPr>
            <c:showVal val="1"/>
          </c:dLbls>
          <c:cat>
            <c:numRef>
              <c:f>Sheet7!$B$5:$B$23</c:f>
              <c:numCache>
                <c:formatCode>General</c:formatCode>
                <c:ptCount val="19"/>
                <c:pt idx="0">
                  <c:v>1993.0</c:v>
                </c:pt>
                <c:pt idx="1">
                  <c:v>1994.0</c:v>
                </c:pt>
                <c:pt idx="2">
                  <c:v>1995.0</c:v>
                </c:pt>
                <c:pt idx="3">
                  <c:v>1996.0</c:v>
                </c:pt>
                <c:pt idx="4">
                  <c:v>1997.0</c:v>
                </c:pt>
                <c:pt idx="5">
                  <c:v>1998.0</c:v>
                </c:pt>
                <c:pt idx="6">
                  <c:v>1999.0</c:v>
                </c:pt>
                <c:pt idx="7">
                  <c:v>2000.0</c:v>
                </c:pt>
                <c:pt idx="8">
                  <c:v>2001.0</c:v>
                </c:pt>
                <c:pt idx="9">
                  <c:v>2002.0</c:v>
                </c:pt>
                <c:pt idx="10">
                  <c:v>2003.0</c:v>
                </c:pt>
                <c:pt idx="11">
                  <c:v>2004.0</c:v>
                </c:pt>
                <c:pt idx="12">
                  <c:v>2005.0</c:v>
                </c:pt>
                <c:pt idx="13">
                  <c:v>2006.0</c:v>
                </c:pt>
                <c:pt idx="14">
                  <c:v>2007.0</c:v>
                </c:pt>
                <c:pt idx="15">
                  <c:v>2008.0</c:v>
                </c:pt>
                <c:pt idx="16">
                  <c:v>2009.0</c:v>
                </c:pt>
                <c:pt idx="17">
                  <c:v>2010.0</c:v>
                </c:pt>
                <c:pt idx="18">
                  <c:v>2011.0</c:v>
                </c:pt>
              </c:numCache>
            </c:numRef>
          </c:cat>
          <c:val>
            <c:numRef>
              <c:f>Sheet7!$C$5:$C$23</c:f>
              <c:numCache>
                <c:formatCode>0%</c:formatCode>
                <c:ptCount val="19"/>
                <c:pt idx="0">
                  <c:v>0.72</c:v>
                </c:pt>
                <c:pt idx="1">
                  <c:v>0.62</c:v>
                </c:pt>
                <c:pt idx="2">
                  <c:v>0.6</c:v>
                </c:pt>
                <c:pt idx="3">
                  <c:v>0.59</c:v>
                </c:pt>
                <c:pt idx="4" formatCode="0.00%">
                  <c:v>0.578</c:v>
                </c:pt>
                <c:pt idx="5">
                  <c:v>0.56</c:v>
                </c:pt>
                <c:pt idx="6" formatCode="0.00%">
                  <c:v>0.481</c:v>
                </c:pt>
                <c:pt idx="7" formatCode="0.00%">
                  <c:v>0.355</c:v>
                </c:pt>
                <c:pt idx="8" formatCode="0.00%">
                  <c:v>0.225</c:v>
                </c:pt>
                <c:pt idx="9" formatCode="0.00%">
                  <c:v>0.215</c:v>
                </c:pt>
                <c:pt idx="10">
                  <c:v>0.17</c:v>
                </c:pt>
                <c:pt idx="11" formatCode="0.00%">
                  <c:v>0.139</c:v>
                </c:pt>
                <c:pt idx="12" formatCode="0.00%">
                  <c:v>0.0853</c:v>
                </c:pt>
                <c:pt idx="13" formatCode="0.00%">
                  <c:v>0.0728</c:v>
                </c:pt>
                <c:pt idx="14" formatCode="0.00%">
                  <c:v>0.0708</c:v>
                </c:pt>
                <c:pt idx="15" formatCode="0.00%">
                  <c:v>0.0619</c:v>
                </c:pt>
                <c:pt idx="16" formatCode="0.00%">
                  <c:v>0.0594</c:v>
                </c:pt>
                <c:pt idx="17" formatCode="0.00%">
                  <c:v>0.0585</c:v>
                </c:pt>
                <c:pt idx="18" formatCode="0.00%">
                  <c:v>0.0522</c:v>
                </c:pt>
              </c:numCache>
            </c:numRef>
          </c:val>
        </c:ser>
        <c:axId val="158210888"/>
        <c:axId val="278063768"/>
      </c:barChart>
      <c:catAx>
        <c:axId val="1582108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278063768"/>
        <c:crosses val="autoZero"/>
        <c:auto val="1"/>
        <c:lblAlgn val="ctr"/>
        <c:lblOffset val="100"/>
      </c:catAx>
      <c:valAx>
        <c:axId val="278063768"/>
        <c:scaling>
          <c:orientation val="minMax"/>
        </c:scaling>
        <c:axPos val="l"/>
        <c:numFmt formatCode="0%" sourceLinked="1"/>
        <c:tickLblPos val="nextTo"/>
        <c:crossAx val="1582108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6</xdr:row>
      <xdr:rowOff>19050</xdr:rowOff>
    </xdr:from>
    <xdr:to>
      <xdr:col>17</xdr:col>
      <xdr:colOff>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537"/>
  <sheetViews>
    <sheetView showGridLines="0"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G52" sqref="G52"/>
    </sheetView>
  </sheetViews>
  <sheetFormatPr baseColWidth="10" defaultColWidth="8.83203125" defaultRowHeight="14"/>
  <cols>
    <col min="1" max="1" width="43.5" customWidth="1"/>
    <col min="2" max="9" width="8.83203125" customWidth="1"/>
  </cols>
  <sheetData>
    <row r="1" spans="1:10">
      <c r="A1" s="258" t="s">
        <v>79</v>
      </c>
      <c r="B1" s="258"/>
      <c r="C1" s="258"/>
      <c r="D1" s="258"/>
      <c r="E1" s="258"/>
      <c r="F1" s="258"/>
      <c r="G1" s="258"/>
      <c r="H1" s="258"/>
      <c r="I1" s="258"/>
      <c r="J1" s="13"/>
    </row>
    <row r="2" spans="1:10">
      <c r="A2" s="259"/>
      <c r="B2" s="259"/>
      <c r="C2" s="259"/>
      <c r="D2" s="259"/>
      <c r="E2" s="259"/>
      <c r="F2" s="259"/>
      <c r="G2" s="259"/>
      <c r="H2" s="259"/>
      <c r="I2" s="259"/>
      <c r="J2" s="13"/>
    </row>
    <row r="3" spans="1:10">
      <c r="A3" s="86" t="s">
        <v>219</v>
      </c>
      <c r="B3" s="4"/>
      <c r="C3" s="4"/>
      <c r="D3" s="4"/>
      <c r="E3" s="4"/>
      <c r="F3" s="4"/>
      <c r="G3" s="4"/>
      <c r="H3" s="4"/>
      <c r="I3" s="4"/>
      <c r="J3" s="13"/>
    </row>
    <row r="4" spans="1:10">
      <c r="A4" s="74"/>
      <c r="B4" s="256" t="s">
        <v>186</v>
      </c>
      <c r="C4" s="257"/>
      <c r="D4" s="257"/>
      <c r="E4" s="257"/>
      <c r="F4" s="257"/>
      <c r="G4" s="257"/>
      <c r="H4" s="257"/>
      <c r="I4" s="257"/>
      <c r="J4" s="13"/>
    </row>
    <row r="5" spans="1:10">
      <c r="A5" s="234" t="s">
        <v>68</v>
      </c>
      <c r="B5" s="260" t="s">
        <v>66</v>
      </c>
      <c r="C5" s="260"/>
      <c r="D5" s="260"/>
      <c r="E5" s="260"/>
      <c r="F5" s="260"/>
      <c r="G5" s="261" t="s">
        <v>67</v>
      </c>
      <c r="H5" s="262"/>
      <c r="I5" s="263"/>
    </row>
    <row r="6" spans="1:10">
      <c r="A6" s="94"/>
      <c r="B6" s="94">
        <v>2007</v>
      </c>
      <c r="C6" s="94">
        <v>2008</v>
      </c>
      <c r="D6" s="94">
        <v>2009</v>
      </c>
      <c r="E6" s="94">
        <v>2010</v>
      </c>
      <c r="F6" s="94" t="s">
        <v>86</v>
      </c>
      <c r="G6" s="94" t="s">
        <v>74</v>
      </c>
      <c r="H6" s="94" t="s">
        <v>76</v>
      </c>
      <c r="I6" s="94" t="s">
        <v>75</v>
      </c>
    </row>
    <row r="7" spans="1:10">
      <c r="A7" s="77"/>
      <c r="B7" s="79"/>
      <c r="C7" s="79"/>
      <c r="D7" s="79"/>
      <c r="E7" s="79"/>
      <c r="F7" s="79"/>
      <c r="G7" s="77"/>
      <c r="H7" s="77"/>
      <c r="I7" s="77"/>
    </row>
    <row r="8" spans="1:10">
      <c r="A8" s="89" t="s">
        <v>92</v>
      </c>
      <c r="B8" s="167">
        <f>IS!B13/1000</f>
        <v>21.023138909449791</v>
      </c>
      <c r="C8" s="167">
        <f>IS!C13/1000</f>
        <v>22.910100172711569</v>
      </c>
      <c r="D8" s="167">
        <f>IS!D13/1000</f>
        <v>23.786888724401681</v>
      </c>
      <c r="E8" s="167">
        <f>IS!E13/1000</f>
        <v>26.219075499629902</v>
      </c>
      <c r="F8" s="167">
        <f>IS!F13/1000</f>
        <v>21.210666913397482</v>
      </c>
      <c r="G8" s="167">
        <f>IS!G13/1000</f>
        <v>28.421477841598819</v>
      </c>
      <c r="H8" s="167">
        <f>IS!H13/1000</f>
        <v>31.320468581441897</v>
      </c>
      <c r="I8" s="167">
        <f>IS!I13/1000</f>
        <v>35.047604342633484</v>
      </c>
    </row>
    <row r="9" spans="1:10">
      <c r="A9" s="88" t="s">
        <v>111</v>
      </c>
      <c r="B9" s="167">
        <f>IS!B22/1000</f>
        <v>-8.3077525289908714</v>
      </c>
      <c r="C9" s="167">
        <f>IS!C22/1000</f>
        <v>-10.827569948186529</v>
      </c>
      <c r="D9" s="167">
        <f>IS!D22/1000</f>
        <v>-10.690104613866273</v>
      </c>
      <c r="E9" s="167">
        <f>IS!E22/1000</f>
        <v>-12.876381692573403</v>
      </c>
      <c r="F9" s="167">
        <f>IS!F22/1000</f>
        <v>-10.4306434739699</v>
      </c>
      <c r="G9" s="167">
        <f>IS!G22/1000</f>
        <v>-12.773648607289418</v>
      </c>
      <c r="H9" s="167">
        <f>IS!H22/1000</f>
        <v>-15.45339348098463</v>
      </c>
      <c r="I9" s="167">
        <f>IS!I22/1000</f>
        <v>-16.115038340201732</v>
      </c>
    </row>
    <row r="10" spans="1:10">
      <c r="A10" s="89" t="s">
        <v>77</v>
      </c>
      <c r="B10" s="168">
        <f>IS!B24/1000</f>
        <v>12.715386380458918</v>
      </c>
      <c r="C10" s="168">
        <f>IS!C24/1000</f>
        <v>12.082530224525041</v>
      </c>
      <c r="D10" s="168">
        <f>IS!D24/1000</f>
        <v>13.096784110535408</v>
      </c>
      <c r="E10" s="168">
        <f>IS!E24/1000</f>
        <v>13.3426938070565</v>
      </c>
      <c r="F10" s="168">
        <f>IS!F24/1000</f>
        <v>10.780023439427582</v>
      </c>
      <c r="G10" s="168">
        <f>IS!G24/1000</f>
        <v>15.6478292343094</v>
      </c>
      <c r="H10" s="168">
        <f>IS!H24/1000</f>
        <v>15.867075100457269</v>
      </c>
      <c r="I10" s="168">
        <f>IS!I24/1000</f>
        <v>18.932566002431756</v>
      </c>
    </row>
    <row r="11" spans="1:10">
      <c r="A11" s="89" t="s">
        <v>93</v>
      </c>
      <c r="B11" s="168">
        <f>IS!B25/1000</f>
        <v>-4.7009509005674808</v>
      </c>
      <c r="C11" s="168">
        <f>IS!C25/1000</f>
        <v>-4.7586400197384657</v>
      </c>
      <c r="D11" s="168">
        <f>IS!D25/1000</f>
        <v>-4.783024919812485</v>
      </c>
      <c r="E11" s="168">
        <f>IS!E25/1000</f>
        <v>-5.0669284480631633</v>
      </c>
      <c r="F11" s="168">
        <f>IS!F25/1000</f>
        <v>-3.8915440414507771</v>
      </c>
      <c r="G11" s="168">
        <f>IS!G25/1000</f>
        <v>-5.1887253886010356</v>
      </c>
      <c r="H11" s="168">
        <f>IS!H25/1000</f>
        <v>-5.5</v>
      </c>
      <c r="I11" s="168">
        <f>IS!I25/1000</f>
        <v>-6</v>
      </c>
    </row>
    <row r="12" spans="1:10">
      <c r="A12" s="89" t="s">
        <v>237</v>
      </c>
      <c r="B12" s="168">
        <f>IS!B26/1000</f>
        <v>8.0144354798914375</v>
      </c>
      <c r="C12" s="168">
        <f>IS!C26/1000</f>
        <v>7.3238902047865748</v>
      </c>
      <c r="D12" s="168">
        <f>IS!D26/1000</f>
        <v>8.3137591907229211</v>
      </c>
      <c r="E12" s="168">
        <f>IS!E26/1000</f>
        <v>8.275765358993338</v>
      </c>
      <c r="F12" s="168">
        <f>IS!F26/1000</f>
        <v>6.8884793979768055</v>
      </c>
      <c r="G12" s="168">
        <f>IS!G26/1000</f>
        <v>10.459103845708364</v>
      </c>
      <c r="H12" s="168">
        <f>IS!H26/1000</f>
        <v>10.367075100457269</v>
      </c>
      <c r="I12" s="168">
        <f>IS!I26/1000</f>
        <v>12.932566002431757</v>
      </c>
    </row>
    <row r="13" spans="1:10">
      <c r="A13" s="88" t="s">
        <v>96</v>
      </c>
      <c r="B13" s="167">
        <f>IS!B31/1000</f>
        <v>-1.0625240562546261</v>
      </c>
      <c r="C13" s="167">
        <f>IS!C31/1000</f>
        <v>0.22054206760424369</v>
      </c>
      <c r="D13" s="167">
        <f>IS!D31/1000</f>
        <v>1.5322723908216091E-2</v>
      </c>
      <c r="E13" s="167">
        <f>IS!E31/1000</f>
        <v>1.1438196397730078</v>
      </c>
      <c r="F13" s="167">
        <f>IS!F31/1000</f>
        <v>0.21961287934863066</v>
      </c>
      <c r="G13" s="167">
        <f>IS!G31/1000</f>
        <v>0.2928171724648409</v>
      </c>
      <c r="H13" s="167">
        <f>IS!H31/1000</f>
        <v>-0.26768209659615444</v>
      </c>
      <c r="I13" s="167">
        <f>IS!I31/1000</f>
        <v>-0.47096381992136255</v>
      </c>
    </row>
    <row r="14" spans="1:10">
      <c r="A14" s="88" t="s">
        <v>97</v>
      </c>
      <c r="B14" s="169">
        <f>B12+B13</f>
        <v>6.9519114236368118</v>
      </c>
      <c r="C14" s="169">
        <f t="shared" ref="C14:I14" si="0">C12+C13</f>
        <v>7.5444322723908188</v>
      </c>
      <c r="D14" s="169">
        <f t="shared" si="0"/>
        <v>8.3290819146311375</v>
      </c>
      <c r="E14" s="169">
        <f t="shared" si="0"/>
        <v>9.4195849987663465</v>
      </c>
      <c r="F14" s="169">
        <f t="shared" si="0"/>
        <v>7.1080922773254365</v>
      </c>
      <c r="G14" s="169">
        <f t="shared" si="0"/>
        <v>10.751921018173205</v>
      </c>
      <c r="H14" s="169">
        <f t="shared" si="0"/>
        <v>10.099393003861115</v>
      </c>
      <c r="I14" s="169">
        <f t="shared" si="0"/>
        <v>12.461602182510395</v>
      </c>
    </row>
    <row r="15" spans="1:10">
      <c r="A15" s="88" t="s">
        <v>98</v>
      </c>
      <c r="B15" s="167">
        <f>IS!B35/1000</f>
        <v>-1.424312854675549</v>
      </c>
      <c r="C15" s="167">
        <f>IS!C35/1000</f>
        <v>-1.5152603010115964</v>
      </c>
      <c r="D15" s="167">
        <f>IS!D35/1000</f>
        <v>-1.6837007155193682</v>
      </c>
      <c r="E15" s="167">
        <f>IS!E35/1000</f>
        <v>-1.8927278559092031</v>
      </c>
      <c r="F15" s="167">
        <f>IS!F35/1000</f>
        <v>-1.4723592400690846</v>
      </c>
      <c r="G15" s="167">
        <f>IS!G35/1000</f>
        <v>-2.150384203634641</v>
      </c>
      <c r="H15" s="167">
        <f>IS!H35/1000</f>
        <v>-2.0198786007722229</v>
      </c>
      <c r="I15" s="167">
        <f>IS!I35/1000</f>
        <v>-2.4923204365020792</v>
      </c>
    </row>
    <row r="16" spans="1:10">
      <c r="A16" s="93" t="s">
        <v>167</v>
      </c>
      <c r="B16" s="170">
        <f t="shared" ref="B16:E16" si="1">SUM(B14:B15)</f>
        <v>5.5275985689612632</v>
      </c>
      <c r="C16" s="170">
        <f t="shared" si="1"/>
        <v>6.0291719713792222</v>
      </c>
      <c r="D16" s="170">
        <f t="shared" si="1"/>
        <v>6.6453811991117693</v>
      </c>
      <c r="E16" s="170">
        <f t="shared" si="1"/>
        <v>7.5268571428571436</v>
      </c>
      <c r="F16" s="170">
        <f>SUM(F14:F15)</f>
        <v>5.6357330372563519</v>
      </c>
      <c r="G16" s="170">
        <f t="shared" ref="G16:I16" si="2">SUM(G14:G15)</f>
        <v>8.601536814538564</v>
      </c>
      <c r="H16" s="170">
        <f t="shared" si="2"/>
        <v>8.0795144030888917</v>
      </c>
      <c r="I16" s="170">
        <f t="shared" si="2"/>
        <v>9.969281746008317</v>
      </c>
    </row>
    <row r="17" spans="1:9">
      <c r="A17" s="93"/>
      <c r="B17" s="85"/>
      <c r="C17" s="85"/>
      <c r="D17" s="85"/>
      <c r="E17" s="85"/>
      <c r="F17" s="85"/>
      <c r="G17" s="85"/>
      <c r="H17" s="85"/>
      <c r="I17" s="85"/>
    </row>
    <row r="18" spans="1:9">
      <c r="A18" s="84" t="s">
        <v>266</v>
      </c>
      <c r="B18" s="85">
        <v>0</v>
      </c>
      <c r="C18" s="85">
        <v>0</v>
      </c>
      <c r="D18" s="85">
        <v>0</v>
      </c>
      <c r="E18" s="85">
        <v>0</v>
      </c>
      <c r="F18" s="110">
        <f>F16*Assumption!F38</f>
        <v>0.56357330372563519</v>
      </c>
      <c r="G18" s="110">
        <f>G16*Assumption!G38</f>
        <v>0.8601536814538564</v>
      </c>
      <c r="H18" s="110">
        <f>H16*Assumption!H38</f>
        <v>0.80795144030888921</v>
      </c>
      <c r="I18" s="110">
        <f>I16*Assumption!I38</f>
        <v>0.99692817460083172</v>
      </c>
    </row>
    <row r="19" spans="1:9">
      <c r="A19" s="84" t="s">
        <v>243</v>
      </c>
      <c r="B19" s="85"/>
      <c r="C19" s="85"/>
      <c r="D19" s="85"/>
      <c r="E19" s="85"/>
      <c r="F19" s="110">
        <f>F16/F36</f>
        <v>6.479852988737321E-2</v>
      </c>
      <c r="G19" s="110">
        <f>G16/G36</f>
        <v>9.8898747806117057E-2</v>
      </c>
      <c r="H19" s="110">
        <f>H16/H36</f>
        <v>9.2896638656059113E-2</v>
      </c>
      <c r="I19" s="110">
        <f>I16/I36</f>
        <v>0.11462480513251107</v>
      </c>
    </row>
    <row r="20" spans="1:9">
      <c r="A20" s="84" t="s">
        <v>244</v>
      </c>
      <c r="B20" s="85"/>
      <c r="C20" s="85"/>
      <c r="D20" s="85"/>
      <c r="E20" s="85"/>
      <c r="F20" s="110">
        <f>F18/F36</f>
        <v>6.4798529887373207E-3</v>
      </c>
      <c r="G20" s="110">
        <f>G18/G36</f>
        <v>9.8898747806117054E-3</v>
      </c>
      <c r="H20" s="110">
        <f>H18/H36</f>
        <v>9.2896638656059117E-3</v>
      </c>
      <c r="I20" s="110">
        <f>I18/I36</f>
        <v>1.1462480513251107E-2</v>
      </c>
    </row>
    <row r="21" spans="1:9">
      <c r="A21" s="84" t="s">
        <v>249</v>
      </c>
      <c r="B21" s="85"/>
      <c r="C21" s="85"/>
      <c r="D21" s="85"/>
      <c r="E21" s="85"/>
      <c r="F21" s="110">
        <f>F10/F36</f>
        <v>0.12394655076962227</v>
      </c>
      <c r="G21" s="110">
        <f>G10/G36</f>
        <v>0.17991560700425493</v>
      </c>
      <c r="H21" s="110">
        <f>H10/H36</f>
        <v>0.18243645206848141</v>
      </c>
      <c r="I21" s="110">
        <f>I10/I36</f>
        <v>0.21768285258424611</v>
      </c>
    </row>
    <row r="22" spans="1:9">
      <c r="A22" s="13"/>
      <c r="B22" s="4"/>
      <c r="C22" s="4"/>
      <c r="D22" s="4"/>
      <c r="E22" s="4"/>
      <c r="F22" s="4"/>
      <c r="G22" s="4"/>
      <c r="H22" s="4"/>
      <c r="I22" s="4"/>
    </row>
    <row r="23" spans="1:9">
      <c r="A23" s="13"/>
      <c r="B23" s="256" t="s">
        <v>186</v>
      </c>
      <c r="C23" s="257"/>
      <c r="D23" s="257"/>
      <c r="E23" s="257"/>
      <c r="F23" s="257"/>
      <c r="G23" s="257"/>
      <c r="H23" s="257"/>
      <c r="I23" s="257"/>
    </row>
    <row r="24" spans="1:9">
      <c r="A24" s="76" t="s">
        <v>71</v>
      </c>
      <c r="B24" s="260" t="s">
        <v>66</v>
      </c>
      <c r="C24" s="260"/>
      <c r="D24" s="260"/>
      <c r="E24" s="260"/>
      <c r="F24" s="260"/>
      <c r="G24" s="260" t="s">
        <v>67</v>
      </c>
      <c r="H24" s="260"/>
      <c r="I24" s="260"/>
    </row>
    <row r="25" spans="1:9" ht="16.5" customHeight="1">
      <c r="A25" s="101"/>
      <c r="B25" s="101">
        <v>2007</v>
      </c>
      <c r="C25" s="101">
        <v>2008</v>
      </c>
      <c r="D25" s="101">
        <v>2009</v>
      </c>
      <c r="E25" s="101">
        <v>2010</v>
      </c>
      <c r="F25" s="101" t="s">
        <v>86</v>
      </c>
      <c r="G25" s="101" t="s">
        <v>74</v>
      </c>
      <c r="H25" s="101" t="s">
        <v>76</v>
      </c>
      <c r="I25" s="101" t="s">
        <v>75</v>
      </c>
    </row>
    <row r="26" spans="1:9" ht="16.5" customHeight="1">
      <c r="A26" s="77"/>
      <c r="B26" s="79"/>
      <c r="C26" s="79"/>
      <c r="D26" s="79"/>
      <c r="E26" s="79"/>
      <c r="F26" s="79"/>
      <c r="G26" s="77"/>
      <c r="H26" s="77"/>
      <c r="I26" s="77"/>
    </row>
    <row r="27" spans="1:9">
      <c r="A27" s="84" t="s">
        <v>217</v>
      </c>
      <c r="B27" s="170">
        <f>BS!B24/1000</f>
        <v>149.10178435726621</v>
      </c>
      <c r="C27" s="170">
        <f>BS!C24/1000</f>
        <v>161.63413150752527</v>
      </c>
      <c r="D27" s="170">
        <f>BS!D24/1000</f>
        <v>169.76851245990625</v>
      </c>
      <c r="E27" s="170">
        <f>BS!E24/1000</f>
        <v>184.08519170984457</v>
      </c>
      <c r="F27" s="170">
        <f>BS!F24/1000</f>
        <v>205.82935504564517</v>
      </c>
      <c r="G27" s="170">
        <f>BS!G24/1000</f>
        <v>208.79535504564521</v>
      </c>
      <c r="H27" s="170"/>
      <c r="I27" s="170"/>
    </row>
    <row r="28" spans="1:9">
      <c r="A28" s="84" t="s">
        <v>218</v>
      </c>
      <c r="B28" s="171">
        <f>BS!B45/1000</f>
        <v>40.699712065136936</v>
      </c>
      <c r="C28" s="171">
        <f>BS!C45/1000</f>
        <v>47.755650875894396</v>
      </c>
      <c r="D28" s="171">
        <f>BS!D45/1000</f>
        <v>49.282125832716503</v>
      </c>
      <c r="E28" s="171">
        <f>BS!E45/1000</f>
        <v>56.878783370342951</v>
      </c>
      <c r="F28" s="171">
        <f>BS!F45/1000</f>
        <v>71.512446829509003</v>
      </c>
      <c r="G28" s="171">
        <f>BS!G45/1000</f>
        <v>71.512446829509003</v>
      </c>
      <c r="H28" s="102"/>
      <c r="I28" s="102"/>
    </row>
    <row r="29" spans="1:9">
      <c r="A29" s="78"/>
      <c r="B29" s="169"/>
      <c r="C29" s="169"/>
      <c r="D29" s="169"/>
      <c r="E29" s="169"/>
      <c r="F29" s="169"/>
      <c r="G29" s="169"/>
      <c r="H29" s="82"/>
      <c r="I29" s="82"/>
    </row>
    <row r="30" spans="1:9">
      <c r="A30" s="88" t="s">
        <v>18</v>
      </c>
      <c r="B30" s="167">
        <f>BS!B27/1000</f>
        <v>100.90383320996793</v>
      </c>
      <c r="C30" s="167">
        <f>BS!C27/1000</f>
        <v>100.90383320996793</v>
      </c>
      <c r="D30" s="167">
        <f>BS!D27/1000</f>
        <v>112.50931754256106</v>
      </c>
      <c r="E30" s="167">
        <f>BS!E27/1000</f>
        <v>112.50931754256106</v>
      </c>
      <c r="F30" s="167">
        <f>BS!F27/1000</f>
        <v>114.73677004687886</v>
      </c>
      <c r="G30" s="167">
        <f>BS!G27/1000</f>
        <v>114.73677004687886</v>
      </c>
      <c r="H30" s="99"/>
      <c r="I30" s="99"/>
    </row>
    <row r="31" spans="1:9">
      <c r="A31" s="88" t="s">
        <v>83</v>
      </c>
      <c r="B31" s="167">
        <f>BS!B28/1000</f>
        <v>1.9706405132000986</v>
      </c>
      <c r="C31" s="167">
        <f>BS!C28/1000</f>
        <v>6.9454754502837401</v>
      </c>
      <c r="D31" s="167">
        <f>BS!D28/1000</f>
        <v>1.3316878855169012</v>
      </c>
      <c r="E31" s="167">
        <f>BS!E28/1000</f>
        <v>7.1702336540833951</v>
      </c>
      <c r="F31" s="167">
        <f>BS!F28/1000</f>
        <v>13.944405132000988</v>
      </c>
      <c r="G31" s="167">
        <f>BS!G28/1000</f>
        <v>13.944405132000988</v>
      </c>
      <c r="H31" s="81"/>
      <c r="I31" s="81"/>
    </row>
    <row r="32" spans="1:9">
      <c r="A32" s="88" t="s">
        <v>84</v>
      </c>
      <c r="B32" s="167">
        <f>BS!B29/1000</f>
        <v>5.5275985689612632</v>
      </c>
      <c r="C32" s="167">
        <f>BS!C29/1000</f>
        <v>6.0291719713792258</v>
      </c>
      <c r="D32" s="167">
        <f>BS!D29/1000</f>
        <v>6.6453811991117693</v>
      </c>
      <c r="E32" s="167">
        <f>BS!E29/1000</f>
        <v>7.5268571428571427</v>
      </c>
      <c r="F32" s="167">
        <f>BS!F29/1000</f>
        <v>5.6357330372563528</v>
      </c>
      <c r="G32" s="167">
        <f>BS!G29/1000</f>
        <v>8.601536814538564</v>
      </c>
      <c r="H32" s="81"/>
      <c r="I32" s="81"/>
    </row>
    <row r="33" spans="1:12">
      <c r="A33" s="84" t="s">
        <v>21</v>
      </c>
      <c r="B33" s="170">
        <f t="shared" ref="B33" si="3">SUM(B30:B32)</f>
        <v>108.40207229212929</v>
      </c>
      <c r="C33" s="170">
        <f t="shared" ref="C33:G33" si="4">SUM(C30:C32)</f>
        <v>113.87848063163089</v>
      </c>
      <c r="D33" s="170">
        <f t="shared" si="4"/>
        <v>120.48638662718973</v>
      </c>
      <c r="E33" s="170">
        <f t="shared" si="4"/>
        <v>127.20640833950159</v>
      </c>
      <c r="F33" s="170">
        <f t="shared" si="4"/>
        <v>134.3169082161362</v>
      </c>
      <c r="G33" s="170">
        <f t="shared" si="4"/>
        <v>137.28271199341842</v>
      </c>
      <c r="H33" s="85"/>
      <c r="I33" s="85"/>
    </row>
    <row r="34" spans="1:12">
      <c r="A34" s="77"/>
      <c r="B34" s="169">
        <f t="shared" ref="B34:G34" si="5">B27-B28-B33</f>
        <v>0</v>
      </c>
      <c r="C34" s="169">
        <f t="shared" si="5"/>
        <v>0</v>
      </c>
      <c r="D34" s="169">
        <f t="shared" si="5"/>
        <v>0</v>
      </c>
      <c r="E34" s="169">
        <f t="shared" si="5"/>
        <v>0</v>
      </c>
      <c r="F34" s="169">
        <f t="shared" si="5"/>
        <v>0</v>
      </c>
      <c r="G34" s="169">
        <f t="shared" si="5"/>
        <v>1.9622271778985123E-4</v>
      </c>
      <c r="H34" s="82"/>
      <c r="I34" s="82"/>
    </row>
    <row r="35" spans="1:12">
      <c r="A35" s="84" t="s">
        <v>245</v>
      </c>
      <c r="B35" s="169">
        <f>B27-B28</f>
        <v>108.40207229212928</v>
      </c>
      <c r="C35" s="169">
        <f t="shared" ref="C35:G35" si="6">C27-C28</f>
        <v>113.87848063163088</v>
      </c>
      <c r="D35" s="169">
        <f t="shared" si="6"/>
        <v>120.48638662718975</v>
      </c>
      <c r="E35" s="169">
        <f t="shared" si="6"/>
        <v>127.20640833950162</v>
      </c>
      <c r="F35" s="169">
        <f t="shared" si="6"/>
        <v>134.31690821613617</v>
      </c>
      <c r="G35" s="169">
        <f t="shared" si="6"/>
        <v>137.28290821613621</v>
      </c>
      <c r="H35" s="82"/>
      <c r="I35" s="82"/>
    </row>
    <row r="36" spans="1:12">
      <c r="A36" s="88" t="s">
        <v>246</v>
      </c>
      <c r="B36" s="169"/>
      <c r="C36" s="169"/>
      <c r="D36" s="169"/>
      <c r="E36" s="169"/>
      <c r="F36" s="169">
        <f>86973.162/1000</f>
        <v>86.973162000000002</v>
      </c>
      <c r="G36" s="169">
        <f t="shared" ref="G36:I36" si="7">86973.162/1000</f>
        <v>86.973162000000002</v>
      </c>
      <c r="H36" s="169">
        <f t="shared" si="7"/>
        <v>86.973162000000002</v>
      </c>
      <c r="I36" s="169">
        <f t="shared" si="7"/>
        <v>86.973162000000002</v>
      </c>
    </row>
    <row r="37" spans="1:12" ht="28">
      <c r="A37" s="172" t="s">
        <v>247</v>
      </c>
      <c r="B37" s="169"/>
      <c r="C37" s="169"/>
      <c r="D37" s="169"/>
      <c r="E37" s="169"/>
      <c r="F37" s="169">
        <f>478074.104/1000</f>
        <v>478.07410399999998</v>
      </c>
      <c r="G37" s="169">
        <f t="shared" ref="G37:I37" si="8">478074.104/1000</f>
        <v>478.07410399999998</v>
      </c>
      <c r="H37" s="82">
        <f t="shared" si="8"/>
        <v>478.07410399999998</v>
      </c>
      <c r="I37" s="82">
        <f t="shared" si="8"/>
        <v>478.07410399999998</v>
      </c>
    </row>
    <row r="38" spans="1:12">
      <c r="A38" s="88" t="s">
        <v>248</v>
      </c>
      <c r="B38" s="82"/>
      <c r="C38" s="82"/>
      <c r="D38" s="82"/>
      <c r="E38" s="82"/>
      <c r="F38" s="108">
        <f>F35/F37</f>
        <v>0.28095415980978583</v>
      </c>
      <c r="G38" s="108">
        <f>G35/G37</f>
        <v>0.28715821891941717</v>
      </c>
      <c r="H38" s="108">
        <f t="shared" ref="H38:I38" si="9">H35/H37</f>
        <v>0</v>
      </c>
      <c r="I38" s="108">
        <f t="shared" si="9"/>
        <v>0</v>
      </c>
    </row>
    <row r="39" spans="1:12">
      <c r="A39" s="88"/>
      <c r="B39" s="82"/>
      <c r="C39" s="82"/>
      <c r="D39" s="82"/>
      <c r="E39" s="82"/>
      <c r="F39" s="108"/>
      <c r="G39" s="108"/>
      <c r="H39" s="108"/>
      <c r="I39" s="108"/>
    </row>
    <row r="40" spans="1:12">
      <c r="A40" s="13"/>
      <c r="B40" s="4"/>
      <c r="C40" s="4"/>
      <c r="D40" s="4"/>
      <c r="E40" s="4"/>
      <c r="F40" s="4"/>
      <c r="G40" s="4"/>
      <c r="H40" s="4"/>
      <c r="I40" s="4"/>
    </row>
    <row r="41" spans="1:12">
      <c r="B41" s="2"/>
      <c r="C41" s="2"/>
      <c r="D41" s="2"/>
      <c r="E41" s="2"/>
      <c r="F41" s="2"/>
      <c r="G41" s="2"/>
      <c r="H41" s="2"/>
      <c r="I41" s="2"/>
    </row>
    <row r="42" spans="1:12">
      <c r="B42" s="256"/>
      <c r="C42" s="257"/>
      <c r="D42" s="257"/>
      <c r="E42" s="257"/>
      <c r="F42" s="257"/>
      <c r="G42" s="257"/>
      <c r="H42" s="257"/>
      <c r="I42" s="257"/>
    </row>
    <row r="43" spans="1:12">
      <c r="A43" s="116" t="s">
        <v>238</v>
      </c>
      <c r="B43" s="260" t="s">
        <v>66</v>
      </c>
      <c r="C43" s="260"/>
      <c r="D43" s="260"/>
      <c r="E43" s="260"/>
      <c r="F43" s="260"/>
      <c r="G43" s="261" t="s">
        <v>67</v>
      </c>
      <c r="H43" s="262"/>
      <c r="I43" s="263"/>
    </row>
    <row r="44" spans="1:12">
      <c r="A44" s="101"/>
      <c r="B44" s="101">
        <v>2007</v>
      </c>
      <c r="C44" s="101">
        <v>2008</v>
      </c>
      <c r="D44" s="101">
        <v>2009</v>
      </c>
      <c r="E44" s="101">
        <v>2010</v>
      </c>
      <c r="F44" s="101" t="s">
        <v>86</v>
      </c>
      <c r="G44" s="101" t="s">
        <v>74</v>
      </c>
      <c r="H44" s="101" t="s">
        <v>76</v>
      </c>
      <c r="I44" s="101" t="s">
        <v>75</v>
      </c>
    </row>
    <row r="45" spans="1:12">
      <c r="A45" s="77" t="s">
        <v>239</v>
      </c>
      <c r="B45" s="111" t="s">
        <v>258</v>
      </c>
      <c r="C45" s="112">
        <f>C8/B8-1</f>
        <v>8.9756399907227946E-2</v>
      </c>
      <c r="D45" s="112">
        <f>D8/C8-1</f>
        <v>3.8270830117733912E-2</v>
      </c>
      <c r="E45" s="112">
        <f>E8/D8-1</f>
        <v>0.10224905002953033</v>
      </c>
      <c r="F45" s="112" t="s">
        <v>259</v>
      </c>
      <c r="G45" s="112">
        <f>G8/E8-1</f>
        <v>8.4000000000000075E-2</v>
      </c>
      <c r="H45" s="112">
        <f>H8/G8-1</f>
        <v>0.10199999999999987</v>
      </c>
      <c r="I45" s="112">
        <f>I8/H8-1</f>
        <v>0.11899999999999999</v>
      </c>
      <c r="L45" s="246"/>
    </row>
    <row r="46" spans="1:12">
      <c r="A46" s="77" t="s">
        <v>240</v>
      </c>
      <c r="B46" s="111" t="s">
        <v>258</v>
      </c>
      <c r="C46" s="112">
        <f>C10/B10-1</f>
        <v>-4.9770894646697816E-2</v>
      </c>
      <c r="D46" s="112">
        <f t="shared" ref="D46:I46" si="10">D10/C10-1</f>
        <v>8.3943831893061649E-2</v>
      </c>
      <c r="E46" s="112">
        <f t="shared" si="10"/>
        <v>1.8776341920706763E-2</v>
      </c>
      <c r="F46" s="112" t="s">
        <v>259</v>
      </c>
      <c r="G46" s="112">
        <f t="shared" si="10"/>
        <v>0.45155799727466062</v>
      </c>
      <c r="H46" s="112">
        <f t="shared" si="10"/>
        <v>1.4011263982044886E-2</v>
      </c>
      <c r="I46" s="112">
        <f t="shared" si="10"/>
        <v>0.1931982348710346</v>
      </c>
    </row>
    <row r="47" spans="1:12">
      <c r="A47" s="77" t="s">
        <v>241</v>
      </c>
      <c r="B47" s="111" t="s">
        <v>258</v>
      </c>
      <c r="C47" s="112">
        <f>C12/B12-1</f>
        <v>-8.6162684425805214E-2</v>
      </c>
      <c r="D47" s="112">
        <f t="shared" ref="D47:I47" si="11">D12/C12-1</f>
        <v>0.13515617496414833</v>
      </c>
      <c r="E47" s="112">
        <f t="shared" si="11"/>
        <v>-4.5699942538603988E-3</v>
      </c>
      <c r="F47" s="112" t="s">
        <v>259</v>
      </c>
      <c r="G47" s="112">
        <f t="shared" si="11"/>
        <v>0.51834726380691154</v>
      </c>
      <c r="H47" s="112">
        <f t="shared" si="11"/>
        <v>-8.7989130434781293E-3</v>
      </c>
      <c r="I47" s="112">
        <f t="shared" si="11"/>
        <v>0.24746525679758324</v>
      </c>
    </row>
    <row r="48" spans="1:12">
      <c r="A48" s="77" t="s">
        <v>242</v>
      </c>
      <c r="B48" s="111" t="s">
        <v>258</v>
      </c>
      <c r="C48" s="112">
        <f>C16/B16-1</f>
        <v>9.0739838676854978E-2</v>
      </c>
      <c r="D48" s="112">
        <f>D16/C16-1</f>
        <v>0.10220461958254345</v>
      </c>
      <c r="E48" s="112">
        <f>E16/D16-1</f>
        <v>0.13264490287828679</v>
      </c>
      <c r="F48" s="112" t="s">
        <v>259</v>
      </c>
      <c r="G48" s="112">
        <f>G16/F16-1</f>
        <v>0.52624986983522137</v>
      </c>
      <c r="H48" s="112">
        <f>H16/G16-1</f>
        <v>-6.0689435237588629E-2</v>
      </c>
      <c r="I48" s="112">
        <f>I16/H16-1</f>
        <v>0.23389615373381178</v>
      </c>
    </row>
    <row r="49" spans="1:11">
      <c r="A49" s="77" t="s">
        <v>254</v>
      </c>
      <c r="B49" s="111" t="s">
        <v>258</v>
      </c>
      <c r="C49" s="111" t="s">
        <v>258</v>
      </c>
      <c r="D49" s="111" t="s">
        <v>258</v>
      </c>
      <c r="E49" s="111" t="s">
        <v>258</v>
      </c>
      <c r="F49" s="112" t="s">
        <v>259</v>
      </c>
      <c r="G49" s="112">
        <f>G19/F19-1</f>
        <v>0.52624986983522137</v>
      </c>
      <c r="H49" s="112">
        <f t="shared" ref="H49:I49" si="12">H19/G19-1</f>
        <v>-6.0689435237588518E-2</v>
      </c>
      <c r="I49" s="112">
        <f t="shared" si="12"/>
        <v>0.23389615373381156</v>
      </c>
    </row>
    <row r="50" spans="1:11">
      <c r="A50" s="77" t="s">
        <v>255</v>
      </c>
      <c r="B50" s="112">
        <f>B10/B8</f>
        <v>0.60482815792761657</v>
      </c>
      <c r="C50" s="112">
        <f t="shared" ref="C50:I50" si="13">C10/C8</f>
        <v>0.52738879941331085</v>
      </c>
      <c r="D50" s="112">
        <f t="shared" si="13"/>
        <v>0.55058836244944154</v>
      </c>
      <c r="E50" s="112">
        <f t="shared" si="13"/>
        <v>0.50889261168819022</v>
      </c>
      <c r="F50" s="112">
        <f t="shared" si="13"/>
        <v>0.50823594955510332</v>
      </c>
      <c r="G50" s="112">
        <f t="shared" si="13"/>
        <v>0.55056353232296062</v>
      </c>
      <c r="H50" s="112">
        <f t="shared" si="13"/>
        <v>0.50660401389584819</v>
      </c>
      <c r="I50" s="112">
        <f t="shared" si="13"/>
        <v>0.54019572400277671</v>
      </c>
    </row>
    <row r="51" spans="1:11">
      <c r="A51" s="77" t="s">
        <v>260</v>
      </c>
      <c r="B51" s="112">
        <f>B12/B8</f>
        <v>0.38121973671062936</v>
      </c>
      <c r="C51" s="112">
        <f t="shared" ref="C51:I51" si="14">C12/C8</f>
        <v>0.3196795365177027</v>
      </c>
      <c r="D51" s="112">
        <f t="shared" si="14"/>
        <v>0.34951015607998726</v>
      </c>
      <c r="E51" s="112">
        <f t="shared" si="14"/>
        <v>0.31563909868256629</v>
      </c>
      <c r="F51" s="112">
        <f t="shared" si="14"/>
        <v>0.32476486600361321</v>
      </c>
      <c r="G51" s="112">
        <f t="shared" si="14"/>
        <v>0.36799999999999999</v>
      </c>
      <c r="H51" s="112">
        <f t="shared" si="14"/>
        <v>0.33100000000000002</v>
      </c>
      <c r="I51" s="112">
        <f t="shared" si="14"/>
        <v>0.36900000000000005</v>
      </c>
      <c r="K51" s="248"/>
    </row>
    <row r="52" spans="1:11">
      <c r="A52" s="77" t="s">
        <v>256</v>
      </c>
      <c r="B52" s="112" t="s">
        <v>258</v>
      </c>
      <c r="C52" s="112">
        <f>C16/AVERAGE(B33:C33)</f>
        <v>5.4248308203976463E-2</v>
      </c>
      <c r="D52" s="112">
        <f>D16/AVERAGE(C33:D33)</f>
        <v>5.6709704631393826E-2</v>
      </c>
      <c r="E52" s="112">
        <f>E16/AVERAGE(D33:E33)</f>
        <v>6.07757455671597E-2</v>
      </c>
      <c r="F52" s="112">
        <f>F16/AVERAGE(E33:F33)</f>
        <v>4.3099277811868661E-2</v>
      </c>
      <c r="G52" s="112">
        <f>G16/AVERAGE(F33:G33)</f>
        <v>6.3339829473266482E-2</v>
      </c>
      <c r="H52" s="112" t="s">
        <v>258</v>
      </c>
      <c r="I52" s="112" t="s">
        <v>258</v>
      </c>
    </row>
    <row r="53" spans="1:11">
      <c r="A53" s="77" t="s">
        <v>257</v>
      </c>
      <c r="B53" s="112" t="s">
        <v>258</v>
      </c>
      <c r="C53" s="112">
        <f>C16/AVERAGE(B27:C27)</f>
        <v>3.8805761828977998E-2</v>
      </c>
      <c r="D53" s="112">
        <f>D16/AVERAGE(C27:D27)</f>
        <v>4.010457562773604E-2</v>
      </c>
      <c r="E53" s="112">
        <f>E16/AVERAGE(D27:E27)</f>
        <v>4.2542197830131273E-2</v>
      </c>
      <c r="F53" s="112">
        <f>F16/AVERAGE(E27:F27)</f>
        <v>2.8907529017071765E-2</v>
      </c>
      <c r="G53" s="112">
        <f>G16/AVERAGE(F27:G27)</f>
        <v>4.1490710057510628E-2</v>
      </c>
      <c r="H53" s="112" t="s">
        <v>258</v>
      </c>
      <c r="I53" s="112" t="s">
        <v>258</v>
      </c>
    </row>
    <row r="54" spans="1:11">
      <c r="A54" s="77" t="s">
        <v>261</v>
      </c>
      <c r="B54" s="112" t="s">
        <v>258</v>
      </c>
      <c r="C54" s="173">
        <f>(BS!C35/1000+BS!C41/1000)/AVERAGE(Summary!B33:C33)</f>
        <v>0.24992796089682812</v>
      </c>
      <c r="D54" s="173">
        <f>(BS!D35/1000+BS!D41/1000)/AVERAGE(Summary!C33:D33)</f>
        <v>0.25399371186578784</v>
      </c>
      <c r="E54" s="173">
        <f>(BS!E35/1000+BS!E41/1000)/AVERAGE(Summary!D33:E33)</f>
        <v>0.27495649467283306</v>
      </c>
      <c r="F54" s="173">
        <f>(BS!F35/1000+BS!F41/1000)/AVERAGE(Summary!E33:F33)</f>
        <v>0.36092991325863211</v>
      </c>
      <c r="G54" s="173">
        <f>(BS!G35/1000+BS!G41/1000)/AVERAGE(Summary!F33:G33)</f>
        <v>0.3475394696307294</v>
      </c>
      <c r="H54" s="112" t="s">
        <v>258</v>
      </c>
      <c r="I54" s="112" t="s">
        <v>258</v>
      </c>
    </row>
    <row r="55" spans="1:11">
      <c r="A55" s="77"/>
      <c r="B55" s="82"/>
      <c r="C55" s="112"/>
      <c r="D55" s="112"/>
      <c r="E55" s="112"/>
      <c r="F55" s="112"/>
      <c r="G55" s="112"/>
      <c r="H55" s="112"/>
      <c r="I55" s="112"/>
    </row>
    <row r="56" spans="1:11">
      <c r="B56" s="2"/>
      <c r="C56" s="2"/>
      <c r="D56" s="2"/>
      <c r="E56" s="2"/>
      <c r="F56" s="2"/>
      <c r="G56" s="2"/>
      <c r="H56" s="2"/>
      <c r="I56" s="2"/>
    </row>
    <row r="57" spans="1:11">
      <c r="B57" s="256" t="s">
        <v>69</v>
      </c>
      <c r="C57" s="257"/>
      <c r="D57" s="257"/>
      <c r="E57" s="257"/>
      <c r="F57" s="257"/>
      <c r="G57" s="257"/>
      <c r="H57" s="257"/>
      <c r="I57" s="257"/>
    </row>
    <row r="58" spans="1:11">
      <c r="A58" s="77" t="s">
        <v>250</v>
      </c>
      <c r="B58" s="101">
        <v>2007</v>
      </c>
      <c r="C58" s="101">
        <v>2008</v>
      </c>
      <c r="D58" s="101">
        <v>2009</v>
      </c>
      <c r="E58" s="101">
        <v>2010</v>
      </c>
      <c r="F58" s="101" t="s">
        <v>86</v>
      </c>
      <c r="G58" s="101" t="s">
        <v>74</v>
      </c>
      <c r="H58" s="101" t="s">
        <v>76</v>
      </c>
      <c r="I58" s="101" t="s">
        <v>75</v>
      </c>
    </row>
    <row r="59" spans="1:11">
      <c r="A59" s="77" t="s">
        <v>251</v>
      </c>
      <c r="B59" s="82"/>
      <c r="C59" s="82"/>
      <c r="D59" s="82"/>
      <c r="E59" s="82"/>
      <c r="F59" s="108">
        <f>4050/4050</f>
        <v>1</v>
      </c>
      <c r="G59" s="108">
        <f t="shared" ref="G59:I59" si="15">4050/4050</f>
        <v>1</v>
      </c>
      <c r="H59" s="108">
        <f t="shared" si="15"/>
        <v>1</v>
      </c>
      <c r="I59" s="108">
        <f t="shared" si="15"/>
        <v>1</v>
      </c>
    </row>
    <row r="60" spans="1:11">
      <c r="A60" s="77" t="s">
        <v>252</v>
      </c>
      <c r="B60" s="82"/>
      <c r="C60" s="82"/>
      <c r="D60" s="82"/>
      <c r="E60" s="82"/>
      <c r="F60" s="108">
        <f>AVERAGE(F59,F61)</f>
        <v>1.2839506172839505</v>
      </c>
      <c r="G60" s="108">
        <f t="shared" ref="G60:I60" si="16">AVERAGE(G59,G61)</f>
        <v>1.2839506172839505</v>
      </c>
      <c r="H60" s="108">
        <f t="shared" si="16"/>
        <v>1.2839506172839505</v>
      </c>
      <c r="I60" s="108">
        <f t="shared" si="16"/>
        <v>1.2839506172839505</v>
      </c>
    </row>
    <row r="61" spans="1:11">
      <c r="A61" s="77" t="s">
        <v>253</v>
      </c>
      <c r="B61" s="82"/>
      <c r="C61" s="82"/>
      <c r="D61" s="82"/>
      <c r="E61" s="82"/>
      <c r="F61" s="108">
        <f>6350/4050</f>
        <v>1.5679012345679013</v>
      </c>
      <c r="G61" s="108">
        <f t="shared" ref="G61:I61" si="17">6350/4050</f>
        <v>1.5679012345679013</v>
      </c>
      <c r="H61" s="108">
        <f t="shared" si="17"/>
        <v>1.5679012345679013</v>
      </c>
      <c r="I61" s="108">
        <f t="shared" si="17"/>
        <v>1.5679012345679013</v>
      </c>
    </row>
    <row r="62" spans="1:11">
      <c r="B62" s="2"/>
      <c r="C62" s="2"/>
      <c r="D62" s="2"/>
      <c r="E62" s="2"/>
      <c r="F62" s="2"/>
      <c r="G62" s="2"/>
      <c r="H62" s="2"/>
      <c r="I62" s="2"/>
    </row>
    <row r="63" spans="1:11">
      <c r="B63" s="256" t="s">
        <v>72</v>
      </c>
      <c r="C63" s="257"/>
      <c r="D63" s="257"/>
      <c r="E63" s="257"/>
      <c r="F63" s="257"/>
      <c r="G63" s="257"/>
      <c r="H63" s="257"/>
      <c r="I63" s="257"/>
    </row>
    <row r="64" spans="1:11">
      <c r="A64" s="77" t="s">
        <v>61</v>
      </c>
      <c r="B64" s="101">
        <v>2007</v>
      </c>
      <c r="C64" s="101">
        <v>2008</v>
      </c>
      <c r="D64" s="101">
        <v>2009</v>
      </c>
      <c r="E64" s="101">
        <v>2010</v>
      </c>
      <c r="F64" s="101" t="s">
        <v>86</v>
      </c>
      <c r="G64" s="101" t="s">
        <v>74</v>
      </c>
      <c r="H64" s="101" t="s">
        <v>76</v>
      </c>
      <c r="I64" s="101" t="s">
        <v>75</v>
      </c>
    </row>
    <row r="65" spans="1:9">
      <c r="A65" s="77" t="s">
        <v>251</v>
      </c>
      <c r="B65" s="82"/>
      <c r="C65" s="82"/>
      <c r="D65" s="82"/>
      <c r="E65" s="82"/>
      <c r="F65" s="108">
        <f>F$36*F59</f>
        <v>86.973162000000002</v>
      </c>
      <c r="G65" s="108">
        <f>G36*G59</f>
        <v>86.973162000000002</v>
      </c>
      <c r="H65" s="108">
        <f>H36*H59</f>
        <v>86.973162000000002</v>
      </c>
      <c r="I65" s="108">
        <f>I36*I59</f>
        <v>86.973162000000002</v>
      </c>
    </row>
    <row r="66" spans="1:9">
      <c r="A66" s="77" t="s">
        <v>252</v>
      </c>
      <c r="B66" s="82"/>
      <c r="C66" s="82"/>
      <c r="D66" s="82"/>
      <c r="E66" s="82"/>
      <c r="F66" s="108">
        <f t="shared" ref="F66:I67" si="18">F$36*F60</f>
        <v>111.66924503703703</v>
      </c>
      <c r="G66" s="108">
        <f t="shared" si="18"/>
        <v>111.66924503703703</v>
      </c>
      <c r="H66" s="108">
        <f t="shared" si="18"/>
        <v>111.66924503703703</v>
      </c>
      <c r="I66" s="108">
        <f t="shared" si="18"/>
        <v>111.66924503703703</v>
      </c>
    </row>
    <row r="67" spans="1:9">
      <c r="A67" s="77" t="s">
        <v>253</v>
      </c>
      <c r="B67" s="82"/>
      <c r="C67" s="82"/>
      <c r="D67" s="82"/>
      <c r="E67" s="82"/>
      <c r="F67" s="108">
        <f t="shared" si="18"/>
        <v>136.36532807407409</v>
      </c>
      <c r="G67" s="108">
        <f t="shared" si="18"/>
        <v>136.36532807407409</v>
      </c>
      <c r="H67" s="108">
        <f t="shared" si="18"/>
        <v>136.36532807407409</v>
      </c>
      <c r="I67" s="108">
        <f t="shared" si="18"/>
        <v>136.36532807407409</v>
      </c>
    </row>
    <row r="68" spans="1:9">
      <c r="B68" s="2"/>
      <c r="C68" s="2"/>
      <c r="D68" s="2"/>
      <c r="E68" s="2"/>
      <c r="F68" s="2"/>
      <c r="G68" s="2"/>
      <c r="H68" s="2"/>
      <c r="I68" s="2"/>
    </row>
    <row r="69" spans="1:9">
      <c r="B69" s="2"/>
      <c r="C69" s="2"/>
      <c r="D69" s="2"/>
      <c r="E69" s="2"/>
      <c r="F69" s="2"/>
      <c r="G69" s="2"/>
      <c r="H69" s="2"/>
      <c r="I69" s="2"/>
    </row>
    <row r="70" spans="1:9">
      <c r="B70" s="2"/>
      <c r="C70" s="2"/>
      <c r="D70" s="2"/>
      <c r="E70" s="2"/>
      <c r="F70" s="2"/>
      <c r="G70" s="2"/>
      <c r="H70" s="2"/>
      <c r="I70" s="2"/>
    </row>
    <row r="71" spans="1:9">
      <c r="B71" s="2"/>
      <c r="C71" s="2"/>
      <c r="D71" s="2"/>
      <c r="E71" s="2"/>
      <c r="F71" s="2"/>
      <c r="G71" s="2"/>
      <c r="H71" s="2"/>
      <c r="I71" s="2"/>
    </row>
    <row r="72" spans="1:9">
      <c r="B72" s="2"/>
      <c r="C72" s="2"/>
      <c r="D72" s="2"/>
      <c r="E72" s="2"/>
      <c r="F72" s="2"/>
      <c r="G72" s="2"/>
      <c r="H72" s="2"/>
      <c r="I72" s="2"/>
    </row>
    <row r="73" spans="1:9">
      <c r="B73" s="2"/>
      <c r="C73" s="2"/>
      <c r="D73" s="2"/>
      <c r="E73" s="2"/>
      <c r="F73" s="2"/>
      <c r="G73" s="2"/>
      <c r="H73" s="2"/>
      <c r="I73" s="2"/>
    </row>
    <row r="74" spans="1:9">
      <c r="B74" s="2"/>
      <c r="C74" s="2"/>
      <c r="D74" s="2"/>
      <c r="E74" s="2"/>
      <c r="F74" s="2"/>
      <c r="G74" s="2"/>
      <c r="H74" s="2"/>
      <c r="I74" s="2"/>
    </row>
    <row r="75" spans="1:9">
      <c r="B75" s="2"/>
      <c r="C75" s="2"/>
      <c r="D75" s="2"/>
      <c r="E75" s="2"/>
      <c r="F75" s="2"/>
      <c r="G75" s="2"/>
      <c r="H75" s="2"/>
      <c r="I75" s="2"/>
    </row>
    <row r="76" spans="1:9">
      <c r="B76" s="2"/>
      <c r="C76" s="2"/>
      <c r="D76" s="2"/>
      <c r="E76" s="2"/>
      <c r="F76" s="2"/>
      <c r="G76" s="2"/>
      <c r="H76" s="2"/>
      <c r="I76" s="2"/>
    </row>
    <row r="77" spans="1:9">
      <c r="B77" s="2"/>
      <c r="C77" s="2"/>
      <c r="D77" s="2"/>
      <c r="E77" s="2"/>
      <c r="F77" s="2"/>
      <c r="G77" s="2"/>
      <c r="H77" s="2"/>
      <c r="I77" s="2"/>
    </row>
    <row r="78" spans="1:9">
      <c r="B78" s="2"/>
      <c r="C78" s="2"/>
      <c r="D78" s="2"/>
      <c r="E78" s="2"/>
      <c r="F78" s="2"/>
      <c r="G78" s="2"/>
      <c r="H78" s="2"/>
      <c r="I78" s="2"/>
    </row>
    <row r="79" spans="1:9">
      <c r="B79" s="2"/>
      <c r="C79" s="2"/>
      <c r="D79" s="2"/>
      <c r="E79" s="2"/>
      <c r="F79" s="2"/>
      <c r="G79" s="2"/>
      <c r="H79" s="2"/>
      <c r="I79" s="2"/>
    </row>
    <row r="80" spans="1:9">
      <c r="B80" s="2"/>
      <c r="C80" s="2"/>
      <c r="D80" s="2"/>
      <c r="E80" s="2"/>
      <c r="F80" s="2"/>
      <c r="G80" s="2"/>
      <c r="H80" s="2"/>
      <c r="I80" s="2"/>
    </row>
    <row r="81" spans="2:9">
      <c r="B81" s="2"/>
      <c r="C81" s="2"/>
      <c r="D81" s="2"/>
      <c r="E81" s="2"/>
      <c r="F81" s="2"/>
      <c r="G81" s="2"/>
      <c r="H81" s="2"/>
      <c r="I81" s="2"/>
    </row>
    <row r="82" spans="2:9">
      <c r="B82" s="2"/>
      <c r="C82" s="2"/>
      <c r="D82" s="2"/>
      <c r="E82" s="2"/>
      <c r="F82" s="2"/>
      <c r="G82" s="2"/>
      <c r="H82" s="2"/>
      <c r="I82" s="2"/>
    </row>
    <row r="83" spans="2:9">
      <c r="B83" s="2"/>
      <c r="C83" s="2"/>
      <c r="D83" s="2"/>
      <c r="E83" s="2"/>
      <c r="F83" s="2"/>
      <c r="G83" s="2"/>
      <c r="H83" s="2"/>
      <c r="I83" s="2"/>
    </row>
    <row r="84" spans="2:9">
      <c r="B84" s="2"/>
      <c r="C84" s="2"/>
      <c r="D84" s="2"/>
      <c r="E84" s="2"/>
      <c r="F84" s="2"/>
      <c r="G84" s="2"/>
      <c r="H84" s="2"/>
      <c r="I84" s="2"/>
    </row>
    <row r="85" spans="2:9">
      <c r="B85" s="2"/>
      <c r="C85" s="2"/>
      <c r="D85" s="2"/>
      <c r="E85" s="2"/>
      <c r="F85" s="2"/>
      <c r="G85" s="2"/>
      <c r="H85" s="2"/>
      <c r="I85" s="2"/>
    </row>
    <row r="86" spans="2:9">
      <c r="B86" s="2"/>
      <c r="C86" s="2"/>
      <c r="D86" s="2"/>
      <c r="E86" s="2"/>
      <c r="F86" s="2"/>
      <c r="G86" s="2"/>
      <c r="H86" s="2"/>
      <c r="I86" s="2"/>
    </row>
    <row r="87" spans="2:9">
      <c r="B87" s="2"/>
      <c r="C87" s="2"/>
      <c r="D87" s="2"/>
      <c r="E87" s="2"/>
      <c r="F87" s="2"/>
      <c r="G87" s="2"/>
      <c r="H87" s="2"/>
      <c r="I87" s="2"/>
    </row>
    <row r="88" spans="2:9">
      <c r="B88" s="2"/>
      <c r="C88" s="2"/>
      <c r="D88" s="2"/>
      <c r="E88" s="2"/>
      <c r="F88" s="2"/>
      <c r="G88" s="2"/>
      <c r="H88" s="2"/>
      <c r="I88" s="2"/>
    </row>
    <row r="89" spans="2:9">
      <c r="B89" s="2"/>
      <c r="C89" s="2"/>
      <c r="D89" s="2"/>
      <c r="E89" s="2"/>
      <c r="F89" s="2"/>
      <c r="G89" s="2"/>
      <c r="H89" s="2"/>
      <c r="I89" s="2"/>
    </row>
    <row r="90" spans="2:9">
      <c r="B90" s="2"/>
      <c r="C90" s="2"/>
      <c r="D90" s="2"/>
      <c r="E90" s="2"/>
      <c r="F90" s="2"/>
      <c r="G90" s="2"/>
      <c r="H90" s="2"/>
      <c r="I90" s="2"/>
    </row>
    <row r="91" spans="2:9">
      <c r="B91" s="2"/>
      <c r="C91" s="2"/>
      <c r="D91" s="2"/>
      <c r="E91" s="2"/>
      <c r="F91" s="2"/>
      <c r="G91" s="2"/>
      <c r="H91" s="2"/>
      <c r="I91" s="2"/>
    </row>
    <row r="92" spans="2:9">
      <c r="B92" s="2"/>
      <c r="C92" s="2"/>
      <c r="D92" s="2"/>
      <c r="E92" s="2"/>
      <c r="F92" s="2"/>
      <c r="G92" s="2"/>
      <c r="H92" s="2"/>
      <c r="I92" s="2"/>
    </row>
    <row r="93" spans="2:9">
      <c r="B93" s="2"/>
      <c r="C93" s="2"/>
      <c r="D93" s="2"/>
      <c r="E93" s="2"/>
      <c r="F93" s="2"/>
      <c r="G93" s="2"/>
      <c r="H93" s="2"/>
      <c r="I93" s="2"/>
    </row>
    <row r="94" spans="2:9">
      <c r="B94" s="2"/>
      <c r="C94" s="2"/>
      <c r="D94" s="2"/>
      <c r="E94" s="2"/>
      <c r="F94" s="2"/>
      <c r="G94" s="2"/>
      <c r="H94" s="2"/>
      <c r="I94" s="2"/>
    </row>
    <row r="95" spans="2:9">
      <c r="B95" s="2"/>
      <c r="C95" s="2"/>
      <c r="D95" s="2"/>
      <c r="E95" s="2"/>
      <c r="F95" s="2"/>
      <c r="G95" s="2"/>
      <c r="H95" s="2"/>
      <c r="I95" s="2"/>
    </row>
    <row r="96" spans="2:9">
      <c r="B96" s="2"/>
      <c r="C96" s="2"/>
      <c r="D96" s="2"/>
      <c r="E96" s="2"/>
      <c r="F96" s="2"/>
      <c r="G96" s="2"/>
      <c r="H96" s="2"/>
      <c r="I96" s="2"/>
    </row>
    <row r="97" spans="2:9">
      <c r="B97" s="2"/>
      <c r="C97" s="2"/>
      <c r="D97" s="2"/>
      <c r="E97" s="2"/>
      <c r="F97" s="2"/>
      <c r="G97" s="2"/>
      <c r="H97" s="2"/>
      <c r="I97" s="2"/>
    </row>
    <row r="98" spans="2:9">
      <c r="B98" s="2"/>
      <c r="C98" s="2"/>
      <c r="D98" s="2"/>
      <c r="E98" s="2"/>
      <c r="F98" s="2"/>
      <c r="G98" s="2"/>
      <c r="H98" s="2"/>
      <c r="I98" s="2"/>
    </row>
    <row r="99" spans="2:9">
      <c r="B99" s="2"/>
      <c r="C99" s="2"/>
      <c r="D99" s="2"/>
      <c r="E99" s="2"/>
      <c r="F99" s="2"/>
      <c r="G99" s="2"/>
      <c r="H99" s="2"/>
      <c r="I99" s="2"/>
    </row>
    <row r="100" spans="2:9">
      <c r="B100" s="2"/>
      <c r="C100" s="2"/>
      <c r="D100" s="2"/>
      <c r="E100" s="2"/>
      <c r="F100" s="2"/>
      <c r="G100" s="2"/>
      <c r="H100" s="2"/>
      <c r="I100" s="2"/>
    </row>
    <row r="101" spans="2:9">
      <c r="B101" s="2"/>
      <c r="C101" s="2"/>
      <c r="D101" s="2"/>
      <c r="E101" s="2"/>
      <c r="F101" s="2"/>
      <c r="G101" s="2"/>
      <c r="H101" s="2"/>
      <c r="I101" s="2"/>
    </row>
    <row r="102" spans="2:9">
      <c r="B102" s="2"/>
      <c r="C102" s="2"/>
      <c r="D102" s="2"/>
      <c r="E102" s="2"/>
      <c r="F102" s="2"/>
      <c r="G102" s="2"/>
      <c r="H102" s="2"/>
      <c r="I102" s="2"/>
    </row>
    <row r="103" spans="2:9">
      <c r="B103" s="2"/>
      <c r="C103" s="2"/>
      <c r="D103" s="2"/>
      <c r="E103" s="2"/>
      <c r="F103" s="2"/>
      <c r="G103" s="2"/>
      <c r="H103" s="2"/>
      <c r="I103" s="2"/>
    </row>
    <row r="104" spans="2:9">
      <c r="B104" s="2"/>
      <c r="C104" s="2"/>
      <c r="D104" s="2"/>
      <c r="E104" s="2"/>
      <c r="F104" s="2"/>
      <c r="G104" s="2"/>
      <c r="H104" s="2"/>
      <c r="I104" s="2"/>
    </row>
    <row r="105" spans="2:9">
      <c r="B105" s="2"/>
      <c r="C105" s="2"/>
      <c r="D105" s="2"/>
      <c r="E105" s="2"/>
      <c r="F105" s="2"/>
      <c r="G105" s="2"/>
      <c r="H105" s="2"/>
      <c r="I105" s="2"/>
    </row>
    <row r="106" spans="2:9">
      <c r="B106" s="2"/>
      <c r="C106" s="2"/>
      <c r="D106" s="2"/>
      <c r="E106" s="2"/>
      <c r="F106" s="2"/>
      <c r="G106" s="2"/>
      <c r="H106" s="2"/>
      <c r="I106" s="2"/>
    </row>
    <row r="107" spans="2:9">
      <c r="B107" s="2"/>
      <c r="C107" s="2"/>
      <c r="D107" s="2"/>
      <c r="E107" s="2"/>
      <c r="F107" s="2"/>
      <c r="G107" s="2"/>
      <c r="H107" s="2"/>
      <c r="I107" s="2"/>
    </row>
    <row r="108" spans="2:9">
      <c r="B108" s="2"/>
      <c r="C108" s="2"/>
      <c r="D108" s="2"/>
      <c r="E108" s="2"/>
      <c r="F108" s="2"/>
      <c r="G108" s="2"/>
      <c r="H108" s="2"/>
      <c r="I108" s="2"/>
    </row>
    <row r="109" spans="2:9">
      <c r="B109" s="2"/>
      <c r="C109" s="2"/>
      <c r="D109" s="2"/>
      <c r="E109" s="2"/>
      <c r="F109" s="2"/>
      <c r="G109" s="2"/>
      <c r="H109" s="2"/>
      <c r="I109" s="2"/>
    </row>
    <row r="110" spans="2:9">
      <c r="B110" s="2"/>
      <c r="C110" s="2"/>
      <c r="D110" s="2"/>
      <c r="E110" s="2"/>
      <c r="F110" s="2"/>
      <c r="G110" s="2"/>
      <c r="H110" s="2"/>
      <c r="I110" s="2"/>
    </row>
    <row r="111" spans="2:9">
      <c r="B111" s="2"/>
      <c r="C111" s="2"/>
      <c r="D111" s="2"/>
      <c r="E111" s="2"/>
      <c r="F111" s="2"/>
      <c r="G111" s="2"/>
      <c r="H111" s="2"/>
      <c r="I111" s="2"/>
    </row>
    <row r="112" spans="2:9">
      <c r="B112" s="2"/>
      <c r="C112" s="2"/>
      <c r="D112" s="2"/>
      <c r="E112" s="2"/>
      <c r="F112" s="2"/>
      <c r="G112" s="2"/>
      <c r="H112" s="2"/>
      <c r="I112" s="2"/>
    </row>
    <row r="113" spans="2:9">
      <c r="B113" s="2"/>
      <c r="C113" s="2"/>
      <c r="D113" s="2"/>
      <c r="E113" s="2"/>
      <c r="F113" s="2"/>
      <c r="G113" s="2"/>
      <c r="H113" s="2"/>
      <c r="I113" s="2"/>
    </row>
    <row r="114" spans="2:9">
      <c r="B114" s="2"/>
      <c r="C114" s="2"/>
      <c r="D114" s="2"/>
      <c r="E114" s="2"/>
      <c r="F114" s="2"/>
      <c r="G114" s="2"/>
      <c r="H114" s="2"/>
      <c r="I114" s="2"/>
    </row>
    <row r="115" spans="2:9">
      <c r="B115" s="2"/>
      <c r="C115" s="2"/>
      <c r="D115" s="2"/>
      <c r="E115" s="2"/>
      <c r="F115" s="2"/>
      <c r="G115" s="2"/>
      <c r="H115" s="2"/>
      <c r="I115" s="2"/>
    </row>
    <row r="116" spans="2:9">
      <c r="B116" s="2"/>
      <c r="C116" s="2"/>
      <c r="D116" s="2"/>
      <c r="E116" s="2"/>
      <c r="F116" s="2"/>
      <c r="G116" s="2"/>
      <c r="H116" s="2"/>
      <c r="I116" s="2"/>
    </row>
    <row r="117" spans="2:9">
      <c r="B117" s="2"/>
      <c r="C117" s="2"/>
      <c r="D117" s="2"/>
      <c r="E117" s="2"/>
      <c r="F117" s="2"/>
      <c r="G117" s="2"/>
      <c r="H117" s="2"/>
      <c r="I117" s="2"/>
    </row>
    <row r="118" spans="2:9">
      <c r="B118" s="2"/>
      <c r="C118" s="2"/>
      <c r="D118" s="2"/>
      <c r="E118" s="2"/>
      <c r="F118" s="2"/>
      <c r="G118" s="2"/>
      <c r="H118" s="2"/>
      <c r="I118" s="2"/>
    </row>
    <row r="119" spans="2:9">
      <c r="B119" s="2"/>
      <c r="C119" s="2"/>
      <c r="D119" s="2"/>
      <c r="E119" s="2"/>
      <c r="F119" s="2"/>
      <c r="G119" s="2"/>
      <c r="H119" s="2"/>
      <c r="I119" s="2"/>
    </row>
    <row r="120" spans="2:9">
      <c r="B120" s="2"/>
      <c r="C120" s="2"/>
      <c r="D120" s="2"/>
      <c r="E120" s="2"/>
      <c r="F120" s="2"/>
      <c r="G120" s="2"/>
      <c r="H120" s="2"/>
      <c r="I120" s="2"/>
    </row>
    <row r="121" spans="2:9">
      <c r="B121" s="2"/>
      <c r="C121" s="2"/>
      <c r="D121" s="2"/>
      <c r="E121" s="2"/>
      <c r="F121" s="2"/>
      <c r="G121" s="2"/>
      <c r="H121" s="2"/>
      <c r="I121" s="2"/>
    </row>
    <row r="122" spans="2:9">
      <c r="B122" s="2"/>
      <c r="C122" s="2"/>
      <c r="D122" s="2"/>
      <c r="E122" s="2"/>
      <c r="F122" s="2"/>
      <c r="G122" s="2"/>
      <c r="H122" s="2"/>
      <c r="I122" s="2"/>
    </row>
    <row r="123" spans="2:9">
      <c r="B123" s="2"/>
      <c r="C123" s="2"/>
      <c r="D123" s="2"/>
      <c r="E123" s="2"/>
      <c r="F123" s="2"/>
      <c r="G123" s="2"/>
      <c r="H123" s="2"/>
      <c r="I123" s="2"/>
    </row>
    <row r="124" spans="2:9">
      <c r="B124" s="2"/>
      <c r="C124" s="2"/>
      <c r="D124" s="2"/>
      <c r="E124" s="2"/>
      <c r="F124" s="2"/>
      <c r="G124" s="2"/>
      <c r="H124" s="2"/>
      <c r="I124" s="2"/>
    </row>
    <row r="125" spans="2:9">
      <c r="B125" s="2"/>
      <c r="C125" s="2"/>
      <c r="D125" s="2"/>
      <c r="E125" s="2"/>
      <c r="F125" s="2"/>
      <c r="G125" s="2"/>
      <c r="H125" s="2"/>
      <c r="I125" s="2"/>
    </row>
    <row r="126" spans="2:9">
      <c r="B126" s="2"/>
      <c r="C126" s="2"/>
      <c r="D126" s="2"/>
      <c r="E126" s="2"/>
      <c r="F126" s="2"/>
      <c r="G126" s="2"/>
      <c r="H126" s="2"/>
      <c r="I126" s="2"/>
    </row>
    <row r="127" spans="2:9">
      <c r="B127" s="2"/>
      <c r="C127" s="2"/>
      <c r="D127" s="2"/>
      <c r="E127" s="2"/>
      <c r="F127" s="2"/>
      <c r="G127" s="2"/>
      <c r="H127" s="2"/>
      <c r="I127" s="2"/>
    </row>
    <row r="128" spans="2:9">
      <c r="B128" s="2"/>
      <c r="C128" s="2"/>
      <c r="D128" s="2"/>
      <c r="E128" s="2"/>
      <c r="F128" s="2"/>
      <c r="G128" s="2"/>
      <c r="H128" s="2"/>
      <c r="I128" s="2"/>
    </row>
    <row r="129" spans="2:9">
      <c r="B129" s="2"/>
      <c r="C129" s="2"/>
      <c r="D129" s="2"/>
      <c r="E129" s="2"/>
      <c r="F129" s="2"/>
      <c r="G129" s="2"/>
      <c r="H129" s="2"/>
      <c r="I129" s="2"/>
    </row>
    <row r="130" spans="2:9">
      <c r="B130" s="2"/>
      <c r="C130" s="2"/>
      <c r="D130" s="2"/>
      <c r="E130" s="2"/>
      <c r="F130" s="2"/>
      <c r="G130" s="2"/>
      <c r="H130" s="2"/>
      <c r="I130" s="2"/>
    </row>
    <row r="131" spans="2:9">
      <c r="B131" s="2"/>
      <c r="C131" s="2"/>
      <c r="D131" s="2"/>
      <c r="E131" s="2"/>
      <c r="F131" s="2"/>
      <c r="G131" s="2"/>
      <c r="H131" s="2"/>
      <c r="I131" s="2"/>
    </row>
    <row r="132" spans="2:9">
      <c r="B132" s="2"/>
      <c r="C132" s="2"/>
      <c r="D132" s="2"/>
      <c r="E132" s="2"/>
      <c r="F132" s="2"/>
      <c r="G132" s="2"/>
      <c r="H132" s="2"/>
      <c r="I132" s="2"/>
    </row>
    <row r="133" spans="2:9">
      <c r="B133" s="2"/>
      <c r="C133" s="2"/>
      <c r="D133" s="2"/>
      <c r="E133" s="2"/>
      <c r="F133" s="2"/>
      <c r="G133" s="2"/>
      <c r="H133" s="2"/>
      <c r="I133" s="2"/>
    </row>
    <row r="134" spans="2:9">
      <c r="B134" s="2"/>
      <c r="C134" s="2"/>
      <c r="D134" s="2"/>
      <c r="E134" s="2"/>
      <c r="F134" s="2"/>
      <c r="G134" s="2"/>
      <c r="H134" s="2"/>
      <c r="I134" s="2"/>
    </row>
    <row r="135" spans="2:9">
      <c r="B135" s="2"/>
      <c r="C135" s="2"/>
      <c r="D135" s="2"/>
      <c r="E135" s="2"/>
      <c r="F135" s="2"/>
      <c r="G135" s="2"/>
      <c r="H135" s="2"/>
      <c r="I135" s="2"/>
    </row>
    <row r="136" spans="2:9">
      <c r="B136" s="2"/>
      <c r="C136" s="2"/>
      <c r="D136" s="2"/>
      <c r="E136" s="2"/>
      <c r="F136" s="2"/>
      <c r="G136" s="2"/>
      <c r="H136" s="2"/>
      <c r="I136" s="2"/>
    </row>
    <row r="137" spans="2:9">
      <c r="B137" s="2"/>
      <c r="C137" s="2"/>
      <c r="D137" s="2"/>
      <c r="E137" s="2"/>
      <c r="F137" s="2"/>
      <c r="G137" s="2"/>
      <c r="H137" s="2"/>
      <c r="I137" s="2"/>
    </row>
    <row r="138" spans="2:9">
      <c r="B138" s="2"/>
      <c r="C138" s="2"/>
      <c r="D138" s="2"/>
      <c r="E138" s="2"/>
      <c r="F138" s="2"/>
      <c r="G138" s="2"/>
      <c r="H138" s="2"/>
      <c r="I138" s="2"/>
    </row>
    <row r="139" spans="2:9">
      <c r="B139" s="2"/>
      <c r="C139" s="2"/>
      <c r="D139" s="2"/>
      <c r="E139" s="2"/>
      <c r="F139" s="2"/>
      <c r="G139" s="2"/>
      <c r="H139" s="2"/>
      <c r="I139" s="2"/>
    </row>
    <row r="140" spans="2:9">
      <c r="B140" s="2"/>
      <c r="C140" s="2"/>
      <c r="D140" s="2"/>
      <c r="E140" s="2"/>
      <c r="F140" s="2"/>
      <c r="G140" s="2"/>
      <c r="H140" s="2"/>
      <c r="I140" s="2"/>
    </row>
    <row r="141" spans="2:9">
      <c r="B141" s="2"/>
      <c r="C141" s="2"/>
      <c r="D141" s="2"/>
      <c r="E141" s="2"/>
      <c r="F141" s="2"/>
      <c r="G141" s="2"/>
      <c r="H141" s="2"/>
      <c r="I141" s="2"/>
    </row>
    <row r="142" spans="2:9">
      <c r="B142" s="2"/>
      <c r="C142" s="2"/>
      <c r="D142" s="2"/>
      <c r="E142" s="2"/>
      <c r="F142" s="2"/>
      <c r="G142" s="2"/>
      <c r="H142" s="2"/>
      <c r="I142" s="2"/>
    </row>
    <row r="143" spans="2:9">
      <c r="B143" s="2"/>
      <c r="C143" s="2"/>
      <c r="D143" s="2"/>
      <c r="E143" s="2"/>
      <c r="F143" s="2"/>
      <c r="G143" s="2"/>
      <c r="H143" s="2"/>
      <c r="I143" s="2"/>
    </row>
    <row r="144" spans="2:9">
      <c r="B144" s="2"/>
      <c r="C144" s="2"/>
      <c r="D144" s="2"/>
      <c r="E144" s="2"/>
      <c r="F144" s="2"/>
      <c r="G144" s="2"/>
      <c r="H144" s="2"/>
      <c r="I144" s="2"/>
    </row>
    <row r="145" spans="2:9">
      <c r="B145" s="2"/>
      <c r="C145" s="2"/>
      <c r="D145" s="2"/>
      <c r="E145" s="2"/>
      <c r="F145" s="2"/>
      <c r="G145" s="2"/>
      <c r="H145" s="2"/>
      <c r="I145" s="2"/>
    </row>
    <row r="146" spans="2:9">
      <c r="B146" s="2"/>
      <c r="C146" s="2"/>
      <c r="D146" s="2"/>
      <c r="E146" s="2"/>
      <c r="F146" s="2"/>
      <c r="G146" s="2"/>
      <c r="H146" s="2"/>
      <c r="I146" s="2"/>
    </row>
    <row r="147" spans="2:9">
      <c r="B147" s="2"/>
      <c r="C147" s="2"/>
      <c r="D147" s="2"/>
      <c r="E147" s="2"/>
      <c r="F147" s="2"/>
      <c r="G147" s="2"/>
      <c r="H147" s="2"/>
      <c r="I147" s="2"/>
    </row>
    <row r="148" spans="2:9">
      <c r="B148" s="2"/>
      <c r="C148" s="2"/>
      <c r="D148" s="2"/>
      <c r="E148" s="2"/>
      <c r="F148" s="2"/>
      <c r="G148" s="2"/>
      <c r="H148" s="2"/>
      <c r="I148" s="2"/>
    </row>
    <row r="149" spans="2:9">
      <c r="B149" s="2"/>
      <c r="C149" s="2"/>
      <c r="D149" s="2"/>
      <c r="E149" s="2"/>
      <c r="F149" s="2"/>
      <c r="G149" s="2"/>
      <c r="H149" s="2"/>
      <c r="I149" s="2"/>
    </row>
    <row r="150" spans="2:9">
      <c r="B150" s="2"/>
      <c r="C150" s="2"/>
      <c r="D150" s="2"/>
      <c r="E150" s="2"/>
      <c r="F150" s="2"/>
      <c r="G150" s="2"/>
      <c r="H150" s="2"/>
      <c r="I150" s="2"/>
    </row>
    <row r="151" spans="2:9">
      <c r="B151" s="2"/>
      <c r="C151" s="2"/>
      <c r="D151" s="2"/>
      <c r="E151" s="2"/>
      <c r="F151" s="2"/>
      <c r="G151" s="2"/>
      <c r="H151" s="2"/>
      <c r="I151" s="2"/>
    </row>
    <row r="152" spans="2:9">
      <c r="B152" s="2"/>
      <c r="C152" s="2"/>
      <c r="D152" s="2"/>
      <c r="E152" s="2"/>
      <c r="F152" s="2"/>
      <c r="G152" s="2"/>
      <c r="H152" s="2"/>
      <c r="I152" s="2"/>
    </row>
    <row r="153" spans="2:9">
      <c r="B153" s="2"/>
      <c r="C153" s="2"/>
      <c r="D153" s="2"/>
      <c r="E153" s="2"/>
      <c r="F153" s="2"/>
      <c r="G153" s="2"/>
      <c r="H153" s="2"/>
      <c r="I153" s="2"/>
    </row>
    <row r="154" spans="2:9">
      <c r="B154" s="2"/>
      <c r="C154" s="2"/>
      <c r="D154" s="2"/>
      <c r="E154" s="2"/>
      <c r="F154" s="2"/>
      <c r="G154" s="2"/>
      <c r="H154" s="2"/>
      <c r="I154" s="2"/>
    </row>
    <row r="155" spans="2:9">
      <c r="B155" s="2"/>
      <c r="C155" s="2"/>
      <c r="D155" s="2"/>
      <c r="E155" s="2"/>
      <c r="F155" s="2"/>
      <c r="G155" s="2"/>
      <c r="H155" s="2"/>
      <c r="I155" s="2"/>
    </row>
    <row r="156" spans="2:9">
      <c r="B156" s="2"/>
      <c r="C156" s="2"/>
      <c r="D156" s="2"/>
      <c r="E156" s="2"/>
      <c r="F156" s="2"/>
      <c r="G156" s="2"/>
      <c r="H156" s="2"/>
      <c r="I156" s="2"/>
    </row>
    <row r="157" spans="2:9">
      <c r="B157" s="2"/>
      <c r="C157" s="2"/>
      <c r="D157" s="2"/>
      <c r="E157" s="2"/>
      <c r="F157" s="2"/>
      <c r="G157" s="2"/>
      <c r="H157" s="2"/>
      <c r="I157" s="2"/>
    </row>
    <row r="158" spans="2:9">
      <c r="B158" s="2"/>
      <c r="C158" s="2"/>
      <c r="D158" s="2"/>
      <c r="E158" s="2"/>
      <c r="F158" s="2"/>
      <c r="G158" s="2"/>
      <c r="H158" s="2"/>
      <c r="I158" s="2"/>
    </row>
    <row r="159" spans="2:9">
      <c r="B159" s="2"/>
      <c r="C159" s="2"/>
      <c r="D159" s="2"/>
      <c r="E159" s="2"/>
      <c r="F159" s="2"/>
      <c r="G159" s="2"/>
      <c r="H159" s="2"/>
      <c r="I159" s="2"/>
    </row>
    <row r="160" spans="2:9">
      <c r="B160" s="2"/>
      <c r="C160" s="2"/>
      <c r="D160" s="2"/>
      <c r="E160" s="2"/>
      <c r="F160" s="2"/>
      <c r="G160" s="2"/>
      <c r="H160" s="2"/>
      <c r="I160" s="2"/>
    </row>
    <row r="161" spans="2:9">
      <c r="B161" s="2"/>
      <c r="C161" s="2"/>
      <c r="D161" s="2"/>
      <c r="E161" s="2"/>
      <c r="F161" s="2"/>
      <c r="G161" s="2"/>
      <c r="H161" s="2"/>
      <c r="I161" s="2"/>
    </row>
    <row r="162" spans="2:9">
      <c r="B162" s="2"/>
      <c r="C162" s="2"/>
      <c r="D162" s="2"/>
      <c r="E162" s="2"/>
      <c r="F162" s="2"/>
      <c r="G162" s="2"/>
      <c r="H162" s="2"/>
      <c r="I162" s="2"/>
    </row>
    <row r="163" spans="2:9">
      <c r="B163" s="2"/>
      <c r="C163" s="2"/>
      <c r="D163" s="2"/>
      <c r="E163" s="2"/>
      <c r="F163" s="2"/>
      <c r="G163" s="2"/>
      <c r="H163" s="2"/>
      <c r="I163" s="2"/>
    </row>
    <row r="164" spans="2:9">
      <c r="B164" s="2"/>
      <c r="C164" s="2"/>
      <c r="D164" s="2"/>
      <c r="E164" s="2"/>
      <c r="F164" s="2"/>
      <c r="G164" s="2"/>
      <c r="H164" s="2"/>
      <c r="I164" s="2"/>
    </row>
    <row r="165" spans="2:9">
      <c r="B165" s="2"/>
      <c r="C165" s="2"/>
      <c r="D165" s="2"/>
      <c r="E165" s="2"/>
      <c r="F165" s="2"/>
      <c r="G165" s="2"/>
      <c r="H165" s="2"/>
      <c r="I165" s="2"/>
    </row>
    <row r="166" spans="2:9">
      <c r="B166" s="2"/>
      <c r="C166" s="2"/>
      <c r="D166" s="2"/>
      <c r="E166" s="2"/>
      <c r="F166" s="2"/>
      <c r="G166" s="2"/>
      <c r="H166" s="2"/>
      <c r="I166" s="2"/>
    </row>
    <row r="167" spans="2:9">
      <c r="B167" s="2"/>
      <c r="C167" s="2"/>
      <c r="D167" s="2"/>
      <c r="E167" s="2"/>
      <c r="F167" s="2"/>
      <c r="G167" s="2"/>
      <c r="H167" s="2"/>
      <c r="I167" s="2"/>
    </row>
    <row r="168" spans="2:9">
      <c r="B168" s="2"/>
      <c r="C168" s="2"/>
      <c r="D168" s="2"/>
      <c r="E168" s="2"/>
      <c r="F168" s="2"/>
      <c r="G168" s="2"/>
      <c r="H168" s="2"/>
      <c r="I168" s="2"/>
    </row>
    <row r="169" spans="2:9">
      <c r="B169" s="2"/>
      <c r="C169" s="2"/>
      <c r="D169" s="2"/>
      <c r="E169" s="2"/>
      <c r="F169" s="2"/>
      <c r="G169" s="2"/>
      <c r="H169" s="2"/>
      <c r="I169" s="2"/>
    </row>
    <row r="170" spans="2:9">
      <c r="B170" s="2"/>
      <c r="C170" s="2"/>
      <c r="D170" s="2"/>
      <c r="E170" s="2"/>
      <c r="F170" s="2"/>
      <c r="G170" s="2"/>
      <c r="H170" s="2"/>
      <c r="I170" s="2"/>
    </row>
    <row r="171" spans="2:9">
      <c r="B171" s="2"/>
      <c r="C171" s="2"/>
      <c r="D171" s="2"/>
      <c r="E171" s="2"/>
      <c r="F171" s="2"/>
      <c r="G171" s="2"/>
      <c r="H171" s="2"/>
      <c r="I171" s="2"/>
    </row>
    <row r="172" spans="2:9">
      <c r="B172" s="2"/>
      <c r="C172" s="2"/>
      <c r="D172" s="2"/>
      <c r="E172" s="2"/>
      <c r="F172" s="2"/>
      <c r="G172" s="2"/>
      <c r="H172" s="2"/>
      <c r="I172" s="2"/>
    </row>
    <row r="173" spans="2:9">
      <c r="B173" s="2"/>
      <c r="C173" s="2"/>
      <c r="D173" s="2"/>
      <c r="E173" s="2"/>
      <c r="F173" s="2"/>
      <c r="G173" s="2"/>
      <c r="H173" s="2"/>
      <c r="I173" s="2"/>
    </row>
    <row r="174" spans="2:9">
      <c r="B174" s="2"/>
      <c r="C174" s="2"/>
      <c r="D174" s="2"/>
      <c r="E174" s="2"/>
      <c r="F174" s="2"/>
      <c r="G174" s="2"/>
      <c r="H174" s="2"/>
      <c r="I174" s="2"/>
    </row>
    <row r="175" spans="2:9">
      <c r="B175" s="2"/>
      <c r="C175" s="2"/>
      <c r="D175" s="2"/>
      <c r="E175" s="2"/>
      <c r="F175" s="2"/>
      <c r="G175" s="2"/>
      <c r="H175" s="2"/>
      <c r="I175" s="2"/>
    </row>
    <row r="176" spans="2:9">
      <c r="B176" s="2"/>
      <c r="C176" s="2"/>
      <c r="D176" s="2"/>
      <c r="E176" s="2"/>
      <c r="F176" s="2"/>
      <c r="G176" s="2"/>
      <c r="H176" s="2"/>
      <c r="I176" s="2"/>
    </row>
    <row r="177" spans="2:9">
      <c r="B177" s="2"/>
      <c r="C177" s="2"/>
      <c r="D177" s="2"/>
      <c r="E177" s="2"/>
      <c r="F177" s="2"/>
      <c r="G177" s="2"/>
      <c r="H177" s="2"/>
      <c r="I177" s="2"/>
    </row>
    <row r="178" spans="2:9">
      <c r="B178" s="2"/>
      <c r="C178" s="2"/>
      <c r="D178" s="2"/>
      <c r="E178" s="2"/>
      <c r="F178" s="2"/>
      <c r="G178" s="2"/>
      <c r="H178" s="2"/>
      <c r="I178" s="2"/>
    </row>
    <row r="179" spans="2:9">
      <c r="B179" s="2"/>
      <c r="C179" s="2"/>
      <c r="D179" s="2"/>
      <c r="E179" s="2"/>
      <c r="F179" s="2"/>
      <c r="G179" s="2"/>
      <c r="H179" s="2"/>
      <c r="I179" s="2"/>
    </row>
    <row r="180" spans="2:9">
      <c r="B180" s="2"/>
      <c r="C180" s="2"/>
      <c r="D180" s="2"/>
      <c r="E180" s="2"/>
      <c r="F180" s="2"/>
      <c r="G180" s="2"/>
      <c r="H180" s="2"/>
      <c r="I180" s="2"/>
    </row>
    <row r="181" spans="2:9">
      <c r="B181" s="2"/>
      <c r="C181" s="2"/>
      <c r="D181" s="2"/>
      <c r="E181" s="2"/>
      <c r="F181" s="2"/>
      <c r="G181" s="2"/>
      <c r="H181" s="2"/>
      <c r="I181" s="2"/>
    </row>
    <row r="182" spans="2:9">
      <c r="B182" s="2"/>
      <c r="C182" s="2"/>
      <c r="D182" s="2"/>
      <c r="E182" s="2"/>
      <c r="F182" s="2"/>
      <c r="G182" s="2"/>
      <c r="H182" s="2"/>
      <c r="I182" s="2"/>
    </row>
    <row r="183" spans="2:9">
      <c r="B183" s="2"/>
      <c r="C183" s="2"/>
      <c r="D183" s="2"/>
      <c r="E183" s="2"/>
      <c r="F183" s="2"/>
      <c r="G183" s="2"/>
      <c r="H183" s="2"/>
      <c r="I183" s="2"/>
    </row>
    <row r="184" spans="2:9">
      <c r="B184" s="2"/>
      <c r="C184" s="2"/>
      <c r="D184" s="2"/>
      <c r="E184" s="2"/>
      <c r="F184" s="2"/>
      <c r="G184" s="2"/>
      <c r="H184" s="2"/>
      <c r="I184" s="2"/>
    </row>
    <row r="185" spans="2:9">
      <c r="B185" s="2"/>
      <c r="C185" s="2"/>
      <c r="D185" s="2"/>
      <c r="E185" s="2"/>
      <c r="F185" s="2"/>
      <c r="G185" s="2"/>
      <c r="H185" s="2"/>
      <c r="I185" s="2"/>
    </row>
    <row r="186" spans="2:9">
      <c r="B186" s="2"/>
      <c r="C186" s="2"/>
      <c r="D186" s="2"/>
      <c r="E186" s="2"/>
      <c r="F186" s="2"/>
      <c r="G186" s="2"/>
      <c r="H186" s="2"/>
      <c r="I186" s="2"/>
    </row>
    <row r="187" spans="2:9">
      <c r="B187" s="2"/>
      <c r="C187" s="2"/>
      <c r="D187" s="2"/>
      <c r="E187" s="2"/>
      <c r="F187" s="2"/>
      <c r="G187" s="2"/>
      <c r="H187" s="2"/>
      <c r="I187" s="2"/>
    </row>
    <row r="188" spans="2:9">
      <c r="B188" s="2"/>
      <c r="C188" s="2"/>
      <c r="D188" s="2"/>
      <c r="E188" s="2"/>
      <c r="F188" s="2"/>
      <c r="G188" s="2"/>
      <c r="H188" s="2"/>
      <c r="I188" s="2"/>
    </row>
    <row r="189" spans="2:9">
      <c r="B189" s="2"/>
      <c r="C189" s="2"/>
      <c r="D189" s="2"/>
      <c r="E189" s="2"/>
      <c r="F189" s="2"/>
      <c r="G189" s="2"/>
      <c r="H189" s="2"/>
      <c r="I189" s="2"/>
    </row>
    <row r="190" spans="2:9">
      <c r="B190" s="2"/>
      <c r="C190" s="2"/>
      <c r="D190" s="2"/>
      <c r="E190" s="2"/>
      <c r="F190" s="2"/>
      <c r="G190" s="2"/>
      <c r="H190" s="2"/>
      <c r="I190" s="2"/>
    </row>
    <row r="191" spans="2:9">
      <c r="B191" s="2"/>
      <c r="C191" s="2"/>
      <c r="D191" s="2"/>
      <c r="E191" s="2"/>
      <c r="F191" s="2"/>
      <c r="G191" s="2"/>
      <c r="H191" s="2"/>
      <c r="I191" s="2"/>
    </row>
    <row r="192" spans="2:9">
      <c r="B192" s="2"/>
      <c r="C192" s="2"/>
      <c r="D192" s="2"/>
      <c r="E192" s="2"/>
      <c r="F192" s="2"/>
      <c r="G192" s="2"/>
      <c r="H192" s="2"/>
      <c r="I192" s="2"/>
    </row>
    <row r="193" spans="2:9">
      <c r="B193" s="2"/>
      <c r="C193" s="2"/>
      <c r="D193" s="2"/>
      <c r="E193" s="2"/>
      <c r="F193" s="2"/>
      <c r="G193" s="2"/>
      <c r="H193" s="2"/>
      <c r="I193" s="2"/>
    </row>
    <row r="194" spans="2:9">
      <c r="B194" s="2"/>
      <c r="C194" s="2"/>
      <c r="D194" s="2"/>
      <c r="E194" s="2"/>
      <c r="F194" s="2"/>
      <c r="G194" s="2"/>
      <c r="H194" s="2"/>
      <c r="I194" s="2"/>
    </row>
    <row r="195" spans="2:9">
      <c r="B195" s="2"/>
      <c r="C195" s="2"/>
      <c r="D195" s="2"/>
      <c r="E195" s="2"/>
      <c r="F195" s="2"/>
      <c r="G195" s="2"/>
      <c r="H195" s="2"/>
      <c r="I195" s="2"/>
    </row>
    <row r="196" spans="2:9">
      <c r="B196" s="2"/>
      <c r="C196" s="2"/>
      <c r="D196" s="2"/>
      <c r="E196" s="2"/>
      <c r="F196" s="2"/>
      <c r="G196" s="2"/>
      <c r="H196" s="2"/>
      <c r="I196" s="2"/>
    </row>
    <row r="197" spans="2:9">
      <c r="B197" s="2"/>
      <c r="C197" s="2"/>
      <c r="D197" s="2"/>
      <c r="E197" s="2"/>
      <c r="F197" s="2"/>
      <c r="G197" s="2"/>
      <c r="H197" s="2"/>
      <c r="I197" s="2"/>
    </row>
    <row r="198" spans="2:9">
      <c r="B198" s="2"/>
      <c r="C198" s="2"/>
      <c r="D198" s="2"/>
      <c r="E198" s="2"/>
      <c r="F198" s="2"/>
      <c r="G198" s="2"/>
      <c r="H198" s="2"/>
      <c r="I198" s="2"/>
    </row>
    <row r="199" spans="2:9">
      <c r="B199" s="2"/>
      <c r="C199" s="2"/>
      <c r="D199" s="2"/>
      <c r="E199" s="2"/>
      <c r="F199" s="2"/>
      <c r="G199" s="2"/>
      <c r="H199" s="2"/>
      <c r="I199" s="2"/>
    </row>
    <row r="200" spans="2:9">
      <c r="B200" s="2"/>
      <c r="C200" s="2"/>
      <c r="D200" s="2"/>
      <c r="E200" s="2"/>
      <c r="F200" s="2"/>
      <c r="G200" s="2"/>
      <c r="H200" s="2"/>
      <c r="I200" s="2"/>
    </row>
    <row r="201" spans="2:9">
      <c r="B201" s="2"/>
      <c r="C201" s="2"/>
      <c r="D201" s="2"/>
      <c r="E201" s="2"/>
      <c r="F201" s="2"/>
      <c r="G201" s="2"/>
      <c r="H201" s="2"/>
      <c r="I201" s="2"/>
    </row>
    <row r="202" spans="2:9">
      <c r="B202" s="2"/>
      <c r="C202" s="2"/>
      <c r="D202" s="2"/>
      <c r="E202" s="2"/>
      <c r="F202" s="2"/>
      <c r="G202" s="2"/>
      <c r="H202" s="2"/>
      <c r="I202" s="2"/>
    </row>
    <row r="203" spans="2:9">
      <c r="B203" s="2"/>
      <c r="C203" s="2"/>
      <c r="D203" s="2"/>
      <c r="E203" s="2"/>
      <c r="F203" s="2"/>
      <c r="G203" s="2"/>
      <c r="H203" s="2"/>
      <c r="I203" s="2"/>
    </row>
    <row r="204" spans="2:9">
      <c r="B204" s="2"/>
      <c r="C204" s="2"/>
      <c r="D204" s="2"/>
      <c r="E204" s="2"/>
      <c r="F204" s="2"/>
      <c r="G204" s="2"/>
      <c r="H204" s="2"/>
      <c r="I204" s="2"/>
    </row>
    <row r="205" spans="2:9">
      <c r="B205" s="2"/>
      <c r="C205" s="2"/>
      <c r="D205" s="2"/>
      <c r="E205" s="2"/>
      <c r="F205" s="2"/>
      <c r="G205" s="2"/>
      <c r="H205" s="2"/>
      <c r="I205" s="2"/>
    </row>
    <row r="206" spans="2:9">
      <c r="B206" s="2"/>
      <c r="C206" s="2"/>
      <c r="D206" s="2"/>
      <c r="E206" s="2"/>
      <c r="F206" s="2"/>
      <c r="G206" s="2"/>
      <c r="H206" s="2"/>
      <c r="I206" s="2"/>
    </row>
    <row r="207" spans="2:9">
      <c r="B207" s="2"/>
      <c r="C207" s="2"/>
      <c r="D207" s="2"/>
      <c r="E207" s="2"/>
      <c r="F207" s="2"/>
      <c r="G207" s="2"/>
      <c r="H207" s="2"/>
      <c r="I207" s="2"/>
    </row>
    <row r="208" spans="2:9">
      <c r="B208" s="2"/>
      <c r="C208" s="2"/>
      <c r="D208" s="2"/>
      <c r="E208" s="2"/>
      <c r="F208" s="2"/>
      <c r="G208" s="2"/>
      <c r="H208" s="2"/>
      <c r="I208" s="2"/>
    </row>
    <row r="209" spans="2:9">
      <c r="B209" s="2"/>
      <c r="C209" s="2"/>
      <c r="D209" s="2"/>
      <c r="E209" s="2"/>
      <c r="F209" s="2"/>
      <c r="G209" s="2"/>
      <c r="H209" s="2"/>
      <c r="I209" s="2"/>
    </row>
    <row r="210" spans="2:9">
      <c r="B210" s="2"/>
      <c r="C210" s="2"/>
      <c r="D210" s="2"/>
      <c r="E210" s="2"/>
      <c r="F210" s="2"/>
      <c r="G210" s="2"/>
      <c r="H210" s="2"/>
      <c r="I210" s="2"/>
    </row>
    <row r="211" spans="2:9">
      <c r="B211" s="2"/>
      <c r="C211" s="2"/>
      <c r="D211" s="2"/>
      <c r="E211" s="2"/>
      <c r="F211" s="2"/>
      <c r="G211" s="2"/>
      <c r="H211" s="2"/>
      <c r="I211" s="2"/>
    </row>
    <row r="212" spans="2:9">
      <c r="B212" s="2"/>
      <c r="C212" s="2"/>
      <c r="D212" s="2"/>
      <c r="E212" s="2"/>
      <c r="F212" s="2"/>
      <c r="G212" s="2"/>
      <c r="H212" s="2"/>
      <c r="I212" s="2"/>
    </row>
    <row r="213" spans="2:9">
      <c r="B213" s="2"/>
      <c r="C213" s="2"/>
      <c r="D213" s="2"/>
      <c r="E213" s="2"/>
      <c r="F213" s="2"/>
      <c r="G213" s="2"/>
      <c r="H213" s="2"/>
      <c r="I213" s="2"/>
    </row>
    <row r="214" spans="2:9">
      <c r="B214" s="2"/>
      <c r="C214" s="2"/>
      <c r="D214" s="2"/>
      <c r="E214" s="2"/>
      <c r="F214" s="2"/>
      <c r="G214" s="2"/>
      <c r="H214" s="2"/>
      <c r="I214" s="2"/>
    </row>
    <row r="215" spans="2:9">
      <c r="B215" s="2"/>
      <c r="C215" s="2"/>
      <c r="D215" s="2"/>
      <c r="E215" s="2"/>
      <c r="F215" s="2"/>
      <c r="G215" s="2"/>
      <c r="H215" s="2"/>
      <c r="I215" s="2"/>
    </row>
    <row r="216" spans="2:9">
      <c r="B216" s="2"/>
      <c r="C216" s="2"/>
      <c r="D216" s="2"/>
      <c r="E216" s="2"/>
      <c r="F216" s="2"/>
      <c r="G216" s="2"/>
      <c r="H216" s="2"/>
      <c r="I216" s="2"/>
    </row>
    <row r="217" spans="2:9">
      <c r="B217" s="2"/>
      <c r="C217" s="2"/>
      <c r="D217" s="2"/>
      <c r="E217" s="2"/>
      <c r="F217" s="2"/>
      <c r="G217" s="2"/>
      <c r="H217" s="2"/>
      <c r="I217" s="2"/>
    </row>
    <row r="218" spans="2:9">
      <c r="B218" s="2"/>
      <c r="C218" s="2"/>
      <c r="D218" s="2"/>
      <c r="E218" s="2"/>
      <c r="F218" s="2"/>
      <c r="G218" s="2"/>
      <c r="H218" s="2"/>
      <c r="I218" s="2"/>
    </row>
    <row r="219" spans="2:9">
      <c r="B219" s="2"/>
      <c r="C219" s="2"/>
      <c r="D219" s="2"/>
      <c r="E219" s="2"/>
      <c r="F219" s="2"/>
      <c r="G219" s="2"/>
      <c r="H219" s="2"/>
      <c r="I219" s="2"/>
    </row>
    <row r="220" spans="2:9">
      <c r="B220" s="2"/>
      <c r="C220" s="2"/>
      <c r="D220" s="2"/>
      <c r="E220" s="2"/>
      <c r="F220" s="2"/>
      <c r="G220" s="2"/>
      <c r="H220" s="2"/>
      <c r="I220" s="2"/>
    </row>
    <row r="221" spans="2:9">
      <c r="B221" s="2"/>
      <c r="C221" s="2"/>
      <c r="D221" s="2"/>
      <c r="E221" s="2"/>
      <c r="F221" s="2"/>
      <c r="G221" s="2"/>
      <c r="H221" s="2"/>
      <c r="I221" s="2"/>
    </row>
    <row r="222" spans="2:9">
      <c r="B222" s="2"/>
      <c r="C222" s="2"/>
      <c r="D222" s="2"/>
      <c r="E222" s="2"/>
      <c r="F222" s="2"/>
      <c r="G222" s="2"/>
      <c r="H222" s="2"/>
      <c r="I222" s="2"/>
    </row>
    <row r="223" spans="2:9">
      <c r="B223" s="2"/>
      <c r="C223" s="2"/>
      <c r="D223" s="2"/>
      <c r="E223" s="2"/>
      <c r="F223" s="2"/>
      <c r="G223" s="2"/>
      <c r="H223" s="2"/>
      <c r="I223" s="2"/>
    </row>
    <row r="224" spans="2:9">
      <c r="B224" s="2"/>
      <c r="C224" s="2"/>
      <c r="D224" s="2"/>
      <c r="E224" s="2"/>
      <c r="F224" s="2"/>
      <c r="G224" s="2"/>
      <c r="H224" s="2"/>
      <c r="I224" s="2"/>
    </row>
    <row r="225" spans="2:9">
      <c r="B225" s="2"/>
      <c r="C225" s="2"/>
      <c r="D225" s="2"/>
      <c r="E225" s="2"/>
      <c r="F225" s="2"/>
      <c r="G225" s="2"/>
      <c r="H225" s="2"/>
      <c r="I225" s="2"/>
    </row>
    <row r="226" spans="2:9">
      <c r="B226" s="2"/>
      <c r="C226" s="2"/>
      <c r="D226" s="2"/>
      <c r="E226" s="2"/>
      <c r="F226" s="2"/>
      <c r="G226" s="2"/>
      <c r="H226" s="2"/>
      <c r="I226" s="2"/>
    </row>
    <row r="227" spans="2:9">
      <c r="B227" s="2"/>
      <c r="C227" s="2"/>
      <c r="D227" s="2"/>
      <c r="E227" s="2"/>
      <c r="F227" s="2"/>
      <c r="G227" s="2"/>
      <c r="H227" s="2"/>
      <c r="I227" s="2"/>
    </row>
    <row r="228" spans="2:9">
      <c r="B228" s="2"/>
      <c r="C228" s="2"/>
      <c r="D228" s="2"/>
      <c r="E228" s="2"/>
      <c r="F228" s="2"/>
      <c r="G228" s="2"/>
      <c r="H228" s="2"/>
      <c r="I228" s="2"/>
    </row>
    <row r="229" spans="2:9">
      <c r="B229" s="2"/>
      <c r="C229" s="2"/>
      <c r="D229" s="2"/>
      <c r="E229" s="2"/>
      <c r="F229" s="2"/>
      <c r="G229" s="2"/>
      <c r="H229" s="2"/>
      <c r="I229" s="2"/>
    </row>
    <row r="230" spans="2:9">
      <c r="B230" s="2"/>
      <c r="C230" s="2"/>
      <c r="D230" s="2"/>
      <c r="E230" s="2"/>
      <c r="F230" s="2"/>
      <c r="G230" s="2"/>
      <c r="H230" s="2"/>
      <c r="I230" s="2"/>
    </row>
    <row r="231" spans="2:9">
      <c r="B231" s="2"/>
      <c r="C231" s="2"/>
      <c r="D231" s="2"/>
      <c r="E231" s="2"/>
      <c r="F231" s="2"/>
      <c r="G231" s="2"/>
      <c r="H231" s="2"/>
      <c r="I231" s="2"/>
    </row>
    <row r="232" spans="2:9">
      <c r="B232" s="2"/>
      <c r="C232" s="2"/>
      <c r="D232" s="2"/>
      <c r="E232" s="2"/>
      <c r="F232" s="2"/>
      <c r="G232" s="2"/>
      <c r="H232" s="2"/>
      <c r="I232" s="2"/>
    </row>
    <row r="233" spans="2:9">
      <c r="B233" s="2"/>
      <c r="C233" s="2"/>
      <c r="D233" s="2"/>
      <c r="E233" s="2"/>
      <c r="F233" s="2"/>
      <c r="G233" s="2"/>
      <c r="H233" s="2"/>
      <c r="I233" s="2"/>
    </row>
    <row r="234" spans="2:9">
      <c r="B234" s="2"/>
      <c r="C234" s="2"/>
      <c r="D234" s="2"/>
      <c r="E234" s="2"/>
      <c r="F234" s="2"/>
      <c r="G234" s="2"/>
      <c r="H234" s="2"/>
      <c r="I234" s="2"/>
    </row>
    <row r="235" spans="2:9">
      <c r="B235" s="2"/>
      <c r="C235" s="2"/>
      <c r="D235" s="2"/>
      <c r="E235" s="2"/>
      <c r="F235" s="2"/>
      <c r="G235" s="2"/>
      <c r="H235" s="2"/>
      <c r="I235" s="2"/>
    </row>
    <row r="236" spans="2:9">
      <c r="B236" s="2"/>
      <c r="C236" s="2"/>
      <c r="D236" s="2"/>
      <c r="E236" s="2"/>
      <c r="F236" s="2"/>
      <c r="G236" s="2"/>
      <c r="H236" s="2"/>
      <c r="I236" s="2"/>
    </row>
    <row r="237" spans="2:9">
      <c r="B237" s="2"/>
      <c r="C237" s="2"/>
      <c r="D237" s="2"/>
      <c r="E237" s="2"/>
      <c r="F237" s="2"/>
      <c r="G237" s="2"/>
      <c r="H237" s="2"/>
      <c r="I237" s="2"/>
    </row>
    <row r="238" spans="2:9">
      <c r="B238" s="2"/>
      <c r="C238" s="2"/>
      <c r="D238" s="2"/>
      <c r="E238" s="2"/>
      <c r="F238" s="2"/>
      <c r="G238" s="2"/>
      <c r="H238" s="2"/>
      <c r="I238" s="2"/>
    </row>
    <row r="239" spans="2:9">
      <c r="B239" s="2"/>
      <c r="C239" s="2"/>
      <c r="D239" s="2"/>
      <c r="E239" s="2"/>
      <c r="F239" s="2"/>
      <c r="G239" s="2"/>
      <c r="H239" s="2"/>
      <c r="I239" s="2"/>
    </row>
    <row r="240" spans="2:9">
      <c r="B240" s="2"/>
      <c r="C240" s="2"/>
      <c r="D240" s="2"/>
      <c r="E240" s="2"/>
      <c r="F240" s="2"/>
      <c r="G240" s="2"/>
      <c r="H240" s="2"/>
      <c r="I240" s="2"/>
    </row>
    <row r="241" spans="2:9">
      <c r="B241" s="2"/>
      <c r="C241" s="2"/>
      <c r="D241" s="2"/>
      <c r="E241" s="2"/>
      <c r="F241" s="2"/>
      <c r="G241" s="2"/>
      <c r="H241" s="2"/>
      <c r="I241" s="2"/>
    </row>
    <row r="242" spans="2:9">
      <c r="B242" s="2"/>
      <c r="C242" s="2"/>
      <c r="D242" s="2"/>
      <c r="E242" s="2"/>
      <c r="F242" s="2"/>
      <c r="G242" s="2"/>
      <c r="H242" s="2"/>
      <c r="I242" s="2"/>
    </row>
    <row r="243" spans="2:9">
      <c r="B243" s="2"/>
      <c r="C243" s="2"/>
      <c r="D243" s="2"/>
      <c r="E243" s="2"/>
      <c r="F243" s="2"/>
      <c r="G243" s="2"/>
      <c r="H243" s="2"/>
      <c r="I243" s="2"/>
    </row>
    <row r="244" spans="2:9">
      <c r="B244" s="2"/>
      <c r="C244" s="2"/>
      <c r="D244" s="2"/>
      <c r="E244" s="2"/>
      <c r="F244" s="2"/>
      <c r="G244" s="2"/>
      <c r="H244" s="2"/>
      <c r="I244" s="2"/>
    </row>
    <row r="245" spans="2:9">
      <c r="B245" s="2"/>
      <c r="C245" s="2"/>
      <c r="D245" s="2"/>
      <c r="E245" s="2"/>
      <c r="F245" s="2"/>
      <c r="G245" s="2"/>
      <c r="H245" s="2"/>
      <c r="I245" s="2"/>
    </row>
    <row r="246" spans="2:9">
      <c r="B246" s="2"/>
      <c r="C246" s="2"/>
      <c r="D246" s="2"/>
      <c r="E246" s="2"/>
      <c r="F246" s="2"/>
      <c r="G246" s="2"/>
      <c r="H246" s="2"/>
      <c r="I246" s="2"/>
    </row>
    <row r="247" spans="2:9">
      <c r="B247" s="2"/>
      <c r="C247" s="2"/>
      <c r="D247" s="2"/>
      <c r="E247" s="2"/>
      <c r="F247" s="2"/>
      <c r="G247" s="2"/>
      <c r="H247" s="2"/>
      <c r="I247" s="2"/>
    </row>
    <row r="248" spans="2:9">
      <c r="B248" s="2"/>
      <c r="C248" s="2"/>
      <c r="D248" s="2"/>
      <c r="E248" s="2"/>
      <c r="F248" s="2"/>
      <c r="G248" s="2"/>
      <c r="H248" s="2"/>
      <c r="I248" s="2"/>
    </row>
    <row r="249" spans="2:9">
      <c r="B249" s="2"/>
      <c r="C249" s="2"/>
      <c r="D249" s="2"/>
      <c r="E249" s="2"/>
      <c r="F249" s="2"/>
      <c r="G249" s="2"/>
      <c r="H249" s="2"/>
      <c r="I249" s="2"/>
    </row>
    <row r="250" spans="2:9">
      <c r="B250" s="2"/>
      <c r="C250" s="2"/>
      <c r="D250" s="2"/>
      <c r="E250" s="2"/>
      <c r="F250" s="2"/>
      <c r="G250" s="2"/>
      <c r="H250" s="2"/>
      <c r="I250" s="2"/>
    </row>
    <row r="251" spans="2:9">
      <c r="B251" s="2"/>
      <c r="C251" s="2"/>
      <c r="D251" s="2"/>
      <c r="E251" s="2"/>
      <c r="F251" s="2"/>
      <c r="G251" s="2"/>
      <c r="H251" s="2"/>
      <c r="I251" s="2"/>
    </row>
    <row r="252" spans="2:9">
      <c r="B252" s="2"/>
      <c r="C252" s="2"/>
      <c r="D252" s="2"/>
      <c r="E252" s="2"/>
      <c r="F252" s="2"/>
      <c r="G252" s="2"/>
      <c r="H252" s="2"/>
      <c r="I252" s="2"/>
    </row>
    <row r="253" spans="2:9">
      <c r="B253" s="2"/>
      <c r="C253" s="2"/>
      <c r="D253" s="2"/>
      <c r="E253" s="2"/>
      <c r="F253" s="2"/>
      <c r="G253" s="2"/>
      <c r="H253" s="2"/>
      <c r="I253" s="2"/>
    </row>
    <row r="254" spans="2:9">
      <c r="B254" s="2"/>
      <c r="C254" s="2"/>
      <c r="D254" s="2"/>
      <c r="E254" s="2"/>
      <c r="F254" s="2"/>
      <c r="G254" s="2"/>
      <c r="H254" s="2"/>
      <c r="I254" s="2"/>
    </row>
    <row r="255" spans="2:9">
      <c r="B255" s="2"/>
      <c r="C255" s="2"/>
      <c r="D255" s="2"/>
      <c r="E255" s="2"/>
      <c r="F255" s="2"/>
      <c r="G255" s="2"/>
      <c r="H255" s="2"/>
      <c r="I255" s="2"/>
    </row>
    <row r="256" spans="2:9">
      <c r="B256" s="2"/>
      <c r="C256" s="2"/>
      <c r="D256" s="2"/>
      <c r="E256" s="2"/>
      <c r="F256" s="2"/>
      <c r="G256" s="2"/>
      <c r="H256" s="2"/>
      <c r="I256" s="2"/>
    </row>
    <row r="257" spans="2:9">
      <c r="B257" s="2"/>
      <c r="C257" s="2"/>
      <c r="D257" s="2"/>
      <c r="E257" s="2"/>
      <c r="F257" s="2"/>
      <c r="G257" s="2"/>
      <c r="H257" s="2"/>
      <c r="I257" s="2"/>
    </row>
    <row r="258" spans="2:9">
      <c r="B258" s="2"/>
      <c r="C258" s="2"/>
      <c r="D258" s="2"/>
      <c r="E258" s="2"/>
      <c r="F258" s="2"/>
      <c r="G258" s="2"/>
      <c r="H258" s="2"/>
      <c r="I258" s="2"/>
    </row>
    <row r="259" spans="2:9">
      <c r="B259" s="2"/>
      <c r="C259" s="2"/>
      <c r="D259" s="2"/>
      <c r="E259" s="2"/>
      <c r="F259" s="2"/>
      <c r="G259" s="2"/>
      <c r="H259" s="2"/>
      <c r="I259" s="2"/>
    </row>
    <row r="260" spans="2:9">
      <c r="B260" s="2"/>
      <c r="C260" s="2"/>
      <c r="D260" s="2"/>
      <c r="E260" s="2"/>
      <c r="F260" s="2"/>
      <c r="G260" s="2"/>
      <c r="H260" s="2"/>
      <c r="I260" s="2"/>
    </row>
    <row r="261" spans="2:9">
      <c r="B261" s="2"/>
      <c r="C261" s="2"/>
      <c r="D261" s="2"/>
      <c r="E261" s="2"/>
      <c r="F261" s="2"/>
      <c r="G261" s="2"/>
      <c r="H261" s="2"/>
      <c r="I261" s="2"/>
    </row>
    <row r="262" spans="2:9">
      <c r="B262" s="2"/>
      <c r="C262" s="2"/>
      <c r="D262" s="2"/>
      <c r="E262" s="2"/>
      <c r="F262" s="2"/>
      <c r="G262" s="2"/>
      <c r="H262" s="2"/>
      <c r="I262" s="2"/>
    </row>
    <row r="263" spans="2:9">
      <c r="B263" s="2"/>
      <c r="C263" s="2"/>
      <c r="D263" s="2"/>
      <c r="E263" s="2"/>
      <c r="F263" s="2"/>
      <c r="G263" s="2"/>
      <c r="H263" s="2"/>
      <c r="I263" s="2"/>
    </row>
    <row r="264" spans="2:9">
      <c r="B264" s="2"/>
      <c r="C264" s="2"/>
      <c r="D264" s="2"/>
      <c r="E264" s="2"/>
      <c r="F264" s="2"/>
      <c r="G264" s="2"/>
      <c r="H264" s="2"/>
      <c r="I264" s="2"/>
    </row>
    <row r="265" spans="2:9">
      <c r="B265" s="2"/>
      <c r="C265" s="2"/>
      <c r="D265" s="2"/>
      <c r="E265" s="2"/>
      <c r="F265" s="2"/>
      <c r="G265" s="2"/>
      <c r="H265" s="2"/>
      <c r="I265" s="2"/>
    </row>
    <row r="266" spans="2:9">
      <c r="B266" s="2"/>
      <c r="C266" s="2"/>
      <c r="D266" s="2"/>
      <c r="E266" s="2"/>
      <c r="F266" s="2"/>
      <c r="G266" s="2"/>
      <c r="H266" s="2"/>
      <c r="I266" s="2"/>
    </row>
    <row r="267" spans="2:9">
      <c r="B267" s="2"/>
      <c r="C267" s="2"/>
      <c r="D267" s="2"/>
      <c r="E267" s="2"/>
      <c r="F267" s="2"/>
      <c r="G267" s="2"/>
      <c r="H267" s="2"/>
      <c r="I267" s="2"/>
    </row>
    <row r="268" spans="2:9">
      <c r="B268" s="2"/>
      <c r="C268" s="2"/>
      <c r="D268" s="2"/>
      <c r="E268" s="2"/>
      <c r="F268" s="2"/>
      <c r="G268" s="2"/>
      <c r="H268" s="2"/>
      <c r="I268" s="2"/>
    </row>
    <row r="269" spans="2:9">
      <c r="B269" s="2"/>
      <c r="C269" s="2"/>
      <c r="D269" s="2"/>
      <c r="E269" s="2"/>
      <c r="F269" s="2"/>
      <c r="G269" s="2"/>
      <c r="H269" s="2"/>
      <c r="I269" s="2"/>
    </row>
    <row r="270" spans="2:9">
      <c r="B270" s="2"/>
      <c r="C270" s="2"/>
      <c r="D270" s="2"/>
      <c r="E270" s="2"/>
      <c r="F270" s="2"/>
      <c r="G270" s="2"/>
      <c r="H270" s="2"/>
      <c r="I270" s="2"/>
    </row>
    <row r="271" spans="2:9">
      <c r="B271" s="2"/>
      <c r="C271" s="2"/>
      <c r="D271" s="2"/>
      <c r="E271" s="2"/>
      <c r="F271" s="2"/>
      <c r="G271" s="2"/>
      <c r="H271" s="2"/>
      <c r="I271" s="2"/>
    </row>
    <row r="272" spans="2:9">
      <c r="B272" s="2"/>
      <c r="C272" s="2"/>
      <c r="D272" s="2"/>
      <c r="E272" s="2"/>
      <c r="F272" s="2"/>
      <c r="G272" s="2"/>
      <c r="H272" s="2"/>
      <c r="I272" s="2"/>
    </row>
    <row r="273" spans="2:9">
      <c r="B273" s="2"/>
      <c r="C273" s="2"/>
      <c r="D273" s="2"/>
      <c r="E273" s="2"/>
      <c r="F273" s="2"/>
      <c r="G273" s="2"/>
      <c r="H273" s="2"/>
      <c r="I273" s="2"/>
    </row>
    <row r="274" spans="2:9">
      <c r="B274" s="2"/>
      <c r="C274" s="2"/>
      <c r="D274" s="2"/>
      <c r="E274" s="2"/>
      <c r="F274" s="2"/>
      <c r="G274" s="2"/>
      <c r="H274" s="2"/>
      <c r="I274" s="2"/>
    </row>
    <row r="275" spans="2:9">
      <c r="B275" s="2"/>
      <c r="C275" s="2"/>
      <c r="D275" s="2"/>
      <c r="E275" s="2"/>
      <c r="F275" s="2"/>
      <c r="G275" s="2"/>
      <c r="H275" s="2"/>
      <c r="I275" s="2"/>
    </row>
    <row r="276" spans="2:9">
      <c r="B276" s="2"/>
      <c r="C276" s="2"/>
      <c r="D276" s="2"/>
      <c r="E276" s="2"/>
      <c r="F276" s="2"/>
      <c r="G276" s="2"/>
      <c r="H276" s="2"/>
      <c r="I276" s="2"/>
    </row>
    <row r="277" spans="2:9">
      <c r="B277" s="2"/>
      <c r="C277" s="2"/>
      <c r="D277" s="2"/>
      <c r="E277" s="2"/>
      <c r="F277" s="2"/>
      <c r="G277" s="2"/>
      <c r="H277" s="2"/>
      <c r="I277" s="2"/>
    </row>
    <row r="278" spans="2:9">
      <c r="B278" s="2"/>
      <c r="C278" s="2"/>
      <c r="D278" s="2"/>
      <c r="E278" s="2"/>
      <c r="F278" s="2"/>
      <c r="G278" s="2"/>
      <c r="H278" s="2"/>
      <c r="I278" s="2"/>
    </row>
    <row r="279" spans="2:9">
      <c r="B279" s="2"/>
      <c r="C279" s="2"/>
      <c r="D279" s="2"/>
      <c r="E279" s="2"/>
      <c r="F279" s="2"/>
      <c r="G279" s="2"/>
      <c r="H279" s="2"/>
      <c r="I279" s="2"/>
    </row>
    <row r="280" spans="2:9">
      <c r="B280" s="2"/>
      <c r="C280" s="2"/>
      <c r="D280" s="2"/>
      <c r="E280" s="2"/>
      <c r="F280" s="2"/>
      <c r="G280" s="2"/>
      <c r="H280" s="2"/>
      <c r="I280" s="2"/>
    </row>
    <row r="281" spans="2:9">
      <c r="B281" s="2"/>
      <c r="C281" s="2"/>
      <c r="D281" s="2"/>
      <c r="E281" s="2"/>
      <c r="F281" s="2"/>
      <c r="G281" s="2"/>
      <c r="H281" s="2"/>
      <c r="I281" s="2"/>
    </row>
    <row r="282" spans="2:9">
      <c r="B282" s="2"/>
      <c r="C282" s="2"/>
      <c r="D282" s="2"/>
      <c r="E282" s="2"/>
      <c r="F282" s="2"/>
      <c r="G282" s="2"/>
      <c r="H282" s="2"/>
      <c r="I282" s="2"/>
    </row>
    <row r="283" spans="2:9">
      <c r="B283" s="2"/>
      <c r="C283" s="2"/>
      <c r="D283" s="2"/>
      <c r="E283" s="2"/>
      <c r="F283" s="2"/>
      <c r="G283" s="2"/>
      <c r="H283" s="2"/>
      <c r="I283" s="2"/>
    </row>
    <row r="284" spans="2:9">
      <c r="B284" s="2"/>
      <c r="C284" s="2"/>
      <c r="D284" s="2"/>
      <c r="E284" s="2"/>
      <c r="F284" s="2"/>
      <c r="G284" s="2"/>
      <c r="H284" s="2"/>
      <c r="I284" s="2"/>
    </row>
    <row r="285" spans="2:9">
      <c r="B285" s="2"/>
      <c r="C285" s="2"/>
      <c r="D285" s="2"/>
      <c r="E285" s="2"/>
      <c r="F285" s="2"/>
      <c r="G285" s="2"/>
      <c r="H285" s="2"/>
      <c r="I285" s="2"/>
    </row>
    <row r="286" spans="2:9">
      <c r="B286" s="2"/>
      <c r="C286" s="2"/>
      <c r="D286" s="2"/>
      <c r="E286" s="2"/>
      <c r="F286" s="2"/>
      <c r="G286" s="2"/>
      <c r="H286" s="2"/>
      <c r="I286" s="2"/>
    </row>
    <row r="287" spans="2:9">
      <c r="B287" s="2"/>
      <c r="C287" s="2"/>
      <c r="D287" s="2"/>
      <c r="E287" s="2"/>
      <c r="F287" s="2"/>
      <c r="G287" s="2"/>
      <c r="H287" s="2"/>
      <c r="I287" s="2"/>
    </row>
    <row r="288" spans="2:9">
      <c r="B288" s="2"/>
      <c r="C288" s="2"/>
      <c r="D288" s="2"/>
      <c r="E288" s="2"/>
      <c r="F288" s="2"/>
      <c r="G288" s="2"/>
      <c r="H288" s="2"/>
      <c r="I288" s="2"/>
    </row>
    <row r="289" spans="2:9">
      <c r="B289" s="2"/>
      <c r="C289" s="2"/>
      <c r="D289" s="2"/>
      <c r="E289" s="2"/>
      <c r="F289" s="2"/>
      <c r="G289" s="2"/>
      <c r="H289" s="2"/>
      <c r="I289" s="2"/>
    </row>
    <row r="290" spans="2:9">
      <c r="B290" s="2"/>
      <c r="C290" s="2"/>
      <c r="D290" s="2"/>
      <c r="E290" s="2"/>
      <c r="F290" s="2"/>
      <c r="G290" s="2"/>
      <c r="H290" s="2"/>
      <c r="I290" s="2"/>
    </row>
    <row r="291" spans="2:9">
      <c r="B291" s="2"/>
      <c r="C291" s="2"/>
      <c r="D291" s="2"/>
      <c r="E291" s="2"/>
      <c r="F291" s="2"/>
      <c r="G291" s="2"/>
      <c r="H291" s="2"/>
      <c r="I291" s="2"/>
    </row>
    <row r="292" spans="2:9">
      <c r="B292" s="2"/>
      <c r="C292" s="2"/>
      <c r="D292" s="2"/>
      <c r="E292" s="2"/>
      <c r="F292" s="2"/>
      <c r="G292" s="2"/>
      <c r="H292" s="2"/>
      <c r="I292" s="2"/>
    </row>
    <row r="293" spans="2:9">
      <c r="B293" s="2"/>
      <c r="C293" s="2"/>
      <c r="D293" s="2"/>
      <c r="E293" s="2"/>
      <c r="F293" s="2"/>
      <c r="G293" s="2"/>
      <c r="H293" s="2"/>
      <c r="I293" s="2"/>
    </row>
    <row r="294" spans="2:9">
      <c r="B294" s="2"/>
      <c r="C294" s="2"/>
      <c r="D294" s="2"/>
      <c r="E294" s="2"/>
      <c r="F294" s="2"/>
      <c r="G294" s="2"/>
      <c r="H294" s="2"/>
      <c r="I294" s="2"/>
    </row>
    <row r="295" spans="2:9">
      <c r="B295" s="2"/>
      <c r="C295" s="2"/>
      <c r="D295" s="2"/>
      <c r="E295" s="2"/>
      <c r="F295" s="2"/>
      <c r="G295" s="2"/>
      <c r="H295" s="2"/>
      <c r="I295" s="2"/>
    </row>
    <row r="296" spans="2:9">
      <c r="B296" s="2"/>
      <c r="C296" s="2"/>
      <c r="D296" s="2"/>
      <c r="E296" s="2"/>
      <c r="F296" s="2"/>
      <c r="G296" s="2"/>
      <c r="H296" s="2"/>
      <c r="I296" s="2"/>
    </row>
    <row r="297" spans="2:9">
      <c r="B297" s="2"/>
      <c r="C297" s="2"/>
      <c r="D297" s="2"/>
      <c r="E297" s="2"/>
      <c r="F297" s="2"/>
      <c r="G297" s="2"/>
      <c r="H297" s="2"/>
      <c r="I297" s="2"/>
    </row>
    <row r="298" spans="2:9">
      <c r="B298" s="2"/>
      <c r="C298" s="2"/>
      <c r="D298" s="2"/>
      <c r="E298" s="2"/>
      <c r="F298" s="2"/>
      <c r="G298" s="2"/>
      <c r="H298" s="2"/>
      <c r="I298" s="2"/>
    </row>
    <row r="299" spans="2:9">
      <c r="B299" s="2"/>
      <c r="C299" s="2"/>
      <c r="D299" s="2"/>
      <c r="E299" s="2"/>
      <c r="F299" s="2"/>
      <c r="G299" s="2"/>
      <c r="H299" s="2"/>
      <c r="I299" s="2"/>
    </row>
    <row r="300" spans="2:9">
      <c r="B300" s="2"/>
      <c r="C300" s="2"/>
      <c r="D300" s="2"/>
      <c r="E300" s="2"/>
      <c r="F300" s="2"/>
      <c r="G300" s="2"/>
      <c r="H300" s="2"/>
      <c r="I300" s="2"/>
    </row>
    <row r="301" spans="2:9">
      <c r="B301" s="2"/>
      <c r="C301" s="2"/>
      <c r="D301" s="2"/>
      <c r="E301" s="2"/>
      <c r="F301" s="2"/>
      <c r="G301" s="2"/>
      <c r="H301" s="2"/>
      <c r="I301" s="2"/>
    </row>
    <row r="302" spans="2:9">
      <c r="B302" s="2"/>
      <c r="C302" s="2"/>
      <c r="D302" s="2"/>
      <c r="E302" s="2"/>
      <c r="F302" s="2"/>
      <c r="G302" s="2"/>
      <c r="H302" s="2"/>
      <c r="I302" s="2"/>
    </row>
    <row r="303" spans="2:9">
      <c r="B303" s="2"/>
      <c r="C303" s="2"/>
      <c r="D303" s="2"/>
      <c r="E303" s="2"/>
      <c r="F303" s="2"/>
      <c r="G303" s="2"/>
      <c r="H303" s="2"/>
      <c r="I303" s="2"/>
    </row>
    <row r="304" spans="2:9">
      <c r="B304" s="2"/>
      <c r="C304" s="2"/>
      <c r="D304" s="2"/>
      <c r="E304" s="2"/>
      <c r="F304" s="2"/>
      <c r="G304" s="2"/>
      <c r="H304" s="2"/>
      <c r="I304" s="2"/>
    </row>
    <row r="305" spans="2:9">
      <c r="B305" s="2"/>
      <c r="C305" s="2"/>
      <c r="D305" s="2"/>
      <c r="E305" s="2"/>
      <c r="F305" s="2"/>
      <c r="G305" s="2"/>
      <c r="H305" s="2"/>
      <c r="I305" s="2"/>
    </row>
    <row r="306" spans="2:9">
      <c r="B306" s="2"/>
      <c r="C306" s="2"/>
      <c r="D306" s="2"/>
      <c r="E306" s="2"/>
      <c r="F306" s="2"/>
      <c r="G306" s="2"/>
      <c r="H306" s="2"/>
      <c r="I306" s="2"/>
    </row>
    <row r="307" spans="2:9">
      <c r="B307" s="2"/>
      <c r="C307" s="2"/>
      <c r="D307" s="2"/>
      <c r="E307" s="2"/>
      <c r="F307" s="2"/>
      <c r="G307" s="2"/>
      <c r="H307" s="2"/>
      <c r="I307" s="2"/>
    </row>
    <row r="308" spans="2:9">
      <c r="B308" s="2"/>
      <c r="C308" s="2"/>
      <c r="D308" s="2"/>
      <c r="E308" s="2"/>
      <c r="F308" s="2"/>
      <c r="G308" s="2"/>
      <c r="H308" s="2"/>
      <c r="I308" s="2"/>
    </row>
    <row r="309" spans="2:9">
      <c r="B309" s="2"/>
      <c r="C309" s="2"/>
      <c r="D309" s="2"/>
      <c r="E309" s="2"/>
      <c r="F309" s="2"/>
      <c r="G309" s="2"/>
      <c r="H309" s="2"/>
      <c r="I309" s="2"/>
    </row>
    <row r="310" spans="2:9">
      <c r="B310" s="2"/>
      <c r="C310" s="2"/>
      <c r="D310" s="2"/>
      <c r="E310" s="2"/>
      <c r="F310" s="2"/>
      <c r="G310" s="2"/>
      <c r="H310" s="2"/>
      <c r="I310" s="2"/>
    </row>
    <row r="311" spans="2:9">
      <c r="B311" s="2"/>
      <c r="C311" s="2"/>
      <c r="D311" s="2"/>
      <c r="E311" s="2"/>
      <c r="F311" s="2"/>
      <c r="G311" s="2"/>
      <c r="H311" s="2"/>
      <c r="I311" s="2"/>
    </row>
    <row r="312" spans="2:9">
      <c r="B312" s="2"/>
      <c r="C312" s="2"/>
      <c r="D312" s="2"/>
      <c r="E312" s="2"/>
      <c r="F312" s="2"/>
      <c r="G312" s="2"/>
      <c r="H312" s="2"/>
      <c r="I312" s="2"/>
    </row>
    <row r="313" spans="2:9">
      <c r="B313" s="2"/>
      <c r="C313" s="2"/>
      <c r="D313" s="2"/>
      <c r="E313" s="2"/>
      <c r="F313" s="2"/>
      <c r="G313" s="2"/>
      <c r="H313" s="2"/>
      <c r="I313" s="2"/>
    </row>
    <row r="314" spans="2:9">
      <c r="B314" s="2"/>
      <c r="C314" s="2"/>
      <c r="D314" s="2"/>
      <c r="E314" s="2"/>
      <c r="F314" s="2"/>
      <c r="G314" s="2"/>
      <c r="H314" s="2"/>
      <c r="I314" s="2"/>
    </row>
    <row r="315" spans="2:9">
      <c r="B315" s="2"/>
      <c r="C315" s="2"/>
      <c r="D315" s="2"/>
      <c r="E315" s="2"/>
      <c r="F315" s="2"/>
      <c r="G315" s="2"/>
      <c r="H315" s="2"/>
      <c r="I315" s="2"/>
    </row>
    <row r="316" spans="2:9">
      <c r="B316" s="2"/>
      <c r="C316" s="2"/>
      <c r="D316" s="2"/>
      <c r="E316" s="2"/>
      <c r="F316" s="2"/>
      <c r="G316" s="2"/>
      <c r="H316" s="2"/>
      <c r="I316" s="2"/>
    </row>
    <row r="317" spans="2:9">
      <c r="B317" s="2"/>
      <c r="C317" s="2"/>
      <c r="D317" s="2"/>
      <c r="E317" s="2"/>
      <c r="F317" s="2"/>
      <c r="G317" s="2"/>
      <c r="H317" s="2"/>
      <c r="I317" s="2"/>
    </row>
    <row r="318" spans="2:9">
      <c r="B318" s="2"/>
      <c r="C318" s="2"/>
      <c r="D318" s="2"/>
      <c r="E318" s="2"/>
      <c r="F318" s="2"/>
      <c r="G318" s="2"/>
      <c r="H318" s="2"/>
      <c r="I318" s="2"/>
    </row>
    <row r="319" spans="2:9">
      <c r="B319" s="2"/>
      <c r="C319" s="2"/>
      <c r="D319" s="2"/>
      <c r="E319" s="2"/>
      <c r="F319" s="2"/>
      <c r="G319" s="2"/>
      <c r="H319" s="2"/>
      <c r="I319" s="2"/>
    </row>
    <row r="320" spans="2:9">
      <c r="B320" s="2"/>
      <c r="C320" s="2"/>
      <c r="D320" s="2"/>
      <c r="E320" s="2"/>
      <c r="F320" s="2"/>
      <c r="G320" s="2"/>
      <c r="H320" s="2"/>
      <c r="I320" s="2"/>
    </row>
    <row r="321" spans="2:9">
      <c r="B321" s="2"/>
      <c r="C321" s="2"/>
      <c r="D321" s="2"/>
      <c r="E321" s="2"/>
      <c r="F321" s="2"/>
      <c r="G321" s="2"/>
      <c r="H321" s="2"/>
      <c r="I321" s="2"/>
    </row>
    <row r="322" spans="2:9">
      <c r="B322" s="2"/>
      <c r="C322" s="2"/>
      <c r="D322" s="2"/>
      <c r="E322" s="2"/>
      <c r="F322" s="2"/>
      <c r="G322" s="2"/>
      <c r="H322" s="2"/>
      <c r="I322" s="2"/>
    </row>
    <row r="323" spans="2:9">
      <c r="B323" s="2"/>
      <c r="C323" s="2"/>
      <c r="D323" s="2"/>
      <c r="E323" s="2"/>
      <c r="F323" s="2"/>
      <c r="G323" s="2"/>
      <c r="H323" s="2"/>
      <c r="I323" s="2"/>
    </row>
    <row r="324" spans="2:9">
      <c r="B324" s="2"/>
      <c r="C324" s="2"/>
      <c r="D324" s="2"/>
      <c r="E324" s="2"/>
      <c r="F324" s="2"/>
      <c r="G324" s="2"/>
      <c r="H324" s="2"/>
      <c r="I324" s="2"/>
    </row>
    <row r="325" spans="2:9">
      <c r="B325" s="2"/>
      <c r="C325" s="2"/>
      <c r="D325" s="2"/>
      <c r="E325" s="2"/>
      <c r="F325" s="2"/>
      <c r="G325" s="2"/>
      <c r="H325" s="2"/>
      <c r="I325" s="2"/>
    </row>
    <row r="326" spans="2:9">
      <c r="B326" s="2"/>
      <c r="C326" s="2"/>
      <c r="D326" s="2"/>
      <c r="E326" s="2"/>
      <c r="F326" s="2"/>
      <c r="G326" s="2"/>
      <c r="H326" s="2"/>
      <c r="I326" s="2"/>
    </row>
    <row r="327" spans="2:9">
      <c r="B327" s="2"/>
      <c r="C327" s="2"/>
      <c r="D327" s="2"/>
      <c r="E327" s="2"/>
      <c r="F327" s="2"/>
      <c r="G327" s="2"/>
      <c r="H327" s="2"/>
      <c r="I327" s="2"/>
    </row>
    <row r="328" spans="2:9">
      <c r="B328" s="2"/>
      <c r="C328" s="2"/>
      <c r="D328" s="2"/>
      <c r="E328" s="2"/>
      <c r="F328" s="2"/>
      <c r="G328" s="2"/>
      <c r="H328" s="2"/>
      <c r="I328" s="2"/>
    </row>
    <row r="329" spans="2:9">
      <c r="B329" s="2"/>
      <c r="C329" s="2"/>
      <c r="D329" s="2"/>
      <c r="E329" s="2"/>
      <c r="F329" s="2"/>
      <c r="G329" s="2"/>
      <c r="H329" s="2"/>
      <c r="I329" s="2"/>
    </row>
    <row r="330" spans="2:9">
      <c r="B330" s="2"/>
      <c r="C330" s="2"/>
      <c r="D330" s="2"/>
      <c r="E330" s="2"/>
      <c r="F330" s="2"/>
      <c r="G330" s="2"/>
      <c r="H330" s="2"/>
      <c r="I330" s="2"/>
    </row>
    <row r="331" spans="2:9">
      <c r="B331" s="2"/>
      <c r="C331" s="2"/>
      <c r="D331" s="2"/>
      <c r="E331" s="2"/>
      <c r="F331" s="2"/>
      <c r="G331" s="2"/>
      <c r="H331" s="2"/>
      <c r="I331" s="2"/>
    </row>
    <row r="332" spans="2:9">
      <c r="B332" s="2"/>
      <c r="C332" s="2"/>
      <c r="D332" s="2"/>
      <c r="E332" s="2"/>
      <c r="F332" s="2"/>
      <c r="G332" s="2"/>
      <c r="H332" s="2"/>
      <c r="I332" s="2"/>
    </row>
    <row r="333" spans="2:9">
      <c r="B333" s="2"/>
      <c r="C333" s="2"/>
      <c r="D333" s="2"/>
      <c r="E333" s="2"/>
      <c r="F333" s="2"/>
      <c r="G333" s="2"/>
      <c r="H333" s="2"/>
      <c r="I333" s="2"/>
    </row>
    <row r="334" spans="2:9">
      <c r="B334" s="2"/>
      <c r="C334" s="2"/>
      <c r="D334" s="2"/>
      <c r="E334" s="2"/>
      <c r="F334" s="2"/>
      <c r="G334" s="2"/>
      <c r="H334" s="2"/>
      <c r="I334" s="2"/>
    </row>
    <row r="335" spans="2:9">
      <c r="B335" s="2"/>
      <c r="C335" s="2"/>
      <c r="D335" s="2"/>
      <c r="E335" s="2"/>
      <c r="F335" s="2"/>
      <c r="G335" s="2"/>
      <c r="H335" s="2"/>
      <c r="I335" s="2"/>
    </row>
    <row r="336" spans="2:9">
      <c r="B336" s="2"/>
      <c r="C336" s="2"/>
      <c r="D336" s="2"/>
      <c r="E336" s="2"/>
      <c r="F336" s="2"/>
      <c r="G336" s="2"/>
      <c r="H336" s="2"/>
      <c r="I336" s="2"/>
    </row>
    <row r="337" spans="2:9">
      <c r="B337" s="2"/>
      <c r="C337" s="2"/>
      <c r="D337" s="2"/>
      <c r="E337" s="2"/>
      <c r="F337" s="2"/>
      <c r="G337" s="2"/>
      <c r="H337" s="2"/>
      <c r="I337" s="2"/>
    </row>
    <row r="338" spans="2:9">
      <c r="B338" s="2"/>
      <c r="C338" s="2"/>
      <c r="D338" s="2"/>
      <c r="E338" s="2"/>
      <c r="F338" s="2"/>
      <c r="G338" s="2"/>
      <c r="H338" s="2"/>
      <c r="I338" s="2"/>
    </row>
    <row r="339" spans="2:9">
      <c r="B339" s="2"/>
      <c r="C339" s="2"/>
      <c r="D339" s="2"/>
      <c r="E339" s="2"/>
      <c r="F339" s="2"/>
      <c r="G339" s="2"/>
      <c r="H339" s="2"/>
      <c r="I339" s="2"/>
    </row>
    <row r="340" spans="2:9">
      <c r="B340" s="2"/>
      <c r="C340" s="2"/>
      <c r="D340" s="2"/>
      <c r="E340" s="2"/>
      <c r="F340" s="2"/>
      <c r="G340" s="2"/>
      <c r="H340" s="2"/>
      <c r="I340" s="2"/>
    </row>
    <row r="341" spans="2:9">
      <c r="B341" s="2"/>
      <c r="C341" s="2"/>
      <c r="D341" s="2"/>
      <c r="E341" s="2"/>
      <c r="F341" s="2"/>
      <c r="G341" s="2"/>
      <c r="H341" s="2"/>
      <c r="I341" s="2"/>
    </row>
    <row r="342" spans="2:9">
      <c r="B342" s="2"/>
      <c r="C342" s="2"/>
      <c r="D342" s="2"/>
      <c r="E342" s="2"/>
      <c r="F342" s="2"/>
      <c r="G342" s="2"/>
      <c r="H342" s="2"/>
      <c r="I342" s="2"/>
    </row>
    <row r="343" spans="2:9">
      <c r="B343" s="2"/>
      <c r="C343" s="2"/>
      <c r="D343" s="2"/>
      <c r="E343" s="2"/>
      <c r="F343" s="2"/>
      <c r="G343" s="2"/>
      <c r="H343" s="2"/>
      <c r="I343" s="2"/>
    </row>
    <row r="344" spans="2:9">
      <c r="B344" s="2"/>
      <c r="C344" s="2"/>
      <c r="D344" s="2"/>
      <c r="E344" s="2"/>
      <c r="F344" s="2"/>
      <c r="G344" s="2"/>
      <c r="H344" s="2"/>
      <c r="I344" s="2"/>
    </row>
    <row r="345" spans="2:9">
      <c r="B345" s="2"/>
      <c r="C345" s="2"/>
      <c r="D345" s="2"/>
      <c r="E345" s="2"/>
      <c r="F345" s="2"/>
      <c r="G345" s="2"/>
      <c r="H345" s="2"/>
      <c r="I345" s="2"/>
    </row>
    <row r="346" spans="2:9">
      <c r="B346" s="2"/>
      <c r="C346" s="2"/>
      <c r="D346" s="2"/>
      <c r="E346" s="2"/>
      <c r="F346" s="2"/>
      <c r="G346" s="2"/>
      <c r="H346" s="2"/>
      <c r="I346" s="2"/>
    </row>
    <row r="347" spans="2:9">
      <c r="B347" s="2"/>
      <c r="C347" s="2"/>
      <c r="D347" s="2"/>
      <c r="E347" s="2"/>
      <c r="F347" s="2"/>
      <c r="G347" s="2"/>
      <c r="H347" s="2"/>
      <c r="I347" s="2"/>
    </row>
    <row r="348" spans="2:9">
      <c r="B348" s="2"/>
      <c r="C348" s="2"/>
      <c r="D348" s="2"/>
      <c r="E348" s="2"/>
      <c r="F348" s="2"/>
      <c r="G348" s="2"/>
      <c r="H348" s="2"/>
      <c r="I348" s="2"/>
    </row>
    <row r="349" spans="2:9">
      <c r="B349" s="2"/>
      <c r="C349" s="2"/>
      <c r="D349" s="2"/>
      <c r="E349" s="2"/>
      <c r="F349" s="2"/>
      <c r="G349" s="2"/>
      <c r="H349" s="2"/>
      <c r="I349" s="2"/>
    </row>
    <row r="350" spans="2:9">
      <c r="B350" s="2"/>
      <c r="C350" s="2"/>
      <c r="D350" s="2"/>
      <c r="E350" s="2"/>
      <c r="F350" s="2"/>
      <c r="G350" s="2"/>
      <c r="H350" s="2"/>
      <c r="I350" s="2"/>
    </row>
    <row r="351" spans="2:9">
      <c r="B351" s="2"/>
      <c r="C351" s="2"/>
      <c r="D351" s="2"/>
      <c r="E351" s="2"/>
      <c r="F351" s="2"/>
      <c r="G351" s="2"/>
      <c r="H351" s="2"/>
      <c r="I351" s="2"/>
    </row>
    <row r="352" spans="2:9">
      <c r="B352" s="2"/>
      <c r="C352" s="2"/>
      <c r="D352" s="2"/>
      <c r="E352" s="2"/>
      <c r="F352" s="2"/>
      <c r="G352" s="2"/>
      <c r="H352" s="2"/>
      <c r="I352" s="2"/>
    </row>
    <row r="353" spans="2:9">
      <c r="B353" s="2"/>
      <c r="C353" s="2"/>
      <c r="D353" s="2"/>
      <c r="E353" s="2"/>
      <c r="F353" s="2"/>
      <c r="G353" s="2"/>
      <c r="H353" s="2"/>
      <c r="I353" s="2"/>
    </row>
    <row r="354" spans="2:9">
      <c r="B354" s="2"/>
      <c r="C354" s="2"/>
      <c r="D354" s="2"/>
      <c r="E354" s="2"/>
      <c r="F354" s="2"/>
      <c r="G354" s="2"/>
      <c r="H354" s="2"/>
      <c r="I354" s="2"/>
    </row>
    <row r="355" spans="2:9">
      <c r="B355" s="2"/>
      <c r="C355" s="2"/>
      <c r="D355" s="2"/>
      <c r="E355" s="2"/>
      <c r="F355" s="2"/>
      <c r="G355" s="2"/>
      <c r="H355" s="2"/>
      <c r="I355" s="2"/>
    </row>
    <row r="356" spans="2:9">
      <c r="B356" s="2"/>
      <c r="C356" s="2"/>
      <c r="D356" s="2"/>
      <c r="E356" s="2"/>
      <c r="F356" s="2"/>
      <c r="G356" s="2"/>
      <c r="H356" s="2"/>
      <c r="I356" s="2"/>
    </row>
    <row r="357" spans="2:9">
      <c r="B357" s="2"/>
      <c r="C357" s="2"/>
      <c r="D357" s="2"/>
      <c r="E357" s="2"/>
      <c r="F357" s="2"/>
      <c r="G357" s="2"/>
      <c r="H357" s="2"/>
      <c r="I357" s="2"/>
    </row>
    <row r="358" spans="2:9">
      <c r="B358" s="2"/>
      <c r="C358" s="2"/>
      <c r="D358" s="2"/>
      <c r="E358" s="2"/>
      <c r="F358" s="2"/>
      <c r="G358" s="2"/>
      <c r="H358" s="2"/>
      <c r="I358" s="2"/>
    </row>
    <row r="359" spans="2:9">
      <c r="B359" s="2"/>
      <c r="C359" s="2"/>
      <c r="D359" s="2"/>
      <c r="E359" s="2"/>
      <c r="F359" s="2"/>
      <c r="G359" s="2"/>
      <c r="H359" s="2"/>
      <c r="I359" s="2"/>
    </row>
    <row r="360" spans="2:9">
      <c r="B360" s="2"/>
      <c r="C360" s="2"/>
      <c r="D360" s="2"/>
      <c r="E360" s="2"/>
      <c r="F360" s="2"/>
      <c r="G360" s="2"/>
      <c r="H360" s="2"/>
      <c r="I360" s="2"/>
    </row>
    <row r="361" spans="2:9">
      <c r="B361" s="2"/>
      <c r="C361" s="2"/>
      <c r="D361" s="2"/>
      <c r="E361" s="2"/>
      <c r="F361" s="2"/>
      <c r="G361" s="2"/>
      <c r="H361" s="2"/>
      <c r="I361" s="2"/>
    </row>
    <row r="362" spans="2:9">
      <c r="B362" s="2"/>
      <c r="C362" s="2"/>
      <c r="D362" s="2"/>
      <c r="E362" s="2"/>
      <c r="F362" s="2"/>
      <c r="G362" s="2"/>
      <c r="H362" s="2"/>
      <c r="I362" s="2"/>
    </row>
    <row r="363" spans="2:9">
      <c r="B363" s="2"/>
      <c r="C363" s="2"/>
      <c r="D363" s="2"/>
      <c r="E363" s="2"/>
      <c r="F363" s="2"/>
      <c r="G363" s="2"/>
      <c r="H363" s="2"/>
      <c r="I363" s="2"/>
    </row>
    <row r="364" spans="2:9">
      <c r="B364" s="2"/>
      <c r="C364" s="2"/>
      <c r="D364" s="2"/>
      <c r="E364" s="2"/>
      <c r="F364" s="2"/>
      <c r="G364" s="2"/>
      <c r="H364" s="2"/>
      <c r="I364" s="2"/>
    </row>
    <row r="365" spans="2:9">
      <c r="B365" s="2"/>
      <c r="C365" s="2"/>
      <c r="D365" s="2"/>
      <c r="E365" s="2"/>
      <c r="F365" s="2"/>
      <c r="G365" s="2"/>
      <c r="H365" s="2"/>
      <c r="I365" s="2"/>
    </row>
    <row r="366" spans="2:9">
      <c r="B366" s="2"/>
      <c r="C366" s="2"/>
      <c r="D366" s="2"/>
      <c r="E366" s="2"/>
      <c r="F366" s="2"/>
      <c r="G366" s="2"/>
      <c r="H366" s="2"/>
      <c r="I366" s="2"/>
    </row>
    <row r="367" spans="2:9">
      <c r="B367" s="2"/>
      <c r="C367" s="2"/>
      <c r="D367" s="2"/>
      <c r="E367" s="2"/>
      <c r="F367" s="2"/>
      <c r="G367" s="2"/>
      <c r="H367" s="2"/>
      <c r="I367" s="2"/>
    </row>
    <row r="368" spans="2:9">
      <c r="B368" s="2"/>
      <c r="C368" s="2"/>
      <c r="D368" s="2"/>
      <c r="E368" s="2"/>
      <c r="F368" s="2"/>
      <c r="G368" s="2"/>
      <c r="H368" s="2"/>
      <c r="I368" s="2"/>
    </row>
    <row r="369" spans="2:9">
      <c r="B369" s="2"/>
      <c r="C369" s="2"/>
      <c r="D369" s="2"/>
      <c r="E369" s="2"/>
      <c r="F369" s="2"/>
      <c r="G369" s="2"/>
      <c r="H369" s="2"/>
      <c r="I369" s="2"/>
    </row>
    <row r="370" spans="2:9">
      <c r="B370" s="2"/>
      <c r="C370" s="2"/>
      <c r="D370" s="2"/>
      <c r="E370" s="2"/>
      <c r="F370" s="2"/>
      <c r="G370" s="2"/>
      <c r="H370" s="2"/>
      <c r="I370" s="2"/>
    </row>
    <row r="371" spans="2:9">
      <c r="B371" s="2"/>
      <c r="C371" s="2"/>
      <c r="D371" s="2"/>
      <c r="E371" s="2"/>
      <c r="F371" s="2"/>
      <c r="G371" s="2"/>
      <c r="H371" s="2"/>
      <c r="I371" s="2"/>
    </row>
    <row r="372" spans="2:9">
      <c r="B372" s="2"/>
      <c r="C372" s="2"/>
      <c r="D372" s="2"/>
      <c r="E372" s="2"/>
      <c r="F372" s="2"/>
      <c r="G372" s="2"/>
      <c r="H372" s="2"/>
      <c r="I372" s="2"/>
    </row>
    <row r="373" spans="2:9">
      <c r="B373" s="2"/>
      <c r="C373" s="2"/>
      <c r="D373" s="2"/>
      <c r="E373" s="2"/>
      <c r="F373" s="2"/>
      <c r="G373" s="2"/>
      <c r="H373" s="2"/>
      <c r="I373" s="2"/>
    </row>
    <row r="374" spans="2:9">
      <c r="B374" s="2"/>
      <c r="C374" s="2"/>
      <c r="D374" s="2"/>
      <c r="E374" s="2"/>
      <c r="F374" s="2"/>
      <c r="G374" s="2"/>
      <c r="H374" s="2"/>
      <c r="I374" s="2"/>
    </row>
    <row r="375" spans="2:9">
      <c r="B375" s="2"/>
      <c r="C375" s="2"/>
      <c r="D375" s="2"/>
      <c r="E375" s="2"/>
      <c r="F375" s="2"/>
      <c r="G375" s="2"/>
      <c r="H375" s="2"/>
      <c r="I375" s="2"/>
    </row>
    <row r="376" spans="2:9">
      <c r="B376" s="2"/>
      <c r="C376" s="2"/>
      <c r="D376" s="2"/>
      <c r="E376" s="2"/>
      <c r="F376" s="2"/>
      <c r="G376" s="2"/>
      <c r="H376" s="2"/>
      <c r="I376" s="2"/>
    </row>
    <row r="377" spans="2:9">
      <c r="B377" s="2"/>
      <c r="C377" s="2"/>
      <c r="D377" s="2"/>
      <c r="E377" s="2"/>
      <c r="F377" s="2"/>
      <c r="G377" s="2"/>
      <c r="H377" s="2"/>
      <c r="I377" s="2"/>
    </row>
    <row r="378" spans="2:9">
      <c r="B378" s="2"/>
      <c r="C378" s="2"/>
      <c r="D378" s="2"/>
      <c r="E378" s="2"/>
      <c r="F378" s="2"/>
      <c r="G378" s="2"/>
      <c r="H378" s="2"/>
      <c r="I378" s="2"/>
    </row>
    <row r="379" spans="2:9">
      <c r="B379" s="2"/>
      <c r="C379" s="2"/>
      <c r="D379" s="2"/>
      <c r="E379" s="2"/>
      <c r="F379" s="2"/>
      <c r="G379" s="2"/>
      <c r="H379" s="2"/>
      <c r="I379" s="2"/>
    </row>
    <row r="380" spans="2:9">
      <c r="B380" s="2"/>
      <c r="C380" s="2"/>
      <c r="D380" s="2"/>
      <c r="E380" s="2"/>
      <c r="F380" s="2"/>
      <c r="G380" s="2"/>
      <c r="H380" s="2"/>
      <c r="I380" s="2"/>
    </row>
    <row r="381" spans="2:9">
      <c r="B381" s="2"/>
      <c r="C381" s="2"/>
      <c r="D381" s="2"/>
      <c r="E381" s="2"/>
      <c r="F381" s="2"/>
      <c r="G381" s="2"/>
      <c r="H381" s="2"/>
      <c r="I381" s="2"/>
    </row>
    <row r="382" spans="2:9">
      <c r="B382" s="2"/>
      <c r="C382" s="2"/>
      <c r="D382" s="2"/>
      <c r="E382" s="2"/>
      <c r="F382" s="2"/>
      <c r="G382" s="2"/>
      <c r="H382" s="2"/>
      <c r="I382" s="2"/>
    </row>
    <row r="383" spans="2:9">
      <c r="B383" s="2"/>
      <c r="C383" s="2"/>
      <c r="D383" s="2"/>
      <c r="E383" s="2"/>
      <c r="F383" s="2"/>
      <c r="G383" s="2"/>
      <c r="H383" s="2"/>
      <c r="I383" s="2"/>
    </row>
    <row r="384" spans="2:9">
      <c r="B384" s="2"/>
      <c r="C384" s="2"/>
      <c r="D384" s="2"/>
      <c r="E384" s="2"/>
      <c r="F384" s="2"/>
      <c r="G384" s="2"/>
      <c r="H384" s="2"/>
      <c r="I384" s="2"/>
    </row>
    <row r="385" spans="2:9">
      <c r="B385" s="2"/>
      <c r="C385" s="2"/>
      <c r="D385" s="2"/>
      <c r="E385" s="2"/>
      <c r="F385" s="2"/>
      <c r="G385" s="2"/>
      <c r="H385" s="2"/>
      <c r="I385" s="2"/>
    </row>
    <row r="386" spans="2:9">
      <c r="B386" s="2"/>
      <c r="C386" s="2"/>
      <c r="D386" s="2"/>
      <c r="E386" s="2"/>
      <c r="F386" s="2"/>
      <c r="G386" s="2"/>
      <c r="H386" s="2"/>
      <c r="I386" s="2"/>
    </row>
    <row r="387" spans="2:9">
      <c r="B387" s="2"/>
      <c r="C387" s="2"/>
      <c r="D387" s="2"/>
      <c r="E387" s="2"/>
      <c r="F387" s="2"/>
      <c r="G387" s="2"/>
      <c r="H387" s="2"/>
      <c r="I387" s="2"/>
    </row>
    <row r="388" spans="2:9">
      <c r="B388" s="2"/>
      <c r="C388" s="2"/>
      <c r="D388" s="2"/>
      <c r="E388" s="2"/>
      <c r="F388" s="2"/>
      <c r="G388" s="2"/>
      <c r="H388" s="2"/>
      <c r="I388" s="2"/>
    </row>
    <row r="389" spans="2:9">
      <c r="B389" s="2"/>
      <c r="C389" s="2"/>
      <c r="D389" s="2"/>
      <c r="E389" s="2"/>
      <c r="F389" s="2"/>
      <c r="G389" s="2"/>
      <c r="H389" s="2"/>
      <c r="I389" s="2"/>
    </row>
    <row r="390" spans="2:9">
      <c r="B390" s="2"/>
      <c r="C390" s="2"/>
      <c r="D390" s="2"/>
      <c r="E390" s="2"/>
      <c r="F390" s="2"/>
      <c r="G390" s="2"/>
      <c r="H390" s="2"/>
      <c r="I390" s="2"/>
    </row>
    <row r="391" spans="2:9">
      <c r="B391" s="2"/>
      <c r="C391" s="2"/>
      <c r="D391" s="2"/>
      <c r="E391" s="2"/>
      <c r="F391" s="2"/>
      <c r="G391" s="2"/>
      <c r="H391" s="2"/>
      <c r="I391" s="2"/>
    </row>
    <row r="392" spans="2:9">
      <c r="B392" s="2"/>
      <c r="C392" s="2"/>
      <c r="D392" s="2"/>
      <c r="E392" s="2"/>
      <c r="F392" s="2"/>
      <c r="G392" s="2"/>
      <c r="H392" s="2"/>
      <c r="I392" s="2"/>
    </row>
    <row r="393" spans="2:9">
      <c r="B393" s="2"/>
      <c r="C393" s="2"/>
      <c r="D393" s="2"/>
      <c r="E393" s="2"/>
      <c r="F393" s="2"/>
      <c r="G393" s="2"/>
      <c r="H393" s="2"/>
      <c r="I393" s="2"/>
    </row>
    <row r="394" spans="2:9">
      <c r="B394" s="2"/>
      <c r="C394" s="2"/>
      <c r="D394" s="2"/>
      <c r="E394" s="2"/>
      <c r="F394" s="2"/>
      <c r="G394" s="2"/>
      <c r="H394" s="2"/>
      <c r="I394" s="2"/>
    </row>
    <row r="395" spans="2:9">
      <c r="B395" s="2"/>
      <c r="C395" s="2"/>
      <c r="D395" s="2"/>
      <c r="E395" s="2"/>
      <c r="F395" s="2"/>
      <c r="G395" s="2"/>
      <c r="H395" s="2"/>
      <c r="I395" s="2"/>
    </row>
    <row r="396" spans="2:9">
      <c r="B396" s="2"/>
      <c r="C396" s="2"/>
      <c r="D396" s="2"/>
      <c r="E396" s="2"/>
      <c r="F396" s="2"/>
      <c r="G396" s="2"/>
      <c r="H396" s="2"/>
      <c r="I396" s="2"/>
    </row>
    <row r="397" spans="2:9">
      <c r="B397" s="2"/>
      <c r="C397" s="2"/>
      <c r="D397" s="2"/>
      <c r="E397" s="2"/>
      <c r="F397" s="2"/>
      <c r="G397" s="2"/>
      <c r="H397" s="2"/>
      <c r="I397" s="2"/>
    </row>
    <row r="398" spans="2:9">
      <c r="B398" s="2"/>
      <c r="C398" s="2"/>
      <c r="D398" s="2"/>
      <c r="E398" s="2"/>
      <c r="F398" s="2"/>
      <c r="G398" s="2"/>
      <c r="H398" s="2"/>
      <c r="I398" s="2"/>
    </row>
    <row r="399" spans="2:9">
      <c r="B399" s="2"/>
      <c r="C399" s="2"/>
      <c r="D399" s="2"/>
      <c r="E399" s="2"/>
      <c r="F399" s="2"/>
      <c r="G399" s="2"/>
      <c r="H399" s="2"/>
      <c r="I399" s="2"/>
    </row>
    <row r="400" spans="2:9">
      <c r="B400" s="2"/>
      <c r="C400" s="2"/>
      <c r="D400" s="2"/>
      <c r="E400" s="2"/>
      <c r="F400" s="2"/>
      <c r="G400" s="2"/>
      <c r="H400" s="2"/>
      <c r="I400" s="2"/>
    </row>
    <row r="401" spans="2:9">
      <c r="B401" s="2"/>
      <c r="C401" s="2"/>
      <c r="D401" s="2"/>
      <c r="E401" s="2"/>
      <c r="F401" s="2"/>
      <c r="G401" s="2"/>
      <c r="H401" s="2"/>
      <c r="I401" s="2"/>
    </row>
    <row r="402" spans="2:9">
      <c r="B402" s="2"/>
      <c r="C402" s="2"/>
      <c r="D402" s="2"/>
      <c r="E402" s="2"/>
      <c r="F402" s="2"/>
      <c r="G402" s="2"/>
      <c r="H402" s="2"/>
      <c r="I402" s="2"/>
    </row>
    <row r="403" spans="2:9">
      <c r="B403" s="2"/>
      <c r="C403" s="2"/>
      <c r="D403" s="2"/>
      <c r="E403" s="2"/>
      <c r="F403" s="2"/>
      <c r="G403" s="2"/>
      <c r="H403" s="2"/>
      <c r="I403" s="2"/>
    </row>
    <row r="404" spans="2:9">
      <c r="B404" s="2"/>
      <c r="C404" s="2"/>
      <c r="D404" s="2"/>
      <c r="E404" s="2"/>
      <c r="F404" s="2"/>
      <c r="G404" s="2"/>
      <c r="H404" s="2"/>
      <c r="I404" s="2"/>
    </row>
    <row r="405" spans="2:9">
      <c r="B405" s="2"/>
      <c r="C405" s="2"/>
      <c r="D405" s="2"/>
      <c r="E405" s="2"/>
      <c r="F405" s="2"/>
      <c r="G405" s="2"/>
      <c r="H405" s="2"/>
      <c r="I405" s="2"/>
    </row>
    <row r="406" spans="2:9">
      <c r="B406" s="2"/>
      <c r="C406" s="2"/>
      <c r="D406" s="2"/>
      <c r="E406" s="2"/>
      <c r="F406" s="2"/>
      <c r="G406" s="2"/>
      <c r="H406" s="2"/>
      <c r="I406" s="2"/>
    </row>
    <row r="407" spans="2:9">
      <c r="B407" s="2"/>
      <c r="C407" s="2"/>
      <c r="D407" s="2"/>
      <c r="E407" s="2"/>
      <c r="F407" s="2"/>
      <c r="G407" s="2"/>
      <c r="H407" s="2"/>
      <c r="I407" s="2"/>
    </row>
    <row r="408" spans="2:9">
      <c r="B408" s="2"/>
      <c r="C408" s="2"/>
      <c r="D408" s="2"/>
      <c r="E408" s="2"/>
      <c r="F408" s="2"/>
      <c r="G408" s="2"/>
      <c r="H408" s="2"/>
      <c r="I408" s="2"/>
    </row>
    <row r="409" spans="2:9">
      <c r="B409" s="2"/>
      <c r="C409" s="2"/>
      <c r="D409" s="2"/>
      <c r="E409" s="2"/>
      <c r="F409" s="2"/>
      <c r="G409" s="2"/>
      <c r="H409" s="2"/>
      <c r="I409" s="2"/>
    </row>
    <row r="410" spans="2:9">
      <c r="B410" s="2"/>
      <c r="C410" s="2"/>
      <c r="D410" s="2"/>
      <c r="E410" s="2"/>
      <c r="F410" s="2"/>
      <c r="G410" s="2"/>
      <c r="H410" s="2"/>
      <c r="I410" s="2"/>
    </row>
    <row r="411" spans="2:9">
      <c r="B411" s="2"/>
      <c r="C411" s="2"/>
      <c r="D411" s="2"/>
      <c r="E411" s="2"/>
      <c r="F411" s="2"/>
      <c r="G411" s="2"/>
      <c r="H411" s="2"/>
      <c r="I411" s="2"/>
    </row>
    <row r="412" spans="2:9">
      <c r="B412" s="2"/>
      <c r="C412" s="2"/>
      <c r="D412" s="2"/>
      <c r="E412" s="2"/>
      <c r="F412" s="2"/>
      <c r="G412" s="2"/>
      <c r="H412" s="2"/>
      <c r="I412" s="2"/>
    </row>
    <row r="413" spans="2:9">
      <c r="B413" s="2"/>
      <c r="C413" s="2"/>
      <c r="D413" s="2"/>
      <c r="E413" s="2"/>
      <c r="F413" s="2"/>
      <c r="G413" s="2"/>
      <c r="H413" s="2"/>
      <c r="I413" s="2"/>
    </row>
    <row r="414" spans="2:9">
      <c r="B414" s="2"/>
      <c r="C414" s="2"/>
      <c r="D414" s="2"/>
      <c r="E414" s="2"/>
      <c r="F414" s="2"/>
      <c r="G414" s="2"/>
      <c r="H414" s="2"/>
      <c r="I414" s="2"/>
    </row>
    <row r="415" spans="2:9">
      <c r="B415" s="2"/>
      <c r="C415" s="2"/>
      <c r="D415" s="2"/>
      <c r="E415" s="2"/>
      <c r="F415" s="2"/>
      <c r="G415" s="2"/>
      <c r="H415" s="2"/>
      <c r="I415" s="2"/>
    </row>
    <row r="416" spans="2:9">
      <c r="B416" s="2"/>
      <c r="C416" s="2"/>
      <c r="D416" s="2"/>
      <c r="E416" s="2"/>
      <c r="F416" s="2"/>
      <c r="G416" s="2"/>
      <c r="H416" s="2"/>
      <c r="I416" s="2"/>
    </row>
    <row r="417" spans="2:9">
      <c r="B417" s="2"/>
      <c r="C417" s="2"/>
      <c r="D417" s="2"/>
      <c r="E417" s="2"/>
      <c r="F417" s="2"/>
      <c r="G417" s="2"/>
      <c r="H417" s="2"/>
      <c r="I417" s="2"/>
    </row>
    <row r="418" spans="2:9">
      <c r="B418" s="2"/>
      <c r="C418" s="2"/>
      <c r="D418" s="2"/>
      <c r="E418" s="2"/>
      <c r="F418" s="2"/>
      <c r="G418" s="2"/>
      <c r="H418" s="2"/>
      <c r="I418" s="2"/>
    </row>
    <row r="419" spans="2:9">
      <c r="B419" s="2"/>
      <c r="C419" s="2"/>
      <c r="D419" s="2"/>
      <c r="E419" s="2"/>
      <c r="F419" s="2"/>
      <c r="G419" s="2"/>
      <c r="H419" s="2"/>
      <c r="I419" s="2"/>
    </row>
    <row r="420" spans="2:9">
      <c r="B420" s="2"/>
      <c r="C420" s="2"/>
      <c r="D420" s="2"/>
      <c r="E420" s="2"/>
      <c r="F420" s="2"/>
      <c r="G420" s="2"/>
      <c r="H420" s="2"/>
      <c r="I420" s="2"/>
    </row>
    <row r="421" spans="2:9">
      <c r="B421" s="2"/>
      <c r="C421" s="2"/>
      <c r="D421" s="2"/>
      <c r="E421" s="2"/>
      <c r="F421" s="2"/>
      <c r="G421" s="2"/>
      <c r="H421" s="2"/>
      <c r="I421" s="2"/>
    </row>
    <row r="422" spans="2:9">
      <c r="B422" s="2"/>
      <c r="C422" s="2"/>
      <c r="D422" s="2"/>
      <c r="E422" s="2"/>
      <c r="F422" s="2"/>
      <c r="G422" s="2"/>
      <c r="H422" s="2"/>
      <c r="I422" s="2"/>
    </row>
    <row r="423" spans="2:9">
      <c r="B423" s="2"/>
      <c r="C423" s="2"/>
      <c r="D423" s="2"/>
      <c r="E423" s="2"/>
      <c r="F423" s="2"/>
      <c r="G423" s="2"/>
      <c r="H423" s="2"/>
      <c r="I423" s="2"/>
    </row>
    <row r="424" spans="2:9">
      <c r="B424" s="2"/>
      <c r="C424" s="2"/>
      <c r="D424" s="2"/>
      <c r="E424" s="2"/>
      <c r="F424" s="2"/>
      <c r="G424" s="2"/>
      <c r="H424" s="2"/>
      <c r="I424" s="2"/>
    </row>
    <row r="425" spans="2:9">
      <c r="B425" s="2"/>
      <c r="C425" s="2"/>
      <c r="D425" s="2"/>
      <c r="E425" s="2"/>
      <c r="F425" s="2"/>
      <c r="G425" s="2"/>
      <c r="H425" s="2"/>
      <c r="I425" s="2"/>
    </row>
    <row r="426" spans="2:9">
      <c r="B426" s="2"/>
      <c r="C426" s="2"/>
      <c r="D426" s="2"/>
      <c r="E426" s="2"/>
      <c r="F426" s="2"/>
      <c r="G426" s="2"/>
      <c r="H426" s="2"/>
      <c r="I426" s="2"/>
    </row>
    <row r="427" spans="2:9">
      <c r="B427" s="2"/>
      <c r="C427" s="2"/>
      <c r="D427" s="2"/>
      <c r="E427" s="2"/>
      <c r="F427" s="2"/>
      <c r="G427" s="2"/>
      <c r="H427" s="2"/>
      <c r="I427" s="2"/>
    </row>
    <row r="428" spans="2:9">
      <c r="B428" s="2"/>
      <c r="C428" s="2"/>
      <c r="D428" s="2"/>
      <c r="E428" s="2"/>
      <c r="F428" s="2"/>
      <c r="G428" s="2"/>
      <c r="H428" s="2"/>
      <c r="I428" s="2"/>
    </row>
    <row r="429" spans="2:9">
      <c r="B429" s="2"/>
      <c r="C429" s="2"/>
      <c r="D429" s="2"/>
      <c r="E429" s="2"/>
      <c r="F429" s="2"/>
      <c r="G429" s="2"/>
      <c r="H429" s="2"/>
      <c r="I429" s="2"/>
    </row>
    <row r="430" spans="2:9">
      <c r="B430" s="2"/>
      <c r="C430" s="2"/>
      <c r="D430" s="2"/>
      <c r="E430" s="2"/>
      <c r="F430" s="2"/>
      <c r="G430" s="2"/>
      <c r="H430" s="2"/>
      <c r="I430" s="2"/>
    </row>
    <row r="431" spans="2:9">
      <c r="B431" s="2"/>
      <c r="C431" s="2"/>
      <c r="D431" s="2"/>
      <c r="E431" s="2"/>
      <c r="F431" s="2"/>
      <c r="G431" s="2"/>
      <c r="H431" s="2"/>
      <c r="I431" s="2"/>
    </row>
    <row r="432" spans="2:9">
      <c r="B432" s="2"/>
      <c r="C432" s="2"/>
      <c r="D432" s="2"/>
      <c r="E432" s="2"/>
      <c r="F432" s="2"/>
      <c r="G432" s="2"/>
      <c r="H432" s="2"/>
      <c r="I432" s="2"/>
    </row>
    <row r="433" spans="2:9">
      <c r="B433" s="2"/>
      <c r="C433" s="2"/>
      <c r="D433" s="2"/>
      <c r="E433" s="2"/>
      <c r="F433" s="2"/>
      <c r="G433" s="2"/>
      <c r="H433" s="2"/>
      <c r="I433" s="2"/>
    </row>
    <row r="434" spans="2:9">
      <c r="B434" s="2"/>
      <c r="C434" s="2"/>
      <c r="D434" s="2"/>
      <c r="E434" s="2"/>
      <c r="F434" s="2"/>
      <c r="G434" s="2"/>
      <c r="H434" s="2"/>
      <c r="I434" s="2"/>
    </row>
    <row r="435" spans="2:9">
      <c r="B435" s="2"/>
      <c r="C435" s="2"/>
      <c r="D435" s="2"/>
      <c r="E435" s="2"/>
      <c r="F435" s="2"/>
      <c r="G435" s="2"/>
      <c r="H435" s="2"/>
      <c r="I435" s="2"/>
    </row>
    <row r="436" spans="2:9">
      <c r="B436" s="2"/>
      <c r="C436" s="2"/>
      <c r="D436" s="2"/>
      <c r="E436" s="2"/>
      <c r="F436" s="2"/>
      <c r="G436" s="2"/>
      <c r="H436" s="2"/>
      <c r="I436" s="2"/>
    </row>
    <row r="437" spans="2:9">
      <c r="B437" s="2"/>
      <c r="C437" s="2"/>
      <c r="D437" s="2"/>
      <c r="E437" s="2"/>
      <c r="F437" s="2"/>
      <c r="G437" s="2"/>
      <c r="H437" s="2"/>
      <c r="I437" s="2"/>
    </row>
    <row r="438" spans="2:9">
      <c r="B438" s="2"/>
      <c r="C438" s="2"/>
      <c r="D438" s="2"/>
      <c r="E438" s="2"/>
      <c r="F438" s="2"/>
      <c r="G438" s="2"/>
      <c r="H438" s="2"/>
      <c r="I438" s="2"/>
    </row>
    <row r="439" spans="2:9">
      <c r="B439" s="2"/>
      <c r="C439" s="2"/>
      <c r="D439" s="2"/>
      <c r="E439" s="2"/>
      <c r="F439" s="2"/>
      <c r="G439" s="2"/>
      <c r="H439" s="2"/>
      <c r="I439" s="2"/>
    </row>
    <row r="440" spans="2:9">
      <c r="B440" s="2"/>
      <c r="C440" s="2"/>
      <c r="D440" s="2"/>
      <c r="E440" s="2"/>
      <c r="F440" s="2"/>
      <c r="G440" s="2"/>
      <c r="H440" s="2"/>
      <c r="I440" s="2"/>
    </row>
    <row r="441" spans="2:9">
      <c r="B441" s="2"/>
      <c r="C441" s="2"/>
      <c r="D441" s="2"/>
      <c r="E441" s="2"/>
      <c r="F441" s="2"/>
      <c r="G441" s="2"/>
      <c r="H441" s="2"/>
      <c r="I441" s="2"/>
    </row>
    <row r="442" spans="2:9">
      <c r="B442" s="2"/>
      <c r="C442" s="2"/>
      <c r="D442" s="2"/>
      <c r="E442" s="2"/>
      <c r="F442" s="2"/>
      <c r="G442" s="2"/>
      <c r="H442" s="2"/>
      <c r="I442" s="2"/>
    </row>
    <row r="443" spans="2:9">
      <c r="B443" s="2"/>
      <c r="C443" s="2"/>
      <c r="D443" s="2"/>
      <c r="E443" s="2"/>
      <c r="F443" s="2"/>
      <c r="G443" s="2"/>
      <c r="H443" s="2"/>
      <c r="I443" s="2"/>
    </row>
    <row r="444" spans="2:9">
      <c r="B444" s="2"/>
      <c r="C444" s="2"/>
      <c r="D444" s="2"/>
      <c r="E444" s="2"/>
      <c r="F444" s="2"/>
      <c r="G444" s="2"/>
      <c r="H444" s="2"/>
      <c r="I444" s="2"/>
    </row>
    <row r="445" spans="2:9">
      <c r="B445" s="2"/>
      <c r="C445" s="2"/>
      <c r="D445" s="2"/>
      <c r="E445" s="2"/>
      <c r="F445" s="2"/>
      <c r="G445" s="2"/>
      <c r="H445" s="2"/>
      <c r="I445" s="2"/>
    </row>
    <row r="446" spans="2:9">
      <c r="B446" s="2"/>
      <c r="C446" s="2"/>
      <c r="D446" s="2"/>
      <c r="E446" s="2"/>
      <c r="F446" s="2"/>
      <c r="G446" s="2"/>
      <c r="H446" s="2"/>
      <c r="I446" s="2"/>
    </row>
    <row r="447" spans="2:9">
      <c r="B447" s="2"/>
      <c r="C447" s="2"/>
      <c r="D447" s="2"/>
      <c r="E447" s="2"/>
      <c r="F447" s="2"/>
      <c r="G447" s="2"/>
      <c r="H447" s="2"/>
      <c r="I447" s="2"/>
    </row>
    <row r="448" spans="2:9">
      <c r="B448" s="2"/>
      <c r="C448" s="2"/>
      <c r="D448" s="2"/>
      <c r="E448" s="2"/>
      <c r="F448" s="2"/>
      <c r="G448" s="2"/>
      <c r="H448" s="2"/>
      <c r="I448" s="2"/>
    </row>
    <row r="449" spans="2:9">
      <c r="B449" s="2"/>
      <c r="C449" s="2"/>
      <c r="D449" s="2"/>
      <c r="E449" s="2"/>
      <c r="F449" s="2"/>
      <c r="G449" s="2"/>
      <c r="H449" s="2"/>
      <c r="I449" s="2"/>
    </row>
    <row r="450" spans="2:9">
      <c r="B450" s="2"/>
      <c r="C450" s="2"/>
      <c r="D450" s="2"/>
      <c r="E450" s="2"/>
      <c r="F450" s="2"/>
      <c r="G450" s="2"/>
      <c r="H450" s="2"/>
      <c r="I450" s="2"/>
    </row>
    <row r="451" spans="2:9">
      <c r="B451" s="2"/>
      <c r="C451" s="2"/>
      <c r="D451" s="2"/>
      <c r="E451" s="2"/>
      <c r="F451" s="2"/>
      <c r="G451" s="2"/>
      <c r="H451" s="2"/>
      <c r="I451" s="2"/>
    </row>
    <row r="452" spans="2:9">
      <c r="B452" s="2"/>
      <c r="C452" s="2"/>
      <c r="D452" s="2"/>
      <c r="E452" s="2"/>
      <c r="F452" s="2"/>
      <c r="G452" s="2"/>
      <c r="H452" s="2"/>
      <c r="I452" s="2"/>
    </row>
    <row r="453" spans="2:9">
      <c r="B453" s="2"/>
      <c r="C453" s="2"/>
      <c r="D453" s="2"/>
      <c r="E453" s="2"/>
      <c r="F453" s="2"/>
      <c r="G453" s="2"/>
      <c r="H453" s="2"/>
      <c r="I453" s="2"/>
    </row>
    <row r="454" spans="2:9">
      <c r="B454" s="2"/>
      <c r="C454" s="2"/>
      <c r="D454" s="2"/>
      <c r="E454" s="2"/>
      <c r="F454" s="2"/>
      <c r="G454" s="2"/>
      <c r="H454" s="2"/>
      <c r="I454" s="2"/>
    </row>
    <row r="455" spans="2:9">
      <c r="B455" s="2"/>
      <c r="C455" s="2"/>
      <c r="D455" s="2"/>
      <c r="E455" s="2"/>
      <c r="F455" s="2"/>
      <c r="G455" s="2"/>
      <c r="H455" s="2"/>
      <c r="I455" s="2"/>
    </row>
    <row r="456" spans="2:9">
      <c r="B456" s="2"/>
      <c r="C456" s="2"/>
      <c r="D456" s="2"/>
      <c r="E456" s="2"/>
      <c r="F456" s="2"/>
      <c r="G456" s="2"/>
      <c r="H456" s="2"/>
      <c r="I456" s="2"/>
    </row>
    <row r="457" spans="2:9">
      <c r="B457" s="2"/>
      <c r="C457" s="2"/>
      <c r="D457" s="2"/>
      <c r="E457" s="2"/>
      <c r="F457" s="2"/>
      <c r="G457" s="2"/>
      <c r="H457" s="2"/>
      <c r="I457" s="2"/>
    </row>
    <row r="458" spans="2:9">
      <c r="B458" s="2"/>
      <c r="C458" s="2"/>
      <c r="D458" s="2"/>
      <c r="E458" s="2"/>
      <c r="F458" s="2"/>
      <c r="G458" s="2"/>
      <c r="H458" s="2"/>
      <c r="I458" s="2"/>
    </row>
    <row r="459" spans="2:9">
      <c r="B459" s="2"/>
      <c r="C459" s="2"/>
      <c r="D459" s="2"/>
      <c r="E459" s="2"/>
      <c r="F459" s="2"/>
      <c r="G459" s="2"/>
      <c r="H459" s="2"/>
      <c r="I459" s="2"/>
    </row>
    <row r="460" spans="2:9">
      <c r="B460" s="2"/>
      <c r="C460" s="2"/>
      <c r="D460" s="2"/>
      <c r="E460" s="2"/>
      <c r="F460" s="2"/>
      <c r="G460" s="2"/>
      <c r="H460" s="2"/>
      <c r="I460" s="2"/>
    </row>
    <row r="461" spans="2:9">
      <c r="B461" s="2"/>
      <c r="C461" s="2"/>
      <c r="D461" s="2"/>
      <c r="E461" s="2"/>
      <c r="F461" s="2"/>
      <c r="G461" s="2"/>
      <c r="H461" s="2"/>
      <c r="I461" s="2"/>
    </row>
    <row r="462" spans="2:9">
      <c r="B462" s="2"/>
      <c r="C462" s="2"/>
      <c r="D462" s="2"/>
      <c r="E462" s="2"/>
      <c r="F462" s="2"/>
      <c r="G462" s="2"/>
      <c r="H462" s="2"/>
      <c r="I462" s="2"/>
    </row>
    <row r="463" spans="2:9">
      <c r="B463" s="2"/>
      <c r="C463" s="2"/>
      <c r="D463" s="2"/>
      <c r="E463" s="2"/>
      <c r="F463" s="2"/>
      <c r="G463" s="2"/>
      <c r="H463" s="2"/>
      <c r="I463" s="2"/>
    </row>
    <row r="464" spans="2:9">
      <c r="B464" s="2"/>
      <c r="C464" s="2"/>
      <c r="D464" s="2"/>
      <c r="E464" s="2"/>
      <c r="F464" s="2"/>
      <c r="G464" s="2"/>
      <c r="H464" s="2"/>
      <c r="I464" s="2"/>
    </row>
    <row r="465" spans="2:9">
      <c r="B465" s="2"/>
      <c r="C465" s="2"/>
      <c r="D465" s="2"/>
      <c r="E465" s="2"/>
      <c r="F465" s="2"/>
      <c r="G465" s="2"/>
      <c r="H465" s="2"/>
      <c r="I465" s="2"/>
    </row>
    <row r="466" spans="2:9">
      <c r="B466" s="2"/>
      <c r="C466" s="2"/>
      <c r="D466" s="2"/>
      <c r="E466" s="2"/>
      <c r="F466" s="2"/>
      <c r="G466" s="2"/>
      <c r="H466" s="2"/>
      <c r="I466" s="2"/>
    </row>
    <row r="467" spans="2:9">
      <c r="B467" s="2"/>
      <c r="C467" s="2"/>
      <c r="D467" s="2"/>
      <c r="E467" s="2"/>
      <c r="F467" s="2"/>
      <c r="G467" s="2"/>
      <c r="H467" s="2"/>
      <c r="I467" s="2"/>
    </row>
    <row r="468" spans="2:9">
      <c r="B468" s="2"/>
      <c r="C468" s="2"/>
      <c r="D468" s="2"/>
      <c r="E468" s="2"/>
      <c r="F468" s="2"/>
      <c r="G468" s="2"/>
      <c r="H468" s="2"/>
      <c r="I468" s="2"/>
    </row>
    <row r="469" spans="2:9">
      <c r="B469" s="2"/>
      <c r="C469" s="2"/>
      <c r="D469" s="2"/>
      <c r="E469" s="2"/>
      <c r="F469" s="2"/>
      <c r="G469" s="2"/>
      <c r="H469" s="2"/>
      <c r="I469" s="2"/>
    </row>
    <row r="470" spans="2:9">
      <c r="B470" s="2"/>
      <c r="C470" s="2"/>
      <c r="D470" s="2"/>
      <c r="E470" s="2"/>
      <c r="F470" s="2"/>
      <c r="G470" s="2"/>
      <c r="H470" s="2"/>
      <c r="I470" s="2"/>
    </row>
    <row r="471" spans="2:9">
      <c r="B471" s="2"/>
      <c r="C471" s="2"/>
      <c r="D471" s="2"/>
      <c r="E471" s="2"/>
      <c r="F471" s="2"/>
      <c r="G471" s="2"/>
      <c r="H471" s="2"/>
      <c r="I471" s="2"/>
    </row>
    <row r="472" spans="2:9">
      <c r="B472" s="2"/>
      <c r="C472" s="2"/>
      <c r="D472" s="2"/>
      <c r="E472" s="2"/>
      <c r="F472" s="2"/>
      <c r="G472" s="2"/>
      <c r="H472" s="2"/>
      <c r="I472" s="2"/>
    </row>
    <row r="473" spans="2:9">
      <c r="B473" s="2"/>
      <c r="C473" s="2"/>
      <c r="D473" s="2"/>
      <c r="E473" s="2"/>
      <c r="F473" s="2"/>
      <c r="G473" s="2"/>
      <c r="H473" s="2"/>
      <c r="I473" s="2"/>
    </row>
    <row r="474" spans="2:9">
      <c r="B474" s="2"/>
      <c r="C474" s="2"/>
      <c r="D474" s="2"/>
      <c r="E474" s="2"/>
      <c r="F474" s="2"/>
      <c r="G474" s="2"/>
      <c r="H474" s="2"/>
      <c r="I474" s="2"/>
    </row>
    <row r="475" spans="2:9">
      <c r="B475" s="2"/>
      <c r="C475" s="2"/>
      <c r="D475" s="2"/>
      <c r="E475" s="2"/>
      <c r="F475" s="2"/>
      <c r="G475" s="2"/>
      <c r="H475" s="2"/>
      <c r="I475" s="2"/>
    </row>
    <row r="476" spans="2:9">
      <c r="B476" s="2"/>
      <c r="C476" s="2"/>
      <c r="D476" s="2"/>
      <c r="E476" s="2"/>
      <c r="F476" s="2"/>
      <c r="G476" s="2"/>
      <c r="H476" s="2"/>
      <c r="I476" s="2"/>
    </row>
    <row r="477" spans="2:9">
      <c r="B477" s="2"/>
      <c r="C477" s="2"/>
      <c r="D477" s="2"/>
      <c r="E477" s="2"/>
      <c r="F477" s="2"/>
      <c r="G477" s="2"/>
      <c r="H477" s="2"/>
      <c r="I477" s="2"/>
    </row>
    <row r="478" spans="2:9">
      <c r="B478" s="2"/>
      <c r="C478" s="2"/>
      <c r="D478" s="2"/>
      <c r="E478" s="2"/>
      <c r="F478" s="2"/>
      <c r="G478" s="2"/>
      <c r="H478" s="2"/>
      <c r="I478" s="2"/>
    </row>
    <row r="479" spans="2:9">
      <c r="B479" s="2"/>
      <c r="C479" s="2"/>
      <c r="D479" s="2"/>
      <c r="E479" s="2"/>
      <c r="F479" s="2"/>
      <c r="G479" s="2"/>
      <c r="H479" s="2"/>
      <c r="I479" s="2"/>
    </row>
    <row r="480" spans="2:9">
      <c r="B480" s="2"/>
      <c r="C480" s="2"/>
      <c r="D480" s="2"/>
      <c r="E480" s="2"/>
      <c r="F480" s="2"/>
      <c r="G480" s="2"/>
      <c r="H480" s="2"/>
      <c r="I480" s="2"/>
    </row>
    <row r="481" spans="2:9">
      <c r="B481" s="2"/>
      <c r="C481" s="2"/>
      <c r="D481" s="2"/>
      <c r="E481" s="2"/>
      <c r="F481" s="2"/>
      <c r="G481" s="2"/>
      <c r="H481" s="2"/>
      <c r="I481" s="2"/>
    </row>
    <row r="482" spans="2:9">
      <c r="B482" s="2"/>
      <c r="C482" s="2"/>
      <c r="D482" s="2"/>
      <c r="E482" s="2"/>
      <c r="F482" s="2"/>
      <c r="G482" s="2"/>
      <c r="H482" s="2"/>
      <c r="I482" s="2"/>
    </row>
    <row r="483" spans="2:9">
      <c r="B483" s="2"/>
      <c r="C483" s="2"/>
      <c r="D483" s="2"/>
      <c r="E483" s="2"/>
      <c r="F483" s="2"/>
      <c r="G483" s="2"/>
      <c r="H483" s="2"/>
      <c r="I483" s="2"/>
    </row>
    <row r="484" spans="2:9">
      <c r="B484" s="2"/>
      <c r="C484" s="2"/>
      <c r="D484" s="2"/>
      <c r="E484" s="2"/>
      <c r="F484" s="2"/>
      <c r="G484" s="2"/>
      <c r="H484" s="2"/>
      <c r="I484" s="2"/>
    </row>
    <row r="485" spans="2:9">
      <c r="B485" s="2"/>
      <c r="C485" s="2"/>
      <c r="D485" s="2"/>
      <c r="E485" s="2"/>
      <c r="F485" s="2"/>
      <c r="G485" s="2"/>
      <c r="H485" s="2"/>
      <c r="I485" s="2"/>
    </row>
    <row r="486" spans="2:9">
      <c r="B486" s="2"/>
      <c r="C486" s="2"/>
      <c r="D486" s="2"/>
      <c r="E486" s="2"/>
      <c r="F486" s="2"/>
      <c r="G486" s="2"/>
      <c r="H486" s="2"/>
      <c r="I486" s="2"/>
    </row>
    <row r="487" spans="2:9">
      <c r="B487" s="2"/>
      <c r="C487" s="2"/>
      <c r="D487" s="2"/>
      <c r="E487" s="2"/>
      <c r="F487" s="2"/>
      <c r="G487" s="2"/>
      <c r="H487" s="2"/>
      <c r="I487" s="2"/>
    </row>
    <row r="488" spans="2:9">
      <c r="B488" s="2"/>
      <c r="C488" s="2"/>
      <c r="D488" s="2"/>
      <c r="E488" s="2"/>
      <c r="F488" s="2"/>
      <c r="G488" s="2"/>
      <c r="H488" s="2"/>
      <c r="I488" s="2"/>
    </row>
    <row r="489" spans="2:9">
      <c r="B489" s="2"/>
      <c r="C489" s="2"/>
      <c r="D489" s="2"/>
      <c r="E489" s="2"/>
      <c r="F489" s="2"/>
      <c r="G489" s="2"/>
      <c r="H489" s="2"/>
      <c r="I489" s="2"/>
    </row>
    <row r="490" spans="2:9">
      <c r="B490" s="2"/>
      <c r="C490" s="2"/>
      <c r="D490" s="2"/>
      <c r="E490" s="2"/>
      <c r="F490" s="2"/>
      <c r="G490" s="2"/>
      <c r="H490" s="2"/>
      <c r="I490" s="2"/>
    </row>
    <row r="491" spans="2:9">
      <c r="B491" s="2"/>
      <c r="C491" s="2"/>
      <c r="D491" s="2"/>
      <c r="E491" s="2"/>
      <c r="F491" s="2"/>
      <c r="G491" s="2"/>
      <c r="H491" s="2"/>
      <c r="I491" s="2"/>
    </row>
    <row r="492" spans="2:9">
      <c r="B492" s="2"/>
      <c r="C492" s="2"/>
      <c r="D492" s="2"/>
      <c r="E492" s="2"/>
      <c r="F492" s="2"/>
      <c r="G492" s="2"/>
      <c r="H492" s="2"/>
      <c r="I492" s="2"/>
    </row>
    <row r="493" spans="2:9">
      <c r="B493" s="2"/>
      <c r="C493" s="2"/>
      <c r="D493" s="2"/>
      <c r="E493" s="2"/>
      <c r="F493" s="2"/>
      <c r="G493" s="2"/>
      <c r="H493" s="2"/>
      <c r="I493" s="2"/>
    </row>
    <row r="494" spans="2:9">
      <c r="B494" s="2"/>
      <c r="C494" s="2"/>
      <c r="D494" s="2"/>
      <c r="E494" s="2"/>
      <c r="F494" s="2"/>
      <c r="G494" s="2"/>
      <c r="H494" s="2"/>
      <c r="I494" s="2"/>
    </row>
    <row r="495" spans="2:9">
      <c r="B495" s="2"/>
      <c r="C495" s="2"/>
      <c r="D495" s="2"/>
      <c r="E495" s="2"/>
      <c r="F495" s="2"/>
      <c r="G495" s="2"/>
      <c r="H495" s="2"/>
      <c r="I495" s="2"/>
    </row>
    <row r="496" spans="2:9">
      <c r="B496" s="2"/>
      <c r="C496" s="2"/>
      <c r="D496" s="2"/>
      <c r="E496" s="2"/>
      <c r="F496" s="2"/>
      <c r="G496" s="2"/>
      <c r="H496" s="2"/>
      <c r="I496" s="2"/>
    </row>
    <row r="497" spans="2:9">
      <c r="B497" s="2"/>
      <c r="C497" s="2"/>
      <c r="D497" s="2"/>
      <c r="E497" s="2"/>
      <c r="F497" s="2"/>
      <c r="G497" s="2"/>
      <c r="H497" s="2"/>
      <c r="I497" s="2"/>
    </row>
    <row r="498" spans="2:9">
      <c r="B498" s="2"/>
      <c r="C498" s="2"/>
      <c r="D498" s="2"/>
      <c r="E498" s="2"/>
      <c r="F498" s="2"/>
      <c r="G498" s="2"/>
      <c r="H498" s="2"/>
      <c r="I498" s="2"/>
    </row>
    <row r="499" spans="2:9">
      <c r="B499" s="2"/>
      <c r="C499" s="2"/>
      <c r="D499" s="2"/>
      <c r="E499" s="2"/>
      <c r="F499" s="2"/>
      <c r="G499" s="2"/>
      <c r="H499" s="2"/>
      <c r="I499" s="2"/>
    </row>
    <row r="500" spans="2:9">
      <c r="B500" s="2"/>
      <c r="C500" s="2"/>
      <c r="D500" s="2"/>
      <c r="E500" s="2"/>
      <c r="F500" s="2"/>
      <c r="G500" s="2"/>
      <c r="H500" s="2"/>
      <c r="I500" s="2"/>
    </row>
    <row r="501" spans="2:9">
      <c r="B501" s="2"/>
      <c r="C501" s="2"/>
      <c r="D501" s="2"/>
      <c r="E501" s="2"/>
      <c r="F501" s="2"/>
      <c r="G501" s="2"/>
      <c r="H501" s="2"/>
      <c r="I501" s="2"/>
    </row>
    <row r="502" spans="2:9">
      <c r="B502" s="2"/>
      <c r="C502" s="2"/>
      <c r="D502" s="2"/>
      <c r="E502" s="2"/>
      <c r="F502" s="2"/>
      <c r="G502" s="2"/>
      <c r="H502" s="2"/>
      <c r="I502" s="2"/>
    </row>
    <row r="503" spans="2:9">
      <c r="B503" s="2"/>
      <c r="C503" s="2"/>
      <c r="D503" s="2"/>
      <c r="E503" s="2"/>
      <c r="F503" s="2"/>
      <c r="G503" s="2"/>
      <c r="H503" s="2"/>
      <c r="I503" s="2"/>
    </row>
    <row r="504" spans="2:9">
      <c r="B504" s="2"/>
      <c r="C504" s="2"/>
      <c r="D504" s="2"/>
      <c r="E504" s="2"/>
      <c r="F504" s="2"/>
      <c r="G504" s="2"/>
      <c r="H504" s="2"/>
      <c r="I504" s="2"/>
    </row>
    <row r="505" spans="2:9">
      <c r="B505" s="2"/>
      <c r="C505" s="2"/>
      <c r="D505" s="2"/>
      <c r="E505" s="2"/>
      <c r="F505" s="2"/>
      <c r="G505" s="2"/>
      <c r="H505" s="2"/>
      <c r="I505" s="2"/>
    </row>
    <row r="506" spans="2:9">
      <c r="B506" s="2"/>
      <c r="C506" s="2"/>
      <c r="D506" s="2"/>
      <c r="E506" s="2"/>
      <c r="F506" s="2"/>
      <c r="G506" s="2"/>
      <c r="H506" s="2"/>
      <c r="I506" s="2"/>
    </row>
    <row r="507" spans="2:9">
      <c r="B507" s="2"/>
      <c r="C507" s="2"/>
      <c r="D507" s="2"/>
      <c r="E507" s="2"/>
      <c r="F507" s="2"/>
      <c r="G507" s="2"/>
      <c r="H507" s="2"/>
      <c r="I507" s="2"/>
    </row>
    <row r="508" spans="2:9">
      <c r="B508" s="2"/>
      <c r="C508" s="2"/>
      <c r="D508" s="2"/>
      <c r="E508" s="2"/>
      <c r="F508" s="2"/>
      <c r="G508" s="2"/>
      <c r="H508" s="2"/>
      <c r="I508" s="2"/>
    </row>
    <row r="509" spans="2:9">
      <c r="B509" s="2"/>
      <c r="C509" s="2"/>
      <c r="D509" s="2"/>
      <c r="E509" s="2"/>
      <c r="F509" s="2"/>
      <c r="G509" s="2"/>
      <c r="H509" s="2"/>
      <c r="I509" s="2"/>
    </row>
    <row r="510" spans="2:9">
      <c r="B510" s="2"/>
      <c r="C510" s="2"/>
      <c r="D510" s="2"/>
      <c r="E510" s="2"/>
      <c r="F510" s="2"/>
      <c r="G510" s="2"/>
      <c r="H510" s="2"/>
      <c r="I510" s="2"/>
    </row>
    <row r="511" spans="2:9">
      <c r="B511" s="2"/>
      <c r="C511" s="2"/>
      <c r="D511" s="2"/>
      <c r="E511" s="2"/>
      <c r="F511" s="2"/>
      <c r="G511" s="2"/>
      <c r="H511" s="2"/>
      <c r="I511" s="2"/>
    </row>
    <row r="512" spans="2:9">
      <c r="B512" s="2"/>
      <c r="C512" s="2"/>
      <c r="D512" s="2"/>
      <c r="E512" s="2"/>
      <c r="F512" s="2"/>
      <c r="G512" s="2"/>
      <c r="H512" s="2"/>
      <c r="I512" s="2"/>
    </row>
    <row r="513" spans="2:9">
      <c r="B513" s="2"/>
      <c r="C513" s="2"/>
      <c r="D513" s="2"/>
      <c r="E513" s="2"/>
      <c r="F513" s="2"/>
      <c r="G513" s="2"/>
      <c r="H513" s="2"/>
      <c r="I513" s="2"/>
    </row>
    <row r="514" spans="2:9">
      <c r="B514" s="2"/>
      <c r="C514" s="2"/>
      <c r="D514" s="2"/>
      <c r="E514" s="2"/>
      <c r="F514" s="2"/>
      <c r="G514" s="2"/>
      <c r="H514" s="2"/>
      <c r="I514" s="2"/>
    </row>
    <row r="515" spans="2:9">
      <c r="B515" s="2"/>
      <c r="C515" s="2"/>
      <c r="D515" s="2"/>
      <c r="E515" s="2"/>
      <c r="F515" s="2"/>
      <c r="G515" s="2"/>
      <c r="H515" s="2"/>
      <c r="I515" s="2"/>
    </row>
    <row r="516" spans="2:9">
      <c r="B516" s="2"/>
      <c r="C516" s="2"/>
      <c r="D516" s="2"/>
      <c r="E516" s="2"/>
      <c r="F516" s="2"/>
      <c r="G516" s="2"/>
      <c r="H516" s="2"/>
      <c r="I516" s="2"/>
    </row>
    <row r="517" spans="2:9">
      <c r="B517" s="2"/>
      <c r="C517" s="2"/>
      <c r="D517" s="2"/>
      <c r="E517" s="2"/>
      <c r="F517" s="2"/>
      <c r="G517" s="2"/>
      <c r="H517" s="2"/>
      <c r="I517" s="2"/>
    </row>
    <row r="518" spans="2:9">
      <c r="B518" s="2"/>
      <c r="C518" s="2"/>
      <c r="D518" s="2"/>
      <c r="E518" s="2"/>
      <c r="F518" s="2"/>
      <c r="G518" s="2"/>
      <c r="H518" s="2"/>
      <c r="I518" s="2"/>
    </row>
    <row r="519" spans="2:9">
      <c r="B519" s="2"/>
      <c r="C519" s="2"/>
      <c r="D519" s="2"/>
      <c r="E519" s="2"/>
      <c r="F519" s="2"/>
      <c r="G519" s="2"/>
      <c r="H519" s="2"/>
      <c r="I519" s="2"/>
    </row>
    <row r="520" spans="2:9">
      <c r="B520" s="2"/>
      <c r="C520" s="2"/>
      <c r="D520" s="2"/>
      <c r="E520" s="2"/>
      <c r="F520" s="2"/>
      <c r="G520" s="2"/>
      <c r="H520" s="2"/>
      <c r="I520" s="2"/>
    </row>
    <row r="521" spans="2:9">
      <c r="B521" s="2"/>
      <c r="C521" s="2"/>
      <c r="D521" s="2"/>
      <c r="E521" s="2"/>
      <c r="F521" s="2"/>
      <c r="G521" s="2"/>
      <c r="H521" s="2"/>
      <c r="I521" s="2"/>
    </row>
    <row r="522" spans="2:9">
      <c r="B522" s="2"/>
      <c r="C522" s="2"/>
      <c r="D522" s="2"/>
      <c r="E522" s="2"/>
      <c r="F522" s="2"/>
      <c r="G522" s="2"/>
      <c r="H522" s="2"/>
      <c r="I522" s="2"/>
    </row>
    <row r="523" spans="2:9">
      <c r="B523" s="2"/>
      <c r="C523" s="2"/>
      <c r="D523" s="2"/>
      <c r="E523" s="2"/>
      <c r="F523" s="2"/>
      <c r="G523" s="2"/>
      <c r="H523" s="2"/>
      <c r="I523" s="2"/>
    </row>
    <row r="524" spans="2:9">
      <c r="B524" s="2"/>
      <c r="C524" s="2"/>
      <c r="D524" s="2"/>
      <c r="E524" s="2"/>
      <c r="F524" s="2"/>
      <c r="G524" s="2"/>
      <c r="H524" s="2"/>
      <c r="I524" s="2"/>
    </row>
    <row r="525" spans="2:9">
      <c r="B525" s="2"/>
      <c r="C525" s="2"/>
      <c r="D525" s="2"/>
      <c r="E525" s="2"/>
      <c r="F525" s="2"/>
      <c r="G525" s="2"/>
      <c r="H525" s="2"/>
      <c r="I525" s="2"/>
    </row>
    <row r="526" spans="2:9">
      <c r="B526" s="2"/>
      <c r="C526" s="2"/>
      <c r="D526" s="2"/>
      <c r="E526" s="2"/>
      <c r="F526" s="2"/>
      <c r="G526" s="2"/>
      <c r="H526" s="2"/>
      <c r="I526" s="2"/>
    </row>
    <row r="527" spans="2:9">
      <c r="B527" s="2"/>
      <c r="C527" s="2"/>
      <c r="D527" s="2"/>
      <c r="E527" s="2"/>
      <c r="F527" s="2"/>
      <c r="G527" s="2"/>
      <c r="H527" s="2"/>
      <c r="I527" s="2"/>
    </row>
    <row r="528" spans="2:9">
      <c r="B528" s="2"/>
      <c r="C528" s="2"/>
      <c r="D528" s="2"/>
      <c r="E528" s="2"/>
      <c r="F528" s="2"/>
      <c r="G528" s="2"/>
      <c r="H528" s="2"/>
      <c r="I528" s="2"/>
    </row>
    <row r="529" spans="2:9">
      <c r="B529" s="2"/>
      <c r="C529" s="2"/>
      <c r="D529" s="2"/>
      <c r="E529" s="2"/>
      <c r="F529" s="2"/>
      <c r="G529" s="2"/>
      <c r="H529" s="2"/>
      <c r="I529" s="2"/>
    </row>
    <row r="530" spans="2:9">
      <c r="B530" s="2"/>
      <c r="C530" s="2"/>
      <c r="D530" s="2"/>
      <c r="E530" s="2"/>
      <c r="F530" s="2"/>
      <c r="G530" s="2"/>
      <c r="H530" s="2"/>
      <c r="I530" s="2"/>
    </row>
    <row r="531" spans="2:9">
      <c r="B531" s="2"/>
      <c r="C531" s="2"/>
      <c r="D531" s="2"/>
      <c r="E531" s="2"/>
      <c r="F531" s="2"/>
      <c r="G531" s="2"/>
      <c r="H531" s="2"/>
      <c r="I531" s="2"/>
    </row>
    <row r="532" spans="2:9">
      <c r="B532" s="2"/>
      <c r="C532" s="2"/>
      <c r="D532" s="2"/>
      <c r="E532" s="2"/>
      <c r="F532" s="2"/>
      <c r="G532" s="2"/>
      <c r="H532" s="2"/>
      <c r="I532" s="2"/>
    </row>
    <row r="533" spans="2:9">
      <c r="B533" s="2"/>
      <c r="C533" s="2"/>
      <c r="D533" s="2"/>
      <c r="E533" s="2"/>
      <c r="F533" s="2"/>
      <c r="G533" s="2"/>
      <c r="H533" s="2"/>
      <c r="I533" s="2"/>
    </row>
    <row r="534" spans="2:9">
      <c r="B534" s="2"/>
      <c r="C534" s="2"/>
      <c r="D534" s="2"/>
      <c r="E534" s="2"/>
      <c r="F534" s="2"/>
      <c r="G534" s="2"/>
      <c r="H534" s="2"/>
      <c r="I534" s="2"/>
    </row>
    <row r="535" spans="2:9">
      <c r="B535" s="2"/>
      <c r="C535" s="2"/>
      <c r="D535" s="2"/>
      <c r="E535" s="2"/>
      <c r="F535" s="2"/>
      <c r="G535" s="2"/>
      <c r="H535" s="2"/>
      <c r="I535" s="2"/>
    </row>
    <row r="536" spans="2:9">
      <c r="B536" s="2"/>
      <c r="C536" s="2"/>
      <c r="D536" s="2"/>
      <c r="E536" s="2"/>
      <c r="F536" s="2"/>
      <c r="G536" s="2"/>
      <c r="H536" s="2"/>
      <c r="I536" s="2"/>
    </row>
    <row r="537" spans="2:9">
      <c r="B537" s="2"/>
      <c r="C537" s="2"/>
      <c r="D537" s="2"/>
      <c r="E537" s="2"/>
      <c r="F537" s="2"/>
      <c r="G537" s="2"/>
      <c r="H537" s="2"/>
      <c r="I537" s="2"/>
    </row>
  </sheetData>
  <sheetCalcPr fullCalcOnLoad="1"/>
  <mergeCells count="13">
    <mergeCell ref="B57:I57"/>
    <mergeCell ref="B63:I63"/>
    <mergeCell ref="B4:I4"/>
    <mergeCell ref="A1:I1"/>
    <mergeCell ref="A2:I2"/>
    <mergeCell ref="B5:F5"/>
    <mergeCell ref="G5:I5"/>
    <mergeCell ref="B24:F24"/>
    <mergeCell ref="G24:I24"/>
    <mergeCell ref="B43:F43"/>
    <mergeCell ref="G43:I43"/>
    <mergeCell ref="B42:I42"/>
    <mergeCell ref="B23:I23"/>
  </mergeCells>
  <phoneticPr fontId="36" type="noConversion"/>
  <pageMargins left="0.7" right="0.7" top="0.75" bottom="0.75" header="0.3" footer="0.3"/>
  <rowBreaks count="1" manualBreakCount="1">
    <brk id="41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5:C23"/>
  <sheetViews>
    <sheetView workbookViewId="0">
      <selection activeCell="S14" sqref="S14"/>
    </sheetView>
  </sheetViews>
  <sheetFormatPr baseColWidth="10" defaultColWidth="8.83203125" defaultRowHeight="14"/>
  <sheetData>
    <row r="5" spans="2:3">
      <c r="B5">
        <v>1993</v>
      </c>
      <c r="C5" s="165">
        <v>0.72</v>
      </c>
    </row>
    <row r="6" spans="2:3">
      <c r="B6">
        <v>1994</v>
      </c>
      <c r="C6" s="165">
        <v>0.62</v>
      </c>
    </row>
    <row r="7" spans="2:3">
      <c r="B7">
        <v>1995</v>
      </c>
      <c r="C7" s="165">
        <v>0.6</v>
      </c>
    </row>
    <row r="8" spans="2:3">
      <c r="B8">
        <v>1996</v>
      </c>
      <c r="C8" s="165">
        <v>0.59</v>
      </c>
    </row>
    <row r="9" spans="2:3">
      <c r="B9">
        <v>1997</v>
      </c>
      <c r="C9" s="164">
        <v>0.57799999999999996</v>
      </c>
    </row>
    <row r="10" spans="2:3">
      <c r="B10">
        <v>1998</v>
      </c>
      <c r="C10" s="165">
        <v>0.56000000000000005</v>
      </c>
    </row>
    <row r="11" spans="2:3">
      <c r="B11">
        <v>1999</v>
      </c>
      <c r="C11" s="164">
        <v>0.48099999999999998</v>
      </c>
    </row>
    <row r="12" spans="2:3">
      <c r="B12">
        <v>2000</v>
      </c>
      <c r="C12" s="164">
        <v>0.35499999999999998</v>
      </c>
    </row>
    <row r="13" spans="2:3">
      <c r="B13">
        <v>2001</v>
      </c>
      <c r="C13" s="164">
        <v>0.22500000000000001</v>
      </c>
    </row>
    <row r="14" spans="2:3">
      <c r="B14">
        <v>2002</v>
      </c>
      <c r="C14" s="164">
        <v>0.215</v>
      </c>
    </row>
    <row r="15" spans="2:3">
      <c r="B15">
        <v>2003</v>
      </c>
      <c r="C15" s="165">
        <v>0.17</v>
      </c>
    </row>
    <row r="16" spans="2:3">
      <c r="B16">
        <v>2004</v>
      </c>
      <c r="C16" s="164">
        <v>0.13900000000000001</v>
      </c>
    </row>
    <row r="17" spans="2:3">
      <c r="B17">
        <v>2005</v>
      </c>
      <c r="C17" s="164">
        <v>8.5300000000000001E-2</v>
      </c>
    </row>
    <row r="18" spans="2:3">
      <c r="B18">
        <v>2006</v>
      </c>
      <c r="C18" s="164">
        <v>7.2800000000000004E-2</v>
      </c>
    </row>
    <row r="19" spans="2:3">
      <c r="B19">
        <v>2007</v>
      </c>
      <c r="C19" s="164">
        <v>7.0800000000000002E-2</v>
      </c>
    </row>
    <row r="20" spans="2:3">
      <c r="B20">
        <v>2008</v>
      </c>
      <c r="C20" s="164">
        <v>6.1899999999999997E-2</v>
      </c>
    </row>
    <row r="21" spans="2:3">
      <c r="B21">
        <v>2009</v>
      </c>
      <c r="C21" s="164">
        <v>5.9400000000000001E-2</v>
      </c>
    </row>
    <row r="22" spans="2:3">
      <c r="B22">
        <v>2010</v>
      </c>
      <c r="C22" s="164">
        <v>5.8500000000000003E-2</v>
      </c>
    </row>
    <row r="23" spans="2:3">
      <c r="B23">
        <v>2011</v>
      </c>
      <c r="C23" s="164">
        <v>5.2200000000000003E-2</v>
      </c>
    </row>
  </sheetData>
  <sheetCalcPr fullCalcOnLoad="1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3:J22"/>
  <sheetViews>
    <sheetView showGridLines="0" workbookViewId="0">
      <selection activeCell="I17" sqref="I17"/>
    </sheetView>
  </sheetViews>
  <sheetFormatPr baseColWidth="10" defaultColWidth="8.83203125" defaultRowHeight="14"/>
  <cols>
    <col min="2" max="2" width="40.1640625" bestFit="1" customWidth="1"/>
    <col min="3" max="3" width="9.5" customWidth="1"/>
  </cols>
  <sheetData>
    <row r="3" spans="2:10">
      <c r="C3">
        <f>4053</f>
        <v>4053</v>
      </c>
    </row>
    <row r="4" spans="2:10">
      <c r="B4" s="284" t="s">
        <v>206</v>
      </c>
      <c r="C4" s="284"/>
      <c r="D4" s="284"/>
      <c r="E4" s="284"/>
      <c r="F4" s="284"/>
      <c r="G4" s="284"/>
      <c r="H4" s="284"/>
      <c r="I4" s="284"/>
      <c r="J4" s="284"/>
    </row>
    <row r="5" spans="2:10">
      <c r="B5" s="231"/>
      <c r="C5" s="283">
        <v>2008</v>
      </c>
      <c r="D5" s="283"/>
      <c r="E5" s="283">
        <v>2009</v>
      </c>
      <c r="F5" s="283"/>
      <c r="G5" s="283">
        <v>2010</v>
      </c>
      <c r="H5" s="283"/>
      <c r="I5" s="283" t="s">
        <v>205</v>
      </c>
      <c r="J5" s="283"/>
    </row>
    <row r="6" spans="2:10">
      <c r="B6" s="77" t="s">
        <v>202</v>
      </c>
      <c r="C6" s="232">
        <f>80434/C3</f>
        <v>19.845546508758943</v>
      </c>
      <c r="D6" s="98">
        <f>C6/$C$9</f>
        <v>0.87821548674498839</v>
      </c>
      <c r="E6" s="232">
        <f>85869/C3</f>
        <v>21.186528497409327</v>
      </c>
      <c r="F6" s="98">
        <f>E6/$E$9</f>
        <v>0.89822069268506999</v>
      </c>
      <c r="G6" s="232">
        <f>96024/C3</f>
        <v>23.692079940784605</v>
      </c>
      <c r="H6" s="98">
        <f>G6/$G$9</f>
        <v>0.90980065186083536</v>
      </c>
      <c r="I6" s="232">
        <f>75692/C3</f>
        <v>18.675548976067113</v>
      </c>
      <c r="J6" s="98">
        <f>I6/$I$9</f>
        <v>0.88399416058394154</v>
      </c>
    </row>
    <row r="7" spans="2:10">
      <c r="B7" s="77" t="s">
        <v>203</v>
      </c>
      <c r="C7" s="232">
        <f>5438/C3</f>
        <v>1.3417221811004194</v>
      </c>
      <c r="D7" s="98">
        <f t="shared" ref="D7:D8" si="0">C7/$C$9</f>
        <v>5.9374590557714983E-2</v>
      </c>
      <c r="E7" s="232">
        <f>4833/C3</f>
        <v>1.1924500370096225</v>
      </c>
      <c r="F7" s="98">
        <f t="shared" ref="F7:F8" si="1">E7/$E$9</f>
        <v>5.0554922122616343E-2</v>
      </c>
      <c r="G7" s="232">
        <f>4466/C3</f>
        <v>1.1018998272884284</v>
      </c>
      <c r="H7" s="98">
        <f t="shared" ref="H7:H8" si="2">G7/$G$9</f>
        <v>4.2314105965284621E-2</v>
      </c>
      <c r="I7" s="232">
        <f>4857/C3</f>
        <v>1.1983715766099186</v>
      </c>
      <c r="J7" s="98">
        <f t="shared" ref="J7:J8" si="3">I7/$I$9</f>
        <v>5.6724087591240868E-2</v>
      </c>
    </row>
    <row r="8" spans="2:10">
      <c r="B8" s="77" t="s">
        <v>204</v>
      </c>
      <c r="C8" s="232">
        <f>5716/C3</f>
        <v>1.4103133481371823</v>
      </c>
      <c r="D8" s="98">
        <f t="shared" si="0"/>
        <v>6.2409922697296588E-2</v>
      </c>
      <c r="E8" s="232">
        <f>4897/C3</f>
        <v>1.2082408092770787</v>
      </c>
      <c r="F8" s="98">
        <f t="shared" si="1"/>
        <v>5.1224385192313725E-2</v>
      </c>
      <c r="G8" s="232">
        <f>5054/C3</f>
        <v>1.2469775474956821</v>
      </c>
      <c r="H8" s="98">
        <f t="shared" si="2"/>
        <v>4.7885242173880085E-2</v>
      </c>
      <c r="I8" s="232">
        <f>5076/C3</f>
        <v>1.2524056254626204</v>
      </c>
      <c r="J8" s="98">
        <f t="shared" si="3"/>
        <v>5.9281751824817513E-2</v>
      </c>
    </row>
    <row r="9" spans="2:10">
      <c r="B9" s="232"/>
      <c r="C9" s="232">
        <f t="shared" ref="C9:H9" si="4">SUM(C6:C8)</f>
        <v>22.597582037996546</v>
      </c>
      <c r="D9" s="232">
        <f t="shared" si="4"/>
        <v>1</v>
      </c>
      <c r="E9" s="232">
        <f t="shared" si="4"/>
        <v>23.587219343696027</v>
      </c>
      <c r="F9" s="232">
        <f t="shared" si="4"/>
        <v>1</v>
      </c>
      <c r="G9" s="232">
        <f t="shared" si="4"/>
        <v>26.040957315568715</v>
      </c>
      <c r="H9" s="232">
        <f t="shared" si="4"/>
        <v>1</v>
      </c>
      <c r="I9" s="232">
        <f>SUM(I6:I8)</f>
        <v>21.126326178139653</v>
      </c>
      <c r="J9" s="77"/>
    </row>
    <row r="12" spans="2:10">
      <c r="B12" t="s">
        <v>100</v>
      </c>
    </row>
    <row r="13" spans="2:10">
      <c r="E13" s="247" t="s">
        <v>72</v>
      </c>
    </row>
    <row r="14" spans="2:10">
      <c r="B14" s="231"/>
      <c r="C14" s="291">
        <v>2010</v>
      </c>
      <c r="D14" s="292"/>
      <c r="E14" s="293"/>
    </row>
    <row r="15" spans="2:10">
      <c r="B15" s="77" t="s">
        <v>207</v>
      </c>
      <c r="C15" s="285">
        <f>12722206/C3</f>
        <v>3138.9602763385146</v>
      </c>
      <c r="D15" s="286"/>
      <c r="E15" s="287"/>
    </row>
    <row r="16" spans="2:10">
      <c r="B16" s="77" t="s">
        <v>208</v>
      </c>
      <c r="C16" s="285">
        <f>3203618/C3</f>
        <v>790.43128546755486</v>
      </c>
      <c r="D16" s="286"/>
      <c r="E16" s="287"/>
    </row>
    <row r="17" spans="2:5">
      <c r="B17" s="77" t="s">
        <v>209</v>
      </c>
      <c r="C17" s="285">
        <f>1878818/C3</f>
        <v>463.56229953121147</v>
      </c>
      <c r="D17" s="286"/>
      <c r="E17" s="287"/>
    </row>
    <row r="18" spans="2:5">
      <c r="B18" s="77" t="s">
        <v>210</v>
      </c>
      <c r="C18" s="285">
        <f>1038892/C3</f>
        <v>256.32667160128301</v>
      </c>
      <c r="D18" s="286"/>
      <c r="E18" s="287"/>
    </row>
    <row r="19" spans="2:5">
      <c r="B19" s="77" t="s">
        <v>211</v>
      </c>
      <c r="C19" s="285">
        <f>249165/C3</f>
        <v>61.476683937823836</v>
      </c>
      <c r="D19" s="286"/>
      <c r="E19" s="287"/>
    </row>
    <row r="20" spans="2:5">
      <c r="B20" s="77" t="s">
        <v>212</v>
      </c>
      <c r="C20" s="285">
        <f>1148496/C3</f>
        <v>283.36935603256848</v>
      </c>
      <c r="D20" s="286"/>
      <c r="E20" s="287"/>
    </row>
    <row r="21" spans="2:5">
      <c r="B21" s="77" t="s">
        <v>213</v>
      </c>
      <c r="C21" s="285">
        <f>-64385/C3</f>
        <v>-15.885763631877621</v>
      </c>
      <c r="D21" s="286"/>
      <c r="E21" s="287"/>
    </row>
    <row r="22" spans="2:5">
      <c r="B22" s="77"/>
      <c r="C22" s="288">
        <f>SUM(C15:E21)</f>
        <v>4978.2408092770775</v>
      </c>
      <c r="D22" s="289"/>
      <c r="E22" s="290"/>
    </row>
  </sheetData>
  <sheetCalcPr fullCalcOnLoad="1"/>
  <mergeCells count="14">
    <mergeCell ref="C20:E20"/>
    <mergeCell ref="C21:E21"/>
    <mergeCell ref="C22:E22"/>
    <mergeCell ref="C14:E14"/>
    <mergeCell ref="C15:E15"/>
    <mergeCell ref="C16:E16"/>
    <mergeCell ref="C17:E17"/>
    <mergeCell ref="C18:E18"/>
    <mergeCell ref="C19:E19"/>
    <mergeCell ref="C5:D5"/>
    <mergeCell ref="E5:F5"/>
    <mergeCell ref="G5:H5"/>
    <mergeCell ref="I5:J5"/>
    <mergeCell ref="B4:J4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677"/>
  <sheetViews>
    <sheetView showGridLines="0" tabSelected="1" zoomScale="125" zoomScaleNormal="80" zoomScalePageLayoutView="80" workbookViewId="0">
      <pane xSplit="1" ySplit="8" topLeftCell="B9" activePane="bottomRight" state="frozen"/>
      <selection pane="topRight" activeCell="B1" sqref="B1"/>
      <selection pane="bottomLeft" activeCell="A6" sqref="A6"/>
      <selection pane="bottomRight" activeCell="H134" sqref="H134"/>
    </sheetView>
  </sheetViews>
  <sheetFormatPr baseColWidth="10" defaultColWidth="8.83203125" defaultRowHeight="14"/>
  <cols>
    <col min="1" max="1" width="30" customWidth="1"/>
    <col min="2" max="9" width="13.6640625" customWidth="1"/>
  </cols>
  <sheetData>
    <row r="1" spans="1:10">
      <c r="A1" s="258" t="s">
        <v>79</v>
      </c>
      <c r="B1" s="258"/>
      <c r="C1" s="258"/>
      <c r="D1" s="258"/>
      <c r="E1" s="258"/>
      <c r="F1" s="258"/>
      <c r="G1" s="258"/>
      <c r="H1" s="258"/>
      <c r="I1" s="258"/>
      <c r="J1" s="13"/>
    </row>
    <row r="2" spans="1:10">
      <c r="A2" s="259" t="s">
        <v>113</v>
      </c>
      <c r="B2" s="259"/>
      <c r="C2" s="259"/>
      <c r="D2" s="259"/>
      <c r="E2" s="259"/>
      <c r="F2" s="259"/>
      <c r="G2" s="259"/>
      <c r="H2" s="259"/>
      <c r="I2" s="259"/>
      <c r="J2" s="13"/>
    </row>
    <row r="3" spans="1:10">
      <c r="A3" s="13"/>
      <c r="B3" s="4"/>
      <c r="C3" s="4"/>
      <c r="D3" s="4"/>
      <c r="E3" s="4"/>
      <c r="F3" s="4"/>
      <c r="G3" s="4"/>
      <c r="H3" s="4"/>
      <c r="I3" s="4"/>
      <c r="J3" s="13"/>
    </row>
    <row r="4" spans="1:10" hidden="1">
      <c r="A4" s="36" t="s">
        <v>112</v>
      </c>
      <c r="B4" s="44">
        <v>4053</v>
      </c>
      <c r="C4" s="4"/>
      <c r="D4" s="4"/>
      <c r="E4" s="4"/>
      <c r="F4" s="4"/>
      <c r="G4" s="4"/>
      <c r="H4" s="4"/>
      <c r="I4" s="4"/>
      <c r="J4" s="13"/>
    </row>
    <row r="5" spans="1:10">
      <c r="A5" s="86" t="s">
        <v>265</v>
      </c>
      <c r="B5" s="4"/>
      <c r="C5" s="4"/>
      <c r="D5" s="4"/>
      <c r="E5" s="4"/>
      <c r="F5" s="4"/>
      <c r="G5" s="4"/>
      <c r="H5" s="4"/>
      <c r="I5" s="4"/>
      <c r="J5" s="13"/>
    </row>
    <row r="6" spans="1:10">
      <c r="A6" s="13"/>
      <c r="B6" s="4"/>
      <c r="C6" s="4"/>
      <c r="D6" s="4"/>
      <c r="E6" s="4"/>
      <c r="F6" s="4"/>
      <c r="G6" s="4"/>
      <c r="H6" s="4"/>
      <c r="I6" s="252" t="s">
        <v>216</v>
      </c>
      <c r="J6" s="13"/>
    </row>
    <row r="7" spans="1:10">
      <c r="A7" s="76" t="s">
        <v>68</v>
      </c>
      <c r="B7" s="260" t="s">
        <v>66</v>
      </c>
      <c r="C7" s="260"/>
      <c r="D7" s="260"/>
      <c r="E7" s="260"/>
      <c r="F7" s="260"/>
      <c r="G7" s="261" t="s">
        <v>67</v>
      </c>
      <c r="H7" s="262"/>
      <c r="I7" s="263"/>
      <c r="J7" s="13"/>
    </row>
    <row r="8" spans="1:10">
      <c r="A8" s="87"/>
      <c r="B8" s="94">
        <v>2007</v>
      </c>
      <c r="C8" s="94">
        <v>2008</v>
      </c>
      <c r="D8" s="94">
        <v>2009</v>
      </c>
      <c r="E8" s="94">
        <v>2010</v>
      </c>
      <c r="F8" s="94" t="s">
        <v>86</v>
      </c>
      <c r="G8" s="94" t="s">
        <v>74</v>
      </c>
      <c r="H8" s="94" t="s">
        <v>76</v>
      </c>
      <c r="I8" s="94" t="s">
        <v>75</v>
      </c>
    </row>
    <row r="9" spans="1:10">
      <c r="A9" s="301"/>
      <c r="B9" s="302"/>
      <c r="C9" s="302"/>
      <c r="D9" s="302"/>
      <c r="E9" s="302"/>
      <c r="F9" s="302"/>
      <c r="G9" s="302"/>
      <c r="H9" s="301"/>
      <c r="I9" s="301"/>
    </row>
    <row r="10" spans="1:10">
      <c r="A10" s="303" t="s">
        <v>168</v>
      </c>
      <c r="B10" s="301"/>
      <c r="C10" s="301"/>
      <c r="D10" s="301"/>
      <c r="E10" s="304"/>
      <c r="F10" s="304"/>
      <c r="G10" s="304"/>
      <c r="H10" s="301"/>
      <c r="I10" s="301"/>
    </row>
    <row r="11" spans="1:10">
      <c r="A11" s="303" t="s">
        <v>73</v>
      </c>
      <c r="B11" s="305"/>
      <c r="C11" s="306">
        <f>IS!C13/IS!B13-1</f>
        <v>8.9756399907227946E-2</v>
      </c>
      <c r="D11" s="306">
        <f>IS!D13/IS!C13-1</f>
        <v>3.8270830117733912E-2</v>
      </c>
      <c r="E11" s="306">
        <f>IS!E13/IS!D13-1</f>
        <v>0.10224905002953055</v>
      </c>
      <c r="F11" s="306"/>
      <c r="G11" s="307">
        <v>8.4000000000000005E-2</v>
      </c>
      <c r="H11" s="308">
        <v>0.10199999999999999</v>
      </c>
      <c r="I11" s="308">
        <v>0.11899999999999999</v>
      </c>
    </row>
    <row r="12" spans="1:10">
      <c r="A12" s="303"/>
      <c r="B12" s="301"/>
      <c r="C12" s="301"/>
      <c r="D12" s="301"/>
      <c r="E12" s="304"/>
      <c r="F12" s="304"/>
      <c r="G12" s="304"/>
      <c r="H12" s="301"/>
      <c r="I12" s="301"/>
    </row>
    <row r="13" spans="1:10">
      <c r="A13" s="309" t="s">
        <v>4</v>
      </c>
      <c r="B13" s="310">
        <f>IS!B11/IS!$B$13</f>
        <v>0.98701061143231539</v>
      </c>
      <c r="C13" s="310">
        <f>IS!C11/IS!$C$13</f>
        <v>0.98635517778563053</v>
      </c>
      <c r="D13" s="310">
        <f>IS!D11/IS!$D$13</f>
        <v>0.99161168348023287</v>
      </c>
      <c r="E13" s="310">
        <f>IS!E11/IS!$E$13</f>
        <v>0.99320221339461878</v>
      </c>
      <c r="F13" s="310">
        <f>IS!F11/IS!$F$13</f>
        <v>0.99602255907228776</v>
      </c>
      <c r="G13" s="310">
        <f>IS!G11/IS!$G$13</f>
        <v>0</v>
      </c>
      <c r="H13" s="311">
        <v>0.99602255907228776</v>
      </c>
      <c r="I13" s="311">
        <v>0.99602255907228776</v>
      </c>
    </row>
    <row r="14" spans="1:10">
      <c r="A14" s="309" t="s">
        <v>3</v>
      </c>
      <c r="B14" s="310">
        <f>IS!B12/IS!$B$13</f>
        <v>1.2989388567684671E-2</v>
      </c>
      <c r="C14" s="310">
        <f>IS!C12/IS!$C$13</f>
        <v>1.3644822214369568E-2</v>
      </c>
      <c r="D14" s="310">
        <f>IS!D12/IS!$D$13</f>
        <v>8.3883165197670816E-3</v>
      </c>
      <c r="E14" s="310">
        <f>IS!E12/IS!$E$13</f>
        <v>6.7977866053811637E-3</v>
      </c>
      <c r="F14" s="310">
        <f>IS!F12/IS!$F$13</f>
        <v>3.9774409277122027E-3</v>
      </c>
      <c r="G14" s="310">
        <f>IS!G12/IS!$G$13</f>
        <v>0</v>
      </c>
      <c r="H14" s="311">
        <v>3.9774409277122027E-3</v>
      </c>
      <c r="I14" s="311">
        <v>3.9774409277122027E-3</v>
      </c>
    </row>
    <row r="15" spans="1:10">
      <c r="A15" s="309" t="s">
        <v>236</v>
      </c>
      <c r="B15" s="312">
        <f>IS!B13/IS!$B$13</f>
        <v>1</v>
      </c>
      <c r="C15" s="312">
        <f>IS!C13/IS!$C$13</f>
        <v>1</v>
      </c>
      <c r="D15" s="312">
        <f>IS!D13/IS!$D$13</f>
        <v>1</v>
      </c>
      <c r="E15" s="312">
        <f>IS!E13/IS!$E$13</f>
        <v>1</v>
      </c>
      <c r="F15" s="312">
        <f>IS!F13/IS!$F$13</f>
        <v>1</v>
      </c>
      <c r="G15" s="312">
        <f>IS!G13/IS!$G$13</f>
        <v>1</v>
      </c>
      <c r="H15" s="313">
        <f t="shared" ref="H15:I15" si="0">SUM(H13:H14)</f>
        <v>1</v>
      </c>
      <c r="I15" s="313">
        <f t="shared" si="0"/>
        <v>1</v>
      </c>
    </row>
    <row r="16" spans="1:10">
      <c r="A16" s="309"/>
      <c r="B16" s="310"/>
      <c r="C16" s="310"/>
      <c r="D16" s="310"/>
      <c r="E16" s="310"/>
      <c r="F16" s="310"/>
      <c r="G16" s="310"/>
      <c r="H16" s="255"/>
      <c r="I16" s="255"/>
    </row>
    <row r="17" spans="1:9">
      <c r="A17" s="314" t="s">
        <v>2</v>
      </c>
      <c r="B17" s="310">
        <f>IS!B15/IS!$B$13</f>
        <v>-0.19857097760129</v>
      </c>
      <c r="C17" s="310">
        <f>IS!C15/IS!$C$13</f>
        <v>-0.193359715501981</v>
      </c>
      <c r="D17" s="310">
        <f>IS!D15/IS!$D$13</f>
        <v>-0.16764372679270426</v>
      </c>
      <c r="E17" s="310">
        <f>IS!E15/IS!$E$13</f>
        <v>-0.19971880352639518</v>
      </c>
      <c r="F17" s="310">
        <f>IS!F15/IS!$F$13</f>
        <v>-0.20312291834689317</v>
      </c>
      <c r="G17" s="310"/>
      <c r="H17" s="311"/>
      <c r="I17" s="311"/>
    </row>
    <row r="18" spans="1:9">
      <c r="A18" s="314" t="s">
        <v>1</v>
      </c>
      <c r="B18" s="310">
        <f>IS!B16/IS!$B$13</f>
        <v>-0.11498551840626958</v>
      </c>
      <c r="C18" s="310">
        <f>IS!C16/IS!$C$13</f>
        <v>-0.13905401556902341</v>
      </c>
      <c r="D18" s="310">
        <f>IS!D16/IS!$D$13</f>
        <v>-0.14636108980703519</v>
      </c>
      <c r="E18" s="310">
        <f>IS!E16/IS!$E$13</f>
        <v>-0.16121262704438441</v>
      </c>
      <c r="F18" s="310">
        <f>IS!F16/IS!$F$13</f>
        <v>-0.14195810842537376</v>
      </c>
      <c r="G18" s="310"/>
      <c r="H18" s="311"/>
      <c r="I18" s="311"/>
    </row>
    <row r="19" spans="1:9">
      <c r="A19" s="314" t="s">
        <v>0</v>
      </c>
      <c r="B19" s="310">
        <f>IS!B17/IS!$B$13</f>
        <v>0</v>
      </c>
      <c r="C19" s="310">
        <f>IS!C17/IS!$C$13</f>
        <v>-4.6124051361312757E-2</v>
      </c>
      <c r="D19" s="310">
        <f>IS!D17/IS!$D$13</f>
        <v>-5.0413221854641914E-2</v>
      </c>
      <c r="E19" s="310">
        <f>IS!E17/IS!$E$13</f>
        <v>-3.8694760002673668E-2</v>
      </c>
      <c r="F19" s="310">
        <f>IS!F17/IS!$F$13</f>
        <v>-4.1742935906455926E-2</v>
      </c>
      <c r="G19" s="310"/>
      <c r="H19" s="311"/>
      <c r="I19" s="311"/>
    </row>
    <row r="20" spans="1:9">
      <c r="A20" s="314" t="s">
        <v>120</v>
      </c>
      <c r="B20" s="310">
        <f>IS!B18/IS!$B$13</f>
        <v>-3.6620641300595065E-2</v>
      </c>
      <c r="C20" s="310">
        <f>IS!C18/IS!$C$13</f>
        <v>-4.3720531089045465E-2</v>
      </c>
      <c r="D20" s="310">
        <f>IS!D18/IS!$D$13</f>
        <v>-4.1004422235190213E-2</v>
      </c>
      <c r="E20" s="310">
        <f>IS!E18/IS!$E$13</f>
        <v>-3.4686927312241697E-2</v>
      </c>
      <c r="F20" s="310">
        <f>IS!F18/IS!$F$13</f>
        <v>-4.6978257300696422E-2</v>
      </c>
      <c r="G20" s="310"/>
      <c r="H20" s="311"/>
      <c r="I20" s="311"/>
    </row>
    <row r="21" spans="1:9">
      <c r="A21" s="314" t="s">
        <v>119</v>
      </c>
      <c r="B21" s="310">
        <f>IS!B19/IS!$B$13</f>
        <v>-2.5669013060486197E-2</v>
      </c>
      <c r="C21" s="310">
        <f>IS!C19/IS!$C$13</f>
        <v>-2.6016870067747618E-2</v>
      </c>
      <c r="D21" s="310">
        <f>IS!D19/IS!$D$13</f>
        <v>-2.4789328217312494E-2</v>
      </c>
      <c r="E21" s="310">
        <f>IS!E19/IS!$E$13</f>
        <v>-3.0406034341416706E-2</v>
      </c>
      <c r="F21" s="310">
        <f>IS!F19/IS!$F$13</f>
        <v>-2.5716161952831277E-2</v>
      </c>
      <c r="G21" s="310"/>
      <c r="H21" s="311"/>
      <c r="I21" s="311"/>
    </row>
    <row r="22" spans="1:9">
      <c r="A22" s="314" t="s">
        <v>94</v>
      </c>
      <c r="B22" s="310">
        <f>IS!B20/IS!$B$13</f>
        <v>-1.9325691703742549E-2</v>
      </c>
      <c r="C22" s="310">
        <f>IS!C20/IS!$C$13</f>
        <v>-2.4336016997578886E-2</v>
      </c>
      <c r="D22" s="310">
        <f>IS!D20/IS!$D$13</f>
        <v>-1.9199848643674303E-2</v>
      </c>
      <c r="E22" s="310">
        <f>IS!E20/IS!$E$13</f>
        <v>-2.6388236084698202E-2</v>
      </c>
      <c r="F22" s="310">
        <f>IS!F20/IS!$F$13</f>
        <v>-3.2245668512646035E-2</v>
      </c>
      <c r="G22" s="310"/>
      <c r="H22" s="311"/>
      <c r="I22" s="311"/>
    </row>
    <row r="23" spans="1:9">
      <c r="A23" s="309" t="s">
        <v>235</v>
      </c>
      <c r="B23" s="310">
        <f>IS!B22/IS!$B$13</f>
        <v>-0.39517184207238343</v>
      </c>
      <c r="C23" s="310">
        <f>IS!C22/IS!$C$13</f>
        <v>-0.47261120058668915</v>
      </c>
      <c r="D23" s="310">
        <f>IS!D22/IS!$D$13</f>
        <v>-0.44941163755055841</v>
      </c>
      <c r="E23" s="310">
        <f>IS!E22/IS!$E$13</f>
        <v>-0.49110738831180983</v>
      </c>
      <c r="F23" s="310">
        <f>IS!F22/IS!$F$13</f>
        <v>-0.49176405044489663</v>
      </c>
      <c r="G23" s="310"/>
      <c r="H23" s="305"/>
      <c r="I23" s="305"/>
    </row>
    <row r="24" spans="1:9">
      <c r="A24" s="309"/>
      <c r="B24" s="310"/>
      <c r="C24" s="310"/>
      <c r="D24" s="310"/>
      <c r="E24" s="310"/>
      <c r="F24" s="310"/>
      <c r="G24" s="310"/>
      <c r="H24" s="305"/>
      <c r="I24" s="305"/>
    </row>
    <row r="25" spans="1:9">
      <c r="A25" s="303" t="s">
        <v>77</v>
      </c>
      <c r="B25" s="315">
        <f>IS!B24/IS!B13</f>
        <v>0.60482815792761657</v>
      </c>
      <c r="C25" s="315">
        <f>IS!C24/IS!C13</f>
        <v>0.52738879941331085</v>
      </c>
      <c r="D25" s="315">
        <f>IS!D24/IS!D13</f>
        <v>0.55058836244944154</v>
      </c>
      <c r="E25" s="315">
        <f>IS!E24/IS!E13</f>
        <v>0.50889261168819011</v>
      </c>
      <c r="F25" s="315">
        <f>IS!F24/IS!F13</f>
        <v>0.50823594955510332</v>
      </c>
      <c r="G25" s="315">
        <f>IS!G24/IS!G13</f>
        <v>0.55056353232296062</v>
      </c>
      <c r="H25" s="315">
        <f>IS!H24/IS!H13</f>
        <v>0.50660401389584819</v>
      </c>
      <c r="I25" s="315">
        <f>IS!I24/IS!I13</f>
        <v>0.5401957240027766</v>
      </c>
    </row>
    <row r="26" spans="1:9">
      <c r="A26" s="316" t="s">
        <v>93</v>
      </c>
      <c r="B26" s="317">
        <f>IS!B25</f>
        <v>-4700.9509005674809</v>
      </c>
      <c r="C26" s="317">
        <f>IS!C25</f>
        <v>-4758.6400197384655</v>
      </c>
      <c r="D26" s="317">
        <f>IS!D25</f>
        <v>-4783.0249198124848</v>
      </c>
      <c r="E26" s="317">
        <f>IS!E25</f>
        <v>-5066.9284480631632</v>
      </c>
      <c r="F26" s="317">
        <f>IS!F25</f>
        <v>-3891.5440414507771</v>
      </c>
      <c r="G26" s="317">
        <f>IS!G25</f>
        <v>-5188.7253886010358</v>
      </c>
      <c r="H26" s="318">
        <v>-5500</v>
      </c>
      <c r="I26" s="318">
        <v>-6000</v>
      </c>
    </row>
    <row r="27" spans="1:9">
      <c r="A27" s="303" t="s">
        <v>237</v>
      </c>
      <c r="B27" s="315">
        <f>IS!B26/IS!$B$13</f>
        <v>0.38121973671062942</v>
      </c>
      <c r="C27" s="315">
        <f>IS!C26/IS!$C$13</f>
        <v>0.3196795365177027</v>
      </c>
      <c r="D27" s="315">
        <f>IS!D26/IS!$D$13</f>
        <v>0.34951015607998731</v>
      </c>
      <c r="E27" s="315">
        <f>IS!E26/IS!$E$13</f>
        <v>0.31563909868256623</v>
      </c>
      <c r="F27" s="315">
        <f>IS!F26/IS!$F$13</f>
        <v>0.32476486600361321</v>
      </c>
      <c r="G27" s="319">
        <v>0.36799999999999999</v>
      </c>
      <c r="H27" s="319">
        <v>0.33100000000000002</v>
      </c>
      <c r="I27" s="319">
        <v>0.36899999999999999</v>
      </c>
    </row>
    <row r="28" spans="1:9">
      <c r="A28" s="303"/>
      <c r="B28" s="315"/>
      <c r="C28" s="315"/>
      <c r="D28" s="315"/>
      <c r="E28" s="315"/>
      <c r="F28" s="315"/>
      <c r="G28" s="315"/>
      <c r="H28" s="320"/>
      <c r="I28" s="320"/>
    </row>
    <row r="29" spans="1:9">
      <c r="A29" s="309" t="s">
        <v>95</v>
      </c>
      <c r="B29" s="310">
        <f>IS!B28/IS!$B$13</f>
        <v>0</v>
      </c>
      <c r="C29" s="310">
        <f>IS!C28/IS!$C$13</f>
        <v>5.9615644823592877E-2</v>
      </c>
      <c r="D29" s="310">
        <f>IS!D28/IS!$D$13</f>
        <v>6.8751183767863863E-2</v>
      </c>
      <c r="E29" s="310">
        <f>IS!E28/IS!$E$13</f>
        <v>6.16415915045119E-2</v>
      </c>
      <c r="F29" s="310">
        <f>IS!F28/IS!$F$13</f>
        <v>5.6151411323946292E-2</v>
      </c>
      <c r="G29" s="310">
        <f>IS!G28/IS!$G$13</f>
        <v>5.5873654844046237E-2</v>
      </c>
      <c r="H29" s="310">
        <f>IS!H28/IS!$G$13</f>
        <v>6.09282093923178E-2</v>
      </c>
      <c r="I29" s="310">
        <f>IS!I28/IS!$G$13</f>
        <v>6.4293466653679757E-2</v>
      </c>
    </row>
    <row r="30" spans="1:9">
      <c r="A30" s="309" t="s">
        <v>116</v>
      </c>
      <c r="B30" s="310">
        <f>IS!B29/IS!$B$13</f>
        <v>0</v>
      </c>
      <c r="C30" s="310">
        <f>IS!C29/IS!$C$13</f>
        <v>-7.387040965838261E-2</v>
      </c>
      <c r="D30" s="310">
        <f>IS!D29/IS!$D$13</f>
        <v>-5.8785989914142203E-2</v>
      </c>
      <c r="E30" s="310">
        <f>IS!E29/IS!$E$13</f>
        <v>-4.3309108914351489E-2</v>
      </c>
      <c r="F30" s="310">
        <f>IS!F29/IS!$F$13</f>
        <v>-4.7710458288023706E-2</v>
      </c>
      <c r="G30" s="310">
        <f>IS!G29/IS!$G$13</f>
        <v>-4.7474455512028502E-2</v>
      </c>
      <c r="H30" s="310">
        <f>IS!H29/IS!$G$13</f>
        <v>-7.0346512623698829E-2</v>
      </c>
      <c r="I30" s="310">
        <f>IS!I29/IS!$G$13</f>
        <v>-8.0864167957326982E-2</v>
      </c>
    </row>
    <row r="31" spans="1:9">
      <c r="A31" s="314" t="s">
        <v>118</v>
      </c>
      <c r="B31" s="310">
        <f>IS!B30/IS!$B$13</f>
        <v>-2.6585595029278302E-2</v>
      </c>
      <c r="C31" s="310">
        <f>IS!C30/IS!$B$13</f>
        <v>2.6024665501391663E-2</v>
      </c>
      <c r="D31" s="310">
        <f>IS!D30/IS!$B$13</f>
        <v>-1.0546390544358313E-2</v>
      </c>
      <c r="E31" s="310">
        <f>IS!E30/IS!$B$13</f>
        <v>3.1544237875337201E-2</v>
      </c>
      <c r="F31" s="310">
        <f>IS!F30/IS!$B$13</f>
        <v>1.9299989524308055E-3</v>
      </c>
      <c r="G31" s="310">
        <f>IS!G30/IS!$B$13</f>
        <v>2.5733319365744069E-3</v>
      </c>
      <c r="H31" s="310">
        <f>IS!H30/IS!$B$13</f>
        <v>0</v>
      </c>
      <c r="I31" s="310">
        <f>IS!I30/IS!$B$13</f>
        <v>0</v>
      </c>
    </row>
    <row r="32" spans="1:9">
      <c r="A32" s="309" t="s">
        <v>115</v>
      </c>
      <c r="B32" s="310">
        <f>IS!B31/IS!$B$13</f>
        <v>-5.0540695223063349E-2</v>
      </c>
      <c r="C32" s="310">
        <f>IS!C31/IS!$C$13</f>
        <v>9.6264121912017376E-3</v>
      </c>
      <c r="D32" s="310">
        <f>IS!D31/IS!$D$13</f>
        <v>6.441667964964808E-4</v>
      </c>
      <c r="E32" s="310">
        <f>IS!E31/IS!$E$13</f>
        <v>4.3625475649938662E-2</v>
      </c>
      <c r="F32" s="310">
        <f>IS!F31/IS!$F$13</f>
        <v>1.0353888458354632E-2</v>
      </c>
      <c r="G32" s="310">
        <f>IS!G31/IS!$G$13</f>
        <v>1.030267229933631E-2</v>
      </c>
      <c r="H32" s="311">
        <v>8.4409530359225871E-3</v>
      </c>
      <c r="I32" s="311">
        <v>8.4409530359225871E-3</v>
      </c>
    </row>
    <row r="33" spans="1:9">
      <c r="A33" s="309"/>
      <c r="B33" s="310"/>
      <c r="C33" s="310"/>
      <c r="D33" s="310"/>
      <c r="E33" s="310"/>
      <c r="F33" s="310"/>
      <c r="G33" s="310"/>
      <c r="H33" s="255"/>
      <c r="I33" s="255"/>
    </row>
    <row r="34" spans="1:9">
      <c r="A34" s="303" t="s">
        <v>97</v>
      </c>
      <c r="B34" s="315">
        <f>IS!B34/IS!$B$13</f>
        <v>0.33067904148756605</v>
      </c>
      <c r="C34" s="315">
        <f>IS!C34/IS!$C$13</f>
        <v>0.32930594870890445</v>
      </c>
      <c r="D34" s="315">
        <f>IS!D34/IS!$D$13</f>
        <v>0.35015432287648374</v>
      </c>
      <c r="E34" s="315">
        <f>IS!E34/IS!$E$13</f>
        <v>0.35926457433250492</v>
      </c>
      <c r="F34" s="315">
        <f>IS!F34/IS!$F$13</f>
        <v>0.33511875446196782</v>
      </c>
      <c r="G34" s="315">
        <f>IS!G34/IS!$G$13</f>
        <v>0.37830267229933628</v>
      </c>
      <c r="H34" s="321">
        <f>H27+H32</f>
        <v>0.33944095303592259</v>
      </c>
      <c r="I34" s="321">
        <f>I27+I32</f>
        <v>0.37744095303592257</v>
      </c>
    </row>
    <row r="35" spans="1:9">
      <c r="A35" s="309" t="s">
        <v>114</v>
      </c>
      <c r="B35" s="310">
        <f>IS!B35/IS!$B$13</f>
        <v>-6.774977137383266E-2</v>
      </c>
      <c r="C35" s="310">
        <f>IS!C35/IS!$C$13</f>
        <v>-6.6139400944935062E-2</v>
      </c>
      <c r="D35" s="310">
        <f>IS!D35/IS!$D$13</f>
        <v>-7.0782721314542954E-2</v>
      </c>
      <c r="E35" s="310">
        <f>IS!E35/IS!$E$13</f>
        <v>-7.2188962419209635E-2</v>
      </c>
      <c r="F35" s="310">
        <f>IS!F35/IS!$F$13</f>
        <v>-6.9415980463069987E-2</v>
      </c>
      <c r="G35" s="310">
        <f>IS!G35/IS!$G$13</f>
        <v>-7.5660534459867257E-2</v>
      </c>
      <c r="H35" s="310">
        <f>IS!H35/IS!$G$13</f>
        <v>-7.1068739353723792E-2</v>
      </c>
      <c r="I35" s="310">
        <f>IS!I35/IS!$G$13</f>
        <v>-8.7691444139270575E-2</v>
      </c>
    </row>
    <row r="36" spans="1:9">
      <c r="A36" s="322" t="s">
        <v>167</v>
      </c>
      <c r="B36" s="312">
        <f>IS!B36/IS!$B$13</f>
        <v>0.2629292701137334</v>
      </c>
      <c r="C36" s="312">
        <f>IS!C36/IS!$C$13</f>
        <v>0.26316654776396942</v>
      </c>
      <c r="D36" s="312">
        <f>IS!D36/IS!$D$13</f>
        <v>0.2793716015619408</v>
      </c>
      <c r="E36" s="312">
        <f>IS!E36/IS!$E$13</f>
        <v>0.28707561191329528</v>
      </c>
      <c r="F36" s="312">
        <f>IS!F36/IS!$F$13</f>
        <v>0.26570277399889786</v>
      </c>
      <c r="G36" s="312">
        <f>IS!G36/IS!$G$13</f>
        <v>0.30264213783946903</v>
      </c>
      <c r="H36" s="313">
        <f t="shared" ref="H36:I36" si="1">SUM(H34:H35)</f>
        <v>0.26837221368219877</v>
      </c>
      <c r="I36" s="313">
        <f t="shared" si="1"/>
        <v>0.28974950889665196</v>
      </c>
    </row>
    <row r="37" spans="1:9">
      <c r="A37" s="322"/>
      <c r="B37" s="312"/>
      <c r="C37" s="312"/>
      <c r="D37" s="312"/>
      <c r="E37" s="312"/>
      <c r="F37" s="312"/>
      <c r="G37" s="312"/>
      <c r="H37" s="313"/>
      <c r="I37" s="313"/>
    </row>
    <row r="38" spans="1:9">
      <c r="A38" s="323" t="s">
        <v>263</v>
      </c>
      <c r="B38" s="324">
        <v>0.1</v>
      </c>
      <c r="C38" s="310">
        <f>B38</f>
        <v>0.1</v>
      </c>
      <c r="D38" s="310">
        <f t="shared" ref="D38:I38" si="2">C38</f>
        <v>0.1</v>
      </c>
      <c r="E38" s="310">
        <f t="shared" si="2"/>
        <v>0.1</v>
      </c>
      <c r="F38" s="310">
        <f t="shared" si="2"/>
        <v>0.1</v>
      </c>
      <c r="G38" s="310">
        <f t="shared" si="2"/>
        <v>0.1</v>
      </c>
      <c r="H38" s="310">
        <f t="shared" si="2"/>
        <v>0.1</v>
      </c>
      <c r="I38" s="310">
        <f t="shared" si="2"/>
        <v>0.1</v>
      </c>
    </row>
    <row r="39" spans="1:9">
      <c r="A39" s="323" t="s">
        <v>264</v>
      </c>
      <c r="B39" s="325">
        <v>0.2</v>
      </c>
      <c r="C39" s="326">
        <f>B39</f>
        <v>0.2</v>
      </c>
      <c r="D39" s="326">
        <f t="shared" ref="D39:I39" si="3">C39</f>
        <v>0.2</v>
      </c>
      <c r="E39" s="326">
        <f t="shared" si="3"/>
        <v>0.2</v>
      </c>
      <c r="F39" s="326">
        <f t="shared" si="3"/>
        <v>0.2</v>
      </c>
      <c r="G39" s="326">
        <f t="shared" si="3"/>
        <v>0.2</v>
      </c>
      <c r="H39" s="326">
        <f t="shared" si="3"/>
        <v>0.2</v>
      </c>
      <c r="I39" s="326">
        <f t="shared" si="3"/>
        <v>0.2</v>
      </c>
    </row>
    <row r="40" spans="1:9">
      <c r="A40" s="327"/>
      <c r="B40" s="328"/>
      <c r="C40" s="328"/>
      <c r="D40" s="328"/>
      <c r="E40" s="328"/>
      <c r="F40" s="328"/>
      <c r="G40" s="328"/>
      <c r="H40" s="328"/>
      <c r="I40" s="328"/>
    </row>
    <row r="41" spans="1:9">
      <c r="A41" s="327"/>
      <c r="B41" s="328"/>
      <c r="C41" s="328"/>
      <c r="D41" s="328"/>
      <c r="E41" s="328"/>
      <c r="F41" s="328"/>
      <c r="G41" s="328"/>
      <c r="H41" s="328"/>
      <c r="I41" s="328"/>
    </row>
    <row r="42" spans="1:9">
      <c r="A42" s="329"/>
      <c r="B42" s="330" t="s">
        <v>228</v>
      </c>
      <c r="C42" s="331"/>
      <c r="D42" s="331"/>
      <c r="E42" s="331"/>
      <c r="F42" s="331"/>
      <c r="G42" s="331"/>
      <c r="H42" s="331"/>
      <c r="I42" s="331"/>
    </row>
    <row r="43" spans="1:9">
      <c r="A43" s="332" t="s">
        <v>70</v>
      </c>
      <c r="B43" s="333" t="s">
        <v>66</v>
      </c>
      <c r="C43" s="333"/>
      <c r="D43" s="333"/>
      <c r="E43" s="333"/>
      <c r="F43" s="333"/>
      <c r="G43" s="334" t="s">
        <v>67</v>
      </c>
      <c r="H43" s="335"/>
      <c r="I43" s="336"/>
    </row>
    <row r="44" spans="1:9">
      <c r="A44" s="337"/>
      <c r="B44" s="338">
        <v>2007</v>
      </c>
      <c r="C44" s="338">
        <v>2008</v>
      </c>
      <c r="D44" s="338">
        <v>2009</v>
      </c>
      <c r="E44" s="338">
        <v>2010</v>
      </c>
      <c r="F44" s="338" t="s">
        <v>86</v>
      </c>
      <c r="G44" s="338" t="s">
        <v>74</v>
      </c>
      <c r="H44" s="338" t="s">
        <v>76</v>
      </c>
      <c r="I44" s="338" t="s">
        <v>75</v>
      </c>
    </row>
    <row r="45" spans="1:9">
      <c r="A45" s="301"/>
      <c r="B45" s="302"/>
      <c r="C45" s="302"/>
      <c r="D45" s="302"/>
      <c r="E45" s="302"/>
      <c r="F45" s="302"/>
      <c r="G45" s="302"/>
      <c r="H45" s="301"/>
      <c r="I45" s="301"/>
    </row>
    <row r="46" spans="1:9">
      <c r="A46" s="303" t="s">
        <v>149</v>
      </c>
      <c r="B46" s="304"/>
      <c r="C46" s="304"/>
      <c r="D46" s="304"/>
      <c r="E46" s="304"/>
      <c r="F46" s="304"/>
      <c r="G46" s="304"/>
      <c r="H46" s="301"/>
      <c r="I46" s="301"/>
    </row>
    <row r="47" spans="1:9">
      <c r="A47" s="309" t="s">
        <v>150</v>
      </c>
      <c r="B47" s="253">
        <f>'Financials - KHR'!B38/Assumption!$B$4</f>
        <v>12312.056994818653</v>
      </c>
      <c r="C47" s="253">
        <f>'Financials - KHR'!C38/Assumption!$B$4</f>
        <v>15200.805822847273</v>
      </c>
      <c r="D47" s="253">
        <f>'Financials - KHR'!D38/Assumption!$B$4</f>
        <v>14859.433752775722</v>
      </c>
      <c r="E47" s="253">
        <f>'Financials - KHR'!E38/Assumption!$B$4</f>
        <v>9894.4490500863558</v>
      </c>
      <c r="F47" s="253">
        <f>'Financials - KHR'!F38/Assumption!$B$4</f>
        <v>11979.215396002961</v>
      </c>
      <c r="G47" s="253"/>
      <c r="H47" s="253">
        <f>'Financials - KHR'!G38/Assumption!$B$4</f>
        <v>0</v>
      </c>
      <c r="I47" s="253">
        <f>'Financials - KHR'!I38/Assumption!$B$4</f>
        <v>0</v>
      </c>
    </row>
    <row r="48" spans="1:9">
      <c r="A48" s="309" t="s">
        <v>152</v>
      </c>
      <c r="B48" s="253">
        <f>'Financials - KHR'!B39/Assumption!$B$4</f>
        <v>-1966.367382186035</v>
      </c>
      <c r="C48" s="253">
        <f>'Financials - KHR'!C39/Assumption!$B$4</f>
        <v>-1396.3720700715519</v>
      </c>
      <c r="D48" s="253">
        <f>'Financials - KHR'!D39/Assumption!$B$4</f>
        <v>-1458.3639279546014</v>
      </c>
      <c r="E48" s="253">
        <f>'Financials - KHR'!E39/Assumption!$B$4</f>
        <v>-1057.0799407846041</v>
      </c>
      <c r="F48" s="253">
        <f>'Financials - KHR'!F39/Assumption!$B$4</f>
        <v>-1242.0419442388354</v>
      </c>
      <c r="G48" s="253"/>
      <c r="H48" s="253">
        <f>'Financials - KHR'!G39/Assumption!$B$4</f>
        <v>0</v>
      </c>
      <c r="I48" s="253">
        <f>'Financials - KHR'!I39/Assumption!$B$4</f>
        <v>0</v>
      </c>
    </row>
    <row r="49" spans="1:9">
      <c r="A49" s="314" t="s">
        <v>102</v>
      </c>
      <c r="B49" s="253">
        <f>'Financials - KHR'!B40/Assumption!$B$4</f>
        <v>-473.79175919072293</v>
      </c>
      <c r="C49" s="253">
        <f>'Financials - KHR'!C40/Assumption!$B$4</f>
        <v>-672.08808290155446</v>
      </c>
      <c r="D49" s="253">
        <f>'Financials - KHR'!D40/Assumption!$B$4</f>
        <v>-1038.1724648408585</v>
      </c>
      <c r="E49" s="253">
        <f>'Financials - KHR'!E40/Assumption!$B$4</f>
        <v>-1458.4621268196397</v>
      </c>
      <c r="F49" s="253">
        <f>'Financials - KHR'!F40/Assumption!$B$4</f>
        <v>-953.04194423883541</v>
      </c>
      <c r="G49" s="253"/>
      <c r="H49" s="253">
        <f>'Financials - KHR'!G40/Assumption!$B$4</f>
        <v>0</v>
      </c>
      <c r="I49" s="253">
        <f>'Financials - KHR'!I40/Assumption!$B$4</f>
        <v>0</v>
      </c>
    </row>
    <row r="50" spans="1:9">
      <c r="A50" s="314" t="s">
        <v>153</v>
      </c>
      <c r="B50" s="253">
        <f>'Financials - KHR'!B41/Assumption!$B$4</f>
        <v>0</v>
      </c>
      <c r="C50" s="253">
        <f>'Financials - KHR'!C41/Assumption!$B$4</f>
        <v>-57.068344436220087</v>
      </c>
      <c r="D50" s="253">
        <f>'Financials - KHR'!D41/Assumption!$B$4</f>
        <v>-77.775968418455463</v>
      </c>
      <c r="E50" s="253">
        <f>'Financials - KHR'!E41/Assumption!$B$4</f>
        <v>-101.65284974093264</v>
      </c>
      <c r="F50" s="253">
        <f>'Financials - KHR'!F41/Assumption!$B$4</f>
        <v>-87.062422896619793</v>
      </c>
      <c r="G50" s="253"/>
      <c r="H50" s="253">
        <f>'Financials - KHR'!G41/Assumption!$B$4</f>
        <v>0</v>
      </c>
      <c r="I50" s="253">
        <f>'Financials - KHR'!I41/Assumption!$B$4</f>
        <v>0</v>
      </c>
    </row>
    <row r="51" spans="1:9">
      <c r="A51" s="339" t="s">
        <v>154</v>
      </c>
      <c r="B51" s="254">
        <f t="shared" ref="B51:E51" si="4">SUM(B47:B50)</f>
        <v>9871.8978534418948</v>
      </c>
      <c r="C51" s="254">
        <f t="shared" si="4"/>
        <v>13075.277325437946</v>
      </c>
      <c r="D51" s="254">
        <f t="shared" si="4"/>
        <v>12285.121391561806</v>
      </c>
      <c r="E51" s="254">
        <f t="shared" si="4"/>
        <v>7277.2541327411791</v>
      </c>
      <c r="F51" s="254">
        <f>SUM(F47:F50)</f>
        <v>9697.0690846286707</v>
      </c>
      <c r="G51" s="254"/>
      <c r="H51" s="254">
        <f t="shared" ref="H51:I51" si="5">SUM(H47:H50)</f>
        <v>0</v>
      </c>
      <c r="I51" s="254">
        <f t="shared" si="5"/>
        <v>0</v>
      </c>
    </row>
    <row r="52" spans="1:9">
      <c r="A52" s="301"/>
      <c r="B52" s="255"/>
      <c r="C52" s="255"/>
      <c r="D52" s="255"/>
      <c r="E52" s="255"/>
      <c r="F52" s="255"/>
      <c r="G52" s="255"/>
      <c r="H52" s="255"/>
      <c r="I52" s="255"/>
    </row>
    <row r="53" spans="1:9">
      <c r="A53" s="314" t="s">
        <v>156</v>
      </c>
      <c r="B53" s="253">
        <f>'Financials - KHR'!B44/Assumption!$B$4</f>
        <v>-12069.023192696768</v>
      </c>
      <c r="C53" s="253">
        <f>'Financials - KHR'!C44/Assumption!$B$4</f>
        <v>-11661.032815198618</v>
      </c>
      <c r="D53" s="253">
        <f>'Financials - KHR'!D44/Assumption!$B$4</f>
        <v>-15155.380705650135</v>
      </c>
      <c r="E53" s="253">
        <f>'Financials - KHR'!E44/Assumption!$B$4</f>
        <v>-5792.1472982975574</v>
      </c>
      <c r="F53" s="253">
        <f>'Financials - KHR'!F44/Assumption!$B$4</f>
        <v>-20171.882062669629</v>
      </c>
      <c r="G53" s="253"/>
      <c r="H53" s="253">
        <f>'Financials - KHR'!G44/Assumption!$B$4</f>
        <v>0</v>
      </c>
      <c r="I53" s="253">
        <f>'Financials - KHR'!I44/Assumption!$B$4</f>
        <v>0</v>
      </c>
    </row>
    <row r="54" spans="1:9">
      <c r="A54" s="314" t="s">
        <v>155</v>
      </c>
      <c r="B54" s="253">
        <f>'Financials - KHR'!B45/Assumption!$B$4</f>
        <v>0</v>
      </c>
      <c r="C54" s="253">
        <f>'Financials - KHR'!C45/Assumption!$B$4</f>
        <v>0</v>
      </c>
      <c r="D54" s="253">
        <f>'Financials - KHR'!D45/Assumption!$B$4</f>
        <v>-41.219096965210952</v>
      </c>
      <c r="E54" s="253">
        <f>'Financials - KHR'!E45/Assumption!$B$4</f>
        <v>-104.78164322723909</v>
      </c>
      <c r="F54" s="253">
        <f>'Financials - KHR'!F45/Assumption!$B$4</f>
        <v>-24.643227239082162</v>
      </c>
      <c r="G54" s="253"/>
      <c r="H54" s="253">
        <f>'Financials - KHR'!G45/Assumption!$B$4</f>
        <v>0</v>
      </c>
      <c r="I54" s="253">
        <f>'Financials - KHR'!I45/Assumption!$B$4</f>
        <v>0</v>
      </c>
    </row>
    <row r="55" spans="1:9">
      <c r="A55" s="314" t="s">
        <v>157</v>
      </c>
      <c r="B55" s="253">
        <f>'Financials - KHR'!B46/Assumption!$B$4</f>
        <v>20.297063903281519</v>
      </c>
      <c r="C55" s="253">
        <f>'Financials - KHR'!C46/Assumption!$B$4</f>
        <v>24.401431038736739</v>
      </c>
      <c r="D55" s="253">
        <f>'Financials - KHR'!D46/Assumption!$B$4</f>
        <v>43.814705156674066</v>
      </c>
      <c r="E55" s="253">
        <f>'Financials - KHR'!E46/Assumption!$B$4</f>
        <v>0</v>
      </c>
      <c r="F55" s="253">
        <f>'Financials - KHR'!F46/Assumption!$B$4</f>
        <v>79.819886503824321</v>
      </c>
      <c r="G55" s="253"/>
      <c r="H55" s="253">
        <f>'Financials - KHR'!G46/Assumption!$B$4</f>
        <v>0</v>
      </c>
      <c r="I55" s="253">
        <f>'Financials - KHR'!I46/Assumption!$B$4</f>
        <v>0</v>
      </c>
    </row>
    <row r="56" spans="1:9">
      <c r="A56" s="314" t="s">
        <v>158</v>
      </c>
      <c r="B56" s="253">
        <f>'Financials - KHR'!B47/Assumption!$B$4</f>
        <v>1029.4073525783369</v>
      </c>
      <c r="C56" s="253">
        <f>'Financials - KHR'!C47/Assumption!$B$4</f>
        <v>527.52948433259314</v>
      </c>
      <c r="D56" s="253">
        <f>'Financials - KHR'!D47/Assumption!$B$4</f>
        <v>0</v>
      </c>
      <c r="E56" s="253">
        <f>'Financials - KHR'!E47/Assumption!$B$4</f>
        <v>0</v>
      </c>
      <c r="F56" s="253">
        <f>'Financials - KHR'!F47/Assumption!$B$4</f>
        <v>0</v>
      </c>
      <c r="G56" s="253"/>
      <c r="H56" s="253">
        <f>'Financials - KHR'!G47/Assumption!$B$4</f>
        <v>0</v>
      </c>
      <c r="I56" s="253">
        <f>'Financials - KHR'!I47/Assumption!$B$4</f>
        <v>0</v>
      </c>
    </row>
    <row r="57" spans="1:9">
      <c r="A57" s="314" t="s">
        <v>159</v>
      </c>
      <c r="B57" s="253">
        <f>'Financials - KHR'!B48/Assumption!$B$4</f>
        <v>0</v>
      </c>
      <c r="C57" s="253">
        <f>'Financials - KHR'!C48/Assumption!$B$4</f>
        <v>-166.65284974093265</v>
      </c>
      <c r="D57" s="253">
        <f>'Financials - KHR'!D48/Assumption!$B$4</f>
        <v>-55.755983222304465</v>
      </c>
      <c r="E57" s="253">
        <f>'Financials - KHR'!E48/Assumption!$B$4</f>
        <v>0</v>
      </c>
      <c r="F57" s="253">
        <f>'Financials - KHR'!F48/Assumption!$B$4</f>
        <v>0</v>
      </c>
      <c r="G57" s="253"/>
      <c r="H57" s="253">
        <f>'Financials - KHR'!G48/Assumption!$B$4</f>
        <v>0</v>
      </c>
      <c r="I57" s="253">
        <f>'Financials - KHR'!I48/Assumption!$B$4</f>
        <v>0</v>
      </c>
    </row>
    <row r="58" spans="1:9">
      <c r="A58" s="314" t="s">
        <v>160</v>
      </c>
      <c r="B58" s="253">
        <f>'Financials - KHR'!B49/Assumption!$B$4</f>
        <v>0</v>
      </c>
      <c r="C58" s="253">
        <f>'Financials - KHR'!C49/Assumption!$B$4</f>
        <v>0</v>
      </c>
      <c r="D58" s="253">
        <f>'Financials - KHR'!D49/Assumption!$B$4</f>
        <v>4.9962990377498153</v>
      </c>
      <c r="E58" s="253">
        <f>'Financials - KHR'!E49/Assumption!$B$4</f>
        <v>15.484332593140884</v>
      </c>
      <c r="F58" s="253">
        <f>'Financials - KHR'!F49/Assumption!$B$4</f>
        <v>7.5953614606464344</v>
      </c>
      <c r="G58" s="253"/>
      <c r="H58" s="253">
        <f>'Financials - KHR'!G49/Assumption!$B$4</f>
        <v>0</v>
      </c>
      <c r="I58" s="253">
        <f>'Financials - KHR'!I49/Assumption!$B$4</f>
        <v>0</v>
      </c>
    </row>
    <row r="59" spans="1:9">
      <c r="A59" s="314" t="s">
        <v>101</v>
      </c>
      <c r="B59" s="253">
        <f>'Financials - KHR'!B50/Assumption!$B$4</f>
        <v>3635.7725141870219</v>
      </c>
      <c r="C59" s="253">
        <f>'Financials - KHR'!C50/Assumption!$B$4</f>
        <v>-13618.253145817913</v>
      </c>
      <c r="D59" s="253">
        <f>'Financials - KHR'!D50/Assumption!$B$4</f>
        <v>64.126572908956334</v>
      </c>
      <c r="E59" s="253">
        <f>'Financials - KHR'!E50/Assumption!$B$4</f>
        <v>-7002.4705156674072</v>
      </c>
      <c r="F59" s="253">
        <f>'Financials - KHR'!F50/Assumption!$B$4</f>
        <v>-2015.5218356772762</v>
      </c>
      <c r="G59" s="253"/>
      <c r="H59" s="253">
        <f>'Financials - KHR'!G50/Assumption!$B$4</f>
        <v>0</v>
      </c>
      <c r="I59" s="253">
        <f>'Financials - KHR'!I50/Assumption!$B$4</f>
        <v>0</v>
      </c>
    </row>
    <row r="60" spans="1:9">
      <c r="A60" s="314" t="s">
        <v>161</v>
      </c>
      <c r="B60" s="253">
        <f>'Financials - KHR'!B51/Assumption!$B$4</f>
        <v>898.74981495188752</v>
      </c>
      <c r="C60" s="253">
        <f>'Financials - KHR'!C51/Assumption!$B$4</f>
        <v>1090.3698494942018</v>
      </c>
      <c r="D60" s="253">
        <f>'Financials - KHR'!D51/Assumption!$B$4</f>
        <v>1539.5302245250432</v>
      </c>
      <c r="E60" s="253">
        <f>'Financials - KHR'!E51/Assumption!$B$4</f>
        <v>1584.2388354305454</v>
      </c>
      <c r="F60" s="253">
        <f>'Financials - KHR'!F51/Assumption!$B$4</f>
        <v>974.31260794473235</v>
      </c>
      <c r="G60" s="253"/>
      <c r="H60" s="253">
        <f>'Financials - KHR'!G51/Assumption!$B$4</f>
        <v>0</v>
      </c>
      <c r="I60" s="253">
        <f>'Financials - KHR'!I51/Assumption!$B$4</f>
        <v>0</v>
      </c>
    </row>
    <row r="61" spans="1:9">
      <c r="A61" s="339" t="s">
        <v>103</v>
      </c>
      <c r="B61" s="254">
        <f t="shared" ref="B61:E61" si="6">SUM(B53:B60)</f>
        <v>-6484.7964470762408</v>
      </c>
      <c r="C61" s="254">
        <f t="shared" si="6"/>
        <v>-23803.63804589193</v>
      </c>
      <c r="D61" s="254">
        <f t="shared" si="6"/>
        <v>-13599.887984209228</v>
      </c>
      <c r="E61" s="254">
        <f t="shared" si="6"/>
        <v>-11299.676289168518</v>
      </c>
      <c r="F61" s="254">
        <f>SUM(F53:F60)</f>
        <v>-21150.31926967678</v>
      </c>
      <c r="G61" s="254"/>
      <c r="H61" s="254">
        <f t="shared" ref="H61:I61" si="7">SUM(H53:H60)</f>
        <v>0</v>
      </c>
      <c r="I61" s="254">
        <f t="shared" si="7"/>
        <v>0</v>
      </c>
    </row>
    <row r="62" spans="1:9">
      <c r="A62" s="301"/>
      <c r="B62" s="255"/>
      <c r="C62" s="255"/>
      <c r="D62" s="255"/>
      <c r="E62" s="255"/>
      <c r="F62" s="255"/>
      <c r="G62" s="255"/>
      <c r="H62" s="255"/>
      <c r="I62" s="255"/>
    </row>
    <row r="63" spans="1:9">
      <c r="A63" s="314" t="s">
        <v>162</v>
      </c>
      <c r="B63" s="255">
        <f>'Financials - KHR'!B54/Assumption!$B$4</f>
        <v>-394.02911423636812</v>
      </c>
      <c r="C63" s="255">
        <f>'Financials - KHR'!C54/Assumption!$B$4</f>
        <v>-552.76363187762149</v>
      </c>
      <c r="D63" s="255">
        <f>'Financials - KHR'!D54/Assumption!$B$4</f>
        <v>-602.91734517641248</v>
      </c>
      <c r="E63" s="255">
        <f>'Financials - KHR'!E54/Assumption!$B$4</f>
        <v>-664.53811991117686</v>
      </c>
      <c r="F63" s="255">
        <f>'Financials - KHR'!F54/Assumption!$B$4</f>
        <v>-752.68566493955097</v>
      </c>
      <c r="G63" s="255"/>
      <c r="H63" s="255">
        <f>'Financials - KHR'!G54/Assumption!$B$4</f>
        <v>0</v>
      </c>
      <c r="I63" s="255">
        <f>'Financials - KHR'!I54/Assumption!$B$4</f>
        <v>0</v>
      </c>
    </row>
    <row r="64" spans="1:9">
      <c r="A64" s="314" t="s">
        <v>163</v>
      </c>
      <c r="B64" s="255">
        <f>'Financials - KHR'!B55/Assumption!$B$4</f>
        <v>0</v>
      </c>
      <c r="C64" s="255">
        <f>'Financials - KHR'!C55/Assumption!$B$4</f>
        <v>0</v>
      </c>
      <c r="D64" s="255">
        <f>'Financials - KHR'!D55/Assumption!$B$4</f>
        <v>0</v>
      </c>
      <c r="E64" s="255">
        <f>'Financials - KHR'!E55/Assumption!$B$4</f>
        <v>-142.29731063409821</v>
      </c>
      <c r="F64" s="255">
        <f>'Financials - KHR'!F55/Assumption!$B$4</f>
        <v>0</v>
      </c>
      <c r="G64" s="255"/>
      <c r="H64" s="255">
        <f>'Financials - KHR'!G55/Assumption!$B$4</f>
        <v>0</v>
      </c>
      <c r="I64" s="255">
        <f>'Financials - KHR'!I55/Assumption!$B$4</f>
        <v>0</v>
      </c>
    </row>
    <row r="65" spans="1:9">
      <c r="A65" s="314" t="s">
        <v>164</v>
      </c>
      <c r="B65" s="255">
        <f>'Financials - KHR'!B56/Assumption!$B$4</f>
        <v>5109.0382432765855</v>
      </c>
      <c r="C65" s="255">
        <f>'Financials - KHR'!C56/Assumption!$B$4</f>
        <v>5874.6138662718977</v>
      </c>
      <c r="D65" s="255">
        <f>'Financials - KHR'!D56/Assumption!$B$4</f>
        <v>4617.1613619541076</v>
      </c>
      <c r="E65" s="255">
        <f>'Financials - KHR'!E56/Assumption!$B$4</f>
        <v>7196.5060449050088</v>
      </c>
      <c r="F65" s="255">
        <f>'Financials - KHR'!F56/Assumption!$B$4</f>
        <v>14713.836910930175</v>
      </c>
      <c r="G65" s="255"/>
      <c r="H65" s="255">
        <f>'Financials - KHR'!G56/Assumption!$B$4</f>
        <v>0</v>
      </c>
      <c r="I65" s="255">
        <f>'Financials - KHR'!I56/Assumption!$B$4</f>
        <v>0</v>
      </c>
    </row>
    <row r="66" spans="1:9">
      <c r="A66" s="314" t="s">
        <v>165</v>
      </c>
      <c r="B66" s="255">
        <f>'Financials - KHR'!B57/Assumption!$B$4</f>
        <v>-2220.5773501110289</v>
      </c>
      <c r="C66" s="255">
        <f>'Financials - KHR'!C57/Assumption!$B$4</f>
        <v>-2220.5773501110289</v>
      </c>
      <c r="D66" s="255">
        <f>'Financials - KHR'!D57/Assumption!$B$4</f>
        <v>-2630.6227485812979</v>
      </c>
      <c r="E66" s="255">
        <f>'Financials - KHR'!E57/Assumption!$B$4</f>
        <v>-2907.7359980261535</v>
      </c>
      <c r="F66" s="255">
        <f>'Financials - KHR'!F57/Assumption!$B$4</f>
        <v>-1570.4142610412041</v>
      </c>
      <c r="G66" s="255"/>
      <c r="H66" s="255">
        <f>'Financials - KHR'!G57/Assumption!$B$4</f>
        <v>0</v>
      </c>
      <c r="I66" s="255">
        <f>'Financials - KHR'!I57/Assumption!$B$4</f>
        <v>0</v>
      </c>
    </row>
    <row r="67" spans="1:9">
      <c r="A67" s="339" t="s">
        <v>166</v>
      </c>
      <c r="B67" s="254">
        <f t="shared" ref="B67:E67" si="8">SUM(B63:B66)</f>
        <v>2494.4317789291881</v>
      </c>
      <c r="C67" s="254">
        <f t="shared" si="8"/>
        <v>3101.2728842832475</v>
      </c>
      <c r="D67" s="254">
        <f t="shared" si="8"/>
        <v>1383.6212681963971</v>
      </c>
      <c r="E67" s="254">
        <f t="shared" si="8"/>
        <v>3481.9346163335804</v>
      </c>
      <c r="F67" s="254">
        <f>SUM(F63:F66)</f>
        <v>12390.736984949421</v>
      </c>
      <c r="G67" s="254"/>
      <c r="H67" s="254">
        <f t="shared" ref="H67:I67" si="9">SUM(H63:H66)</f>
        <v>0</v>
      </c>
      <c r="I67" s="254">
        <f t="shared" si="9"/>
        <v>0</v>
      </c>
    </row>
    <row r="68" spans="1:9">
      <c r="A68" s="340"/>
      <c r="B68" s="255"/>
      <c r="C68" s="255"/>
      <c r="D68" s="255"/>
      <c r="E68" s="255"/>
      <c r="F68" s="255"/>
      <c r="G68" s="255"/>
      <c r="H68" s="255"/>
      <c r="I68" s="255"/>
    </row>
    <row r="69" spans="1:9">
      <c r="A69" s="339" t="s">
        <v>104</v>
      </c>
      <c r="B69" s="255">
        <f t="shared" ref="B69:I69" si="10">B51+B61+B67</f>
        <v>5881.533185294842</v>
      </c>
      <c r="C69" s="255">
        <f t="shared" si="10"/>
        <v>-7627.0878361707364</v>
      </c>
      <c r="D69" s="255">
        <f t="shared" si="10"/>
        <v>68.854675548975138</v>
      </c>
      <c r="E69" s="255">
        <f t="shared" si="10"/>
        <v>-540.48754009375807</v>
      </c>
      <c r="F69" s="255">
        <f>F51+F61+F67</f>
        <v>937.48679990131131</v>
      </c>
      <c r="G69" s="255"/>
      <c r="H69" s="255">
        <f t="shared" si="10"/>
        <v>0</v>
      </c>
      <c r="I69" s="255">
        <f t="shared" si="10"/>
        <v>0</v>
      </c>
    </row>
    <row r="70" spans="1:9">
      <c r="A70" s="314" t="s">
        <v>105</v>
      </c>
      <c r="B70" s="255">
        <f>'Financials - KHR'!B61/Assumption!$B$4</f>
        <v>3960.7730076486555</v>
      </c>
      <c r="C70" s="255">
        <f>'Financials - KHR'!C61/Assumption!$B$4</f>
        <v>9842.3061929434989</v>
      </c>
      <c r="D70" s="255">
        <f>'Financials - KHR'!D61/Assumption!$B$4</f>
        <v>2215.2183567727611</v>
      </c>
      <c r="E70" s="255">
        <f>'Financials - KHR'!E61/Assumption!$B$4</f>
        <v>2284.0730323217372</v>
      </c>
      <c r="F70" s="255">
        <f>'Financials - KHR'!F61/Assumption!$B$4</f>
        <v>1743.5854922279793</v>
      </c>
      <c r="G70" s="255"/>
      <c r="H70" s="255">
        <f>'Financials - KHR'!G61/Assumption!$B$4</f>
        <v>0</v>
      </c>
      <c r="I70" s="255">
        <f>'Financials - KHR'!I61/Assumption!$B$4</f>
        <v>0</v>
      </c>
    </row>
    <row r="71" spans="1:9">
      <c r="A71" s="340"/>
      <c r="B71" s="255"/>
      <c r="C71" s="255"/>
      <c r="D71" s="255"/>
      <c r="E71" s="255"/>
      <c r="F71" s="255"/>
      <c r="G71" s="255"/>
      <c r="H71" s="255"/>
      <c r="I71" s="255"/>
    </row>
    <row r="72" spans="1:9">
      <c r="A72" s="339" t="s">
        <v>106</v>
      </c>
      <c r="B72" s="254">
        <f t="shared" ref="B72:I72" si="11">SUM(B69:B70)</f>
        <v>9842.3061929434971</v>
      </c>
      <c r="C72" s="254">
        <f t="shared" si="11"/>
        <v>2215.2183567727625</v>
      </c>
      <c r="D72" s="254">
        <f t="shared" si="11"/>
        <v>2284.0730323217363</v>
      </c>
      <c r="E72" s="254">
        <f t="shared" si="11"/>
        <v>1743.5854922279791</v>
      </c>
      <c r="F72" s="254">
        <f>SUM(F69:F70)</f>
        <v>2681.0722921292909</v>
      </c>
      <c r="G72" s="254"/>
      <c r="H72" s="254">
        <f t="shared" si="11"/>
        <v>0</v>
      </c>
      <c r="I72" s="254">
        <f t="shared" si="11"/>
        <v>0</v>
      </c>
    </row>
    <row r="73" spans="1:9">
      <c r="A73" s="339"/>
      <c r="B73" s="255"/>
      <c r="C73" s="255"/>
      <c r="D73" s="255"/>
      <c r="E73" s="255"/>
      <c r="F73" s="255"/>
      <c r="G73" s="255"/>
      <c r="H73" s="255"/>
      <c r="I73" s="255"/>
    </row>
    <row r="74" spans="1:9">
      <c r="A74" s="341"/>
      <c r="B74" s="328"/>
      <c r="C74" s="328"/>
      <c r="D74" s="328"/>
      <c r="E74" s="328"/>
      <c r="F74" s="328"/>
      <c r="G74" s="328"/>
      <c r="H74" s="328"/>
      <c r="I74" s="328"/>
    </row>
    <row r="75" spans="1:9">
      <c r="A75" s="327"/>
      <c r="B75" s="327"/>
      <c r="C75" s="327"/>
      <c r="D75" s="327"/>
      <c r="E75" s="327"/>
      <c r="F75" s="327"/>
      <c r="G75" s="327"/>
      <c r="H75" s="327"/>
      <c r="I75" s="327"/>
    </row>
    <row r="76" spans="1:9">
      <c r="A76" s="327"/>
      <c r="B76" s="327"/>
      <c r="C76" s="327"/>
      <c r="D76" s="327"/>
      <c r="E76" s="327"/>
      <c r="F76" s="327"/>
      <c r="G76" s="327"/>
      <c r="H76" s="327"/>
      <c r="I76" s="327"/>
    </row>
    <row r="77" spans="1:9">
      <c r="A77" s="342"/>
      <c r="B77" s="330" t="s">
        <v>228</v>
      </c>
      <c r="C77" s="331"/>
      <c r="D77" s="331"/>
      <c r="E77" s="331"/>
      <c r="F77" s="331"/>
      <c r="G77" s="331"/>
      <c r="H77" s="331"/>
      <c r="I77" s="331"/>
    </row>
    <row r="78" spans="1:9">
      <c r="A78" s="343" t="s">
        <v>71</v>
      </c>
      <c r="B78" s="333" t="s">
        <v>66</v>
      </c>
      <c r="C78" s="333"/>
      <c r="D78" s="333"/>
      <c r="E78" s="333"/>
      <c r="F78" s="333"/>
      <c r="G78" s="334" t="s">
        <v>67</v>
      </c>
      <c r="H78" s="335"/>
      <c r="I78" s="336"/>
    </row>
    <row r="79" spans="1:9" ht="16.5" customHeight="1">
      <c r="A79" s="337"/>
      <c r="B79" s="338">
        <v>2007</v>
      </c>
      <c r="C79" s="338">
        <v>2008</v>
      </c>
      <c r="D79" s="338">
        <v>2009</v>
      </c>
      <c r="E79" s="338">
        <v>2010</v>
      </c>
      <c r="F79" s="338" t="s">
        <v>86</v>
      </c>
      <c r="G79" s="338" t="s">
        <v>74</v>
      </c>
      <c r="H79" s="338" t="s">
        <v>76</v>
      </c>
      <c r="I79" s="338" t="s">
        <v>75</v>
      </c>
    </row>
    <row r="80" spans="1:9" ht="16.5" customHeight="1">
      <c r="A80" s="301"/>
      <c r="B80" s="302" t="s">
        <v>88</v>
      </c>
      <c r="C80" s="302" t="s">
        <v>151</v>
      </c>
      <c r="D80" s="302" t="s">
        <v>151</v>
      </c>
      <c r="E80" s="302" t="s">
        <v>88</v>
      </c>
      <c r="F80" s="302" t="s">
        <v>89</v>
      </c>
      <c r="G80" s="302"/>
      <c r="H80" s="301"/>
      <c r="I80" s="301"/>
    </row>
    <row r="81" spans="1:9">
      <c r="A81" s="303" t="s">
        <v>5</v>
      </c>
      <c r="B81" s="301"/>
      <c r="C81" s="301"/>
      <c r="D81" s="301"/>
      <c r="E81" s="301"/>
      <c r="F81" s="301"/>
      <c r="G81" s="301"/>
      <c r="H81" s="301"/>
      <c r="I81" s="301"/>
    </row>
    <row r="82" spans="1:9">
      <c r="A82" s="303" t="s">
        <v>6</v>
      </c>
      <c r="B82" s="255"/>
      <c r="C82" s="255"/>
      <c r="D82" s="255"/>
      <c r="E82" s="255"/>
      <c r="F82" s="255"/>
      <c r="G82" s="255"/>
      <c r="H82" s="255"/>
      <c r="I82" s="255"/>
    </row>
    <row r="83" spans="1:9">
      <c r="A83" s="316" t="s">
        <v>7</v>
      </c>
      <c r="B83" s="253">
        <f>'Financials - KHR'!B73/Assumption!$B$4</f>
        <v>114666.55958549223</v>
      </c>
      <c r="C83" s="253">
        <f>'Financials - KHR'!C73/Assumption!$B$4</f>
        <v>122162.23118677523</v>
      </c>
      <c r="D83" s="253">
        <f>'Financials - KHR'!D73/Assumption!$B$4</f>
        <v>132647.08462867013</v>
      </c>
      <c r="E83" s="253">
        <f>'Financials - KHR'!E73/Assumption!$B$4</f>
        <v>133560.58401184308</v>
      </c>
      <c r="F83" s="253">
        <f>'Financials - KHR'!F73/Assumption!$B$4</f>
        <v>149881.02245250432</v>
      </c>
      <c r="G83" s="253"/>
      <c r="H83" s="253">
        <f>'Financials - KHR'!G73/Assumption!$B$4</f>
        <v>0</v>
      </c>
      <c r="I83" s="253">
        <f>'Financials - KHR'!I73/Assumption!$B$4</f>
        <v>0</v>
      </c>
    </row>
    <row r="84" spans="1:9">
      <c r="A84" s="309" t="s">
        <v>8</v>
      </c>
      <c r="B84" s="253">
        <f>'Financials - KHR'!B74/Assumption!$B$4</f>
        <v>0</v>
      </c>
      <c r="C84" s="253">
        <f>'Financials - KHR'!C74/Assumption!$B$4</f>
        <v>180.68936590180112</v>
      </c>
      <c r="D84" s="253">
        <f>'Financials - KHR'!D74/Assumption!$B$4</f>
        <v>184.70589686651863</v>
      </c>
      <c r="E84" s="253">
        <f>'Financials - KHR'!E74/Assumption!$B$4</f>
        <v>245.94152479644708</v>
      </c>
      <c r="F84" s="253">
        <f>'Financials - KHR'!F74/Assumption!$B$4</f>
        <v>229.12435233160622</v>
      </c>
      <c r="G84" s="253"/>
      <c r="H84" s="253">
        <f>'Financials - KHR'!G74/Assumption!$B$4</f>
        <v>0</v>
      </c>
      <c r="I84" s="253">
        <f>'Financials - KHR'!I74/Assumption!$B$4</f>
        <v>0</v>
      </c>
    </row>
    <row r="85" spans="1:9">
      <c r="A85" s="309" t="s">
        <v>9</v>
      </c>
      <c r="B85" s="253">
        <f>'Financials - KHR'!B75/Assumption!$B$4</f>
        <v>0</v>
      </c>
      <c r="C85" s="253">
        <f>'Financials - KHR'!C75/Assumption!$B$4</f>
        <v>166.65284974093265</v>
      </c>
      <c r="D85" s="253">
        <f>'Financials - KHR'!D75/Assumption!$B$4</f>
        <v>207.70762398223539</v>
      </c>
      <c r="E85" s="253">
        <f>'Financials - KHR'!E75/Assumption!$B$4</f>
        <v>189.55489760671108</v>
      </c>
      <c r="F85" s="253">
        <f>'Financials - KHR'!F75/Assumption!$B$4</f>
        <v>179.65753762644954</v>
      </c>
      <c r="G85" s="253"/>
      <c r="H85" s="253">
        <f>'Financials - KHR'!G75/Assumption!$B$4</f>
        <v>0</v>
      </c>
      <c r="I85" s="253">
        <f>'Financials - KHR'!I75/Assumption!$B$4</f>
        <v>0</v>
      </c>
    </row>
    <row r="86" spans="1:9">
      <c r="A86" s="344" t="s">
        <v>10</v>
      </c>
      <c r="B86" s="254">
        <f t="shared" ref="B86:D86" si="12">SUM(B83:B85)</f>
        <v>114666.55958549223</v>
      </c>
      <c r="C86" s="254">
        <f t="shared" si="12"/>
        <v>122509.57340241795</v>
      </c>
      <c r="D86" s="254">
        <f t="shared" si="12"/>
        <v>133039.49814951888</v>
      </c>
      <c r="E86" s="254">
        <f>SUM(E83:E85)</f>
        <v>133996.08043424625</v>
      </c>
      <c r="F86" s="254">
        <f>SUM(F83:F85)</f>
        <v>150289.80434246236</v>
      </c>
      <c r="G86" s="254"/>
      <c r="H86" s="254"/>
      <c r="I86" s="254"/>
    </row>
    <row r="87" spans="1:9">
      <c r="A87" s="303" t="s">
        <v>148</v>
      </c>
      <c r="B87" s="255"/>
      <c r="C87" s="255"/>
      <c r="D87" s="255"/>
      <c r="E87" s="255"/>
      <c r="F87" s="255"/>
      <c r="G87" s="255"/>
      <c r="H87" s="255"/>
      <c r="I87" s="255"/>
    </row>
    <row r="88" spans="1:9">
      <c r="A88" s="309" t="s">
        <v>100</v>
      </c>
      <c r="B88" s="253">
        <f>'Financials - KHR'!B78/Assumption!$B$4</f>
        <v>5968.8176659264745</v>
      </c>
      <c r="C88" s="253">
        <f>'Financials - KHR'!C78/Assumption!$B$4</f>
        <v>7284.3091537132987</v>
      </c>
      <c r="D88" s="253">
        <f>'Financials - KHR'!D78/Assumption!$B$4</f>
        <v>4620.5842585738956</v>
      </c>
      <c r="E88" s="253">
        <f>'Financials - KHR'!E78/Assumption!$B$4</f>
        <v>4978.2408092770784</v>
      </c>
      <c r="F88" s="253">
        <f>'Financials - KHR'!F78/Assumption!$B$4</f>
        <v>7445.3964964224033</v>
      </c>
      <c r="G88" s="253"/>
      <c r="H88" s="253">
        <f>'Financials - KHR'!G78/Assumption!$B$4</f>
        <v>0</v>
      </c>
      <c r="I88" s="253">
        <f>'Financials - KHR'!I78/Assumption!$B$4</f>
        <v>0</v>
      </c>
    </row>
    <row r="89" spans="1:9">
      <c r="A89" s="309" t="s">
        <v>11</v>
      </c>
      <c r="B89" s="253">
        <f>'Financials - KHR'!B79/Assumption!$B$4</f>
        <v>6077.5988156920803</v>
      </c>
      <c r="C89" s="253">
        <f>'Financials - KHR'!C79/Assumption!$B$4</f>
        <v>4192.5699481865286</v>
      </c>
      <c r="D89" s="253">
        <f>'Financials - KHR'!D79/Assumption!$B$4</f>
        <v>4816.8425857389584</v>
      </c>
      <c r="E89" s="253">
        <f>'Financials - KHR'!E79/Assumption!$B$4</f>
        <v>10949.051073279052</v>
      </c>
      <c r="F89" s="253">
        <f>'Financials - KHR'!F79/Assumption!$B$4</f>
        <v>11212.683197631384</v>
      </c>
      <c r="G89" s="253"/>
      <c r="H89" s="253">
        <f>'Financials - KHR'!G79/Assumption!$B$4</f>
        <v>0</v>
      </c>
      <c r="I89" s="253">
        <f>'Financials - KHR'!I79/Assumption!$B$4</f>
        <v>0</v>
      </c>
    </row>
    <row r="90" spans="1:9">
      <c r="A90" s="309" t="s">
        <v>9</v>
      </c>
      <c r="B90" s="253">
        <f>'Financials - KHR'!B80/Assumption!$B$4</f>
        <v>527.52948433259314</v>
      </c>
      <c r="C90" s="253">
        <f>'Financials - KHR'!C80/Assumption!$B$4</f>
        <v>0</v>
      </c>
      <c r="D90" s="253">
        <f>'Financials - KHR'!D80/Assumption!$B$4</f>
        <v>9.7049099432519128</v>
      </c>
      <c r="E90" s="253">
        <f>'Financials - KHR'!E80/Assumption!$B$4</f>
        <v>12.373303725635331</v>
      </c>
      <c r="F90" s="253">
        <f>'Financials - KHR'!F80/Assumption!$B$4</f>
        <v>14.675302245250432</v>
      </c>
      <c r="G90" s="253"/>
      <c r="H90" s="253">
        <f>'Financials - KHR'!G80/Assumption!$B$4</f>
        <v>0</v>
      </c>
      <c r="I90" s="253">
        <f>'Financials - KHR'!I80/Assumption!$B$4</f>
        <v>0</v>
      </c>
    </row>
    <row r="91" spans="1:9">
      <c r="A91" s="309" t="s">
        <v>12</v>
      </c>
      <c r="B91" s="253">
        <f>'Financials - KHR'!B81/Assumption!$B$4</f>
        <v>575.28966197878117</v>
      </c>
      <c r="C91" s="253">
        <f>'Financials - KHR'!C81/Assumption!$B$4</f>
        <v>370.52454971625957</v>
      </c>
      <c r="D91" s="253">
        <f>'Financials - KHR'!D81/Assumption!$B$4</f>
        <v>0</v>
      </c>
      <c r="E91" s="253">
        <f>'Financials - KHR'!E81/Assumption!$B$4</f>
        <v>405.5805576116457</v>
      </c>
      <c r="F91" s="253">
        <f>'Financials - KHR'!F81/Assumption!$B$4</f>
        <v>169.92153960029609</v>
      </c>
      <c r="G91" s="253"/>
      <c r="H91" s="253">
        <f>'Financials - KHR'!G81/Assumption!$B$4</f>
        <v>0</v>
      </c>
      <c r="I91" s="253">
        <f>'Financials - KHR'!I81/Assumption!$B$4</f>
        <v>0</v>
      </c>
    </row>
    <row r="92" spans="1:9">
      <c r="A92" s="309" t="s">
        <v>13</v>
      </c>
      <c r="B92" s="253">
        <f>'Financials - KHR'!B82/Assumption!$B$4</f>
        <v>11443.682950900567</v>
      </c>
      <c r="C92" s="253">
        <f>'Financials - KHR'!C82/Assumption!$B$4</f>
        <v>23581.551196644461</v>
      </c>
      <c r="D92" s="253">
        <f>'Financials - KHR'!D82/Assumption!$B$4</f>
        <v>24997.809523809523</v>
      </c>
      <c r="E92" s="253">
        <f>'Financials - KHR'!E82/Assumption!$B$4</f>
        <v>32000.280039476929</v>
      </c>
      <c r="F92" s="253">
        <f>'Financials - KHR'!F82/Assumption!$B$4</f>
        <v>34015.801875154204</v>
      </c>
      <c r="G92" s="253"/>
      <c r="H92" s="253">
        <f>'Financials - KHR'!G82/Assumption!$B$4</f>
        <v>0</v>
      </c>
      <c r="I92" s="253">
        <f>'Financials - KHR'!I82/Assumption!$B$4</f>
        <v>0</v>
      </c>
    </row>
    <row r="93" spans="1:9">
      <c r="A93" s="309" t="s">
        <v>14</v>
      </c>
      <c r="B93" s="253">
        <f>'Financials - KHR'!B83/Assumption!$B$4</f>
        <v>9842.3061929434989</v>
      </c>
      <c r="C93" s="253">
        <f>'Financials - KHR'!C83/Assumption!$B$4</f>
        <v>3695.6032568467804</v>
      </c>
      <c r="D93" s="253">
        <f>'Financials - KHR'!D83/Assumption!$B$4</f>
        <v>2284.0730323217372</v>
      </c>
      <c r="E93" s="253">
        <f>'Financials - KHR'!E83/Assumption!$B$4</f>
        <v>1743.5854922279793</v>
      </c>
      <c r="F93" s="253">
        <f>'Financials - KHR'!F83/Assumption!$B$4</f>
        <v>2681.0722921292868</v>
      </c>
      <c r="G93" s="253"/>
      <c r="H93" s="253">
        <f>'Financials - KHR'!G83/Assumption!$B$4</f>
        <v>0</v>
      </c>
      <c r="I93" s="253">
        <f>'Financials - KHR'!I83/Assumption!$B$4</f>
        <v>0</v>
      </c>
    </row>
    <row r="94" spans="1:9">
      <c r="A94" s="344" t="s">
        <v>15</v>
      </c>
      <c r="B94" s="254">
        <f>SUM(B88:B93)</f>
        <v>34435.224771773996</v>
      </c>
      <c r="C94" s="254">
        <f>SUM(C88:C93)</f>
        <v>39124.558105107324</v>
      </c>
      <c r="D94" s="254">
        <f>SUM(D88:D93)</f>
        <v>36729.014310387363</v>
      </c>
      <c r="E94" s="254">
        <f>SUM(E88:E93)</f>
        <v>50089.111275598312</v>
      </c>
      <c r="F94" s="254">
        <f>SUM(F88:F93)</f>
        <v>55539.550703182824</v>
      </c>
      <c r="G94" s="254"/>
      <c r="H94" s="254"/>
      <c r="I94" s="254"/>
    </row>
    <row r="95" spans="1:9">
      <c r="A95" s="301"/>
      <c r="B95" s="255"/>
      <c r="C95" s="255"/>
      <c r="D95" s="255"/>
      <c r="E95" s="255"/>
      <c r="F95" s="255"/>
      <c r="G95" s="255"/>
      <c r="H95" s="255"/>
      <c r="I95" s="255"/>
    </row>
    <row r="96" spans="1:9">
      <c r="A96" s="303" t="s">
        <v>16</v>
      </c>
      <c r="B96" s="254">
        <f>B86+B94</f>
        <v>149101.78435726621</v>
      </c>
      <c r="C96" s="254">
        <f>C86+C94</f>
        <v>161634.13150752528</v>
      </c>
      <c r="D96" s="254">
        <f t="shared" ref="D96:I96" si="13">D86+D94</f>
        <v>169768.51245990625</v>
      </c>
      <c r="E96" s="254">
        <f t="shared" si="13"/>
        <v>184085.19170984457</v>
      </c>
      <c r="F96" s="254">
        <f t="shared" si="13"/>
        <v>205829.35504564518</v>
      </c>
      <c r="G96" s="254"/>
      <c r="H96" s="254">
        <f t="shared" si="13"/>
        <v>0</v>
      </c>
      <c r="I96" s="254">
        <f t="shared" si="13"/>
        <v>0</v>
      </c>
    </row>
    <row r="97" spans="1:9">
      <c r="A97" s="343"/>
      <c r="B97" s="254"/>
      <c r="C97" s="254"/>
      <c r="D97" s="254"/>
      <c r="E97" s="254"/>
      <c r="F97" s="254"/>
      <c r="G97" s="254"/>
      <c r="H97" s="254"/>
      <c r="I97" s="254"/>
    </row>
    <row r="98" spans="1:9">
      <c r="A98" s="303" t="s">
        <v>17</v>
      </c>
      <c r="B98" s="255"/>
      <c r="C98" s="255"/>
      <c r="D98" s="255"/>
      <c r="E98" s="255"/>
      <c r="F98" s="255"/>
      <c r="G98" s="255"/>
      <c r="H98" s="255"/>
      <c r="I98" s="255"/>
    </row>
    <row r="99" spans="1:9">
      <c r="A99" s="309" t="s">
        <v>18</v>
      </c>
      <c r="B99" s="253">
        <f>'Financials - KHR'!B89/Assumption!$B$4</f>
        <v>100903.83320996792</v>
      </c>
      <c r="C99" s="253">
        <f>'Financials - KHR'!C89/Assumption!$B$4</f>
        <v>100903.83320996792</v>
      </c>
      <c r="D99" s="253">
        <f>'Financials - KHR'!D89/Assumption!$B$4</f>
        <v>112509.31754256107</v>
      </c>
      <c r="E99" s="253">
        <f>'Financials - KHR'!E89/Assumption!$B$4</f>
        <v>112509.31754256107</v>
      </c>
      <c r="F99" s="253">
        <f>'Financials - KHR'!F89/Assumption!$B$4</f>
        <v>114736.77004687885</v>
      </c>
      <c r="G99" s="253"/>
      <c r="H99" s="253">
        <f>'Financials - KHR'!G89/Assumption!$B$4</f>
        <v>0</v>
      </c>
      <c r="I99" s="253">
        <f>'Financials - KHR'!I89/Assumption!$B$4</f>
        <v>0</v>
      </c>
    </row>
    <row r="100" spans="1:9">
      <c r="A100" s="309" t="s">
        <v>19</v>
      </c>
      <c r="B100" s="253">
        <f>'Financials - KHR'!B90/Assumption!$B$4</f>
        <v>1970.6405132000987</v>
      </c>
      <c r="C100" s="253">
        <f>'Financials - KHR'!C90/Assumption!$B$4</f>
        <v>6945.4754502837404</v>
      </c>
      <c r="D100" s="253">
        <f>'Financials - KHR'!D90/Assumption!$B$4</f>
        <v>1331.6878855169011</v>
      </c>
      <c r="E100" s="253">
        <f>'Financials - KHR'!E90/Assumption!$B$4</f>
        <v>7170.2336540833949</v>
      </c>
      <c r="F100" s="253">
        <f>'Financials - KHR'!F90/Assumption!$B$4</f>
        <v>13944.405132000988</v>
      </c>
      <c r="G100" s="253"/>
      <c r="H100" s="253">
        <f>'Financials - KHR'!G90/Assumption!$B$4</f>
        <v>0</v>
      </c>
      <c r="I100" s="253">
        <f>'Financials - KHR'!I90/Assumption!$B$4</f>
        <v>0</v>
      </c>
    </row>
    <row r="101" spans="1:9">
      <c r="A101" s="309" t="s">
        <v>20</v>
      </c>
      <c r="B101" s="253">
        <f>'Financials - KHR'!B91/Assumption!$B$4</f>
        <v>5527.5985689612635</v>
      </c>
      <c r="C101" s="253">
        <f>'Financials - KHR'!C91/Assumption!$B$4</f>
        <v>6029.1719713792254</v>
      </c>
      <c r="D101" s="253">
        <f>'Financials - KHR'!D91/Assumption!$B$4</f>
        <v>6645.3811991117691</v>
      </c>
      <c r="E101" s="253">
        <f>'Financials - KHR'!E91/Assumption!$B$4</f>
        <v>7526.8571428571431</v>
      </c>
      <c r="F101" s="253">
        <f>'Financials - KHR'!F91/Assumption!$B$4</f>
        <v>5635.7330372563529</v>
      </c>
      <c r="G101" s="253"/>
      <c r="H101" s="253">
        <f>'Financials - KHR'!G91/Assumption!$B$4</f>
        <v>0</v>
      </c>
      <c r="I101" s="253">
        <f>'Financials - KHR'!I91/Assumption!$B$4</f>
        <v>0</v>
      </c>
    </row>
    <row r="102" spans="1:9">
      <c r="A102" s="344" t="s">
        <v>21</v>
      </c>
      <c r="B102" s="254">
        <f t="shared" ref="B102:E102" si="14">SUM(B99:B101)</f>
        <v>108402.07229212928</v>
      </c>
      <c r="C102" s="254">
        <f t="shared" si="14"/>
        <v>113878.4806316309</v>
      </c>
      <c r="D102" s="254">
        <f t="shared" si="14"/>
        <v>120486.38662718974</v>
      </c>
      <c r="E102" s="254">
        <f t="shared" si="14"/>
        <v>127206.40833950161</v>
      </c>
      <c r="F102" s="254">
        <f>SUM(F99:F101)</f>
        <v>134316.90821613619</v>
      </c>
      <c r="G102" s="254"/>
      <c r="H102" s="254">
        <f t="shared" ref="H102:I102" si="15">SUM(H99:H101)</f>
        <v>0</v>
      </c>
      <c r="I102" s="254">
        <f t="shared" si="15"/>
        <v>0</v>
      </c>
    </row>
    <row r="103" spans="1:9">
      <c r="A103" s="345"/>
      <c r="B103" s="255"/>
      <c r="C103" s="255"/>
      <c r="D103" s="255"/>
      <c r="E103" s="255"/>
      <c r="F103" s="255"/>
      <c r="G103" s="255"/>
      <c r="H103" s="255"/>
      <c r="I103" s="255"/>
    </row>
    <row r="104" spans="1:9">
      <c r="A104" s="303" t="s">
        <v>22</v>
      </c>
      <c r="B104" s="255"/>
      <c r="C104" s="255"/>
      <c r="D104" s="255"/>
      <c r="E104" s="255"/>
      <c r="F104" s="255"/>
      <c r="G104" s="255"/>
      <c r="H104" s="255"/>
      <c r="I104" s="255"/>
    </row>
    <row r="105" spans="1:9">
      <c r="A105" s="303" t="s">
        <v>23</v>
      </c>
      <c r="B105" s="255"/>
      <c r="C105" s="255"/>
      <c r="D105" s="255"/>
      <c r="E105" s="255"/>
      <c r="F105" s="255"/>
      <c r="G105" s="255"/>
      <c r="H105" s="255"/>
      <c r="I105" s="255"/>
    </row>
    <row r="106" spans="1:9">
      <c r="A106" s="309" t="s">
        <v>24</v>
      </c>
      <c r="B106" s="253">
        <f>'Financials - KHR'!B96/Assumption!$B$4</f>
        <v>896.96619787811494</v>
      </c>
      <c r="C106" s="253">
        <f>'Financials - KHR'!C96/Assumption!$B$4</f>
        <v>1210.9679249938317</v>
      </c>
      <c r="D106" s="253">
        <f>'Financials - KHR'!D96/Assumption!$B$4</f>
        <v>4037.2617813964966</v>
      </c>
      <c r="E106" s="253">
        <f>'Financials - KHR'!E96/Assumption!$B$4</f>
        <v>5020.433259314088</v>
      </c>
      <c r="F106" s="253">
        <f>'Financials - KHR'!F96/Assumption!$B$4</f>
        <v>5313.413767579571</v>
      </c>
      <c r="G106" s="253"/>
      <c r="H106" s="253">
        <f>'Financials - KHR'!G96/Assumption!$B$4</f>
        <v>0</v>
      </c>
      <c r="I106" s="253">
        <f>'Financials - KHR'!I96/Assumption!$B$4</f>
        <v>0</v>
      </c>
    </row>
    <row r="107" spans="1:9">
      <c r="A107" s="314" t="s">
        <v>25</v>
      </c>
      <c r="B107" s="253">
        <f>'Financials - KHR'!B97/Assumption!$B$4</f>
        <v>2510.9072292129285</v>
      </c>
      <c r="C107" s="253">
        <f>'Financials - KHR'!C97/Assumption!$B$4</f>
        <v>3149.3143350604491</v>
      </c>
      <c r="D107" s="253">
        <f>'Financials - KHR'!D97/Assumption!$B$4</f>
        <v>2896.4453491241056</v>
      </c>
      <c r="E107" s="253">
        <f>'Financials - KHR'!E97/Assumption!$B$4</f>
        <v>3769.9185788304958</v>
      </c>
      <c r="F107" s="253">
        <f>'Financials - KHR'!F97/Assumption!$B$4</f>
        <v>4053.5766099185789</v>
      </c>
      <c r="G107" s="253"/>
      <c r="H107" s="253">
        <f>'Financials - KHR'!G97/Assumption!$B$4</f>
        <v>0</v>
      </c>
      <c r="I107" s="253">
        <f>'Financials - KHR'!I97/Assumption!$B$4</f>
        <v>0</v>
      </c>
    </row>
    <row r="108" spans="1:9">
      <c r="A108" s="309" t="s">
        <v>26</v>
      </c>
      <c r="B108" s="253">
        <f>'Financials - KHR'!B98/Assumption!$B$4</f>
        <v>21902.448803355539</v>
      </c>
      <c r="C108" s="253">
        <f>'Financials - KHR'!C98/Assumption!$B$4</f>
        <v>23598.493708364174</v>
      </c>
      <c r="D108" s="253">
        <f>'Financials - KHR'!D98/Assumption!$B$4</f>
        <v>26884.18948926721</v>
      </c>
      <c r="E108" s="253">
        <f>'Financials - KHR'!E98/Assumption!$B$4</f>
        <v>31891.284727362447</v>
      </c>
      <c r="F108" s="253">
        <f>'Financials - KHR'!F98/Assumption!$B$4</f>
        <v>45059.397236614852</v>
      </c>
      <c r="G108" s="253"/>
      <c r="H108" s="253">
        <f>'Financials - KHR'!G98/Assumption!$B$4</f>
        <v>0</v>
      </c>
      <c r="I108" s="253">
        <f>'Financials - KHR'!I98/Assumption!$B$4</f>
        <v>0</v>
      </c>
    </row>
    <row r="109" spans="1:9">
      <c r="A109" s="309" t="s">
        <v>27</v>
      </c>
      <c r="B109" s="253">
        <f>'Financials - KHR'!B99/Assumption!$B$4</f>
        <v>3815.7875647668393</v>
      </c>
      <c r="C109" s="253">
        <f>'Financials - KHR'!C99/Assumption!$B$4</f>
        <v>4371.4919812484577</v>
      </c>
      <c r="D109" s="253">
        <f>'Financials - KHR'!D99/Assumption!$B$4</f>
        <v>4875.4455958549224</v>
      </c>
      <c r="E109" s="253">
        <f>'Financials - KHR'!E99/Assumption!$B$4</f>
        <v>5392.237355045645</v>
      </c>
      <c r="F109" s="253">
        <f>'Financials - KHR'!F99/Assumption!$B$4</f>
        <v>5898.2279792746112</v>
      </c>
      <c r="G109" s="253"/>
      <c r="H109" s="253">
        <f>'Financials - KHR'!G99/Assumption!$B$4</f>
        <v>0</v>
      </c>
      <c r="I109" s="253">
        <f>'Financials - KHR'!I99/Assumption!$B$4</f>
        <v>0</v>
      </c>
    </row>
    <row r="110" spans="1:9">
      <c r="A110" s="309" t="s">
        <v>28</v>
      </c>
      <c r="B110" s="253">
        <f>'Financials - KHR'!B100/Assumption!$B$4</f>
        <v>6092.5373797187267</v>
      </c>
      <c r="C110" s="253">
        <f>'Financials - KHR'!C100/Assumption!$B$4</f>
        <v>6806.3106340981985</v>
      </c>
      <c r="D110" s="253">
        <f>'Financials - KHR'!D100/Assumption!$B$4</f>
        <v>4166.4011843079197</v>
      </c>
      <c r="E110" s="253">
        <f>'Financials - KHR'!E100/Assumption!$B$4</f>
        <v>4139.0535405872197</v>
      </c>
      <c r="F110" s="253">
        <f>'Financials - KHR'!F100/Assumption!$B$4</f>
        <v>1827.2368615840119</v>
      </c>
      <c r="G110" s="253"/>
      <c r="H110" s="253">
        <f>'Financials - KHR'!G100/Assumption!$B$4</f>
        <v>0</v>
      </c>
      <c r="I110" s="253">
        <f>'Financials - KHR'!I100/Assumption!$B$4</f>
        <v>0</v>
      </c>
    </row>
    <row r="111" spans="1:9">
      <c r="A111" s="344" t="s">
        <v>29</v>
      </c>
      <c r="B111" s="254">
        <f t="shared" ref="B111:D111" si="16">SUM(B106:B110)</f>
        <v>35218.64717493215</v>
      </c>
      <c r="C111" s="254">
        <f t="shared" si="16"/>
        <v>39136.578583765113</v>
      </c>
      <c r="D111" s="254">
        <f t="shared" si="16"/>
        <v>42859.743399950654</v>
      </c>
      <c r="E111" s="254">
        <f>SUM(E106:E110)</f>
        <v>50212.927461139894</v>
      </c>
      <c r="F111" s="254">
        <f t="shared" ref="F111:I111" si="17">SUM(F106:F110)</f>
        <v>62151.852454971624</v>
      </c>
      <c r="G111" s="254"/>
      <c r="H111" s="254">
        <f t="shared" si="17"/>
        <v>0</v>
      </c>
      <c r="I111" s="254">
        <f t="shared" si="17"/>
        <v>0</v>
      </c>
    </row>
    <row r="112" spans="1:9">
      <c r="A112" s="301"/>
      <c r="B112" s="255"/>
      <c r="C112" s="255"/>
      <c r="D112" s="255"/>
      <c r="E112" s="255"/>
      <c r="F112" s="255"/>
      <c r="G112" s="255"/>
      <c r="H112" s="255"/>
      <c r="I112" s="255"/>
    </row>
    <row r="113" spans="1:9">
      <c r="A113" s="303" t="s">
        <v>30</v>
      </c>
      <c r="B113" s="255"/>
      <c r="C113" s="255"/>
      <c r="D113" s="255"/>
      <c r="E113" s="255"/>
      <c r="F113" s="255"/>
      <c r="G113" s="255"/>
      <c r="H113" s="255"/>
      <c r="I113" s="255"/>
    </row>
    <row r="114" spans="1:9">
      <c r="A114" s="309" t="s">
        <v>31</v>
      </c>
      <c r="B114" s="253">
        <f>'Financials - KHR'!B104/Assumption!$B$4</f>
        <v>3260.4875400937576</v>
      </c>
      <c r="C114" s="253">
        <f>'Financials - KHR'!C104/Assumption!$B$4</f>
        <v>4440.503330866025</v>
      </c>
      <c r="D114" s="253">
        <f>'Financials - KHR'!D104/Assumption!$B$4</f>
        <v>3509.343696027634</v>
      </c>
      <c r="E114" s="253">
        <f>'Financials - KHR'!E104/Assumption!$B$4</f>
        <v>4504.7693066864049</v>
      </c>
      <c r="F114" s="253">
        <f>'Financials - KHR'!F104/Assumption!$B$4</f>
        <v>7224.1976313841596</v>
      </c>
      <c r="G114" s="253"/>
      <c r="H114" s="253">
        <f>'Financials - KHR'!G104/Assumption!$B$4</f>
        <v>0</v>
      </c>
      <c r="I114" s="253">
        <f>'Financials - KHR'!I104/Assumption!$B$4</f>
        <v>0</v>
      </c>
    </row>
    <row r="115" spans="1:9">
      <c r="A115" s="309" t="s">
        <v>26</v>
      </c>
      <c r="B115" s="253">
        <f>'Financials - KHR'!B105/Assumption!$B$4</f>
        <v>2220.5773501110289</v>
      </c>
      <c r="C115" s="253">
        <f>'Financials - KHR'!C105/Assumption!$B$4</f>
        <v>4178.5689612632614</v>
      </c>
      <c r="D115" s="253">
        <f>'Financials - KHR'!D105/Assumption!$B$4</f>
        <v>2879.411793733037</v>
      </c>
      <c r="E115" s="253">
        <f>'Financials - KHR'!E105/Assumption!$B$4</f>
        <v>2161.0866025166542</v>
      </c>
      <c r="F115" s="253">
        <f>'Financials - KHR'!F105/Assumption!$B$4</f>
        <v>2136.3967431532196</v>
      </c>
      <c r="G115" s="253"/>
      <c r="H115" s="253">
        <f>'Financials - KHR'!G105/Assumption!$B$4</f>
        <v>0</v>
      </c>
      <c r="I115" s="253">
        <f>'Financials - KHR'!I105/Assumption!$B$4</f>
        <v>0</v>
      </c>
    </row>
    <row r="116" spans="1:9">
      <c r="A116" s="309" t="s">
        <v>85</v>
      </c>
      <c r="B116" s="253">
        <f>'Financials - KHR'!B106/Assumption!$B$4</f>
        <v>0</v>
      </c>
      <c r="C116" s="253">
        <f>'Financials - KHR'!C106/Assumption!$B$4</f>
        <v>0</v>
      </c>
      <c r="D116" s="253">
        <f>'Financials - KHR'!D106/Assumption!$B$4</f>
        <v>33.626943005181346</v>
      </c>
      <c r="E116" s="253">
        <f>'Financials - KHR'!E106/Assumption!$B$4</f>
        <v>0</v>
      </c>
      <c r="F116" s="253">
        <f>'Financials - KHR'!F106/Assumption!$B$4</f>
        <v>0</v>
      </c>
      <c r="G116" s="253"/>
      <c r="H116" s="253">
        <f>'Financials - KHR'!G106/Assumption!$B$4</f>
        <v>0</v>
      </c>
      <c r="I116" s="253">
        <f>'Financials - KHR'!I106/Assumption!$B$4</f>
        <v>0</v>
      </c>
    </row>
    <row r="117" spans="1:9">
      <c r="A117" s="344" t="s">
        <v>146</v>
      </c>
      <c r="B117" s="254">
        <f>SUM(B114:B116)</f>
        <v>5481.0648902047869</v>
      </c>
      <c r="C117" s="254">
        <f>SUM(C114:C116)</f>
        <v>8619.0722921292872</v>
      </c>
      <c r="D117" s="254">
        <f>SUM(D114:D116)</f>
        <v>6422.3824327658531</v>
      </c>
      <c r="E117" s="254">
        <f>SUM(E114:E116)</f>
        <v>6665.8559092030591</v>
      </c>
      <c r="F117" s="254">
        <f>SUM(F114:F116)</f>
        <v>9360.5943745373788</v>
      </c>
      <c r="G117" s="254"/>
      <c r="H117" s="254">
        <f t="shared" ref="H117:I117" si="18">SUM(H114:H115)</f>
        <v>0</v>
      </c>
      <c r="I117" s="254">
        <f t="shared" si="18"/>
        <v>0</v>
      </c>
    </row>
    <row r="118" spans="1:9">
      <c r="A118" s="345"/>
      <c r="B118" s="255"/>
      <c r="C118" s="255"/>
      <c r="D118" s="255"/>
      <c r="E118" s="255"/>
      <c r="F118" s="255"/>
      <c r="G118" s="255"/>
      <c r="H118" s="255"/>
      <c r="I118" s="255"/>
    </row>
    <row r="119" spans="1:9">
      <c r="A119" s="303" t="s">
        <v>90</v>
      </c>
      <c r="B119" s="254">
        <f t="shared" ref="B119:I119" si="19">B117+B111</f>
        <v>40699.712065136933</v>
      </c>
      <c r="C119" s="254">
        <f t="shared" si="19"/>
        <v>47755.650875894396</v>
      </c>
      <c r="D119" s="254">
        <f t="shared" si="19"/>
        <v>49282.125832716505</v>
      </c>
      <c r="E119" s="254">
        <f>E117+E111</f>
        <v>56878.78337034295</v>
      </c>
      <c r="F119" s="254">
        <f t="shared" si="19"/>
        <v>71512.446829509005</v>
      </c>
      <c r="G119" s="254"/>
      <c r="H119" s="254">
        <f t="shared" si="19"/>
        <v>0</v>
      </c>
      <c r="I119" s="254">
        <f t="shared" si="19"/>
        <v>0</v>
      </c>
    </row>
    <row r="120" spans="1:9">
      <c r="A120" s="309"/>
      <c r="B120" s="255"/>
      <c r="C120" s="255"/>
      <c r="D120" s="255"/>
      <c r="E120" s="255"/>
      <c r="F120" s="255"/>
      <c r="G120" s="255"/>
      <c r="H120" s="255"/>
      <c r="I120" s="255"/>
    </row>
    <row r="121" spans="1:9">
      <c r="A121" s="303" t="s">
        <v>147</v>
      </c>
      <c r="B121" s="254">
        <f t="shared" ref="B121:D121" si="20">B102+B119</f>
        <v>149101.78435726621</v>
      </c>
      <c r="C121" s="254">
        <f t="shared" si="20"/>
        <v>161634.13150752528</v>
      </c>
      <c r="D121" s="254">
        <f t="shared" si="20"/>
        <v>169768.51245990625</v>
      </c>
      <c r="E121" s="254">
        <f>E102+E119</f>
        <v>184085.19170984457</v>
      </c>
      <c r="F121" s="254">
        <f t="shared" ref="F121:I121" si="21">F102+F119</f>
        <v>205829.35504564521</v>
      </c>
      <c r="G121" s="254"/>
      <c r="H121" s="254">
        <f t="shared" si="21"/>
        <v>0</v>
      </c>
      <c r="I121" s="254">
        <f t="shared" si="21"/>
        <v>0</v>
      </c>
    </row>
    <row r="122" spans="1:9">
      <c r="A122" s="301"/>
      <c r="B122" s="255">
        <f>B96-B121</f>
        <v>0</v>
      </c>
      <c r="C122" s="255">
        <f>C96-C121</f>
        <v>0</v>
      </c>
      <c r="D122" s="255">
        <f>D96-D121</f>
        <v>0</v>
      </c>
      <c r="E122" s="255">
        <f>E96-E121</f>
        <v>0</v>
      </c>
      <c r="F122" s="255">
        <f>F96-F121</f>
        <v>0</v>
      </c>
      <c r="G122" s="255"/>
      <c r="H122" s="255">
        <f>H96-H121</f>
        <v>0</v>
      </c>
      <c r="I122" s="255">
        <f>I96-I121</f>
        <v>0</v>
      </c>
    </row>
    <row r="123" spans="1:9">
      <c r="A123" s="346"/>
      <c r="B123" s="347"/>
      <c r="C123" s="347"/>
      <c r="D123" s="347"/>
      <c r="E123" s="347"/>
      <c r="F123" s="347"/>
      <c r="G123" s="347"/>
      <c r="H123" s="347"/>
      <c r="I123" s="347"/>
    </row>
    <row r="124" spans="1:9">
      <c r="A124" s="346"/>
      <c r="B124" s="347"/>
      <c r="C124" s="347"/>
      <c r="D124" s="347"/>
      <c r="E124" s="347"/>
      <c r="F124" s="347"/>
      <c r="G124" s="347"/>
      <c r="H124" s="347"/>
      <c r="I124" s="347"/>
    </row>
    <row r="125" spans="1:9">
      <c r="A125" s="346"/>
      <c r="B125" s="347"/>
      <c r="C125" s="347"/>
      <c r="D125" s="347"/>
      <c r="E125" s="347"/>
      <c r="F125" s="347"/>
      <c r="G125" s="347"/>
      <c r="H125" s="347"/>
      <c r="I125" s="348" t="s">
        <v>228</v>
      </c>
    </row>
    <row r="126" spans="1:9">
      <c r="A126" s="343" t="s">
        <v>224</v>
      </c>
      <c r="B126" s="333" t="s">
        <v>66</v>
      </c>
      <c r="C126" s="333"/>
      <c r="D126" s="333"/>
      <c r="E126" s="333"/>
      <c r="F126" s="333"/>
      <c r="G126" s="333" t="s">
        <v>67</v>
      </c>
      <c r="H126" s="333"/>
      <c r="I126" s="333"/>
    </row>
    <row r="127" spans="1:9">
      <c r="A127" s="338"/>
      <c r="B127" s="338">
        <v>2007</v>
      </c>
      <c r="C127" s="338">
        <v>2008</v>
      </c>
      <c r="D127" s="338">
        <v>2009</v>
      </c>
      <c r="E127" s="338">
        <v>2010</v>
      </c>
      <c r="F127" s="338" t="s">
        <v>86</v>
      </c>
      <c r="G127" s="338" t="s">
        <v>74</v>
      </c>
      <c r="H127" s="338" t="s">
        <v>76</v>
      </c>
      <c r="I127" s="338" t="s">
        <v>75</v>
      </c>
    </row>
    <row r="128" spans="1:9">
      <c r="A128" s="301" t="s">
        <v>220</v>
      </c>
      <c r="B128" s="255"/>
      <c r="C128" s="255"/>
      <c r="D128" s="255"/>
      <c r="E128" s="255">
        <v>4767.9220330619291</v>
      </c>
      <c r="F128" s="255">
        <v>7962.7189735998027</v>
      </c>
      <c r="G128" s="255">
        <v>7962.7189735998027</v>
      </c>
      <c r="H128" s="255"/>
      <c r="I128" s="255"/>
    </row>
    <row r="129" spans="1:9">
      <c r="A129" s="301" t="s">
        <v>221</v>
      </c>
      <c r="B129" s="255"/>
      <c r="C129" s="255"/>
      <c r="D129" s="255"/>
      <c r="E129" s="255">
        <v>9663.8704663212429</v>
      </c>
      <c r="F129" s="255">
        <v>9663.8704663212429</v>
      </c>
      <c r="G129" s="255">
        <v>9663.8704663212429</v>
      </c>
      <c r="H129" s="255"/>
      <c r="I129" s="255"/>
    </row>
    <row r="130" spans="1:9">
      <c r="A130" s="301" t="s">
        <v>222</v>
      </c>
      <c r="B130" s="255"/>
      <c r="C130" s="255"/>
      <c r="D130" s="255"/>
      <c r="E130" s="255">
        <v>13474.354798914384</v>
      </c>
      <c r="F130" s="255">
        <v>13011.876881322478</v>
      </c>
      <c r="G130" s="255">
        <v>13011.876881322478</v>
      </c>
      <c r="H130" s="255"/>
      <c r="I130" s="255"/>
    </row>
    <row r="131" spans="1:9">
      <c r="A131" s="301" t="s">
        <v>222</v>
      </c>
      <c r="B131" s="255"/>
      <c r="C131" s="255"/>
      <c r="D131" s="255"/>
      <c r="E131" s="255">
        <v>1766.0942511719713</v>
      </c>
      <c r="F131" s="255">
        <v>4986.3691093017515</v>
      </c>
      <c r="G131" s="255">
        <v>4986.3691093017515</v>
      </c>
      <c r="H131" s="255"/>
      <c r="I131" s="255"/>
    </row>
    <row r="132" spans="1:9">
      <c r="A132" s="301" t="s">
        <v>223</v>
      </c>
      <c r="B132" s="255"/>
      <c r="C132" s="255"/>
      <c r="D132" s="255"/>
      <c r="E132" s="255">
        <v>4380.129780409573</v>
      </c>
      <c r="F132" s="255">
        <v>11570.958549222798</v>
      </c>
      <c r="G132" s="255">
        <v>11570.958549222798</v>
      </c>
      <c r="H132" s="255"/>
      <c r="I132" s="255"/>
    </row>
    <row r="133" spans="1:9">
      <c r="A133" s="340" t="s">
        <v>33</v>
      </c>
      <c r="B133" s="255"/>
      <c r="C133" s="255"/>
      <c r="D133" s="255"/>
      <c r="E133" s="255">
        <f>SUM(E128:E132)</f>
        <v>34052.371329879104</v>
      </c>
      <c r="F133" s="255">
        <f t="shared" ref="F133:G133" si="22">SUM(F128:F132)</f>
        <v>47195.793979768074</v>
      </c>
      <c r="G133" s="255">
        <f t="shared" si="22"/>
        <v>47195.793979768074</v>
      </c>
      <c r="H133" s="255">
        <f>G135</f>
        <v>47195.793979768074</v>
      </c>
      <c r="I133" s="255">
        <f>H135</f>
        <v>60195.793979768074</v>
      </c>
    </row>
    <row r="134" spans="1:9">
      <c r="A134" s="340" t="s">
        <v>225</v>
      </c>
      <c r="B134" s="255"/>
      <c r="C134" s="255"/>
      <c r="D134" s="255"/>
      <c r="E134" s="255">
        <v>0</v>
      </c>
      <c r="F134" s="255">
        <v>0</v>
      </c>
      <c r="G134" s="255">
        <v>0</v>
      </c>
      <c r="H134" s="253">
        <v>-13000</v>
      </c>
      <c r="I134" s="253">
        <v>-9000</v>
      </c>
    </row>
    <row r="135" spans="1:9">
      <c r="A135" s="340" t="s">
        <v>226</v>
      </c>
      <c r="B135" s="255"/>
      <c r="C135" s="255"/>
      <c r="D135" s="255"/>
      <c r="E135" s="255">
        <f>E133-E134</f>
        <v>34052.371329879104</v>
      </c>
      <c r="F135" s="255">
        <f t="shared" ref="F135:I135" si="23">F133-F134</f>
        <v>47195.793979768074</v>
      </c>
      <c r="G135" s="255">
        <f t="shared" si="23"/>
        <v>47195.793979768074</v>
      </c>
      <c r="H135" s="255">
        <f t="shared" si="23"/>
        <v>60195.793979768074</v>
      </c>
      <c r="I135" s="255">
        <f t="shared" si="23"/>
        <v>69195.793979768074</v>
      </c>
    </row>
    <row r="136" spans="1:9">
      <c r="A136" s="301" t="s">
        <v>227</v>
      </c>
      <c r="B136" s="255"/>
      <c r="C136" s="255"/>
      <c r="D136" s="255"/>
      <c r="E136" s="349"/>
      <c r="F136" s="255"/>
      <c r="G136" s="349">
        <f>-IS!G29/AVERAGE(E135,G135)</f>
        <v>3.321414533447626E-2</v>
      </c>
      <c r="H136" s="350">
        <f>G136</f>
        <v>3.321414533447626E-2</v>
      </c>
      <c r="I136" s="350">
        <f>H136</f>
        <v>3.321414533447626E-2</v>
      </c>
    </row>
    <row r="137" spans="1:9">
      <c r="A137" s="346"/>
      <c r="B137" s="347"/>
      <c r="C137" s="347"/>
      <c r="D137" s="347"/>
      <c r="E137" s="347"/>
      <c r="F137" s="347"/>
      <c r="G137" s="347"/>
      <c r="H137" s="347"/>
      <c r="I137" s="347"/>
    </row>
    <row r="138" spans="1:9">
      <c r="A138" s="346"/>
      <c r="B138" s="347"/>
      <c r="C138" s="347"/>
      <c r="D138" s="347"/>
      <c r="E138" s="347"/>
      <c r="F138" s="347"/>
      <c r="G138" s="347"/>
      <c r="H138" s="347"/>
      <c r="I138" s="347"/>
    </row>
    <row r="139" spans="1:9">
      <c r="A139" s="346"/>
      <c r="B139" s="347"/>
      <c r="C139" s="347"/>
      <c r="D139" s="347"/>
      <c r="E139" s="347"/>
      <c r="F139" s="347"/>
      <c r="G139" s="347"/>
      <c r="H139" s="347"/>
      <c r="I139" s="348" t="s">
        <v>228</v>
      </c>
    </row>
    <row r="140" spans="1:9">
      <c r="A140" s="343" t="s">
        <v>229</v>
      </c>
      <c r="B140" s="333" t="s">
        <v>66</v>
      </c>
      <c r="C140" s="333"/>
      <c r="D140" s="333"/>
      <c r="E140" s="333"/>
      <c r="F140" s="333"/>
      <c r="G140" s="334" t="s">
        <v>67</v>
      </c>
      <c r="H140" s="335"/>
      <c r="I140" s="336"/>
    </row>
    <row r="141" spans="1:9">
      <c r="A141" s="338"/>
      <c r="B141" s="338">
        <v>2007</v>
      </c>
      <c r="C141" s="338">
        <v>2008</v>
      </c>
      <c r="D141" s="338">
        <v>2009</v>
      </c>
      <c r="E141" s="338">
        <v>2010</v>
      </c>
      <c r="F141" s="338" t="s">
        <v>86</v>
      </c>
      <c r="G141" s="338" t="s">
        <v>74</v>
      </c>
      <c r="H141" s="338" t="s">
        <v>76</v>
      </c>
      <c r="I141" s="338" t="s">
        <v>75</v>
      </c>
    </row>
    <row r="142" spans="1:9">
      <c r="A142" s="301" t="s">
        <v>13</v>
      </c>
      <c r="B142" s="255"/>
      <c r="C142" s="255"/>
      <c r="D142" s="255"/>
      <c r="E142" s="255">
        <f>E92</f>
        <v>32000.280039476929</v>
      </c>
      <c r="F142" s="255">
        <f>F92</f>
        <v>34015.801875154204</v>
      </c>
      <c r="G142" s="255">
        <f>F142</f>
        <v>34015.801875154204</v>
      </c>
      <c r="H142" s="255"/>
      <c r="I142" s="255"/>
    </row>
    <row r="143" spans="1:9">
      <c r="A143" s="301" t="s">
        <v>230</v>
      </c>
      <c r="B143" s="255"/>
      <c r="C143" s="255"/>
      <c r="D143" s="255"/>
      <c r="E143" s="255">
        <f>E85+E90</f>
        <v>201.92820133234642</v>
      </c>
      <c r="F143" s="255">
        <f>F85+F90</f>
        <v>194.33283987169997</v>
      </c>
      <c r="G143" s="255">
        <f>F143</f>
        <v>194.33283987169997</v>
      </c>
      <c r="H143" s="255"/>
      <c r="I143" s="255"/>
    </row>
    <row r="144" spans="1:9">
      <c r="A144" s="340" t="s">
        <v>231</v>
      </c>
      <c r="B144" s="255"/>
      <c r="C144" s="255"/>
      <c r="D144" s="255"/>
      <c r="E144" s="255">
        <f>SUM(E142:E143)</f>
        <v>32202.208240809276</v>
      </c>
      <c r="F144" s="255">
        <f t="shared" ref="F144:G144" si="24">SUM(F142:F143)</f>
        <v>34210.134715025903</v>
      </c>
      <c r="G144" s="255">
        <f t="shared" si="24"/>
        <v>34210.134715025903</v>
      </c>
      <c r="H144" s="255">
        <f>G146</f>
        <v>34210.134715025903</v>
      </c>
      <c r="I144" s="255">
        <f>H146</f>
        <v>36210.134715025903</v>
      </c>
    </row>
    <row r="145" spans="1:9">
      <c r="A145" s="340" t="s">
        <v>232</v>
      </c>
      <c r="B145" s="255"/>
      <c r="C145" s="255"/>
      <c r="D145" s="255"/>
      <c r="E145" s="255"/>
      <c r="F145" s="255"/>
      <c r="G145" s="255">
        <v>0</v>
      </c>
      <c r="H145" s="253">
        <v>2000</v>
      </c>
      <c r="I145" s="253">
        <v>2000</v>
      </c>
    </row>
    <row r="146" spans="1:9">
      <c r="A146" s="340" t="s">
        <v>231</v>
      </c>
      <c r="B146" s="255"/>
      <c r="C146" s="255"/>
      <c r="D146" s="255"/>
      <c r="E146" s="255">
        <f>E144+E145</f>
        <v>32202.208240809276</v>
      </c>
      <c r="F146" s="255">
        <f t="shared" ref="F146:G146" si="25">F144+F145</f>
        <v>34210.134715025903</v>
      </c>
      <c r="G146" s="255">
        <f t="shared" si="25"/>
        <v>34210.134715025903</v>
      </c>
      <c r="H146" s="255">
        <f>H144+H145</f>
        <v>36210.134715025903</v>
      </c>
      <c r="I146" s="255">
        <f>I144+I145</f>
        <v>38210.134715025903</v>
      </c>
    </row>
    <row r="147" spans="1:9">
      <c r="A147" s="301" t="s">
        <v>227</v>
      </c>
      <c r="B147" s="255"/>
      <c r="C147" s="255"/>
      <c r="D147" s="255"/>
      <c r="E147" s="349"/>
      <c r="F147" s="349"/>
      <c r="G147" s="349">
        <f>IS!G28/AVERAGE(E146,G146)</f>
        <v>4.7822792342539194E-2</v>
      </c>
      <c r="H147" s="349">
        <f>G147</f>
        <v>4.7822792342539194E-2</v>
      </c>
      <c r="I147" s="349">
        <f>H147</f>
        <v>4.7822792342539194E-2</v>
      </c>
    </row>
    <row r="148" spans="1:9">
      <c r="B148" s="2"/>
      <c r="C148" s="2"/>
      <c r="D148" s="2"/>
      <c r="E148" s="2"/>
      <c r="F148" s="2"/>
      <c r="G148" s="2"/>
      <c r="H148" s="2"/>
      <c r="I148" s="2"/>
    </row>
    <row r="149" spans="1:9">
      <c r="B149" s="2"/>
      <c r="C149" s="2"/>
      <c r="D149" s="2"/>
      <c r="E149" s="2"/>
      <c r="F149" s="2"/>
      <c r="G149" s="2"/>
      <c r="H149" s="2"/>
      <c r="I149" s="2"/>
    </row>
    <row r="150" spans="1:9">
      <c r="B150" s="2"/>
      <c r="C150" s="2"/>
      <c r="D150" s="2"/>
      <c r="E150" s="2"/>
      <c r="F150" s="2"/>
      <c r="G150" s="2"/>
      <c r="H150" s="2"/>
      <c r="I150" s="2"/>
    </row>
    <row r="151" spans="1:9">
      <c r="B151" s="2"/>
      <c r="C151" s="2"/>
      <c r="D151" s="2"/>
      <c r="E151" s="2"/>
      <c r="F151" s="2"/>
      <c r="G151" s="2"/>
      <c r="H151" s="2"/>
      <c r="I151" s="2"/>
    </row>
    <row r="152" spans="1:9">
      <c r="B152" s="2"/>
      <c r="C152" s="2"/>
      <c r="D152" s="2"/>
      <c r="E152" s="2"/>
      <c r="F152" s="2"/>
      <c r="G152" s="2"/>
      <c r="H152" s="2"/>
      <c r="I152" s="2"/>
    </row>
    <row r="153" spans="1:9">
      <c r="B153" s="2"/>
      <c r="C153" s="2"/>
      <c r="D153" s="2"/>
      <c r="E153" s="2"/>
      <c r="F153" s="2"/>
      <c r="G153" s="2"/>
      <c r="H153" s="2"/>
      <c r="I153" s="2"/>
    </row>
    <row r="154" spans="1:9">
      <c r="B154" s="2"/>
      <c r="C154" s="2"/>
      <c r="D154" s="2"/>
      <c r="E154" s="2"/>
      <c r="F154" s="2"/>
      <c r="G154" s="2"/>
      <c r="H154" s="2"/>
      <c r="I154" s="2"/>
    </row>
    <row r="155" spans="1:9">
      <c r="B155" s="2"/>
      <c r="C155" s="2"/>
      <c r="D155" s="2"/>
      <c r="E155" s="2"/>
      <c r="F155" s="2"/>
      <c r="G155" s="2"/>
      <c r="H155" s="2"/>
      <c r="I155" s="2"/>
    </row>
    <row r="156" spans="1:9">
      <c r="B156" s="2"/>
      <c r="C156" s="2"/>
      <c r="D156" s="2"/>
      <c r="E156" s="2"/>
      <c r="F156" s="2"/>
      <c r="G156" s="2"/>
      <c r="H156" s="2"/>
      <c r="I156" s="2"/>
    </row>
    <row r="157" spans="1:9">
      <c r="B157" s="2"/>
      <c r="C157" s="2"/>
      <c r="D157" s="2"/>
      <c r="E157" s="2"/>
      <c r="F157" s="2"/>
      <c r="G157" s="2"/>
      <c r="H157" s="2"/>
      <c r="I157" s="2"/>
    </row>
    <row r="158" spans="1:9">
      <c r="B158" s="2"/>
      <c r="C158" s="2"/>
      <c r="D158" s="2"/>
      <c r="E158" s="2"/>
      <c r="F158" s="2"/>
      <c r="G158" s="2"/>
      <c r="H158" s="2"/>
      <c r="I158" s="2"/>
    </row>
    <row r="159" spans="1:9">
      <c r="B159" s="2"/>
      <c r="C159" s="2"/>
      <c r="D159" s="2"/>
      <c r="E159" s="2"/>
      <c r="F159" s="2"/>
      <c r="G159" s="2"/>
      <c r="H159" s="2"/>
      <c r="I159" s="2"/>
    </row>
    <row r="160" spans="1:9">
      <c r="B160" s="2"/>
      <c r="C160" s="2"/>
      <c r="D160" s="2"/>
      <c r="E160" s="2"/>
      <c r="F160" s="2"/>
      <c r="G160" s="2"/>
      <c r="H160" s="2"/>
      <c r="I160" s="2"/>
    </row>
    <row r="161" spans="2:9">
      <c r="B161" s="2"/>
      <c r="C161" s="2"/>
      <c r="D161" s="2"/>
      <c r="E161" s="2"/>
      <c r="F161" s="2"/>
      <c r="G161" s="2"/>
      <c r="H161" s="2"/>
      <c r="I161" s="2"/>
    </row>
    <row r="162" spans="2:9">
      <c r="B162" s="2"/>
      <c r="C162" s="2"/>
      <c r="D162" s="2"/>
      <c r="E162" s="2"/>
      <c r="F162" s="2"/>
      <c r="G162" s="2"/>
      <c r="H162" s="2"/>
      <c r="I162" s="2"/>
    </row>
    <row r="163" spans="2:9">
      <c r="B163" s="2"/>
      <c r="C163" s="2"/>
      <c r="D163" s="2"/>
      <c r="E163" s="2"/>
      <c r="F163" s="2"/>
      <c r="G163" s="2"/>
      <c r="H163" s="2"/>
      <c r="I163" s="2"/>
    </row>
    <row r="164" spans="2:9">
      <c r="B164" s="2"/>
      <c r="C164" s="2"/>
      <c r="D164" s="2"/>
      <c r="E164" s="2"/>
      <c r="F164" s="2"/>
      <c r="G164" s="2"/>
      <c r="H164" s="2"/>
      <c r="I164" s="2"/>
    </row>
    <row r="165" spans="2:9">
      <c r="B165" s="2"/>
      <c r="C165" s="2"/>
      <c r="D165" s="2"/>
      <c r="E165" s="2"/>
      <c r="F165" s="2"/>
      <c r="G165" s="2"/>
      <c r="H165" s="2"/>
      <c r="I165" s="2"/>
    </row>
    <row r="166" spans="2:9">
      <c r="B166" s="2"/>
      <c r="C166" s="2"/>
      <c r="D166" s="2"/>
      <c r="E166" s="2"/>
      <c r="F166" s="2"/>
      <c r="G166" s="2"/>
      <c r="H166" s="2"/>
      <c r="I166" s="2"/>
    </row>
    <row r="167" spans="2:9">
      <c r="B167" s="2"/>
      <c r="C167" s="2"/>
      <c r="D167" s="2"/>
      <c r="E167" s="2"/>
      <c r="F167" s="2"/>
      <c r="G167" s="2"/>
      <c r="H167" s="2"/>
      <c r="I167" s="2"/>
    </row>
    <row r="168" spans="2:9">
      <c r="B168" s="2"/>
      <c r="C168" s="2"/>
      <c r="D168" s="2"/>
      <c r="E168" s="2"/>
      <c r="F168" s="2"/>
      <c r="G168" s="2"/>
      <c r="H168" s="2"/>
      <c r="I168" s="2"/>
    </row>
    <row r="169" spans="2:9">
      <c r="B169" s="2"/>
      <c r="C169" s="2"/>
      <c r="D169" s="2"/>
      <c r="E169" s="2"/>
      <c r="F169" s="2"/>
      <c r="G169" s="2"/>
      <c r="H169" s="2"/>
      <c r="I169" s="2"/>
    </row>
    <row r="170" spans="2:9">
      <c r="B170" s="2"/>
      <c r="C170" s="2"/>
      <c r="D170" s="2"/>
      <c r="E170" s="2"/>
      <c r="F170" s="2"/>
      <c r="G170" s="2"/>
      <c r="H170" s="2"/>
      <c r="I170" s="2"/>
    </row>
    <row r="171" spans="2:9">
      <c r="B171" s="2"/>
      <c r="C171" s="2"/>
      <c r="D171" s="2"/>
      <c r="E171" s="2"/>
      <c r="F171" s="2"/>
      <c r="G171" s="2"/>
      <c r="H171" s="2"/>
      <c r="I171" s="2"/>
    </row>
    <row r="172" spans="2:9">
      <c r="B172" s="2"/>
      <c r="C172" s="2"/>
      <c r="D172" s="2"/>
      <c r="E172" s="2"/>
      <c r="F172" s="2"/>
      <c r="G172" s="2"/>
      <c r="H172" s="2"/>
      <c r="I172" s="2"/>
    </row>
    <row r="173" spans="2:9">
      <c r="B173" s="2"/>
      <c r="C173" s="2"/>
      <c r="D173" s="2"/>
      <c r="E173" s="2"/>
      <c r="F173" s="2"/>
      <c r="G173" s="2"/>
      <c r="H173" s="2"/>
      <c r="I173" s="2"/>
    </row>
    <row r="174" spans="2:9">
      <c r="B174" s="2"/>
      <c r="C174" s="2"/>
      <c r="D174" s="2"/>
      <c r="E174" s="2"/>
      <c r="F174" s="2"/>
      <c r="G174" s="2"/>
      <c r="H174" s="2"/>
      <c r="I174" s="2"/>
    </row>
    <row r="175" spans="2:9">
      <c r="B175" s="2"/>
      <c r="C175" s="2"/>
      <c r="D175" s="2"/>
      <c r="E175" s="2"/>
      <c r="F175" s="2"/>
      <c r="G175" s="2"/>
      <c r="H175" s="2"/>
      <c r="I175" s="2"/>
    </row>
    <row r="176" spans="2:9">
      <c r="B176" s="2"/>
      <c r="C176" s="2"/>
      <c r="D176" s="2"/>
      <c r="E176" s="2"/>
      <c r="F176" s="2"/>
      <c r="G176" s="2"/>
      <c r="H176" s="2"/>
      <c r="I176" s="2"/>
    </row>
    <row r="177" spans="2:9">
      <c r="B177" s="2"/>
      <c r="C177" s="2"/>
      <c r="D177" s="2"/>
      <c r="E177" s="2"/>
      <c r="F177" s="2"/>
      <c r="G177" s="2"/>
      <c r="H177" s="2"/>
      <c r="I177" s="2"/>
    </row>
    <row r="178" spans="2:9">
      <c r="B178" s="2"/>
      <c r="C178" s="2"/>
      <c r="D178" s="2"/>
      <c r="E178" s="2"/>
      <c r="F178" s="2"/>
      <c r="G178" s="2"/>
      <c r="H178" s="2"/>
      <c r="I178" s="2"/>
    </row>
    <row r="179" spans="2:9">
      <c r="B179" s="2"/>
      <c r="C179" s="2"/>
      <c r="D179" s="2"/>
      <c r="E179" s="2"/>
      <c r="F179" s="2"/>
      <c r="G179" s="2"/>
      <c r="H179" s="2"/>
      <c r="I179" s="2"/>
    </row>
    <row r="180" spans="2:9">
      <c r="B180" s="2"/>
      <c r="C180" s="2"/>
      <c r="D180" s="2"/>
      <c r="E180" s="2"/>
      <c r="F180" s="2"/>
      <c r="G180" s="2"/>
      <c r="H180" s="2"/>
      <c r="I180" s="2"/>
    </row>
    <row r="181" spans="2:9">
      <c r="B181" s="2"/>
      <c r="C181" s="2"/>
      <c r="D181" s="2"/>
      <c r="E181" s="2"/>
      <c r="F181" s="2"/>
      <c r="G181" s="2"/>
      <c r="H181" s="2"/>
      <c r="I181" s="2"/>
    </row>
    <row r="182" spans="2:9">
      <c r="B182" s="2"/>
      <c r="C182" s="2"/>
      <c r="D182" s="2"/>
      <c r="E182" s="2"/>
      <c r="F182" s="2"/>
      <c r="G182" s="2"/>
      <c r="H182" s="2"/>
      <c r="I182" s="2"/>
    </row>
    <row r="183" spans="2:9">
      <c r="B183" s="2"/>
      <c r="C183" s="2"/>
      <c r="D183" s="2"/>
      <c r="E183" s="2"/>
      <c r="F183" s="2"/>
      <c r="G183" s="2"/>
      <c r="H183" s="2"/>
      <c r="I183" s="2"/>
    </row>
    <row r="184" spans="2:9">
      <c r="B184" s="2"/>
      <c r="C184" s="2"/>
      <c r="D184" s="2"/>
      <c r="E184" s="2"/>
      <c r="F184" s="2"/>
      <c r="G184" s="2"/>
      <c r="H184" s="2"/>
      <c r="I184" s="2"/>
    </row>
    <row r="185" spans="2:9">
      <c r="B185" s="2"/>
      <c r="C185" s="2"/>
      <c r="D185" s="2"/>
      <c r="E185" s="2"/>
      <c r="F185" s="2"/>
      <c r="G185" s="2"/>
      <c r="H185" s="2"/>
      <c r="I185" s="2"/>
    </row>
    <row r="186" spans="2:9">
      <c r="B186" s="2"/>
      <c r="C186" s="2"/>
      <c r="D186" s="2"/>
      <c r="E186" s="2"/>
      <c r="F186" s="2"/>
      <c r="G186" s="2"/>
      <c r="H186" s="2"/>
      <c r="I186" s="2"/>
    </row>
    <row r="187" spans="2:9">
      <c r="B187" s="2"/>
      <c r="C187" s="2"/>
      <c r="D187" s="2"/>
      <c r="E187" s="2"/>
      <c r="F187" s="2"/>
      <c r="G187" s="2"/>
      <c r="H187" s="2"/>
      <c r="I187" s="2"/>
    </row>
    <row r="188" spans="2:9">
      <c r="B188" s="2"/>
      <c r="C188" s="2"/>
      <c r="D188" s="2"/>
      <c r="E188" s="2"/>
      <c r="F188" s="2"/>
      <c r="G188" s="2"/>
      <c r="H188" s="2"/>
      <c r="I188" s="2"/>
    </row>
    <row r="189" spans="2:9">
      <c r="B189" s="2"/>
      <c r="C189" s="2"/>
      <c r="D189" s="2"/>
      <c r="E189" s="2"/>
      <c r="F189" s="2"/>
      <c r="G189" s="2"/>
      <c r="H189" s="2"/>
      <c r="I189" s="2"/>
    </row>
    <row r="190" spans="2:9">
      <c r="B190" s="2"/>
      <c r="C190" s="2"/>
      <c r="D190" s="2"/>
      <c r="E190" s="2"/>
      <c r="F190" s="2"/>
      <c r="G190" s="2"/>
      <c r="H190" s="2"/>
      <c r="I190" s="2"/>
    </row>
    <row r="191" spans="2:9">
      <c r="B191" s="2"/>
      <c r="C191" s="2"/>
      <c r="D191" s="2"/>
      <c r="E191" s="2"/>
      <c r="F191" s="2"/>
      <c r="G191" s="2"/>
      <c r="H191" s="2"/>
      <c r="I191" s="2"/>
    </row>
    <row r="192" spans="2:9">
      <c r="B192" s="2"/>
      <c r="C192" s="2"/>
      <c r="D192" s="2"/>
      <c r="E192" s="2"/>
      <c r="F192" s="2"/>
      <c r="G192" s="2"/>
      <c r="H192" s="2"/>
      <c r="I192" s="2"/>
    </row>
    <row r="193" spans="2:9">
      <c r="B193" s="2"/>
      <c r="C193" s="2"/>
      <c r="D193" s="2"/>
      <c r="E193" s="2"/>
      <c r="F193" s="2"/>
      <c r="G193" s="2"/>
      <c r="H193" s="2"/>
      <c r="I193" s="2"/>
    </row>
    <row r="194" spans="2:9">
      <c r="B194" s="2"/>
      <c r="C194" s="2"/>
      <c r="D194" s="2"/>
      <c r="E194" s="2"/>
      <c r="F194" s="2"/>
      <c r="G194" s="2"/>
      <c r="H194" s="2"/>
      <c r="I194" s="2"/>
    </row>
    <row r="195" spans="2:9">
      <c r="B195" s="2"/>
      <c r="C195" s="2"/>
      <c r="D195" s="2"/>
      <c r="E195" s="2"/>
      <c r="F195" s="2"/>
      <c r="G195" s="2"/>
      <c r="H195" s="2"/>
      <c r="I195" s="2"/>
    </row>
    <row r="196" spans="2:9">
      <c r="B196" s="2"/>
      <c r="C196" s="2"/>
      <c r="D196" s="2"/>
      <c r="E196" s="2"/>
      <c r="F196" s="2"/>
      <c r="G196" s="2"/>
      <c r="H196" s="2"/>
      <c r="I196" s="2"/>
    </row>
    <row r="197" spans="2:9">
      <c r="B197" s="2"/>
      <c r="C197" s="2"/>
      <c r="D197" s="2"/>
      <c r="E197" s="2"/>
      <c r="F197" s="2"/>
      <c r="G197" s="2"/>
      <c r="H197" s="2"/>
      <c r="I197" s="2"/>
    </row>
    <row r="198" spans="2:9">
      <c r="B198" s="2"/>
      <c r="C198" s="2"/>
      <c r="D198" s="2"/>
      <c r="E198" s="2"/>
      <c r="F198" s="2"/>
      <c r="G198" s="2"/>
      <c r="H198" s="2"/>
      <c r="I198" s="2"/>
    </row>
    <row r="199" spans="2:9">
      <c r="B199" s="2"/>
      <c r="C199" s="2"/>
      <c r="D199" s="2"/>
      <c r="E199" s="2"/>
      <c r="F199" s="2"/>
      <c r="G199" s="2"/>
      <c r="H199" s="2"/>
      <c r="I199" s="2"/>
    </row>
    <row r="200" spans="2:9">
      <c r="B200" s="2"/>
      <c r="C200" s="2"/>
      <c r="D200" s="2"/>
      <c r="E200" s="2"/>
      <c r="F200" s="2"/>
      <c r="G200" s="2"/>
      <c r="H200" s="2"/>
      <c r="I200" s="2"/>
    </row>
    <row r="201" spans="2:9">
      <c r="B201" s="2"/>
      <c r="C201" s="2"/>
      <c r="D201" s="2"/>
      <c r="E201" s="2"/>
      <c r="F201" s="2"/>
      <c r="G201" s="2"/>
      <c r="H201" s="2"/>
      <c r="I201" s="2"/>
    </row>
    <row r="202" spans="2:9">
      <c r="B202" s="2"/>
      <c r="C202" s="2"/>
      <c r="D202" s="2"/>
      <c r="E202" s="2"/>
      <c r="F202" s="2"/>
      <c r="G202" s="2"/>
      <c r="H202" s="2"/>
      <c r="I202" s="2"/>
    </row>
    <row r="203" spans="2:9">
      <c r="B203" s="2"/>
      <c r="C203" s="2"/>
      <c r="D203" s="2"/>
      <c r="E203" s="2"/>
      <c r="F203" s="2"/>
      <c r="G203" s="2"/>
      <c r="H203" s="2"/>
      <c r="I203" s="2"/>
    </row>
    <row r="204" spans="2:9">
      <c r="B204" s="2"/>
      <c r="C204" s="2"/>
      <c r="D204" s="2"/>
      <c r="E204" s="2"/>
      <c r="F204" s="2"/>
      <c r="G204" s="2"/>
      <c r="H204" s="2"/>
      <c r="I204" s="2"/>
    </row>
    <row r="205" spans="2:9">
      <c r="B205" s="2"/>
      <c r="C205" s="2"/>
      <c r="D205" s="2"/>
      <c r="E205" s="2"/>
      <c r="F205" s="2"/>
      <c r="G205" s="2"/>
      <c r="H205" s="2"/>
      <c r="I205" s="2"/>
    </row>
    <row r="206" spans="2:9">
      <c r="B206" s="2"/>
      <c r="C206" s="2"/>
      <c r="D206" s="2"/>
      <c r="E206" s="2"/>
      <c r="F206" s="2"/>
      <c r="G206" s="2"/>
      <c r="H206" s="2"/>
      <c r="I206" s="2"/>
    </row>
    <row r="207" spans="2:9">
      <c r="B207" s="2"/>
      <c r="C207" s="2"/>
      <c r="D207" s="2"/>
      <c r="E207" s="2"/>
      <c r="F207" s="2"/>
      <c r="G207" s="2"/>
      <c r="H207" s="2"/>
      <c r="I207" s="2"/>
    </row>
    <row r="208" spans="2:9">
      <c r="B208" s="2"/>
      <c r="C208" s="2"/>
      <c r="D208" s="2"/>
      <c r="E208" s="2"/>
      <c r="F208" s="2"/>
      <c r="G208" s="2"/>
      <c r="H208" s="2"/>
      <c r="I208" s="2"/>
    </row>
    <row r="209" spans="2:9">
      <c r="B209" s="2"/>
      <c r="C209" s="2"/>
      <c r="D209" s="2"/>
      <c r="E209" s="2"/>
      <c r="F209" s="2"/>
      <c r="G209" s="2"/>
      <c r="H209" s="2"/>
      <c r="I209" s="2"/>
    </row>
    <row r="210" spans="2:9">
      <c r="B210" s="2"/>
      <c r="C210" s="2"/>
      <c r="D210" s="2"/>
      <c r="E210" s="2"/>
      <c r="F210" s="2"/>
      <c r="G210" s="2"/>
      <c r="H210" s="2"/>
      <c r="I210" s="2"/>
    </row>
    <row r="211" spans="2:9">
      <c r="B211" s="2"/>
      <c r="C211" s="2"/>
      <c r="D211" s="2"/>
      <c r="E211" s="2"/>
      <c r="F211" s="2"/>
      <c r="G211" s="2"/>
      <c r="H211" s="2"/>
      <c r="I211" s="2"/>
    </row>
    <row r="212" spans="2:9">
      <c r="B212" s="2"/>
      <c r="C212" s="2"/>
      <c r="D212" s="2"/>
      <c r="E212" s="2"/>
      <c r="F212" s="2"/>
      <c r="G212" s="2"/>
      <c r="H212" s="2"/>
      <c r="I212" s="2"/>
    </row>
    <row r="213" spans="2:9">
      <c r="B213" s="2"/>
      <c r="C213" s="2"/>
      <c r="D213" s="2"/>
      <c r="E213" s="2"/>
      <c r="F213" s="2"/>
      <c r="G213" s="2"/>
      <c r="H213" s="2"/>
      <c r="I213" s="2"/>
    </row>
    <row r="214" spans="2:9">
      <c r="B214" s="2"/>
      <c r="C214" s="2"/>
      <c r="D214" s="2"/>
      <c r="E214" s="2"/>
      <c r="F214" s="2"/>
      <c r="G214" s="2"/>
      <c r="H214" s="2"/>
      <c r="I214" s="2"/>
    </row>
    <row r="215" spans="2:9">
      <c r="B215" s="2"/>
      <c r="C215" s="2"/>
      <c r="D215" s="2"/>
      <c r="E215" s="2"/>
      <c r="F215" s="2"/>
      <c r="G215" s="2"/>
      <c r="H215" s="2"/>
      <c r="I215" s="2"/>
    </row>
    <row r="216" spans="2:9">
      <c r="B216" s="2"/>
      <c r="C216" s="2"/>
      <c r="D216" s="2"/>
      <c r="E216" s="2"/>
      <c r="F216" s="2"/>
      <c r="G216" s="2"/>
      <c r="H216" s="2"/>
      <c r="I216" s="2"/>
    </row>
    <row r="217" spans="2:9">
      <c r="B217" s="2"/>
      <c r="C217" s="2"/>
      <c r="D217" s="2"/>
      <c r="E217" s="2"/>
      <c r="F217" s="2"/>
      <c r="G217" s="2"/>
      <c r="H217" s="2"/>
      <c r="I217" s="2"/>
    </row>
    <row r="218" spans="2:9">
      <c r="B218" s="2"/>
      <c r="C218" s="2"/>
      <c r="D218" s="2"/>
      <c r="E218" s="2"/>
      <c r="F218" s="2"/>
      <c r="G218" s="2"/>
      <c r="H218" s="2"/>
      <c r="I218" s="2"/>
    </row>
    <row r="219" spans="2:9">
      <c r="B219" s="2"/>
      <c r="C219" s="2"/>
      <c r="D219" s="2"/>
      <c r="E219" s="2"/>
      <c r="F219" s="2"/>
      <c r="G219" s="2"/>
      <c r="H219" s="2"/>
      <c r="I219" s="2"/>
    </row>
    <row r="220" spans="2:9">
      <c r="B220" s="2"/>
      <c r="C220" s="2"/>
      <c r="D220" s="2"/>
      <c r="E220" s="2"/>
      <c r="F220" s="2"/>
      <c r="G220" s="2"/>
      <c r="H220" s="2"/>
      <c r="I220" s="2"/>
    </row>
    <row r="221" spans="2:9">
      <c r="B221" s="2"/>
      <c r="C221" s="2"/>
      <c r="D221" s="2"/>
      <c r="E221" s="2"/>
      <c r="F221" s="2"/>
      <c r="G221" s="2"/>
      <c r="H221" s="2"/>
      <c r="I221" s="2"/>
    </row>
    <row r="222" spans="2:9">
      <c r="B222" s="2"/>
      <c r="C222" s="2"/>
      <c r="D222" s="2"/>
      <c r="E222" s="2"/>
      <c r="F222" s="2"/>
      <c r="G222" s="2"/>
      <c r="H222" s="2"/>
      <c r="I222" s="2"/>
    </row>
    <row r="223" spans="2:9">
      <c r="B223" s="2"/>
      <c r="C223" s="2"/>
      <c r="D223" s="2"/>
      <c r="E223" s="2"/>
      <c r="F223" s="2"/>
      <c r="G223" s="2"/>
      <c r="H223" s="2"/>
      <c r="I223" s="2"/>
    </row>
    <row r="224" spans="2:9">
      <c r="B224" s="2"/>
      <c r="C224" s="2"/>
      <c r="D224" s="2"/>
      <c r="E224" s="2"/>
      <c r="F224" s="2"/>
      <c r="G224" s="2"/>
      <c r="H224" s="2"/>
      <c r="I224" s="2"/>
    </row>
    <row r="225" spans="2:9">
      <c r="B225" s="2"/>
      <c r="C225" s="2"/>
      <c r="D225" s="2"/>
      <c r="E225" s="2"/>
      <c r="F225" s="2"/>
      <c r="G225" s="2"/>
      <c r="H225" s="2"/>
      <c r="I225" s="2"/>
    </row>
    <row r="226" spans="2:9">
      <c r="B226" s="2"/>
      <c r="C226" s="2"/>
      <c r="D226" s="2"/>
      <c r="E226" s="2"/>
      <c r="F226" s="2"/>
      <c r="G226" s="2"/>
      <c r="H226" s="2"/>
      <c r="I226" s="2"/>
    </row>
    <row r="227" spans="2:9">
      <c r="B227" s="2"/>
      <c r="C227" s="2"/>
      <c r="D227" s="2"/>
      <c r="E227" s="2"/>
      <c r="F227" s="2"/>
      <c r="G227" s="2"/>
      <c r="H227" s="2"/>
      <c r="I227" s="2"/>
    </row>
    <row r="228" spans="2:9">
      <c r="B228" s="2"/>
      <c r="C228" s="2"/>
      <c r="D228" s="2"/>
      <c r="E228" s="2"/>
      <c r="F228" s="2"/>
      <c r="G228" s="2"/>
      <c r="H228" s="2"/>
      <c r="I228" s="2"/>
    </row>
    <row r="229" spans="2:9">
      <c r="B229" s="2"/>
      <c r="C229" s="2"/>
      <c r="D229" s="2"/>
      <c r="E229" s="2"/>
      <c r="F229" s="2"/>
      <c r="G229" s="2"/>
      <c r="H229" s="2"/>
      <c r="I229" s="2"/>
    </row>
    <row r="230" spans="2:9">
      <c r="B230" s="2"/>
      <c r="C230" s="2"/>
      <c r="D230" s="2"/>
      <c r="E230" s="2"/>
      <c r="F230" s="2"/>
      <c r="G230" s="2"/>
      <c r="H230" s="2"/>
      <c r="I230" s="2"/>
    </row>
    <row r="231" spans="2:9">
      <c r="B231" s="2"/>
      <c r="C231" s="2"/>
      <c r="D231" s="2"/>
      <c r="E231" s="2"/>
      <c r="F231" s="2"/>
      <c r="G231" s="2"/>
      <c r="H231" s="2"/>
      <c r="I231" s="2"/>
    </row>
    <row r="232" spans="2:9">
      <c r="B232" s="2"/>
      <c r="C232" s="2"/>
      <c r="D232" s="2"/>
      <c r="E232" s="2"/>
      <c r="F232" s="2"/>
      <c r="G232" s="2"/>
      <c r="H232" s="2"/>
      <c r="I232" s="2"/>
    </row>
    <row r="233" spans="2:9">
      <c r="B233" s="2"/>
      <c r="C233" s="2"/>
      <c r="D233" s="2"/>
      <c r="E233" s="2"/>
      <c r="F233" s="2"/>
      <c r="G233" s="2"/>
      <c r="H233" s="2"/>
      <c r="I233" s="2"/>
    </row>
    <row r="234" spans="2:9">
      <c r="B234" s="2"/>
      <c r="C234" s="2"/>
      <c r="D234" s="2"/>
      <c r="E234" s="2"/>
      <c r="F234" s="2"/>
      <c r="G234" s="2"/>
      <c r="H234" s="2"/>
      <c r="I234" s="2"/>
    </row>
    <row r="235" spans="2:9">
      <c r="B235" s="2"/>
      <c r="C235" s="2"/>
      <c r="D235" s="2"/>
      <c r="E235" s="2"/>
      <c r="F235" s="2"/>
      <c r="G235" s="2"/>
      <c r="H235" s="2"/>
      <c r="I235" s="2"/>
    </row>
    <row r="236" spans="2:9">
      <c r="B236" s="2"/>
      <c r="C236" s="2"/>
      <c r="D236" s="2"/>
      <c r="E236" s="2"/>
      <c r="F236" s="2"/>
      <c r="G236" s="2"/>
      <c r="H236" s="2"/>
      <c r="I236" s="2"/>
    </row>
    <row r="237" spans="2:9">
      <c r="B237" s="2"/>
      <c r="C237" s="2"/>
      <c r="D237" s="2"/>
      <c r="E237" s="2"/>
      <c r="F237" s="2"/>
      <c r="G237" s="2"/>
      <c r="H237" s="2"/>
      <c r="I237" s="2"/>
    </row>
    <row r="238" spans="2:9">
      <c r="B238" s="2"/>
      <c r="C238" s="2"/>
      <c r="D238" s="2"/>
      <c r="E238" s="2"/>
      <c r="F238" s="2"/>
      <c r="G238" s="2"/>
      <c r="H238" s="2"/>
      <c r="I238" s="2"/>
    </row>
    <row r="239" spans="2:9">
      <c r="B239" s="2"/>
      <c r="C239" s="2"/>
      <c r="D239" s="2"/>
      <c r="E239" s="2"/>
      <c r="F239" s="2"/>
      <c r="G239" s="2"/>
      <c r="H239" s="2"/>
      <c r="I239" s="2"/>
    </row>
    <row r="240" spans="2:9">
      <c r="B240" s="2"/>
      <c r="C240" s="2"/>
      <c r="D240" s="2"/>
      <c r="E240" s="2"/>
      <c r="F240" s="2"/>
      <c r="G240" s="2"/>
      <c r="H240" s="2"/>
      <c r="I240" s="2"/>
    </row>
    <row r="241" spans="2:9">
      <c r="B241" s="2"/>
      <c r="C241" s="2"/>
      <c r="D241" s="2"/>
      <c r="E241" s="2"/>
      <c r="F241" s="2"/>
      <c r="G241" s="2"/>
      <c r="H241" s="2"/>
      <c r="I241" s="2"/>
    </row>
    <row r="242" spans="2:9">
      <c r="B242" s="2"/>
      <c r="C242" s="2"/>
      <c r="D242" s="2"/>
      <c r="E242" s="2"/>
      <c r="F242" s="2"/>
      <c r="G242" s="2"/>
      <c r="H242" s="2"/>
      <c r="I242" s="2"/>
    </row>
    <row r="243" spans="2:9">
      <c r="B243" s="2"/>
      <c r="C243" s="2"/>
      <c r="D243" s="2"/>
      <c r="E243" s="2"/>
      <c r="F243" s="2"/>
      <c r="G243" s="2"/>
      <c r="H243" s="2"/>
      <c r="I243" s="2"/>
    </row>
    <row r="244" spans="2:9">
      <c r="B244" s="2"/>
      <c r="C244" s="2"/>
      <c r="D244" s="2"/>
      <c r="E244" s="2"/>
      <c r="F244" s="2"/>
      <c r="G244" s="2"/>
      <c r="H244" s="2"/>
      <c r="I244" s="2"/>
    </row>
    <row r="245" spans="2:9">
      <c r="B245" s="2"/>
      <c r="C245" s="2"/>
      <c r="D245" s="2"/>
      <c r="E245" s="2"/>
      <c r="F245" s="2"/>
      <c r="G245" s="2"/>
      <c r="H245" s="2"/>
      <c r="I245" s="2"/>
    </row>
    <row r="246" spans="2:9">
      <c r="B246" s="2"/>
      <c r="C246" s="2"/>
      <c r="D246" s="2"/>
      <c r="E246" s="2"/>
      <c r="F246" s="2"/>
      <c r="G246" s="2"/>
      <c r="H246" s="2"/>
      <c r="I246" s="2"/>
    </row>
    <row r="247" spans="2:9">
      <c r="B247" s="2"/>
      <c r="C247" s="2"/>
      <c r="D247" s="2"/>
      <c r="E247" s="2"/>
      <c r="F247" s="2"/>
      <c r="G247" s="2"/>
      <c r="H247" s="2"/>
      <c r="I247" s="2"/>
    </row>
    <row r="248" spans="2:9">
      <c r="B248" s="2"/>
      <c r="C248" s="2"/>
      <c r="D248" s="2"/>
      <c r="E248" s="2"/>
      <c r="F248" s="2"/>
      <c r="G248" s="2"/>
      <c r="H248" s="2"/>
      <c r="I248" s="2"/>
    </row>
    <row r="249" spans="2:9">
      <c r="B249" s="2"/>
      <c r="C249" s="2"/>
      <c r="D249" s="2"/>
      <c r="E249" s="2"/>
      <c r="F249" s="2"/>
      <c r="G249" s="2"/>
      <c r="H249" s="2"/>
      <c r="I249" s="2"/>
    </row>
    <row r="250" spans="2:9">
      <c r="B250" s="2"/>
      <c r="C250" s="2"/>
      <c r="D250" s="2"/>
      <c r="E250" s="2"/>
      <c r="F250" s="2"/>
      <c r="G250" s="2"/>
      <c r="H250" s="2"/>
      <c r="I250" s="2"/>
    </row>
    <row r="251" spans="2:9">
      <c r="B251" s="2"/>
      <c r="C251" s="2"/>
      <c r="D251" s="2"/>
      <c r="E251" s="2"/>
      <c r="F251" s="2"/>
      <c r="G251" s="2"/>
      <c r="H251" s="2"/>
      <c r="I251" s="2"/>
    </row>
    <row r="252" spans="2:9">
      <c r="B252" s="2"/>
      <c r="C252" s="2"/>
      <c r="D252" s="2"/>
      <c r="E252" s="2"/>
      <c r="F252" s="2"/>
      <c r="G252" s="2"/>
      <c r="H252" s="2"/>
      <c r="I252" s="2"/>
    </row>
    <row r="253" spans="2:9">
      <c r="B253" s="2"/>
      <c r="C253" s="2"/>
      <c r="D253" s="2"/>
      <c r="E253" s="2"/>
      <c r="F253" s="2"/>
      <c r="G253" s="2"/>
      <c r="H253" s="2"/>
      <c r="I253" s="2"/>
    </row>
    <row r="254" spans="2:9">
      <c r="B254" s="2"/>
      <c r="C254" s="2"/>
      <c r="D254" s="2"/>
      <c r="E254" s="2"/>
      <c r="F254" s="2"/>
      <c r="G254" s="2"/>
      <c r="H254" s="2"/>
      <c r="I254" s="2"/>
    </row>
    <row r="255" spans="2:9">
      <c r="B255" s="2"/>
      <c r="C255" s="2"/>
      <c r="D255" s="2"/>
      <c r="E255" s="2"/>
      <c r="F255" s="2"/>
      <c r="G255" s="2"/>
      <c r="H255" s="2"/>
      <c r="I255" s="2"/>
    </row>
    <row r="256" spans="2:9">
      <c r="B256" s="2"/>
      <c r="C256" s="2"/>
      <c r="D256" s="2"/>
      <c r="E256" s="2"/>
      <c r="F256" s="2"/>
      <c r="G256" s="2"/>
      <c r="H256" s="2"/>
      <c r="I256" s="2"/>
    </row>
    <row r="257" spans="2:9">
      <c r="B257" s="2"/>
      <c r="C257" s="2"/>
      <c r="D257" s="2"/>
      <c r="E257" s="2"/>
      <c r="F257" s="2"/>
      <c r="G257" s="2"/>
      <c r="H257" s="2"/>
      <c r="I257" s="2"/>
    </row>
    <row r="258" spans="2:9">
      <c r="B258" s="2"/>
      <c r="C258" s="2"/>
      <c r="D258" s="2"/>
      <c r="E258" s="2"/>
      <c r="F258" s="2"/>
      <c r="G258" s="2"/>
      <c r="H258" s="2"/>
      <c r="I258" s="2"/>
    </row>
    <row r="259" spans="2:9">
      <c r="B259" s="2"/>
      <c r="C259" s="2"/>
      <c r="D259" s="2"/>
      <c r="E259" s="2"/>
      <c r="F259" s="2"/>
      <c r="G259" s="2"/>
      <c r="H259" s="2"/>
      <c r="I259" s="2"/>
    </row>
    <row r="260" spans="2:9">
      <c r="B260" s="2"/>
      <c r="C260" s="2"/>
      <c r="D260" s="2"/>
      <c r="E260" s="2"/>
      <c r="F260" s="2"/>
      <c r="G260" s="2"/>
      <c r="H260" s="2"/>
      <c r="I260" s="2"/>
    </row>
    <row r="261" spans="2:9">
      <c r="B261" s="2"/>
      <c r="C261" s="2"/>
      <c r="D261" s="2"/>
      <c r="E261" s="2"/>
      <c r="F261" s="2"/>
      <c r="G261" s="2"/>
      <c r="H261" s="2"/>
      <c r="I261" s="2"/>
    </row>
    <row r="262" spans="2:9">
      <c r="B262" s="2"/>
      <c r="C262" s="2"/>
      <c r="D262" s="2"/>
      <c r="E262" s="2"/>
      <c r="F262" s="2"/>
      <c r="G262" s="2"/>
      <c r="H262" s="2"/>
      <c r="I262" s="2"/>
    </row>
    <row r="263" spans="2:9">
      <c r="B263" s="2"/>
      <c r="C263" s="2"/>
      <c r="D263" s="2"/>
      <c r="E263" s="2"/>
      <c r="F263" s="2"/>
      <c r="G263" s="2"/>
      <c r="H263" s="2"/>
      <c r="I263" s="2"/>
    </row>
    <row r="264" spans="2:9">
      <c r="B264" s="2"/>
      <c r="C264" s="2"/>
      <c r="D264" s="2"/>
      <c r="E264" s="2"/>
      <c r="F264" s="2"/>
      <c r="G264" s="2"/>
      <c r="H264" s="2"/>
      <c r="I264" s="2"/>
    </row>
    <row r="265" spans="2:9">
      <c r="B265" s="2"/>
      <c r="C265" s="2"/>
      <c r="D265" s="2"/>
      <c r="E265" s="2"/>
      <c r="F265" s="2"/>
      <c r="G265" s="2"/>
      <c r="H265" s="2"/>
      <c r="I265" s="2"/>
    </row>
    <row r="266" spans="2:9">
      <c r="B266" s="2"/>
      <c r="C266" s="2"/>
      <c r="D266" s="2"/>
      <c r="E266" s="2"/>
      <c r="F266" s="2"/>
      <c r="G266" s="2"/>
      <c r="H266" s="2"/>
      <c r="I266" s="2"/>
    </row>
    <row r="267" spans="2:9">
      <c r="B267" s="2"/>
      <c r="C267" s="2"/>
      <c r="D267" s="2"/>
      <c r="E267" s="2"/>
      <c r="F267" s="2"/>
      <c r="G267" s="2"/>
      <c r="H267" s="2"/>
      <c r="I267" s="2"/>
    </row>
    <row r="268" spans="2:9">
      <c r="B268" s="2"/>
      <c r="C268" s="2"/>
      <c r="D268" s="2"/>
      <c r="E268" s="2"/>
      <c r="F268" s="2"/>
      <c r="G268" s="2"/>
      <c r="H268" s="2"/>
      <c r="I268" s="2"/>
    </row>
    <row r="269" spans="2:9">
      <c r="B269" s="2"/>
      <c r="C269" s="2"/>
      <c r="D269" s="2"/>
      <c r="E269" s="2"/>
      <c r="F269" s="2"/>
      <c r="G269" s="2"/>
      <c r="H269" s="2"/>
      <c r="I269" s="2"/>
    </row>
    <row r="270" spans="2:9">
      <c r="B270" s="2"/>
      <c r="C270" s="2"/>
      <c r="D270" s="2"/>
      <c r="E270" s="2"/>
      <c r="F270" s="2"/>
      <c r="G270" s="2"/>
      <c r="H270" s="2"/>
      <c r="I270" s="2"/>
    </row>
    <row r="271" spans="2:9">
      <c r="B271" s="2"/>
      <c r="C271" s="2"/>
      <c r="D271" s="2"/>
      <c r="E271" s="2"/>
      <c r="F271" s="2"/>
      <c r="G271" s="2"/>
      <c r="H271" s="2"/>
      <c r="I271" s="2"/>
    </row>
    <row r="272" spans="2:9">
      <c r="B272" s="2"/>
      <c r="C272" s="2"/>
      <c r="D272" s="2"/>
      <c r="E272" s="2"/>
      <c r="F272" s="2"/>
      <c r="G272" s="2"/>
      <c r="H272" s="2"/>
      <c r="I272" s="2"/>
    </row>
    <row r="273" spans="2:9">
      <c r="B273" s="2"/>
      <c r="C273" s="2"/>
      <c r="D273" s="2"/>
      <c r="E273" s="2"/>
      <c r="F273" s="2"/>
      <c r="G273" s="2"/>
      <c r="H273" s="2"/>
      <c r="I273" s="2"/>
    </row>
    <row r="274" spans="2:9">
      <c r="B274" s="2"/>
      <c r="C274" s="2"/>
      <c r="D274" s="2"/>
      <c r="E274" s="2"/>
      <c r="F274" s="2"/>
      <c r="G274" s="2"/>
      <c r="H274" s="2"/>
      <c r="I274" s="2"/>
    </row>
    <row r="275" spans="2:9">
      <c r="B275" s="2"/>
      <c r="C275" s="2"/>
      <c r="D275" s="2"/>
      <c r="E275" s="2"/>
      <c r="F275" s="2"/>
      <c r="G275" s="2"/>
      <c r="H275" s="2"/>
      <c r="I275" s="2"/>
    </row>
    <row r="276" spans="2:9">
      <c r="B276" s="2"/>
      <c r="C276" s="2"/>
      <c r="D276" s="2"/>
      <c r="E276" s="2"/>
      <c r="F276" s="2"/>
      <c r="G276" s="2"/>
      <c r="H276" s="2"/>
      <c r="I276" s="2"/>
    </row>
    <row r="277" spans="2:9">
      <c r="B277" s="2"/>
      <c r="C277" s="2"/>
      <c r="D277" s="2"/>
      <c r="E277" s="2"/>
      <c r="F277" s="2"/>
      <c r="G277" s="2"/>
      <c r="H277" s="2"/>
      <c r="I277" s="2"/>
    </row>
    <row r="278" spans="2:9">
      <c r="B278" s="2"/>
      <c r="C278" s="2"/>
      <c r="D278" s="2"/>
      <c r="E278" s="2"/>
      <c r="F278" s="2"/>
      <c r="G278" s="2"/>
      <c r="H278" s="2"/>
      <c r="I278" s="2"/>
    </row>
    <row r="279" spans="2:9">
      <c r="B279" s="2"/>
      <c r="C279" s="2"/>
      <c r="D279" s="2"/>
      <c r="E279" s="2"/>
      <c r="F279" s="2"/>
      <c r="G279" s="2"/>
      <c r="H279" s="2"/>
      <c r="I279" s="2"/>
    </row>
    <row r="280" spans="2:9">
      <c r="B280" s="2"/>
      <c r="C280" s="2"/>
      <c r="D280" s="2"/>
      <c r="E280" s="2"/>
      <c r="F280" s="2"/>
      <c r="G280" s="2"/>
      <c r="H280" s="2"/>
      <c r="I280" s="2"/>
    </row>
    <row r="281" spans="2:9">
      <c r="B281" s="2"/>
      <c r="C281" s="2"/>
      <c r="D281" s="2"/>
      <c r="E281" s="2"/>
      <c r="F281" s="2"/>
      <c r="G281" s="2"/>
      <c r="H281" s="2"/>
      <c r="I281" s="2"/>
    </row>
    <row r="282" spans="2:9">
      <c r="B282" s="2"/>
      <c r="C282" s="2"/>
      <c r="D282" s="2"/>
      <c r="E282" s="2"/>
      <c r="F282" s="2"/>
      <c r="G282" s="2"/>
      <c r="H282" s="2"/>
      <c r="I282" s="2"/>
    </row>
    <row r="283" spans="2:9">
      <c r="B283" s="2"/>
      <c r="C283" s="2"/>
      <c r="D283" s="2"/>
      <c r="E283" s="2"/>
      <c r="F283" s="2"/>
      <c r="G283" s="2"/>
      <c r="H283" s="2"/>
      <c r="I283" s="2"/>
    </row>
    <row r="284" spans="2:9">
      <c r="B284" s="2"/>
      <c r="C284" s="2"/>
      <c r="D284" s="2"/>
      <c r="E284" s="2"/>
      <c r="F284" s="2"/>
      <c r="G284" s="2"/>
      <c r="H284" s="2"/>
      <c r="I284" s="2"/>
    </row>
    <row r="285" spans="2:9">
      <c r="B285" s="2"/>
      <c r="C285" s="2"/>
      <c r="D285" s="2"/>
      <c r="E285" s="2"/>
      <c r="F285" s="2"/>
      <c r="G285" s="2"/>
      <c r="H285" s="2"/>
      <c r="I285" s="2"/>
    </row>
    <row r="286" spans="2:9">
      <c r="B286" s="2"/>
      <c r="C286" s="2"/>
      <c r="D286" s="2"/>
      <c r="E286" s="2"/>
      <c r="F286" s="2"/>
      <c r="G286" s="2"/>
      <c r="H286" s="2"/>
      <c r="I286" s="2"/>
    </row>
    <row r="287" spans="2:9">
      <c r="B287" s="2"/>
      <c r="C287" s="2"/>
      <c r="D287" s="2"/>
      <c r="E287" s="2"/>
      <c r="F287" s="2"/>
      <c r="G287" s="2"/>
      <c r="H287" s="2"/>
      <c r="I287" s="2"/>
    </row>
    <row r="288" spans="2:9">
      <c r="B288" s="2"/>
      <c r="C288" s="2"/>
      <c r="D288" s="2"/>
      <c r="E288" s="2"/>
      <c r="F288" s="2"/>
      <c r="G288" s="2"/>
      <c r="H288" s="2"/>
      <c r="I288" s="2"/>
    </row>
    <row r="289" spans="2:9">
      <c r="B289" s="2"/>
      <c r="C289" s="2"/>
      <c r="D289" s="2"/>
      <c r="E289" s="2"/>
      <c r="F289" s="2"/>
      <c r="G289" s="2"/>
      <c r="H289" s="2"/>
      <c r="I289" s="2"/>
    </row>
    <row r="290" spans="2:9">
      <c r="B290" s="2"/>
      <c r="C290" s="2"/>
      <c r="D290" s="2"/>
      <c r="E290" s="2"/>
      <c r="F290" s="2"/>
      <c r="G290" s="2"/>
      <c r="H290" s="2"/>
      <c r="I290" s="2"/>
    </row>
    <row r="291" spans="2:9">
      <c r="B291" s="2"/>
      <c r="C291" s="2"/>
      <c r="D291" s="2"/>
      <c r="E291" s="2"/>
      <c r="F291" s="2"/>
      <c r="G291" s="2"/>
      <c r="H291" s="2"/>
      <c r="I291" s="2"/>
    </row>
    <row r="292" spans="2:9">
      <c r="B292" s="2"/>
      <c r="C292" s="2"/>
      <c r="D292" s="2"/>
      <c r="E292" s="2"/>
      <c r="F292" s="2"/>
      <c r="G292" s="2"/>
      <c r="H292" s="2"/>
      <c r="I292" s="2"/>
    </row>
    <row r="293" spans="2:9">
      <c r="B293" s="2"/>
      <c r="C293" s="2"/>
      <c r="D293" s="2"/>
      <c r="E293" s="2"/>
      <c r="F293" s="2"/>
      <c r="G293" s="2"/>
      <c r="H293" s="2"/>
      <c r="I293" s="2"/>
    </row>
    <row r="294" spans="2:9">
      <c r="B294" s="2"/>
      <c r="C294" s="2"/>
      <c r="D294" s="2"/>
      <c r="E294" s="2"/>
      <c r="F294" s="2"/>
      <c r="G294" s="2"/>
      <c r="H294" s="2"/>
      <c r="I294" s="2"/>
    </row>
    <row r="295" spans="2:9">
      <c r="B295" s="2"/>
      <c r="C295" s="2"/>
      <c r="D295" s="2"/>
      <c r="E295" s="2"/>
      <c r="F295" s="2"/>
      <c r="G295" s="2"/>
      <c r="H295" s="2"/>
      <c r="I295" s="2"/>
    </row>
    <row r="296" spans="2:9">
      <c r="B296" s="2"/>
      <c r="C296" s="2"/>
      <c r="D296" s="2"/>
      <c r="E296" s="2"/>
      <c r="F296" s="2"/>
      <c r="G296" s="2"/>
      <c r="H296" s="2"/>
      <c r="I296" s="2"/>
    </row>
    <row r="297" spans="2:9">
      <c r="B297" s="2"/>
      <c r="C297" s="2"/>
      <c r="D297" s="2"/>
      <c r="E297" s="2"/>
      <c r="F297" s="2"/>
      <c r="G297" s="2"/>
      <c r="H297" s="2"/>
      <c r="I297" s="2"/>
    </row>
    <row r="298" spans="2:9">
      <c r="B298" s="2"/>
      <c r="C298" s="2"/>
      <c r="D298" s="2"/>
      <c r="E298" s="2"/>
      <c r="F298" s="2"/>
      <c r="G298" s="2"/>
      <c r="H298" s="2"/>
      <c r="I298" s="2"/>
    </row>
    <row r="299" spans="2:9">
      <c r="B299" s="2"/>
      <c r="C299" s="2"/>
      <c r="D299" s="2"/>
      <c r="E299" s="2"/>
      <c r="F299" s="2"/>
      <c r="G299" s="2"/>
      <c r="H299" s="2"/>
      <c r="I299" s="2"/>
    </row>
    <row r="300" spans="2:9">
      <c r="B300" s="2"/>
      <c r="C300" s="2"/>
      <c r="D300" s="2"/>
      <c r="E300" s="2"/>
      <c r="F300" s="2"/>
      <c r="G300" s="2"/>
      <c r="H300" s="2"/>
      <c r="I300" s="2"/>
    </row>
    <row r="301" spans="2:9">
      <c r="B301" s="2"/>
      <c r="C301" s="2"/>
      <c r="D301" s="2"/>
      <c r="E301" s="2"/>
      <c r="F301" s="2"/>
      <c r="G301" s="2"/>
      <c r="H301" s="2"/>
      <c r="I301" s="2"/>
    </row>
    <row r="302" spans="2:9">
      <c r="B302" s="2"/>
      <c r="C302" s="2"/>
      <c r="D302" s="2"/>
      <c r="E302" s="2"/>
      <c r="F302" s="2"/>
      <c r="G302" s="2"/>
      <c r="H302" s="2"/>
      <c r="I302" s="2"/>
    </row>
    <row r="303" spans="2:9">
      <c r="B303" s="2"/>
      <c r="C303" s="2"/>
      <c r="D303" s="2"/>
      <c r="E303" s="2"/>
      <c r="F303" s="2"/>
      <c r="G303" s="2"/>
      <c r="H303" s="2"/>
      <c r="I303" s="2"/>
    </row>
    <row r="304" spans="2:9">
      <c r="B304" s="2"/>
      <c r="C304" s="2"/>
      <c r="D304" s="2"/>
      <c r="E304" s="2"/>
      <c r="F304" s="2"/>
      <c r="G304" s="2"/>
      <c r="H304" s="2"/>
      <c r="I304" s="2"/>
    </row>
    <row r="305" spans="2:9">
      <c r="B305" s="2"/>
      <c r="C305" s="2"/>
      <c r="D305" s="2"/>
      <c r="E305" s="2"/>
      <c r="F305" s="2"/>
      <c r="G305" s="2"/>
      <c r="H305" s="2"/>
      <c r="I305" s="2"/>
    </row>
    <row r="306" spans="2:9">
      <c r="B306" s="2"/>
      <c r="C306" s="2"/>
      <c r="D306" s="2"/>
      <c r="E306" s="2"/>
      <c r="F306" s="2"/>
      <c r="G306" s="2"/>
      <c r="H306" s="2"/>
      <c r="I306" s="2"/>
    </row>
    <row r="307" spans="2:9">
      <c r="B307" s="2"/>
      <c r="C307" s="2"/>
      <c r="D307" s="2"/>
      <c r="E307" s="2"/>
      <c r="F307" s="2"/>
      <c r="G307" s="2"/>
      <c r="H307" s="2"/>
      <c r="I307" s="2"/>
    </row>
    <row r="308" spans="2:9">
      <c r="B308" s="2"/>
      <c r="C308" s="2"/>
      <c r="D308" s="2"/>
      <c r="E308" s="2"/>
      <c r="F308" s="2"/>
      <c r="G308" s="2"/>
      <c r="H308" s="2"/>
      <c r="I308" s="2"/>
    </row>
    <row r="309" spans="2:9">
      <c r="B309" s="2"/>
      <c r="C309" s="2"/>
      <c r="D309" s="2"/>
      <c r="E309" s="2"/>
      <c r="F309" s="2"/>
      <c r="G309" s="2"/>
      <c r="H309" s="2"/>
      <c r="I309" s="2"/>
    </row>
    <row r="310" spans="2:9">
      <c r="B310" s="2"/>
      <c r="C310" s="2"/>
      <c r="D310" s="2"/>
      <c r="E310" s="2"/>
      <c r="F310" s="2"/>
      <c r="G310" s="2"/>
      <c r="H310" s="2"/>
      <c r="I310" s="2"/>
    </row>
    <row r="311" spans="2:9">
      <c r="B311" s="2"/>
      <c r="C311" s="2"/>
      <c r="D311" s="2"/>
      <c r="E311" s="2"/>
      <c r="F311" s="2"/>
      <c r="G311" s="2"/>
      <c r="H311" s="2"/>
      <c r="I311" s="2"/>
    </row>
    <row r="312" spans="2:9">
      <c r="B312" s="2"/>
      <c r="C312" s="2"/>
      <c r="D312" s="2"/>
      <c r="E312" s="2"/>
      <c r="F312" s="2"/>
      <c r="G312" s="2"/>
      <c r="H312" s="2"/>
      <c r="I312" s="2"/>
    </row>
    <row r="313" spans="2:9">
      <c r="B313" s="2"/>
      <c r="C313" s="2"/>
      <c r="D313" s="2"/>
      <c r="E313" s="2"/>
      <c r="F313" s="2"/>
      <c r="G313" s="2"/>
      <c r="H313" s="2"/>
      <c r="I313" s="2"/>
    </row>
    <row r="314" spans="2:9">
      <c r="B314" s="2"/>
      <c r="C314" s="2"/>
      <c r="D314" s="2"/>
      <c r="E314" s="2"/>
      <c r="F314" s="2"/>
      <c r="G314" s="2"/>
      <c r="H314" s="2"/>
      <c r="I314" s="2"/>
    </row>
    <row r="315" spans="2:9">
      <c r="B315" s="2"/>
      <c r="C315" s="2"/>
      <c r="D315" s="2"/>
      <c r="E315" s="2"/>
      <c r="F315" s="2"/>
      <c r="G315" s="2"/>
      <c r="H315" s="2"/>
      <c r="I315" s="2"/>
    </row>
    <row r="316" spans="2:9">
      <c r="B316" s="2"/>
      <c r="C316" s="2"/>
      <c r="D316" s="2"/>
      <c r="E316" s="2"/>
      <c r="F316" s="2"/>
      <c r="G316" s="2"/>
      <c r="H316" s="2"/>
      <c r="I316" s="2"/>
    </row>
    <row r="317" spans="2:9">
      <c r="B317" s="2"/>
      <c r="C317" s="2"/>
      <c r="D317" s="2"/>
      <c r="E317" s="2"/>
      <c r="F317" s="2"/>
      <c r="G317" s="2"/>
      <c r="H317" s="2"/>
      <c r="I317" s="2"/>
    </row>
    <row r="318" spans="2:9">
      <c r="B318" s="2"/>
      <c r="C318" s="2"/>
      <c r="D318" s="2"/>
      <c r="E318" s="2"/>
      <c r="F318" s="2"/>
      <c r="G318" s="2"/>
      <c r="H318" s="2"/>
      <c r="I318" s="2"/>
    </row>
    <row r="319" spans="2:9">
      <c r="B319" s="2"/>
      <c r="C319" s="2"/>
      <c r="D319" s="2"/>
      <c r="E319" s="2"/>
      <c r="F319" s="2"/>
      <c r="G319" s="2"/>
      <c r="H319" s="2"/>
      <c r="I319" s="2"/>
    </row>
    <row r="320" spans="2:9">
      <c r="B320" s="2"/>
      <c r="C320" s="2"/>
      <c r="D320" s="2"/>
      <c r="E320" s="2"/>
      <c r="F320" s="2"/>
      <c r="G320" s="2"/>
      <c r="H320" s="2"/>
      <c r="I320" s="2"/>
    </row>
    <row r="321" spans="2:9">
      <c r="B321" s="2"/>
      <c r="C321" s="2"/>
      <c r="D321" s="2"/>
      <c r="E321" s="2"/>
      <c r="F321" s="2"/>
      <c r="G321" s="2"/>
      <c r="H321" s="2"/>
      <c r="I321" s="2"/>
    </row>
    <row r="322" spans="2:9">
      <c r="B322" s="2"/>
      <c r="C322" s="2"/>
      <c r="D322" s="2"/>
      <c r="E322" s="2"/>
      <c r="F322" s="2"/>
      <c r="G322" s="2"/>
      <c r="H322" s="2"/>
      <c r="I322" s="2"/>
    </row>
    <row r="323" spans="2:9">
      <c r="B323" s="2"/>
      <c r="C323" s="2"/>
      <c r="D323" s="2"/>
      <c r="E323" s="2"/>
      <c r="F323" s="2"/>
      <c r="G323" s="2"/>
      <c r="H323" s="2"/>
      <c r="I323" s="2"/>
    </row>
    <row r="324" spans="2:9">
      <c r="B324" s="2"/>
      <c r="C324" s="2"/>
      <c r="D324" s="2"/>
      <c r="E324" s="2"/>
      <c r="F324" s="2"/>
      <c r="G324" s="2"/>
      <c r="H324" s="2"/>
      <c r="I324" s="2"/>
    </row>
    <row r="325" spans="2:9">
      <c r="B325" s="2"/>
      <c r="C325" s="2"/>
      <c r="D325" s="2"/>
      <c r="E325" s="2"/>
      <c r="F325" s="2"/>
      <c r="G325" s="2"/>
      <c r="H325" s="2"/>
      <c r="I325" s="2"/>
    </row>
    <row r="326" spans="2:9">
      <c r="B326" s="2"/>
      <c r="C326" s="2"/>
      <c r="D326" s="2"/>
      <c r="E326" s="2"/>
      <c r="F326" s="2"/>
      <c r="G326" s="2"/>
      <c r="H326" s="2"/>
      <c r="I326" s="2"/>
    </row>
    <row r="327" spans="2:9">
      <c r="B327" s="2"/>
      <c r="C327" s="2"/>
      <c r="D327" s="2"/>
      <c r="E327" s="2"/>
      <c r="F327" s="2"/>
      <c r="G327" s="2"/>
      <c r="H327" s="2"/>
      <c r="I327" s="2"/>
    </row>
    <row r="328" spans="2:9">
      <c r="B328" s="2"/>
      <c r="C328" s="2"/>
      <c r="D328" s="2"/>
      <c r="E328" s="2"/>
      <c r="F328" s="2"/>
      <c r="G328" s="2"/>
      <c r="H328" s="2"/>
      <c r="I328" s="2"/>
    </row>
    <row r="329" spans="2:9">
      <c r="B329" s="2"/>
      <c r="C329" s="2"/>
      <c r="D329" s="2"/>
      <c r="E329" s="2"/>
      <c r="F329" s="2"/>
      <c r="G329" s="2"/>
      <c r="H329" s="2"/>
      <c r="I329" s="2"/>
    </row>
    <row r="330" spans="2:9">
      <c r="B330" s="2"/>
      <c r="C330" s="2"/>
      <c r="D330" s="2"/>
      <c r="E330" s="2"/>
      <c r="F330" s="2"/>
      <c r="G330" s="2"/>
      <c r="H330" s="2"/>
      <c r="I330" s="2"/>
    </row>
    <row r="331" spans="2:9">
      <c r="B331" s="2"/>
      <c r="C331" s="2"/>
      <c r="D331" s="2"/>
      <c r="E331" s="2"/>
      <c r="F331" s="2"/>
      <c r="G331" s="2"/>
      <c r="H331" s="2"/>
      <c r="I331" s="2"/>
    </row>
    <row r="332" spans="2:9">
      <c r="B332" s="2"/>
      <c r="C332" s="2"/>
      <c r="D332" s="2"/>
      <c r="E332" s="2"/>
      <c r="F332" s="2"/>
      <c r="G332" s="2"/>
      <c r="H332" s="2"/>
      <c r="I332" s="2"/>
    </row>
    <row r="333" spans="2:9">
      <c r="B333" s="2"/>
      <c r="C333" s="2"/>
      <c r="D333" s="2"/>
      <c r="E333" s="2"/>
      <c r="F333" s="2"/>
      <c r="G333" s="2"/>
      <c r="H333" s="2"/>
      <c r="I333" s="2"/>
    </row>
    <row r="334" spans="2:9">
      <c r="B334" s="2"/>
      <c r="C334" s="2"/>
      <c r="D334" s="2"/>
      <c r="E334" s="2"/>
      <c r="F334" s="2"/>
      <c r="G334" s="2"/>
      <c r="H334" s="2"/>
      <c r="I334" s="2"/>
    </row>
    <row r="335" spans="2:9">
      <c r="B335" s="2"/>
      <c r="C335" s="2"/>
      <c r="D335" s="2"/>
      <c r="E335" s="2"/>
      <c r="F335" s="2"/>
      <c r="G335" s="2"/>
      <c r="H335" s="2"/>
      <c r="I335" s="2"/>
    </row>
    <row r="336" spans="2:9">
      <c r="B336" s="2"/>
      <c r="C336" s="2"/>
      <c r="D336" s="2"/>
      <c r="E336" s="2"/>
      <c r="F336" s="2"/>
      <c r="G336" s="2"/>
      <c r="H336" s="2"/>
      <c r="I336" s="2"/>
    </row>
    <row r="337" spans="2:9">
      <c r="B337" s="2"/>
      <c r="C337" s="2"/>
      <c r="D337" s="2"/>
      <c r="E337" s="2"/>
      <c r="F337" s="2"/>
      <c r="G337" s="2"/>
      <c r="H337" s="2"/>
      <c r="I337" s="2"/>
    </row>
    <row r="338" spans="2:9">
      <c r="B338" s="2"/>
      <c r="C338" s="2"/>
      <c r="D338" s="2"/>
      <c r="E338" s="2"/>
      <c r="F338" s="2"/>
      <c r="G338" s="2"/>
      <c r="H338" s="2"/>
      <c r="I338" s="2"/>
    </row>
    <row r="339" spans="2:9">
      <c r="B339" s="2"/>
      <c r="C339" s="2"/>
      <c r="D339" s="2"/>
      <c r="E339" s="2"/>
      <c r="F339" s="2"/>
      <c r="G339" s="2"/>
      <c r="H339" s="2"/>
      <c r="I339" s="2"/>
    </row>
    <row r="340" spans="2:9">
      <c r="B340" s="2"/>
      <c r="C340" s="2"/>
      <c r="D340" s="2"/>
      <c r="E340" s="2"/>
      <c r="F340" s="2"/>
      <c r="G340" s="2"/>
      <c r="H340" s="2"/>
      <c r="I340" s="2"/>
    </row>
    <row r="341" spans="2:9">
      <c r="B341" s="2"/>
      <c r="C341" s="2"/>
      <c r="D341" s="2"/>
      <c r="E341" s="2"/>
      <c r="F341" s="2"/>
      <c r="G341" s="2"/>
      <c r="H341" s="2"/>
      <c r="I341" s="2"/>
    </row>
    <row r="342" spans="2:9">
      <c r="B342" s="2"/>
      <c r="C342" s="2"/>
      <c r="D342" s="2"/>
      <c r="E342" s="2"/>
      <c r="F342" s="2"/>
      <c r="G342" s="2"/>
      <c r="H342" s="2"/>
      <c r="I342" s="2"/>
    </row>
    <row r="343" spans="2:9">
      <c r="B343" s="2"/>
      <c r="C343" s="2"/>
      <c r="D343" s="2"/>
      <c r="E343" s="2"/>
      <c r="F343" s="2"/>
      <c r="G343" s="2"/>
      <c r="H343" s="2"/>
      <c r="I343" s="2"/>
    </row>
    <row r="344" spans="2:9">
      <c r="B344" s="2"/>
      <c r="C344" s="2"/>
      <c r="D344" s="2"/>
      <c r="E344" s="2"/>
      <c r="F344" s="2"/>
      <c r="G344" s="2"/>
      <c r="H344" s="2"/>
      <c r="I344" s="2"/>
    </row>
    <row r="345" spans="2:9">
      <c r="B345" s="2"/>
      <c r="C345" s="2"/>
      <c r="D345" s="2"/>
      <c r="E345" s="2"/>
      <c r="F345" s="2"/>
      <c r="G345" s="2"/>
      <c r="H345" s="2"/>
      <c r="I345" s="2"/>
    </row>
    <row r="346" spans="2:9">
      <c r="B346" s="2"/>
      <c r="C346" s="2"/>
      <c r="D346" s="2"/>
      <c r="E346" s="2"/>
      <c r="F346" s="2"/>
      <c r="G346" s="2"/>
      <c r="H346" s="2"/>
      <c r="I346" s="2"/>
    </row>
    <row r="347" spans="2:9">
      <c r="B347" s="2"/>
      <c r="C347" s="2"/>
      <c r="D347" s="2"/>
      <c r="E347" s="2"/>
      <c r="F347" s="2"/>
      <c r="G347" s="2"/>
      <c r="H347" s="2"/>
      <c r="I347" s="2"/>
    </row>
    <row r="348" spans="2:9">
      <c r="B348" s="2"/>
      <c r="C348" s="2"/>
      <c r="D348" s="2"/>
      <c r="E348" s="2"/>
      <c r="F348" s="2"/>
      <c r="G348" s="2"/>
      <c r="H348" s="2"/>
      <c r="I348" s="2"/>
    </row>
    <row r="349" spans="2:9">
      <c r="B349" s="2"/>
      <c r="C349" s="2"/>
      <c r="D349" s="2"/>
      <c r="E349" s="2"/>
      <c r="F349" s="2"/>
      <c r="G349" s="2"/>
      <c r="H349" s="2"/>
      <c r="I349" s="2"/>
    </row>
    <row r="350" spans="2:9">
      <c r="B350" s="2"/>
      <c r="C350" s="2"/>
      <c r="D350" s="2"/>
      <c r="E350" s="2"/>
      <c r="F350" s="2"/>
      <c r="G350" s="2"/>
      <c r="H350" s="2"/>
      <c r="I350" s="2"/>
    </row>
    <row r="351" spans="2:9">
      <c r="B351" s="2"/>
      <c r="C351" s="2"/>
      <c r="D351" s="2"/>
      <c r="E351" s="2"/>
      <c r="F351" s="2"/>
      <c r="G351" s="2"/>
      <c r="H351" s="2"/>
      <c r="I351" s="2"/>
    </row>
    <row r="352" spans="2:9">
      <c r="B352" s="2"/>
      <c r="C352" s="2"/>
      <c r="D352" s="2"/>
      <c r="E352" s="2"/>
      <c r="F352" s="2"/>
      <c r="G352" s="2"/>
      <c r="H352" s="2"/>
      <c r="I352" s="2"/>
    </row>
    <row r="353" spans="2:9">
      <c r="B353" s="2"/>
      <c r="C353" s="2"/>
      <c r="D353" s="2"/>
      <c r="E353" s="2"/>
      <c r="F353" s="2"/>
      <c r="G353" s="2"/>
      <c r="H353" s="2"/>
      <c r="I353" s="2"/>
    </row>
    <row r="354" spans="2:9">
      <c r="B354" s="2"/>
      <c r="C354" s="2"/>
      <c r="D354" s="2"/>
      <c r="E354" s="2"/>
      <c r="F354" s="2"/>
      <c r="G354" s="2"/>
      <c r="H354" s="2"/>
      <c r="I354" s="2"/>
    </row>
    <row r="355" spans="2:9">
      <c r="B355" s="2"/>
      <c r="C355" s="2"/>
      <c r="D355" s="2"/>
      <c r="E355" s="2"/>
      <c r="F355" s="2"/>
      <c r="G355" s="2"/>
      <c r="H355" s="2"/>
      <c r="I355" s="2"/>
    </row>
    <row r="356" spans="2:9">
      <c r="B356" s="2"/>
      <c r="C356" s="2"/>
      <c r="D356" s="2"/>
      <c r="E356" s="2"/>
      <c r="F356" s="2"/>
      <c r="G356" s="2"/>
      <c r="H356" s="2"/>
      <c r="I356" s="2"/>
    </row>
    <row r="357" spans="2:9">
      <c r="B357" s="2"/>
      <c r="C357" s="2"/>
      <c r="D357" s="2"/>
      <c r="E357" s="2"/>
      <c r="F357" s="2"/>
      <c r="G357" s="2"/>
      <c r="H357" s="2"/>
      <c r="I357" s="2"/>
    </row>
    <row r="358" spans="2:9">
      <c r="B358" s="2"/>
      <c r="C358" s="2"/>
      <c r="D358" s="2"/>
      <c r="E358" s="2"/>
      <c r="F358" s="2"/>
      <c r="G358" s="2"/>
      <c r="H358" s="2"/>
      <c r="I358" s="2"/>
    </row>
    <row r="359" spans="2:9">
      <c r="B359" s="2"/>
      <c r="C359" s="2"/>
      <c r="D359" s="2"/>
      <c r="E359" s="2"/>
      <c r="F359" s="2"/>
      <c r="G359" s="2"/>
      <c r="H359" s="2"/>
      <c r="I359" s="2"/>
    </row>
    <row r="360" spans="2:9">
      <c r="B360" s="2"/>
      <c r="C360" s="2"/>
      <c r="D360" s="2"/>
      <c r="E360" s="2"/>
      <c r="F360" s="2"/>
      <c r="G360" s="2"/>
      <c r="H360" s="2"/>
      <c r="I360" s="2"/>
    </row>
    <row r="361" spans="2:9">
      <c r="B361" s="2"/>
      <c r="C361" s="2"/>
      <c r="D361" s="2"/>
      <c r="E361" s="2"/>
      <c r="F361" s="2"/>
      <c r="G361" s="2"/>
      <c r="H361" s="2"/>
      <c r="I361" s="2"/>
    </row>
    <row r="362" spans="2:9">
      <c r="B362" s="2"/>
      <c r="C362" s="2"/>
      <c r="D362" s="2"/>
      <c r="E362" s="2"/>
      <c r="F362" s="2"/>
      <c r="G362" s="2"/>
      <c r="H362" s="2"/>
      <c r="I362" s="2"/>
    </row>
    <row r="363" spans="2:9">
      <c r="B363" s="2"/>
      <c r="C363" s="2"/>
      <c r="D363" s="2"/>
      <c r="E363" s="2"/>
      <c r="F363" s="2"/>
      <c r="G363" s="2"/>
      <c r="H363" s="2"/>
      <c r="I363" s="2"/>
    </row>
    <row r="364" spans="2:9">
      <c r="B364" s="2"/>
      <c r="C364" s="2"/>
      <c r="D364" s="2"/>
      <c r="E364" s="2"/>
      <c r="F364" s="2"/>
      <c r="G364" s="2"/>
      <c r="H364" s="2"/>
      <c r="I364" s="2"/>
    </row>
    <row r="365" spans="2:9">
      <c r="B365" s="2"/>
      <c r="C365" s="2"/>
      <c r="D365" s="2"/>
      <c r="E365" s="2"/>
      <c r="F365" s="2"/>
      <c r="G365" s="2"/>
      <c r="H365" s="2"/>
      <c r="I365" s="2"/>
    </row>
    <row r="366" spans="2:9">
      <c r="B366" s="2"/>
      <c r="C366" s="2"/>
      <c r="D366" s="2"/>
      <c r="E366" s="2"/>
      <c r="F366" s="2"/>
      <c r="G366" s="2"/>
      <c r="H366" s="2"/>
      <c r="I366" s="2"/>
    </row>
    <row r="367" spans="2:9">
      <c r="B367" s="2"/>
      <c r="C367" s="2"/>
      <c r="D367" s="2"/>
      <c r="E367" s="2"/>
      <c r="F367" s="2"/>
      <c r="G367" s="2"/>
      <c r="H367" s="2"/>
      <c r="I367" s="2"/>
    </row>
    <row r="368" spans="2:9">
      <c r="B368" s="2"/>
      <c r="C368" s="2"/>
      <c r="D368" s="2"/>
      <c r="E368" s="2"/>
      <c r="F368" s="2"/>
      <c r="G368" s="2"/>
      <c r="H368" s="2"/>
      <c r="I368" s="2"/>
    </row>
    <row r="369" spans="2:9">
      <c r="B369" s="2"/>
      <c r="C369" s="2"/>
      <c r="D369" s="2"/>
      <c r="E369" s="2"/>
      <c r="F369" s="2"/>
      <c r="G369" s="2"/>
      <c r="H369" s="2"/>
      <c r="I369" s="2"/>
    </row>
    <row r="370" spans="2:9">
      <c r="B370" s="2"/>
      <c r="C370" s="2"/>
      <c r="D370" s="2"/>
      <c r="E370" s="2"/>
      <c r="F370" s="2"/>
      <c r="G370" s="2"/>
      <c r="H370" s="2"/>
      <c r="I370" s="2"/>
    </row>
    <row r="371" spans="2:9">
      <c r="B371" s="2"/>
      <c r="C371" s="2"/>
      <c r="D371" s="2"/>
      <c r="E371" s="2"/>
      <c r="F371" s="2"/>
      <c r="G371" s="2"/>
      <c r="H371" s="2"/>
      <c r="I371" s="2"/>
    </row>
    <row r="372" spans="2:9">
      <c r="B372" s="2"/>
      <c r="C372" s="2"/>
      <c r="D372" s="2"/>
      <c r="E372" s="2"/>
      <c r="F372" s="2"/>
      <c r="G372" s="2"/>
      <c r="H372" s="2"/>
      <c r="I372" s="2"/>
    </row>
    <row r="373" spans="2:9">
      <c r="B373" s="2"/>
      <c r="C373" s="2"/>
      <c r="D373" s="2"/>
      <c r="E373" s="2"/>
      <c r="F373" s="2"/>
      <c r="G373" s="2"/>
      <c r="H373" s="2"/>
      <c r="I373" s="2"/>
    </row>
    <row r="374" spans="2:9">
      <c r="B374" s="2"/>
      <c r="C374" s="2"/>
      <c r="D374" s="2"/>
      <c r="E374" s="2"/>
      <c r="F374" s="2"/>
      <c r="G374" s="2"/>
      <c r="H374" s="2"/>
      <c r="I374" s="2"/>
    </row>
    <row r="375" spans="2:9">
      <c r="B375" s="2"/>
      <c r="C375" s="2"/>
      <c r="D375" s="2"/>
      <c r="E375" s="2"/>
      <c r="F375" s="2"/>
      <c r="G375" s="2"/>
      <c r="H375" s="2"/>
      <c r="I375" s="2"/>
    </row>
    <row r="376" spans="2:9">
      <c r="B376" s="2"/>
      <c r="C376" s="2"/>
      <c r="D376" s="2"/>
      <c r="E376" s="2"/>
      <c r="F376" s="2"/>
      <c r="G376" s="2"/>
      <c r="H376" s="2"/>
      <c r="I376" s="2"/>
    </row>
    <row r="377" spans="2:9">
      <c r="B377" s="2"/>
      <c r="C377" s="2"/>
      <c r="D377" s="2"/>
      <c r="E377" s="2"/>
      <c r="F377" s="2"/>
      <c r="G377" s="2"/>
      <c r="H377" s="2"/>
      <c r="I377" s="2"/>
    </row>
    <row r="378" spans="2:9">
      <c r="B378" s="2"/>
      <c r="C378" s="2"/>
      <c r="D378" s="2"/>
      <c r="E378" s="2"/>
      <c r="F378" s="2"/>
      <c r="G378" s="2"/>
      <c r="H378" s="2"/>
      <c r="I378" s="2"/>
    </row>
    <row r="379" spans="2:9">
      <c r="B379" s="2"/>
      <c r="C379" s="2"/>
      <c r="D379" s="2"/>
      <c r="E379" s="2"/>
      <c r="F379" s="2"/>
      <c r="G379" s="2"/>
      <c r="H379" s="2"/>
      <c r="I379" s="2"/>
    </row>
    <row r="380" spans="2:9">
      <c r="B380" s="2"/>
      <c r="C380" s="2"/>
      <c r="D380" s="2"/>
      <c r="E380" s="2"/>
      <c r="F380" s="2"/>
      <c r="G380" s="2"/>
      <c r="H380" s="2"/>
      <c r="I380" s="2"/>
    </row>
    <row r="381" spans="2:9">
      <c r="B381" s="2"/>
      <c r="C381" s="2"/>
      <c r="D381" s="2"/>
      <c r="E381" s="2"/>
      <c r="F381" s="2"/>
      <c r="G381" s="2"/>
      <c r="H381" s="2"/>
      <c r="I381" s="2"/>
    </row>
    <row r="382" spans="2:9">
      <c r="B382" s="2"/>
      <c r="C382" s="2"/>
      <c r="D382" s="2"/>
      <c r="E382" s="2"/>
      <c r="F382" s="2"/>
      <c r="G382" s="2"/>
      <c r="H382" s="2"/>
      <c r="I382" s="2"/>
    </row>
    <row r="383" spans="2:9">
      <c r="B383" s="2"/>
      <c r="C383" s="2"/>
      <c r="D383" s="2"/>
      <c r="E383" s="2"/>
      <c r="F383" s="2"/>
      <c r="G383" s="2"/>
      <c r="H383" s="2"/>
      <c r="I383" s="2"/>
    </row>
    <row r="384" spans="2:9">
      <c r="B384" s="2"/>
      <c r="C384" s="2"/>
      <c r="D384" s="2"/>
      <c r="E384" s="2"/>
      <c r="F384" s="2"/>
      <c r="G384" s="2"/>
      <c r="H384" s="2"/>
      <c r="I384" s="2"/>
    </row>
    <row r="385" spans="2:9">
      <c r="B385" s="2"/>
      <c r="C385" s="2"/>
      <c r="D385" s="2"/>
      <c r="E385" s="2"/>
      <c r="F385" s="2"/>
      <c r="G385" s="2"/>
      <c r="H385" s="2"/>
      <c r="I385" s="2"/>
    </row>
    <row r="386" spans="2:9">
      <c r="B386" s="2"/>
      <c r="C386" s="2"/>
      <c r="D386" s="2"/>
      <c r="E386" s="2"/>
      <c r="F386" s="2"/>
      <c r="G386" s="2"/>
      <c r="H386" s="2"/>
      <c r="I386" s="2"/>
    </row>
    <row r="387" spans="2:9">
      <c r="B387" s="2"/>
      <c r="C387" s="2"/>
      <c r="D387" s="2"/>
      <c r="E387" s="2"/>
      <c r="F387" s="2"/>
      <c r="G387" s="2"/>
      <c r="H387" s="2"/>
      <c r="I387" s="2"/>
    </row>
    <row r="388" spans="2:9">
      <c r="B388" s="2"/>
      <c r="C388" s="2"/>
      <c r="D388" s="2"/>
      <c r="E388" s="2"/>
      <c r="F388" s="2"/>
      <c r="G388" s="2"/>
      <c r="H388" s="2"/>
      <c r="I388" s="2"/>
    </row>
    <row r="389" spans="2:9">
      <c r="B389" s="2"/>
      <c r="C389" s="2"/>
      <c r="D389" s="2"/>
      <c r="E389" s="2"/>
      <c r="F389" s="2"/>
      <c r="G389" s="2"/>
      <c r="H389" s="2"/>
      <c r="I389" s="2"/>
    </row>
    <row r="390" spans="2:9">
      <c r="B390" s="2"/>
      <c r="C390" s="2"/>
      <c r="D390" s="2"/>
      <c r="E390" s="2"/>
      <c r="F390" s="2"/>
      <c r="G390" s="2"/>
      <c r="H390" s="2"/>
      <c r="I390" s="2"/>
    </row>
    <row r="391" spans="2:9">
      <c r="B391" s="2"/>
      <c r="C391" s="2"/>
      <c r="D391" s="2"/>
      <c r="E391" s="2"/>
      <c r="F391" s="2"/>
      <c r="G391" s="2"/>
      <c r="H391" s="2"/>
      <c r="I391" s="2"/>
    </row>
    <row r="392" spans="2:9">
      <c r="B392" s="2"/>
      <c r="C392" s="2"/>
      <c r="D392" s="2"/>
      <c r="E392" s="2"/>
      <c r="F392" s="2"/>
      <c r="G392" s="2"/>
      <c r="H392" s="2"/>
      <c r="I392" s="2"/>
    </row>
    <row r="393" spans="2:9">
      <c r="B393" s="2"/>
      <c r="C393" s="2"/>
      <c r="D393" s="2"/>
      <c r="E393" s="2"/>
      <c r="F393" s="2"/>
      <c r="G393" s="2"/>
      <c r="H393" s="2"/>
      <c r="I393" s="2"/>
    </row>
    <row r="394" spans="2:9">
      <c r="B394" s="2"/>
      <c r="C394" s="2"/>
      <c r="D394" s="2"/>
      <c r="E394" s="2"/>
      <c r="F394" s="2"/>
      <c r="G394" s="2"/>
      <c r="H394" s="2"/>
      <c r="I394" s="2"/>
    </row>
    <row r="395" spans="2:9">
      <c r="B395" s="2"/>
      <c r="C395" s="2"/>
      <c r="D395" s="2"/>
      <c r="E395" s="2"/>
      <c r="F395" s="2"/>
      <c r="G395" s="2"/>
      <c r="H395" s="2"/>
      <c r="I395" s="2"/>
    </row>
    <row r="396" spans="2:9">
      <c r="B396" s="2"/>
      <c r="C396" s="2"/>
      <c r="D396" s="2"/>
      <c r="E396" s="2"/>
      <c r="F396" s="2"/>
      <c r="G396" s="2"/>
      <c r="H396" s="2"/>
      <c r="I396" s="2"/>
    </row>
    <row r="397" spans="2:9">
      <c r="B397" s="2"/>
      <c r="C397" s="2"/>
      <c r="D397" s="2"/>
      <c r="E397" s="2"/>
      <c r="F397" s="2"/>
      <c r="G397" s="2"/>
      <c r="H397" s="2"/>
      <c r="I397" s="2"/>
    </row>
    <row r="398" spans="2:9">
      <c r="B398" s="2"/>
      <c r="C398" s="2"/>
      <c r="D398" s="2"/>
      <c r="E398" s="2"/>
      <c r="F398" s="2"/>
      <c r="G398" s="2"/>
      <c r="H398" s="2"/>
      <c r="I398" s="2"/>
    </row>
    <row r="399" spans="2:9">
      <c r="B399" s="2"/>
      <c r="C399" s="2"/>
      <c r="D399" s="2"/>
      <c r="E399" s="2"/>
      <c r="F399" s="2"/>
      <c r="G399" s="2"/>
      <c r="H399" s="2"/>
      <c r="I399" s="2"/>
    </row>
    <row r="400" spans="2:9">
      <c r="B400" s="2"/>
      <c r="C400" s="2"/>
      <c r="D400" s="2"/>
      <c r="E400" s="2"/>
      <c r="F400" s="2"/>
      <c r="G400" s="2"/>
      <c r="H400" s="2"/>
      <c r="I400" s="2"/>
    </row>
    <row r="401" spans="2:9">
      <c r="B401" s="2"/>
      <c r="C401" s="2"/>
      <c r="D401" s="2"/>
      <c r="E401" s="2"/>
      <c r="F401" s="2"/>
      <c r="G401" s="2"/>
      <c r="H401" s="2"/>
      <c r="I401" s="2"/>
    </row>
    <row r="402" spans="2:9">
      <c r="B402" s="2"/>
      <c r="C402" s="2"/>
      <c r="D402" s="2"/>
      <c r="E402" s="2"/>
      <c r="F402" s="2"/>
      <c r="G402" s="2"/>
      <c r="H402" s="2"/>
      <c r="I402" s="2"/>
    </row>
    <row r="403" spans="2:9">
      <c r="B403" s="2"/>
      <c r="C403" s="2"/>
      <c r="D403" s="2"/>
      <c r="E403" s="2"/>
      <c r="F403" s="2"/>
      <c r="G403" s="2"/>
      <c r="H403" s="2"/>
      <c r="I403" s="2"/>
    </row>
    <row r="404" spans="2:9">
      <c r="B404" s="2"/>
      <c r="C404" s="2"/>
      <c r="D404" s="2"/>
      <c r="E404" s="2"/>
      <c r="F404" s="2"/>
      <c r="G404" s="2"/>
      <c r="H404" s="2"/>
      <c r="I404" s="2"/>
    </row>
    <row r="405" spans="2:9">
      <c r="B405" s="2"/>
      <c r="C405" s="2"/>
      <c r="D405" s="2"/>
      <c r="E405" s="2"/>
      <c r="F405" s="2"/>
      <c r="G405" s="2"/>
      <c r="H405" s="2"/>
      <c r="I405" s="2"/>
    </row>
    <row r="406" spans="2:9">
      <c r="B406" s="2"/>
      <c r="C406" s="2"/>
      <c r="D406" s="2"/>
      <c r="E406" s="2"/>
      <c r="F406" s="2"/>
      <c r="G406" s="2"/>
      <c r="H406" s="2"/>
      <c r="I406" s="2"/>
    </row>
    <row r="407" spans="2:9">
      <c r="B407" s="2"/>
      <c r="C407" s="2"/>
      <c r="D407" s="2"/>
      <c r="E407" s="2"/>
      <c r="F407" s="2"/>
      <c r="G407" s="2"/>
      <c r="H407" s="2"/>
      <c r="I407" s="2"/>
    </row>
    <row r="408" spans="2:9">
      <c r="B408" s="2"/>
      <c r="C408" s="2"/>
      <c r="D408" s="2"/>
      <c r="E408" s="2"/>
      <c r="F408" s="2"/>
      <c r="G408" s="2"/>
      <c r="H408" s="2"/>
      <c r="I408" s="2"/>
    </row>
    <row r="409" spans="2:9">
      <c r="B409" s="2"/>
      <c r="C409" s="2"/>
      <c r="D409" s="2"/>
      <c r="E409" s="2"/>
      <c r="F409" s="2"/>
      <c r="G409" s="2"/>
      <c r="H409" s="2"/>
      <c r="I409" s="2"/>
    </row>
    <row r="410" spans="2:9">
      <c r="B410" s="2"/>
      <c r="C410" s="2"/>
      <c r="D410" s="2"/>
      <c r="E410" s="2"/>
      <c r="F410" s="2"/>
      <c r="G410" s="2"/>
      <c r="H410" s="2"/>
      <c r="I410" s="2"/>
    </row>
    <row r="411" spans="2:9">
      <c r="B411" s="2"/>
      <c r="C411" s="2"/>
      <c r="D411" s="2"/>
      <c r="E411" s="2"/>
      <c r="F411" s="2"/>
      <c r="G411" s="2"/>
      <c r="H411" s="2"/>
      <c r="I411" s="2"/>
    </row>
    <row r="412" spans="2:9">
      <c r="B412" s="2"/>
      <c r="C412" s="2"/>
      <c r="D412" s="2"/>
      <c r="E412" s="2"/>
      <c r="F412" s="2"/>
      <c r="G412" s="2"/>
      <c r="H412" s="2"/>
      <c r="I412" s="2"/>
    </row>
    <row r="413" spans="2:9">
      <c r="B413" s="2"/>
      <c r="C413" s="2"/>
      <c r="D413" s="2"/>
      <c r="E413" s="2"/>
      <c r="F413" s="2"/>
      <c r="G413" s="2"/>
      <c r="H413" s="2"/>
      <c r="I413" s="2"/>
    </row>
    <row r="414" spans="2:9">
      <c r="B414" s="2"/>
      <c r="C414" s="2"/>
      <c r="D414" s="2"/>
      <c r="E414" s="2"/>
      <c r="F414" s="2"/>
      <c r="G414" s="2"/>
      <c r="H414" s="2"/>
      <c r="I414" s="2"/>
    </row>
    <row r="415" spans="2:9">
      <c r="B415" s="2"/>
      <c r="C415" s="2"/>
      <c r="D415" s="2"/>
      <c r="E415" s="2"/>
      <c r="F415" s="2"/>
      <c r="G415" s="2"/>
      <c r="H415" s="2"/>
      <c r="I415" s="2"/>
    </row>
    <row r="416" spans="2:9">
      <c r="B416" s="2"/>
      <c r="C416" s="2"/>
      <c r="D416" s="2"/>
      <c r="E416" s="2"/>
      <c r="F416" s="2"/>
      <c r="G416" s="2"/>
      <c r="H416" s="2"/>
      <c r="I416" s="2"/>
    </row>
    <row r="417" spans="2:9">
      <c r="B417" s="2"/>
      <c r="C417" s="2"/>
      <c r="D417" s="2"/>
      <c r="E417" s="2"/>
      <c r="F417" s="2"/>
      <c r="G417" s="2"/>
      <c r="H417" s="2"/>
      <c r="I417" s="2"/>
    </row>
    <row r="418" spans="2:9">
      <c r="B418" s="2"/>
      <c r="C418" s="2"/>
      <c r="D418" s="2"/>
      <c r="E418" s="2"/>
      <c r="F418" s="2"/>
      <c r="G418" s="2"/>
      <c r="H418" s="2"/>
      <c r="I418" s="2"/>
    </row>
    <row r="419" spans="2:9">
      <c r="B419" s="2"/>
      <c r="C419" s="2"/>
      <c r="D419" s="2"/>
      <c r="E419" s="2"/>
      <c r="F419" s="2"/>
      <c r="G419" s="2"/>
      <c r="H419" s="2"/>
      <c r="I419" s="2"/>
    </row>
    <row r="420" spans="2:9">
      <c r="B420" s="2"/>
      <c r="C420" s="2"/>
      <c r="D420" s="2"/>
      <c r="E420" s="2"/>
      <c r="F420" s="2"/>
      <c r="G420" s="2"/>
      <c r="H420" s="2"/>
      <c r="I420" s="2"/>
    </row>
    <row r="421" spans="2:9">
      <c r="B421" s="2"/>
      <c r="C421" s="2"/>
      <c r="D421" s="2"/>
      <c r="E421" s="2"/>
      <c r="F421" s="2"/>
      <c r="G421" s="2"/>
      <c r="H421" s="2"/>
      <c r="I421" s="2"/>
    </row>
    <row r="422" spans="2:9">
      <c r="B422" s="2"/>
      <c r="C422" s="2"/>
      <c r="D422" s="2"/>
      <c r="E422" s="2"/>
      <c r="F422" s="2"/>
      <c r="G422" s="2"/>
      <c r="H422" s="2"/>
      <c r="I422" s="2"/>
    </row>
    <row r="423" spans="2:9">
      <c r="B423" s="2"/>
      <c r="C423" s="2"/>
      <c r="D423" s="2"/>
      <c r="E423" s="2"/>
      <c r="F423" s="2"/>
      <c r="G423" s="2"/>
      <c r="H423" s="2"/>
      <c r="I423" s="2"/>
    </row>
    <row r="424" spans="2:9">
      <c r="B424" s="2"/>
      <c r="C424" s="2"/>
      <c r="D424" s="2"/>
      <c r="E424" s="2"/>
      <c r="F424" s="2"/>
      <c r="G424" s="2"/>
      <c r="H424" s="2"/>
      <c r="I424" s="2"/>
    </row>
    <row r="425" spans="2:9">
      <c r="B425" s="2"/>
      <c r="C425" s="2"/>
      <c r="D425" s="2"/>
      <c r="E425" s="2"/>
      <c r="F425" s="2"/>
      <c r="G425" s="2"/>
      <c r="H425" s="2"/>
      <c r="I425" s="2"/>
    </row>
    <row r="426" spans="2:9">
      <c r="B426" s="2"/>
      <c r="C426" s="2"/>
      <c r="D426" s="2"/>
      <c r="E426" s="2"/>
      <c r="F426" s="2"/>
      <c r="G426" s="2"/>
      <c r="H426" s="2"/>
      <c r="I426" s="2"/>
    </row>
    <row r="427" spans="2:9">
      <c r="B427" s="2"/>
      <c r="C427" s="2"/>
      <c r="D427" s="2"/>
      <c r="E427" s="2"/>
      <c r="F427" s="2"/>
      <c r="G427" s="2"/>
      <c r="H427" s="2"/>
      <c r="I427" s="2"/>
    </row>
    <row r="428" spans="2:9">
      <c r="B428" s="2"/>
      <c r="C428" s="2"/>
      <c r="D428" s="2"/>
      <c r="E428" s="2"/>
      <c r="F428" s="2"/>
      <c r="G428" s="2"/>
      <c r="H428" s="2"/>
      <c r="I428" s="2"/>
    </row>
    <row r="429" spans="2:9">
      <c r="B429" s="2"/>
      <c r="C429" s="2"/>
      <c r="D429" s="2"/>
      <c r="E429" s="2"/>
      <c r="F429" s="2"/>
      <c r="G429" s="2"/>
      <c r="H429" s="2"/>
      <c r="I429" s="2"/>
    </row>
    <row r="430" spans="2:9">
      <c r="B430" s="2"/>
      <c r="C430" s="2"/>
      <c r="D430" s="2"/>
      <c r="E430" s="2"/>
      <c r="F430" s="2"/>
      <c r="G430" s="2"/>
      <c r="H430" s="2"/>
      <c r="I430" s="2"/>
    </row>
    <row r="431" spans="2:9">
      <c r="B431" s="2"/>
      <c r="C431" s="2"/>
      <c r="D431" s="2"/>
      <c r="E431" s="2"/>
      <c r="F431" s="2"/>
      <c r="G431" s="2"/>
      <c r="H431" s="2"/>
      <c r="I431" s="2"/>
    </row>
    <row r="432" spans="2:9">
      <c r="B432" s="2"/>
      <c r="C432" s="2"/>
      <c r="D432" s="2"/>
      <c r="E432" s="2"/>
      <c r="F432" s="2"/>
      <c r="G432" s="2"/>
      <c r="H432" s="2"/>
      <c r="I432" s="2"/>
    </row>
    <row r="433" spans="2:9">
      <c r="B433" s="2"/>
      <c r="C433" s="2"/>
      <c r="D433" s="2"/>
      <c r="E433" s="2"/>
      <c r="F433" s="2"/>
      <c r="G433" s="2"/>
      <c r="H433" s="2"/>
      <c r="I433" s="2"/>
    </row>
    <row r="434" spans="2:9">
      <c r="B434" s="2"/>
      <c r="C434" s="2"/>
      <c r="D434" s="2"/>
      <c r="E434" s="2"/>
      <c r="F434" s="2"/>
      <c r="G434" s="2"/>
      <c r="H434" s="2"/>
      <c r="I434" s="2"/>
    </row>
    <row r="435" spans="2:9">
      <c r="B435" s="2"/>
      <c r="C435" s="2"/>
      <c r="D435" s="2"/>
      <c r="E435" s="2"/>
      <c r="F435" s="2"/>
      <c r="G435" s="2"/>
      <c r="H435" s="2"/>
      <c r="I435" s="2"/>
    </row>
    <row r="436" spans="2:9">
      <c r="B436" s="2"/>
      <c r="C436" s="2"/>
      <c r="D436" s="2"/>
      <c r="E436" s="2"/>
      <c r="F436" s="2"/>
      <c r="G436" s="2"/>
      <c r="H436" s="2"/>
      <c r="I436" s="2"/>
    </row>
    <row r="437" spans="2:9">
      <c r="B437" s="2"/>
      <c r="C437" s="2"/>
      <c r="D437" s="2"/>
      <c r="E437" s="2"/>
      <c r="F437" s="2"/>
      <c r="G437" s="2"/>
      <c r="H437" s="2"/>
      <c r="I437" s="2"/>
    </row>
    <row r="438" spans="2:9">
      <c r="B438" s="2"/>
      <c r="C438" s="2"/>
      <c r="D438" s="2"/>
      <c r="E438" s="2"/>
      <c r="F438" s="2"/>
      <c r="G438" s="2"/>
      <c r="H438" s="2"/>
      <c r="I438" s="2"/>
    </row>
    <row r="439" spans="2:9">
      <c r="B439" s="2"/>
      <c r="C439" s="2"/>
      <c r="D439" s="2"/>
      <c r="E439" s="2"/>
      <c r="F439" s="2"/>
      <c r="G439" s="2"/>
      <c r="H439" s="2"/>
      <c r="I439" s="2"/>
    </row>
    <row r="440" spans="2:9">
      <c r="B440" s="2"/>
      <c r="C440" s="2"/>
      <c r="D440" s="2"/>
      <c r="E440" s="2"/>
      <c r="F440" s="2"/>
      <c r="G440" s="2"/>
      <c r="H440" s="2"/>
      <c r="I440" s="2"/>
    </row>
    <row r="441" spans="2:9">
      <c r="B441" s="2"/>
      <c r="C441" s="2"/>
      <c r="D441" s="2"/>
      <c r="E441" s="2"/>
      <c r="F441" s="2"/>
      <c r="G441" s="2"/>
      <c r="H441" s="2"/>
      <c r="I441" s="2"/>
    </row>
    <row r="442" spans="2:9">
      <c r="B442" s="2"/>
      <c r="C442" s="2"/>
      <c r="D442" s="2"/>
      <c r="E442" s="2"/>
      <c r="F442" s="2"/>
      <c r="G442" s="2"/>
      <c r="H442" s="2"/>
      <c r="I442" s="2"/>
    </row>
    <row r="443" spans="2:9">
      <c r="B443" s="2"/>
      <c r="C443" s="2"/>
      <c r="D443" s="2"/>
      <c r="E443" s="2"/>
      <c r="F443" s="2"/>
      <c r="G443" s="2"/>
      <c r="H443" s="2"/>
      <c r="I443" s="2"/>
    </row>
    <row r="444" spans="2:9">
      <c r="B444" s="2"/>
      <c r="C444" s="2"/>
      <c r="D444" s="2"/>
      <c r="E444" s="2"/>
      <c r="F444" s="2"/>
      <c r="G444" s="2"/>
      <c r="H444" s="2"/>
      <c r="I444" s="2"/>
    </row>
    <row r="445" spans="2:9">
      <c r="B445" s="2"/>
      <c r="C445" s="2"/>
      <c r="D445" s="2"/>
      <c r="E445" s="2"/>
      <c r="F445" s="2"/>
      <c r="G445" s="2"/>
      <c r="H445" s="2"/>
      <c r="I445" s="2"/>
    </row>
    <row r="446" spans="2:9">
      <c r="B446" s="2"/>
      <c r="C446" s="2"/>
      <c r="D446" s="2"/>
      <c r="E446" s="2"/>
      <c r="F446" s="2"/>
      <c r="G446" s="2"/>
      <c r="H446" s="2"/>
      <c r="I446" s="2"/>
    </row>
    <row r="447" spans="2:9">
      <c r="B447" s="2"/>
      <c r="C447" s="2"/>
      <c r="D447" s="2"/>
      <c r="E447" s="2"/>
      <c r="F447" s="2"/>
      <c r="G447" s="2"/>
      <c r="H447" s="2"/>
      <c r="I447" s="2"/>
    </row>
    <row r="448" spans="2:9">
      <c r="B448" s="2"/>
      <c r="C448" s="2"/>
      <c r="D448" s="2"/>
      <c r="E448" s="2"/>
      <c r="F448" s="2"/>
      <c r="G448" s="2"/>
      <c r="H448" s="2"/>
      <c r="I448" s="2"/>
    </row>
    <row r="449" spans="2:9">
      <c r="B449" s="2"/>
      <c r="C449" s="2"/>
      <c r="D449" s="2"/>
      <c r="E449" s="2"/>
      <c r="F449" s="2"/>
      <c r="G449" s="2"/>
      <c r="H449" s="2"/>
      <c r="I449" s="2"/>
    </row>
    <row r="450" spans="2:9">
      <c r="B450" s="2"/>
      <c r="C450" s="2"/>
      <c r="D450" s="2"/>
      <c r="E450" s="2"/>
      <c r="F450" s="2"/>
      <c r="G450" s="2"/>
      <c r="H450" s="2"/>
      <c r="I450" s="2"/>
    </row>
    <row r="451" spans="2:9">
      <c r="B451" s="2"/>
      <c r="C451" s="2"/>
      <c r="D451" s="2"/>
      <c r="E451" s="2"/>
      <c r="F451" s="2"/>
      <c r="G451" s="2"/>
      <c r="H451" s="2"/>
      <c r="I451" s="2"/>
    </row>
    <row r="452" spans="2:9">
      <c r="B452" s="2"/>
      <c r="C452" s="2"/>
      <c r="D452" s="2"/>
      <c r="E452" s="2"/>
      <c r="F452" s="2"/>
      <c r="G452" s="2"/>
      <c r="H452" s="2"/>
      <c r="I452" s="2"/>
    </row>
    <row r="453" spans="2:9">
      <c r="B453" s="2"/>
      <c r="C453" s="2"/>
      <c r="D453" s="2"/>
      <c r="E453" s="2"/>
      <c r="F453" s="2"/>
      <c r="G453" s="2"/>
      <c r="H453" s="2"/>
      <c r="I453" s="2"/>
    </row>
    <row r="454" spans="2:9">
      <c r="B454" s="2"/>
      <c r="C454" s="2"/>
      <c r="D454" s="2"/>
      <c r="E454" s="2"/>
      <c r="F454" s="2"/>
      <c r="G454" s="2"/>
      <c r="H454" s="2"/>
      <c r="I454" s="2"/>
    </row>
    <row r="455" spans="2:9">
      <c r="B455" s="2"/>
      <c r="C455" s="2"/>
      <c r="D455" s="2"/>
      <c r="E455" s="2"/>
      <c r="F455" s="2"/>
      <c r="G455" s="2"/>
      <c r="H455" s="2"/>
      <c r="I455" s="2"/>
    </row>
    <row r="456" spans="2:9">
      <c r="B456" s="2"/>
      <c r="C456" s="2"/>
      <c r="D456" s="2"/>
      <c r="E456" s="2"/>
      <c r="F456" s="2"/>
      <c r="G456" s="2"/>
      <c r="H456" s="2"/>
      <c r="I456" s="2"/>
    </row>
    <row r="457" spans="2:9">
      <c r="B457" s="2"/>
      <c r="C457" s="2"/>
      <c r="D457" s="2"/>
      <c r="E457" s="2"/>
      <c r="F457" s="2"/>
      <c r="G457" s="2"/>
      <c r="H457" s="2"/>
      <c r="I457" s="2"/>
    </row>
    <row r="458" spans="2:9">
      <c r="B458" s="2"/>
      <c r="C458" s="2"/>
      <c r="D458" s="2"/>
      <c r="E458" s="2"/>
      <c r="F458" s="2"/>
      <c r="G458" s="2"/>
      <c r="H458" s="2"/>
      <c r="I458" s="2"/>
    </row>
    <row r="459" spans="2:9">
      <c r="B459" s="2"/>
      <c r="C459" s="2"/>
      <c r="D459" s="2"/>
      <c r="E459" s="2"/>
      <c r="F459" s="2"/>
      <c r="G459" s="2"/>
      <c r="H459" s="2"/>
      <c r="I459" s="2"/>
    </row>
    <row r="460" spans="2:9">
      <c r="B460" s="2"/>
      <c r="C460" s="2"/>
      <c r="D460" s="2"/>
      <c r="E460" s="2"/>
      <c r="F460" s="2"/>
      <c r="G460" s="2"/>
      <c r="H460" s="2"/>
      <c r="I460" s="2"/>
    </row>
    <row r="461" spans="2:9">
      <c r="B461" s="2"/>
      <c r="C461" s="2"/>
      <c r="D461" s="2"/>
      <c r="E461" s="2"/>
      <c r="F461" s="2"/>
      <c r="G461" s="2"/>
      <c r="H461" s="2"/>
      <c r="I461" s="2"/>
    </row>
    <row r="462" spans="2:9">
      <c r="B462" s="2"/>
      <c r="C462" s="2"/>
      <c r="D462" s="2"/>
      <c r="E462" s="2"/>
      <c r="F462" s="2"/>
      <c r="G462" s="2"/>
      <c r="H462" s="2"/>
      <c r="I462" s="2"/>
    </row>
    <row r="463" spans="2:9">
      <c r="B463" s="2"/>
      <c r="C463" s="2"/>
      <c r="D463" s="2"/>
      <c r="E463" s="2"/>
      <c r="F463" s="2"/>
      <c r="G463" s="2"/>
      <c r="H463" s="2"/>
      <c r="I463" s="2"/>
    </row>
    <row r="464" spans="2:9">
      <c r="B464" s="2"/>
      <c r="C464" s="2"/>
      <c r="D464" s="2"/>
      <c r="E464" s="2"/>
      <c r="F464" s="2"/>
      <c r="G464" s="2"/>
      <c r="H464" s="2"/>
      <c r="I464" s="2"/>
    </row>
    <row r="465" spans="2:9">
      <c r="B465" s="2"/>
      <c r="C465" s="2"/>
      <c r="D465" s="2"/>
      <c r="E465" s="2"/>
      <c r="F465" s="2"/>
      <c r="G465" s="2"/>
      <c r="H465" s="2"/>
      <c r="I465" s="2"/>
    </row>
    <row r="466" spans="2:9">
      <c r="B466" s="2"/>
      <c r="C466" s="2"/>
      <c r="D466" s="2"/>
      <c r="E466" s="2"/>
      <c r="F466" s="2"/>
      <c r="G466" s="2"/>
      <c r="H466" s="2"/>
      <c r="I466" s="2"/>
    </row>
    <row r="467" spans="2:9">
      <c r="B467" s="2"/>
      <c r="C467" s="2"/>
      <c r="D467" s="2"/>
      <c r="E467" s="2"/>
      <c r="F467" s="2"/>
      <c r="G467" s="2"/>
      <c r="H467" s="2"/>
      <c r="I467" s="2"/>
    </row>
    <row r="468" spans="2:9">
      <c r="B468" s="2"/>
      <c r="C468" s="2"/>
      <c r="D468" s="2"/>
      <c r="E468" s="2"/>
      <c r="F468" s="2"/>
      <c r="G468" s="2"/>
      <c r="H468" s="2"/>
      <c r="I468" s="2"/>
    </row>
    <row r="469" spans="2:9">
      <c r="B469" s="2"/>
      <c r="C469" s="2"/>
      <c r="D469" s="2"/>
      <c r="E469" s="2"/>
      <c r="F469" s="2"/>
      <c r="G469" s="2"/>
      <c r="H469" s="2"/>
      <c r="I469" s="2"/>
    </row>
    <row r="470" spans="2:9">
      <c r="B470" s="2"/>
      <c r="C470" s="2"/>
      <c r="D470" s="2"/>
      <c r="E470" s="2"/>
      <c r="F470" s="2"/>
      <c r="G470" s="2"/>
      <c r="H470" s="2"/>
      <c r="I470" s="2"/>
    </row>
    <row r="471" spans="2:9">
      <c r="B471" s="2"/>
      <c r="C471" s="2"/>
      <c r="D471" s="2"/>
      <c r="E471" s="2"/>
      <c r="F471" s="2"/>
      <c r="G471" s="2"/>
      <c r="H471" s="2"/>
      <c r="I471" s="2"/>
    </row>
    <row r="472" spans="2:9">
      <c r="B472" s="2"/>
      <c r="C472" s="2"/>
      <c r="D472" s="2"/>
      <c r="E472" s="2"/>
      <c r="F472" s="2"/>
      <c r="G472" s="2"/>
      <c r="H472" s="2"/>
      <c r="I472" s="2"/>
    </row>
    <row r="473" spans="2:9">
      <c r="B473" s="2"/>
      <c r="C473" s="2"/>
      <c r="D473" s="2"/>
      <c r="E473" s="2"/>
      <c r="F473" s="2"/>
      <c r="G473" s="2"/>
      <c r="H473" s="2"/>
      <c r="I473" s="2"/>
    </row>
    <row r="474" spans="2:9">
      <c r="B474" s="2"/>
      <c r="C474" s="2"/>
      <c r="D474" s="2"/>
      <c r="E474" s="2"/>
      <c r="F474" s="2"/>
      <c r="G474" s="2"/>
      <c r="H474" s="2"/>
      <c r="I474" s="2"/>
    </row>
    <row r="475" spans="2:9">
      <c r="B475" s="2"/>
      <c r="C475" s="2"/>
      <c r="D475" s="2"/>
      <c r="E475" s="2"/>
      <c r="F475" s="2"/>
      <c r="G475" s="2"/>
      <c r="H475" s="2"/>
      <c r="I475" s="2"/>
    </row>
    <row r="476" spans="2:9">
      <c r="B476" s="2"/>
      <c r="C476" s="2"/>
      <c r="D476" s="2"/>
      <c r="E476" s="2"/>
      <c r="F476" s="2"/>
      <c r="G476" s="2"/>
      <c r="H476" s="2"/>
      <c r="I476" s="2"/>
    </row>
    <row r="477" spans="2:9">
      <c r="B477" s="2"/>
      <c r="C477" s="2"/>
      <c r="D477" s="2"/>
      <c r="E477" s="2"/>
      <c r="F477" s="2"/>
      <c r="G477" s="2"/>
      <c r="H477" s="2"/>
      <c r="I477" s="2"/>
    </row>
    <row r="478" spans="2:9">
      <c r="B478" s="2"/>
      <c r="C478" s="2"/>
      <c r="D478" s="2"/>
      <c r="E478" s="2"/>
      <c r="F478" s="2"/>
      <c r="G478" s="2"/>
      <c r="H478" s="2"/>
      <c r="I478" s="2"/>
    </row>
    <row r="479" spans="2:9">
      <c r="B479" s="2"/>
      <c r="C479" s="2"/>
      <c r="D479" s="2"/>
      <c r="E479" s="2"/>
      <c r="F479" s="2"/>
      <c r="G479" s="2"/>
      <c r="H479" s="2"/>
      <c r="I479" s="2"/>
    </row>
    <row r="480" spans="2:9">
      <c r="B480" s="2"/>
      <c r="C480" s="2"/>
      <c r="D480" s="2"/>
      <c r="E480" s="2"/>
      <c r="F480" s="2"/>
      <c r="G480" s="2"/>
      <c r="H480" s="2"/>
      <c r="I480" s="2"/>
    </row>
    <row r="481" spans="2:9">
      <c r="B481" s="2"/>
      <c r="C481" s="2"/>
      <c r="D481" s="2"/>
      <c r="E481" s="2"/>
      <c r="F481" s="2"/>
      <c r="G481" s="2"/>
      <c r="H481" s="2"/>
      <c r="I481" s="2"/>
    </row>
    <row r="482" spans="2:9">
      <c r="B482" s="2"/>
      <c r="C482" s="2"/>
      <c r="D482" s="2"/>
      <c r="E482" s="2"/>
      <c r="F482" s="2"/>
      <c r="G482" s="2"/>
      <c r="H482" s="2"/>
      <c r="I482" s="2"/>
    </row>
    <row r="483" spans="2:9">
      <c r="B483" s="2"/>
      <c r="C483" s="2"/>
      <c r="D483" s="2"/>
      <c r="E483" s="2"/>
      <c r="F483" s="2"/>
      <c r="G483" s="2"/>
      <c r="H483" s="2"/>
      <c r="I483" s="2"/>
    </row>
    <row r="484" spans="2:9">
      <c r="B484" s="2"/>
      <c r="C484" s="2"/>
      <c r="D484" s="2"/>
      <c r="E484" s="2"/>
      <c r="F484" s="2"/>
      <c r="G484" s="2"/>
      <c r="H484" s="2"/>
      <c r="I484" s="2"/>
    </row>
    <row r="485" spans="2:9">
      <c r="B485" s="2"/>
      <c r="C485" s="2"/>
      <c r="D485" s="2"/>
      <c r="E485" s="2"/>
      <c r="F485" s="2"/>
      <c r="G485" s="2"/>
      <c r="H485" s="2"/>
      <c r="I485" s="2"/>
    </row>
    <row r="486" spans="2:9">
      <c r="B486" s="2"/>
      <c r="C486" s="2"/>
      <c r="D486" s="2"/>
      <c r="E486" s="2"/>
      <c r="F486" s="2"/>
      <c r="G486" s="2"/>
      <c r="H486" s="2"/>
      <c r="I486" s="2"/>
    </row>
    <row r="487" spans="2:9">
      <c r="B487" s="2"/>
      <c r="C487" s="2"/>
      <c r="D487" s="2"/>
      <c r="E487" s="2"/>
      <c r="F487" s="2"/>
      <c r="G487" s="2"/>
      <c r="H487" s="2"/>
      <c r="I487" s="2"/>
    </row>
    <row r="488" spans="2:9">
      <c r="B488" s="2"/>
      <c r="C488" s="2"/>
      <c r="D488" s="2"/>
      <c r="E488" s="2"/>
      <c r="F488" s="2"/>
      <c r="G488" s="2"/>
      <c r="H488" s="2"/>
      <c r="I488" s="2"/>
    </row>
    <row r="489" spans="2:9">
      <c r="B489" s="2"/>
      <c r="C489" s="2"/>
      <c r="D489" s="2"/>
      <c r="E489" s="2"/>
      <c r="F489" s="2"/>
      <c r="G489" s="2"/>
      <c r="H489" s="2"/>
      <c r="I489" s="2"/>
    </row>
    <row r="490" spans="2:9">
      <c r="B490" s="2"/>
      <c r="C490" s="2"/>
      <c r="D490" s="2"/>
      <c r="E490" s="2"/>
      <c r="F490" s="2"/>
      <c r="G490" s="2"/>
      <c r="H490" s="2"/>
      <c r="I490" s="2"/>
    </row>
    <row r="491" spans="2:9">
      <c r="B491" s="2"/>
      <c r="C491" s="2"/>
      <c r="D491" s="2"/>
      <c r="E491" s="2"/>
      <c r="F491" s="2"/>
      <c r="G491" s="2"/>
      <c r="H491" s="2"/>
      <c r="I491" s="2"/>
    </row>
    <row r="492" spans="2:9">
      <c r="B492" s="2"/>
      <c r="C492" s="2"/>
      <c r="D492" s="2"/>
      <c r="E492" s="2"/>
      <c r="F492" s="2"/>
      <c r="G492" s="2"/>
      <c r="H492" s="2"/>
      <c r="I492" s="2"/>
    </row>
    <row r="493" spans="2:9">
      <c r="B493" s="2"/>
      <c r="C493" s="2"/>
      <c r="D493" s="2"/>
      <c r="E493" s="2"/>
      <c r="F493" s="2"/>
      <c r="G493" s="2"/>
      <c r="H493" s="2"/>
      <c r="I493" s="2"/>
    </row>
    <row r="494" spans="2:9">
      <c r="B494" s="2"/>
      <c r="C494" s="2"/>
      <c r="D494" s="2"/>
      <c r="E494" s="2"/>
      <c r="F494" s="2"/>
      <c r="G494" s="2"/>
      <c r="H494" s="2"/>
      <c r="I494" s="2"/>
    </row>
    <row r="495" spans="2:9">
      <c r="B495" s="2"/>
      <c r="C495" s="2"/>
      <c r="D495" s="2"/>
      <c r="E495" s="2"/>
      <c r="F495" s="2"/>
      <c r="G495" s="2"/>
      <c r="H495" s="2"/>
      <c r="I495" s="2"/>
    </row>
    <row r="496" spans="2:9">
      <c r="B496" s="2"/>
      <c r="C496" s="2"/>
      <c r="D496" s="2"/>
      <c r="E496" s="2"/>
      <c r="F496" s="2"/>
      <c r="G496" s="2"/>
      <c r="H496" s="2"/>
      <c r="I496" s="2"/>
    </row>
    <row r="497" spans="2:9">
      <c r="B497" s="2"/>
      <c r="C497" s="2"/>
      <c r="D497" s="2"/>
      <c r="E497" s="2"/>
      <c r="F497" s="2"/>
      <c r="G497" s="2"/>
      <c r="H497" s="2"/>
      <c r="I497" s="2"/>
    </row>
    <row r="498" spans="2:9">
      <c r="B498" s="2"/>
      <c r="C498" s="2"/>
      <c r="D498" s="2"/>
      <c r="E498" s="2"/>
      <c r="F498" s="2"/>
      <c r="G498" s="2"/>
      <c r="H498" s="2"/>
      <c r="I498" s="2"/>
    </row>
    <row r="499" spans="2:9">
      <c r="B499" s="2"/>
      <c r="C499" s="2"/>
      <c r="D499" s="2"/>
      <c r="E499" s="2"/>
      <c r="F499" s="2"/>
      <c r="G499" s="2"/>
      <c r="H499" s="2"/>
      <c r="I499" s="2"/>
    </row>
    <row r="500" spans="2:9">
      <c r="B500" s="2"/>
      <c r="C500" s="2"/>
      <c r="D500" s="2"/>
      <c r="E500" s="2"/>
      <c r="F500" s="2"/>
      <c r="G500" s="2"/>
      <c r="H500" s="2"/>
      <c r="I500" s="2"/>
    </row>
    <row r="501" spans="2:9">
      <c r="B501" s="2"/>
      <c r="C501" s="2"/>
      <c r="D501" s="2"/>
      <c r="E501" s="2"/>
      <c r="F501" s="2"/>
      <c r="G501" s="2"/>
      <c r="H501" s="2"/>
      <c r="I501" s="2"/>
    </row>
    <row r="502" spans="2:9">
      <c r="B502" s="2"/>
      <c r="C502" s="2"/>
      <c r="D502" s="2"/>
      <c r="E502" s="2"/>
      <c r="F502" s="2"/>
      <c r="G502" s="2"/>
      <c r="H502" s="2"/>
      <c r="I502" s="2"/>
    </row>
    <row r="503" spans="2:9">
      <c r="B503" s="2"/>
      <c r="C503" s="2"/>
      <c r="D503" s="2"/>
      <c r="E503" s="2"/>
      <c r="F503" s="2"/>
      <c r="G503" s="2"/>
      <c r="H503" s="2"/>
      <c r="I503" s="2"/>
    </row>
    <row r="504" spans="2:9">
      <c r="B504" s="2"/>
      <c r="C504" s="2"/>
      <c r="D504" s="2"/>
      <c r="E504" s="2"/>
      <c r="F504" s="2"/>
      <c r="G504" s="2"/>
      <c r="H504" s="2"/>
      <c r="I504" s="2"/>
    </row>
    <row r="505" spans="2:9">
      <c r="B505" s="2"/>
      <c r="C505" s="2"/>
      <c r="D505" s="2"/>
      <c r="E505" s="2"/>
      <c r="F505" s="2"/>
      <c r="G505" s="2"/>
      <c r="H505" s="2"/>
      <c r="I505" s="2"/>
    </row>
    <row r="506" spans="2:9">
      <c r="B506" s="2"/>
      <c r="C506" s="2"/>
      <c r="D506" s="2"/>
      <c r="E506" s="2"/>
      <c r="F506" s="2"/>
      <c r="G506" s="2"/>
      <c r="H506" s="2"/>
      <c r="I506" s="2"/>
    </row>
    <row r="507" spans="2:9">
      <c r="B507" s="2"/>
      <c r="C507" s="2"/>
      <c r="D507" s="2"/>
      <c r="E507" s="2"/>
      <c r="F507" s="2"/>
      <c r="G507" s="2"/>
      <c r="H507" s="2"/>
      <c r="I507" s="2"/>
    </row>
    <row r="508" spans="2:9">
      <c r="B508" s="2"/>
      <c r="C508" s="2"/>
      <c r="D508" s="2"/>
      <c r="E508" s="2"/>
      <c r="F508" s="2"/>
      <c r="G508" s="2"/>
      <c r="H508" s="2"/>
      <c r="I508" s="2"/>
    </row>
    <row r="509" spans="2:9">
      <c r="B509" s="2"/>
      <c r="C509" s="2"/>
      <c r="D509" s="2"/>
      <c r="E509" s="2"/>
      <c r="F509" s="2"/>
      <c r="G509" s="2"/>
      <c r="H509" s="2"/>
      <c r="I509" s="2"/>
    </row>
    <row r="510" spans="2:9">
      <c r="B510" s="2"/>
      <c r="C510" s="2"/>
      <c r="D510" s="2"/>
      <c r="E510" s="2"/>
      <c r="F510" s="2"/>
      <c r="G510" s="2"/>
      <c r="H510" s="2"/>
      <c r="I510" s="2"/>
    </row>
    <row r="511" spans="2:9">
      <c r="B511" s="2"/>
      <c r="C511" s="2"/>
      <c r="D511" s="2"/>
      <c r="E511" s="2"/>
      <c r="F511" s="2"/>
      <c r="G511" s="2"/>
      <c r="H511" s="2"/>
      <c r="I511" s="2"/>
    </row>
    <row r="512" spans="2:9">
      <c r="B512" s="2"/>
      <c r="C512" s="2"/>
      <c r="D512" s="2"/>
      <c r="E512" s="2"/>
      <c r="F512" s="2"/>
      <c r="G512" s="2"/>
      <c r="H512" s="2"/>
      <c r="I512" s="2"/>
    </row>
    <row r="513" spans="2:9">
      <c r="B513" s="2"/>
      <c r="C513" s="2"/>
      <c r="D513" s="2"/>
      <c r="E513" s="2"/>
      <c r="F513" s="2"/>
      <c r="G513" s="2"/>
      <c r="H513" s="2"/>
      <c r="I513" s="2"/>
    </row>
    <row r="514" spans="2:9">
      <c r="B514" s="2"/>
      <c r="C514" s="2"/>
      <c r="D514" s="2"/>
      <c r="E514" s="2"/>
      <c r="F514" s="2"/>
      <c r="G514" s="2"/>
      <c r="H514" s="2"/>
      <c r="I514" s="2"/>
    </row>
    <row r="515" spans="2:9">
      <c r="B515" s="2"/>
      <c r="C515" s="2"/>
      <c r="D515" s="2"/>
      <c r="E515" s="2"/>
      <c r="F515" s="2"/>
      <c r="G515" s="2"/>
      <c r="H515" s="2"/>
      <c r="I515" s="2"/>
    </row>
    <row r="516" spans="2:9">
      <c r="B516" s="2"/>
      <c r="C516" s="2"/>
      <c r="D516" s="2"/>
      <c r="E516" s="2"/>
      <c r="F516" s="2"/>
      <c r="G516" s="2"/>
      <c r="H516" s="2"/>
      <c r="I516" s="2"/>
    </row>
    <row r="517" spans="2:9">
      <c r="B517" s="2"/>
      <c r="C517" s="2"/>
      <c r="D517" s="2"/>
      <c r="E517" s="2"/>
      <c r="F517" s="2"/>
      <c r="G517" s="2"/>
      <c r="H517" s="2"/>
      <c r="I517" s="2"/>
    </row>
    <row r="518" spans="2:9">
      <c r="B518" s="2"/>
      <c r="C518" s="2"/>
      <c r="D518" s="2"/>
      <c r="E518" s="2"/>
      <c r="F518" s="2"/>
      <c r="G518" s="2"/>
      <c r="H518" s="2"/>
      <c r="I518" s="2"/>
    </row>
    <row r="519" spans="2:9">
      <c r="B519" s="2"/>
      <c r="C519" s="2"/>
      <c r="D519" s="2"/>
      <c r="E519" s="2"/>
      <c r="F519" s="2"/>
      <c r="G519" s="2"/>
      <c r="H519" s="2"/>
      <c r="I519" s="2"/>
    </row>
    <row r="520" spans="2:9">
      <c r="B520" s="2"/>
      <c r="C520" s="2"/>
      <c r="D520" s="2"/>
      <c r="E520" s="2"/>
      <c r="F520" s="2"/>
      <c r="G520" s="2"/>
      <c r="H520" s="2"/>
      <c r="I520" s="2"/>
    </row>
    <row r="521" spans="2:9">
      <c r="B521" s="2"/>
      <c r="C521" s="2"/>
      <c r="D521" s="2"/>
      <c r="E521" s="2"/>
      <c r="F521" s="2"/>
      <c r="G521" s="2"/>
      <c r="H521" s="2"/>
      <c r="I521" s="2"/>
    </row>
    <row r="522" spans="2:9">
      <c r="B522" s="2"/>
      <c r="C522" s="2"/>
      <c r="D522" s="2"/>
      <c r="E522" s="2"/>
      <c r="F522" s="2"/>
      <c r="G522" s="2"/>
      <c r="H522" s="2"/>
      <c r="I522" s="2"/>
    </row>
    <row r="523" spans="2:9">
      <c r="B523" s="2"/>
      <c r="C523" s="2"/>
      <c r="D523" s="2"/>
      <c r="E523" s="2"/>
      <c r="F523" s="2"/>
      <c r="G523" s="2"/>
      <c r="H523" s="2"/>
      <c r="I523" s="2"/>
    </row>
    <row r="524" spans="2:9">
      <c r="B524" s="2"/>
      <c r="C524" s="2"/>
      <c r="D524" s="2"/>
      <c r="E524" s="2"/>
      <c r="F524" s="2"/>
      <c r="G524" s="2"/>
      <c r="H524" s="2"/>
      <c r="I524" s="2"/>
    </row>
    <row r="525" spans="2:9">
      <c r="B525" s="2"/>
      <c r="C525" s="2"/>
      <c r="D525" s="2"/>
      <c r="E525" s="2"/>
      <c r="F525" s="2"/>
      <c r="G525" s="2"/>
      <c r="H525" s="2"/>
      <c r="I525" s="2"/>
    </row>
    <row r="526" spans="2:9">
      <c r="B526" s="2"/>
      <c r="C526" s="2"/>
      <c r="D526" s="2"/>
      <c r="E526" s="2"/>
      <c r="F526" s="2"/>
      <c r="G526" s="2"/>
      <c r="H526" s="2"/>
      <c r="I526" s="2"/>
    </row>
    <row r="527" spans="2:9">
      <c r="B527" s="2"/>
      <c r="C527" s="2"/>
      <c r="D527" s="2"/>
      <c r="E527" s="2"/>
      <c r="F527" s="2"/>
      <c r="G527" s="2"/>
      <c r="H527" s="2"/>
      <c r="I527" s="2"/>
    </row>
    <row r="528" spans="2:9">
      <c r="B528" s="2"/>
      <c r="C528" s="2"/>
      <c r="D528" s="2"/>
      <c r="E528" s="2"/>
      <c r="F528" s="2"/>
      <c r="G528" s="2"/>
      <c r="H528" s="2"/>
      <c r="I528" s="2"/>
    </row>
    <row r="529" spans="2:9">
      <c r="B529" s="2"/>
      <c r="C529" s="2"/>
      <c r="D529" s="2"/>
      <c r="E529" s="2"/>
      <c r="F529" s="2"/>
      <c r="G529" s="2"/>
      <c r="H529" s="2"/>
      <c r="I529" s="2"/>
    </row>
    <row r="530" spans="2:9">
      <c r="B530" s="2"/>
      <c r="C530" s="2"/>
      <c r="D530" s="2"/>
      <c r="E530" s="2"/>
      <c r="F530" s="2"/>
      <c r="G530" s="2"/>
      <c r="H530" s="2"/>
      <c r="I530" s="2"/>
    </row>
    <row r="531" spans="2:9">
      <c r="B531" s="2"/>
      <c r="C531" s="2"/>
      <c r="D531" s="2"/>
      <c r="E531" s="2"/>
      <c r="F531" s="2"/>
      <c r="G531" s="2"/>
      <c r="H531" s="2"/>
      <c r="I531" s="2"/>
    </row>
    <row r="532" spans="2:9">
      <c r="B532" s="2"/>
      <c r="C532" s="2"/>
      <c r="D532" s="2"/>
      <c r="E532" s="2"/>
      <c r="F532" s="2"/>
      <c r="G532" s="2"/>
      <c r="H532" s="2"/>
      <c r="I532" s="2"/>
    </row>
    <row r="533" spans="2:9">
      <c r="B533" s="2"/>
      <c r="C533" s="2"/>
      <c r="D533" s="2"/>
      <c r="E533" s="2"/>
      <c r="F533" s="2"/>
      <c r="G533" s="2"/>
      <c r="H533" s="2"/>
      <c r="I533" s="2"/>
    </row>
    <row r="534" spans="2:9">
      <c r="B534" s="2"/>
      <c r="C534" s="2"/>
      <c r="D534" s="2"/>
      <c r="E534" s="2"/>
      <c r="F534" s="2"/>
      <c r="G534" s="2"/>
      <c r="H534" s="2"/>
      <c r="I534" s="2"/>
    </row>
    <row r="535" spans="2:9">
      <c r="B535" s="2"/>
      <c r="C535" s="2"/>
      <c r="D535" s="2"/>
      <c r="E535" s="2"/>
      <c r="F535" s="2"/>
      <c r="G535" s="2"/>
      <c r="H535" s="2"/>
      <c r="I535" s="2"/>
    </row>
    <row r="536" spans="2:9">
      <c r="B536" s="2"/>
      <c r="C536" s="2"/>
      <c r="D536" s="2"/>
      <c r="E536" s="2"/>
      <c r="F536" s="2"/>
      <c r="G536" s="2"/>
      <c r="H536" s="2"/>
      <c r="I536" s="2"/>
    </row>
    <row r="537" spans="2:9">
      <c r="B537" s="2"/>
      <c r="C537" s="2"/>
      <c r="D537" s="2"/>
      <c r="E537" s="2"/>
      <c r="F537" s="2"/>
      <c r="G537" s="2"/>
      <c r="H537" s="2"/>
      <c r="I537" s="2"/>
    </row>
    <row r="538" spans="2:9">
      <c r="B538" s="2"/>
      <c r="C538" s="2"/>
      <c r="D538" s="2"/>
      <c r="E538" s="2"/>
      <c r="F538" s="2"/>
      <c r="G538" s="2"/>
      <c r="H538" s="2"/>
      <c r="I538" s="2"/>
    </row>
    <row r="539" spans="2:9">
      <c r="B539" s="2"/>
      <c r="C539" s="2"/>
      <c r="D539" s="2"/>
      <c r="E539" s="2"/>
      <c r="F539" s="2"/>
      <c r="G539" s="2"/>
      <c r="H539" s="2"/>
      <c r="I539" s="2"/>
    </row>
    <row r="540" spans="2:9">
      <c r="B540" s="2"/>
      <c r="C540" s="2"/>
      <c r="D540" s="2"/>
      <c r="E540" s="2"/>
      <c r="F540" s="2"/>
      <c r="G540" s="2"/>
      <c r="H540" s="2"/>
      <c r="I540" s="2"/>
    </row>
    <row r="541" spans="2:9">
      <c r="B541" s="2"/>
      <c r="C541" s="2"/>
      <c r="D541" s="2"/>
      <c r="E541" s="2"/>
      <c r="F541" s="2"/>
      <c r="G541" s="2"/>
      <c r="H541" s="2"/>
      <c r="I541" s="2"/>
    </row>
    <row r="542" spans="2:9">
      <c r="B542" s="2"/>
      <c r="C542" s="2"/>
      <c r="D542" s="2"/>
      <c r="E542" s="2"/>
      <c r="F542" s="2"/>
      <c r="G542" s="2"/>
      <c r="H542" s="2"/>
      <c r="I542" s="2"/>
    </row>
    <row r="543" spans="2:9">
      <c r="B543" s="2"/>
      <c r="C543" s="2"/>
      <c r="D543" s="2"/>
      <c r="E543" s="2"/>
      <c r="F543" s="2"/>
      <c r="G543" s="2"/>
      <c r="H543" s="2"/>
      <c r="I543" s="2"/>
    </row>
    <row r="544" spans="2:9">
      <c r="B544" s="2"/>
      <c r="C544" s="2"/>
      <c r="D544" s="2"/>
      <c r="E544" s="2"/>
      <c r="F544" s="2"/>
      <c r="G544" s="2"/>
      <c r="H544" s="2"/>
      <c r="I544" s="2"/>
    </row>
    <row r="545" spans="2:9">
      <c r="B545" s="2"/>
      <c r="C545" s="2"/>
      <c r="D545" s="2"/>
      <c r="E545" s="2"/>
      <c r="F545" s="2"/>
      <c r="G545" s="2"/>
      <c r="H545" s="2"/>
      <c r="I545" s="2"/>
    </row>
    <row r="546" spans="2:9">
      <c r="B546" s="2"/>
      <c r="C546" s="2"/>
      <c r="D546" s="2"/>
      <c r="E546" s="2"/>
      <c r="F546" s="2"/>
      <c r="G546" s="2"/>
      <c r="H546" s="2"/>
      <c r="I546" s="2"/>
    </row>
    <row r="547" spans="2:9">
      <c r="B547" s="2"/>
      <c r="C547" s="2"/>
      <c r="D547" s="2"/>
      <c r="E547" s="2"/>
      <c r="F547" s="2"/>
      <c r="G547" s="2"/>
      <c r="H547" s="2"/>
      <c r="I547" s="2"/>
    </row>
    <row r="548" spans="2:9">
      <c r="B548" s="2"/>
      <c r="C548" s="2"/>
      <c r="D548" s="2"/>
      <c r="E548" s="2"/>
      <c r="F548" s="2"/>
      <c r="G548" s="2"/>
      <c r="H548" s="2"/>
      <c r="I548" s="2"/>
    </row>
    <row r="549" spans="2:9">
      <c r="B549" s="2"/>
      <c r="C549" s="2"/>
      <c r="D549" s="2"/>
      <c r="E549" s="2"/>
      <c r="F549" s="2"/>
      <c r="G549" s="2"/>
      <c r="H549" s="2"/>
      <c r="I549" s="2"/>
    </row>
    <row r="550" spans="2:9">
      <c r="B550" s="2"/>
      <c r="C550" s="2"/>
      <c r="D550" s="2"/>
      <c r="E550" s="2"/>
      <c r="F550" s="2"/>
      <c r="G550" s="2"/>
      <c r="H550" s="2"/>
      <c r="I550" s="2"/>
    </row>
    <row r="551" spans="2:9">
      <c r="B551" s="2"/>
      <c r="C551" s="2"/>
      <c r="D551" s="2"/>
      <c r="E551" s="2"/>
      <c r="F551" s="2"/>
      <c r="G551" s="2"/>
      <c r="H551" s="2"/>
      <c r="I551" s="2"/>
    </row>
    <row r="552" spans="2:9">
      <c r="B552" s="2"/>
      <c r="C552" s="2"/>
      <c r="D552" s="2"/>
      <c r="E552" s="2"/>
      <c r="F552" s="2"/>
      <c r="G552" s="2"/>
      <c r="H552" s="2"/>
      <c r="I552" s="2"/>
    </row>
    <row r="553" spans="2:9">
      <c r="B553" s="2"/>
      <c r="C553" s="2"/>
      <c r="D553" s="2"/>
      <c r="E553" s="2"/>
      <c r="F553" s="2"/>
      <c r="G553" s="2"/>
      <c r="H553" s="2"/>
      <c r="I553" s="2"/>
    </row>
    <row r="554" spans="2:9">
      <c r="B554" s="2"/>
      <c r="C554" s="2"/>
      <c r="D554" s="2"/>
      <c r="E554" s="2"/>
      <c r="F554" s="2"/>
      <c r="G554" s="2"/>
      <c r="H554" s="2"/>
      <c r="I554" s="2"/>
    </row>
    <row r="555" spans="2:9">
      <c r="B555" s="2"/>
      <c r="C555" s="2"/>
      <c r="D555" s="2"/>
      <c r="E555" s="2"/>
      <c r="F555" s="2"/>
      <c r="G555" s="2"/>
      <c r="H555" s="2"/>
      <c r="I555" s="2"/>
    </row>
    <row r="556" spans="2:9">
      <c r="B556" s="2"/>
      <c r="C556" s="2"/>
      <c r="D556" s="2"/>
      <c r="E556" s="2"/>
      <c r="F556" s="2"/>
      <c r="G556" s="2"/>
      <c r="H556" s="2"/>
      <c r="I556" s="2"/>
    </row>
    <row r="557" spans="2:9">
      <c r="B557" s="2"/>
      <c r="C557" s="2"/>
      <c r="D557" s="2"/>
      <c r="E557" s="2"/>
      <c r="F557" s="2"/>
      <c r="G557" s="2"/>
      <c r="H557" s="2"/>
      <c r="I557" s="2"/>
    </row>
    <row r="558" spans="2:9">
      <c r="B558" s="2"/>
      <c r="C558" s="2"/>
      <c r="D558" s="2"/>
      <c r="E558" s="2"/>
      <c r="F558" s="2"/>
      <c r="G558" s="2"/>
      <c r="H558" s="2"/>
      <c r="I558" s="2"/>
    </row>
    <row r="559" spans="2:9">
      <c r="B559" s="2"/>
      <c r="C559" s="2"/>
      <c r="D559" s="2"/>
      <c r="E559" s="2"/>
      <c r="F559" s="2"/>
      <c r="G559" s="2"/>
      <c r="H559" s="2"/>
      <c r="I559" s="2"/>
    </row>
    <row r="560" spans="2:9">
      <c r="B560" s="2"/>
      <c r="C560" s="2"/>
      <c r="D560" s="2"/>
      <c r="E560" s="2"/>
      <c r="F560" s="2"/>
      <c r="G560" s="2"/>
      <c r="H560" s="2"/>
      <c r="I560" s="2"/>
    </row>
    <row r="561" spans="2:9">
      <c r="B561" s="2"/>
      <c r="C561" s="2"/>
      <c r="D561" s="2"/>
      <c r="E561" s="2"/>
      <c r="F561" s="2"/>
      <c r="G561" s="2"/>
      <c r="H561" s="2"/>
      <c r="I561" s="2"/>
    </row>
    <row r="562" spans="2:9">
      <c r="B562" s="2"/>
      <c r="C562" s="2"/>
      <c r="D562" s="2"/>
      <c r="E562" s="2"/>
      <c r="F562" s="2"/>
      <c r="G562" s="2"/>
      <c r="H562" s="2"/>
      <c r="I562" s="2"/>
    </row>
    <row r="563" spans="2:9">
      <c r="B563" s="2"/>
      <c r="C563" s="2"/>
      <c r="D563" s="2"/>
      <c r="E563" s="2"/>
      <c r="F563" s="2"/>
      <c r="G563" s="2"/>
      <c r="H563" s="2"/>
      <c r="I563" s="2"/>
    </row>
    <row r="564" spans="2:9">
      <c r="B564" s="2"/>
      <c r="C564" s="2"/>
      <c r="D564" s="2"/>
      <c r="E564" s="2"/>
      <c r="F564" s="2"/>
      <c r="G564" s="2"/>
      <c r="H564" s="2"/>
      <c r="I564" s="2"/>
    </row>
    <row r="565" spans="2:9">
      <c r="B565" s="2"/>
      <c r="C565" s="2"/>
      <c r="D565" s="2"/>
      <c r="E565" s="2"/>
      <c r="F565" s="2"/>
      <c r="G565" s="2"/>
      <c r="H565" s="2"/>
      <c r="I565" s="2"/>
    </row>
    <row r="566" spans="2:9">
      <c r="B566" s="2"/>
      <c r="C566" s="2"/>
      <c r="D566" s="2"/>
      <c r="E566" s="2"/>
      <c r="F566" s="2"/>
      <c r="G566" s="2"/>
      <c r="H566" s="2"/>
      <c r="I566" s="2"/>
    </row>
    <row r="567" spans="2:9">
      <c r="B567" s="2"/>
      <c r="C567" s="2"/>
      <c r="D567" s="2"/>
      <c r="E567" s="2"/>
      <c r="F567" s="2"/>
      <c r="G567" s="2"/>
      <c r="H567" s="2"/>
      <c r="I567" s="2"/>
    </row>
    <row r="568" spans="2:9">
      <c r="B568" s="2"/>
      <c r="C568" s="2"/>
      <c r="D568" s="2"/>
      <c r="E568" s="2"/>
      <c r="F568" s="2"/>
      <c r="G568" s="2"/>
      <c r="H568" s="2"/>
      <c r="I568" s="2"/>
    </row>
    <row r="569" spans="2:9">
      <c r="B569" s="2"/>
      <c r="C569" s="2"/>
      <c r="D569" s="2"/>
      <c r="E569" s="2"/>
      <c r="F569" s="2"/>
      <c r="G569" s="2"/>
      <c r="H569" s="2"/>
      <c r="I569" s="2"/>
    </row>
    <row r="570" spans="2:9">
      <c r="B570" s="2"/>
      <c r="C570" s="2"/>
      <c r="D570" s="2"/>
      <c r="E570" s="2"/>
      <c r="F570" s="2"/>
      <c r="G570" s="2"/>
      <c r="H570" s="2"/>
      <c r="I570" s="2"/>
    </row>
    <row r="571" spans="2:9">
      <c r="B571" s="2"/>
      <c r="C571" s="2"/>
      <c r="D571" s="2"/>
      <c r="E571" s="2"/>
      <c r="F571" s="2"/>
      <c r="G571" s="2"/>
      <c r="H571" s="2"/>
      <c r="I571" s="2"/>
    </row>
    <row r="572" spans="2:9">
      <c r="B572" s="2"/>
      <c r="C572" s="2"/>
      <c r="D572" s="2"/>
      <c r="E572" s="2"/>
      <c r="F572" s="2"/>
      <c r="G572" s="2"/>
      <c r="H572" s="2"/>
      <c r="I572" s="2"/>
    </row>
    <row r="573" spans="2:9">
      <c r="B573" s="2"/>
      <c r="C573" s="2"/>
      <c r="D573" s="2"/>
      <c r="E573" s="2"/>
      <c r="F573" s="2"/>
      <c r="G573" s="2"/>
      <c r="H573" s="2"/>
      <c r="I573" s="2"/>
    </row>
    <row r="574" spans="2:9">
      <c r="B574" s="2"/>
      <c r="C574" s="2"/>
      <c r="D574" s="2"/>
      <c r="E574" s="2"/>
      <c r="F574" s="2"/>
      <c r="G574" s="2"/>
      <c r="H574" s="2"/>
      <c r="I574" s="2"/>
    </row>
    <row r="575" spans="2:9">
      <c r="B575" s="2"/>
      <c r="C575" s="2"/>
      <c r="D575" s="2"/>
      <c r="E575" s="2"/>
      <c r="F575" s="2"/>
      <c r="G575" s="2"/>
      <c r="H575" s="2"/>
      <c r="I575" s="2"/>
    </row>
    <row r="576" spans="2:9">
      <c r="B576" s="2"/>
      <c r="C576" s="2"/>
      <c r="D576" s="2"/>
      <c r="E576" s="2"/>
      <c r="F576" s="2"/>
      <c r="G576" s="2"/>
      <c r="H576" s="2"/>
      <c r="I576" s="2"/>
    </row>
    <row r="577" spans="2:9">
      <c r="B577" s="2"/>
      <c r="C577" s="2"/>
      <c r="D577" s="2"/>
      <c r="E577" s="2"/>
      <c r="F577" s="2"/>
      <c r="G577" s="2"/>
      <c r="H577" s="2"/>
      <c r="I577" s="2"/>
    </row>
    <row r="578" spans="2:9">
      <c r="B578" s="2"/>
      <c r="C578" s="2"/>
      <c r="D578" s="2"/>
      <c r="E578" s="2"/>
      <c r="F578" s="2"/>
      <c r="G578" s="2"/>
      <c r="H578" s="2"/>
      <c r="I578" s="2"/>
    </row>
    <row r="579" spans="2:9">
      <c r="B579" s="2"/>
      <c r="C579" s="2"/>
      <c r="D579" s="2"/>
      <c r="E579" s="2"/>
      <c r="F579" s="2"/>
      <c r="G579" s="2"/>
      <c r="H579" s="2"/>
      <c r="I579" s="2"/>
    </row>
    <row r="580" spans="2:9">
      <c r="B580" s="2"/>
      <c r="C580" s="2"/>
      <c r="D580" s="2"/>
      <c r="E580" s="2"/>
      <c r="F580" s="2"/>
      <c r="G580" s="2"/>
      <c r="H580" s="2"/>
      <c r="I580" s="2"/>
    </row>
    <row r="581" spans="2:9">
      <c r="B581" s="2"/>
      <c r="C581" s="2"/>
      <c r="D581" s="2"/>
      <c r="E581" s="2"/>
      <c r="F581" s="2"/>
      <c r="G581" s="2"/>
      <c r="H581" s="2"/>
      <c r="I581" s="2"/>
    </row>
    <row r="582" spans="2:9">
      <c r="B582" s="2"/>
      <c r="C582" s="2"/>
      <c r="D582" s="2"/>
      <c r="E582" s="2"/>
      <c r="F582" s="2"/>
      <c r="G582" s="2"/>
      <c r="H582" s="2"/>
      <c r="I582" s="2"/>
    </row>
    <row r="583" spans="2:9">
      <c r="B583" s="2"/>
      <c r="C583" s="2"/>
      <c r="D583" s="2"/>
      <c r="E583" s="2"/>
      <c r="F583" s="2"/>
      <c r="G583" s="2"/>
      <c r="H583" s="2"/>
      <c r="I583" s="2"/>
    </row>
    <row r="584" spans="2:9">
      <c r="B584" s="2"/>
      <c r="C584" s="2"/>
      <c r="D584" s="2"/>
      <c r="E584" s="2"/>
      <c r="F584" s="2"/>
      <c r="G584" s="2"/>
      <c r="H584" s="2"/>
      <c r="I584" s="2"/>
    </row>
    <row r="585" spans="2:9">
      <c r="B585" s="2"/>
      <c r="C585" s="2"/>
      <c r="D585" s="2"/>
      <c r="E585" s="2"/>
      <c r="F585" s="2"/>
      <c r="G585" s="2"/>
      <c r="H585" s="2"/>
      <c r="I585" s="2"/>
    </row>
    <row r="586" spans="2:9">
      <c r="B586" s="2"/>
      <c r="C586" s="2"/>
      <c r="D586" s="2"/>
      <c r="E586" s="2"/>
      <c r="F586" s="2"/>
      <c r="G586" s="2"/>
      <c r="H586" s="2"/>
      <c r="I586" s="2"/>
    </row>
    <row r="587" spans="2:9">
      <c r="B587" s="2"/>
      <c r="C587" s="2"/>
      <c r="D587" s="2"/>
      <c r="E587" s="2"/>
      <c r="F587" s="2"/>
      <c r="G587" s="2"/>
      <c r="H587" s="2"/>
      <c r="I587" s="2"/>
    </row>
    <row r="588" spans="2:9">
      <c r="B588" s="2"/>
      <c r="C588" s="2"/>
      <c r="D588" s="2"/>
      <c r="E588" s="2"/>
      <c r="F588" s="2"/>
      <c r="G588" s="2"/>
      <c r="H588" s="2"/>
      <c r="I588" s="2"/>
    </row>
    <row r="589" spans="2:9">
      <c r="B589" s="2"/>
      <c r="C589" s="2"/>
      <c r="D589" s="2"/>
      <c r="E589" s="2"/>
      <c r="F589" s="2"/>
      <c r="G589" s="2"/>
      <c r="H589" s="2"/>
      <c r="I589" s="2"/>
    </row>
    <row r="590" spans="2:9">
      <c r="B590" s="2"/>
      <c r="C590" s="2"/>
      <c r="D590" s="2"/>
      <c r="E590" s="2"/>
      <c r="F590" s="2"/>
      <c r="G590" s="2"/>
      <c r="H590" s="2"/>
      <c r="I590" s="2"/>
    </row>
    <row r="591" spans="2:9">
      <c r="B591" s="2"/>
      <c r="C591" s="2"/>
      <c r="D591" s="2"/>
      <c r="E591" s="2"/>
      <c r="F591" s="2"/>
      <c r="G591" s="2"/>
      <c r="H591" s="2"/>
      <c r="I591" s="2"/>
    </row>
    <row r="592" spans="2:9">
      <c r="B592" s="2"/>
      <c r="C592" s="2"/>
      <c r="D592" s="2"/>
      <c r="E592" s="2"/>
      <c r="F592" s="2"/>
      <c r="G592" s="2"/>
      <c r="H592" s="2"/>
      <c r="I592" s="2"/>
    </row>
    <row r="593" spans="2:9">
      <c r="B593" s="2"/>
      <c r="C593" s="2"/>
      <c r="D593" s="2"/>
      <c r="E593" s="2"/>
      <c r="F593" s="2"/>
      <c r="G593" s="2"/>
      <c r="H593" s="2"/>
      <c r="I593" s="2"/>
    </row>
    <row r="594" spans="2:9">
      <c r="B594" s="2"/>
      <c r="C594" s="2"/>
      <c r="D594" s="2"/>
      <c r="E594" s="2"/>
      <c r="F594" s="2"/>
      <c r="G594" s="2"/>
      <c r="H594" s="2"/>
      <c r="I594" s="2"/>
    </row>
    <row r="595" spans="2:9">
      <c r="B595" s="2"/>
      <c r="C595" s="2"/>
      <c r="D595" s="2"/>
      <c r="E595" s="2"/>
      <c r="F595" s="2"/>
      <c r="G595" s="2"/>
      <c r="H595" s="2"/>
      <c r="I595" s="2"/>
    </row>
    <row r="596" spans="2:9">
      <c r="B596" s="2"/>
      <c r="C596" s="2"/>
      <c r="D596" s="2"/>
      <c r="E596" s="2"/>
      <c r="F596" s="2"/>
      <c r="G596" s="2"/>
      <c r="H596" s="2"/>
      <c r="I596" s="2"/>
    </row>
    <row r="597" spans="2:9">
      <c r="B597" s="2"/>
      <c r="C597" s="2"/>
      <c r="D597" s="2"/>
      <c r="E597" s="2"/>
      <c r="F597" s="2"/>
      <c r="G597" s="2"/>
      <c r="H597" s="2"/>
      <c r="I597" s="2"/>
    </row>
    <row r="598" spans="2:9">
      <c r="B598" s="2"/>
      <c r="C598" s="2"/>
      <c r="D598" s="2"/>
      <c r="E598" s="2"/>
      <c r="F598" s="2"/>
      <c r="G598" s="2"/>
      <c r="H598" s="2"/>
      <c r="I598" s="2"/>
    </row>
    <row r="599" spans="2:9">
      <c r="B599" s="2"/>
      <c r="C599" s="2"/>
      <c r="D599" s="2"/>
      <c r="E599" s="2"/>
      <c r="F599" s="2"/>
      <c r="G599" s="2"/>
      <c r="H599" s="2"/>
      <c r="I599" s="2"/>
    </row>
    <row r="600" spans="2:9">
      <c r="B600" s="2"/>
      <c r="C600" s="2"/>
      <c r="D600" s="2"/>
      <c r="E600" s="2"/>
      <c r="F600" s="2"/>
      <c r="G600" s="2"/>
      <c r="H600" s="2"/>
      <c r="I600" s="2"/>
    </row>
    <row r="601" spans="2:9">
      <c r="B601" s="2"/>
      <c r="C601" s="2"/>
      <c r="D601" s="2"/>
      <c r="E601" s="2"/>
      <c r="F601" s="2"/>
      <c r="G601" s="2"/>
      <c r="H601" s="2"/>
      <c r="I601" s="2"/>
    </row>
    <row r="602" spans="2:9">
      <c r="B602" s="2"/>
      <c r="C602" s="2"/>
      <c r="D602" s="2"/>
      <c r="E602" s="2"/>
      <c r="F602" s="2"/>
      <c r="G602" s="2"/>
      <c r="H602" s="2"/>
      <c r="I602" s="2"/>
    </row>
    <row r="603" spans="2:9">
      <c r="B603" s="2"/>
      <c r="C603" s="2"/>
      <c r="D603" s="2"/>
      <c r="E603" s="2"/>
      <c r="F603" s="2"/>
      <c r="G603" s="2"/>
      <c r="H603" s="2"/>
      <c r="I603" s="2"/>
    </row>
    <row r="604" spans="2:9">
      <c r="B604" s="2"/>
      <c r="C604" s="2"/>
      <c r="D604" s="2"/>
      <c r="E604" s="2"/>
      <c r="F604" s="2"/>
      <c r="G604" s="2"/>
      <c r="H604" s="2"/>
      <c r="I604" s="2"/>
    </row>
    <row r="605" spans="2:9">
      <c r="B605" s="2"/>
      <c r="C605" s="2"/>
      <c r="D605" s="2"/>
      <c r="E605" s="2"/>
      <c r="F605" s="2"/>
      <c r="G605" s="2"/>
      <c r="H605" s="2"/>
      <c r="I605" s="2"/>
    </row>
    <row r="606" spans="2:9">
      <c r="B606" s="2"/>
      <c r="C606" s="2"/>
      <c r="D606" s="2"/>
      <c r="E606" s="2"/>
      <c r="F606" s="2"/>
      <c r="G606" s="2"/>
      <c r="H606" s="2"/>
      <c r="I606" s="2"/>
    </row>
    <row r="607" spans="2:9">
      <c r="B607" s="2"/>
      <c r="C607" s="2"/>
      <c r="D607" s="2"/>
      <c r="E607" s="2"/>
      <c r="F607" s="2"/>
      <c r="G607" s="2"/>
      <c r="H607" s="2"/>
      <c r="I607" s="2"/>
    </row>
    <row r="608" spans="2:9">
      <c r="B608" s="2"/>
      <c r="C608" s="2"/>
      <c r="D608" s="2"/>
      <c r="E608" s="2"/>
      <c r="F608" s="2"/>
      <c r="G608" s="2"/>
      <c r="H608" s="2"/>
      <c r="I608" s="2"/>
    </row>
    <row r="609" spans="2:9">
      <c r="B609" s="2"/>
      <c r="C609" s="2"/>
      <c r="D609" s="2"/>
      <c r="E609" s="2"/>
      <c r="F609" s="2"/>
      <c r="G609" s="2"/>
      <c r="H609" s="2"/>
      <c r="I609" s="2"/>
    </row>
    <row r="610" spans="2:9">
      <c r="B610" s="2"/>
      <c r="C610" s="2"/>
      <c r="D610" s="2"/>
      <c r="E610" s="2"/>
      <c r="F610" s="2"/>
      <c r="G610" s="2"/>
      <c r="H610" s="2"/>
      <c r="I610" s="2"/>
    </row>
    <row r="611" spans="2:9">
      <c r="B611" s="2"/>
      <c r="C611" s="2"/>
      <c r="D611" s="2"/>
      <c r="E611" s="2"/>
      <c r="F611" s="2"/>
      <c r="G611" s="2"/>
      <c r="H611" s="2"/>
      <c r="I611" s="2"/>
    </row>
    <row r="612" spans="2:9">
      <c r="B612" s="2"/>
      <c r="C612" s="2"/>
      <c r="D612" s="2"/>
      <c r="E612" s="2"/>
      <c r="F612" s="2"/>
      <c r="G612" s="2"/>
      <c r="H612" s="2"/>
      <c r="I612" s="2"/>
    </row>
    <row r="613" spans="2:9">
      <c r="B613" s="2"/>
      <c r="C613" s="2"/>
      <c r="D613" s="2"/>
      <c r="E613" s="2"/>
      <c r="F613" s="2"/>
      <c r="G613" s="2"/>
      <c r="H613" s="2"/>
      <c r="I613" s="2"/>
    </row>
    <row r="614" spans="2:9">
      <c r="B614" s="2"/>
      <c r="C614" s="2"/>
      <c r="D614" s="2"/>
      <c r="E614" s="2"/>
      <c r="F614" s="2"/>
      <c r="G614" s="2"/>
      <c r="H614" s="2"/>
      <c r="I614" s="2"/>
    </row>
    <row r="615" spans="2:9">
      <c r="B615" s="2"/>
      <c r="C615" s="2"/>
      <c r="D615" s="2"/>
      <c r="E615" s="2"/>
      <c r="F615" s="2"/>
      <c r="G615" s="2"/>
      <c r="H615" s="2"/>
      <c r="I615" s="2"/>
    </row>
    <row r="616" spans="2:9">
      <c r="B616" s="2"/>
      <c r="C616" s="2"/>
      <c r="D616" s="2"/>
      <c r="E616" s="2"/>
      <c r="F616" s="2"/>
      <c r="G616" s="2"/>
      <c r="H616" s="2"/>
      <c r="I616" s="2"/>
    </row>
    <row r="617" spans="2:9">
      <c r="B617" s="2"/>
      <c r="C617" s="2"/>
      <c r="D617" s="2"/>
      <c r="E617" s="2"/>
      <c r="F617" s="2"/>
      <c r="G617" s="2"/>
      <c r="H617" s="2"/>
      <c r="I617" s="2"/>
    </row>
    <row r="618" spans="2:9">
      <c r="B618" s="2"/>
      <c r="C618" s="2"/>
      <c r="D618" s="2"/>
      <c r="E618" s="2"/>
      <c r="F618" s="2"/>
      <c r="G618" s="2"/>
      <c r="H618" s="2"/>
      <c r="I618" s="2"/>
    </row>
    <row r="619" spans="2:9">
      <c r="B619" s="2"/>
      <c r="C619" s="2"/>
      <c r="D619" s="2"/>
      <c r="E619" s="2"/>
      <c r="F619" s="2"/>
      <c r="G619" s="2"/>
      <c r="H619" s="2"/>
      <c r="I619" s="2"/>
    </row>
    <row r="620" spans="2:9">
      <c r="B620" s="2"/>
      <c r="C620" s="2"/>
      <c r="D620" s="2"/>
      <c r="E620" s="2"/>
      <c r="F620" s="2"/>
      <c r="G620" s="2"/>
      <c r="H620" s="2"/>
      <c r="I620" s="2"/>
    </row>
    <row r="621" spans="2:9">
      <c r="B621" s="2"/>
      <c r="C621" s="2"/>
      <c r="D621" s="2"/>
      <c r="E621" s="2"/>
      <c r="F621" s="2"/>
      <c r="G621" s="2"/>
      <c r="H621" s="2"/>
      <c r="I621" s="2"/>
    </row>
    <row r="622" spans="2:9">
      <c r="B622" s="2"/>
      <c r="C622" s="2"/>
      <c r="D622" s="2"/>
      <c r="E622" s="2"/>
      <c r="F622" s="2"/>
      <c r="G622" s="2"/>
      <c r="H622" s="2"/>
      <c r="I622" s="2"/>
    </row>
    <row r="623" spans="2:9">
      <c r="B623" s="2"/>
      <c r="C623" s="2"/>
      <c r="D623" s="2"/>
      <c r="E623" s="2"/>
      <c r="F623" s="2"/>
      <c r="G623" s="2"/>
      <c r="H623" s="2"/>
      <c r="I623" s="2"/>
    </row>
    <row r="624" spans="2:9">
      <c r="B624" s="2"/>
      <c r="C624" s="2"/>
      <c r="D624" s="2"/>
      <c r="E624" s="2"/>
      <c r="F624" s="2"/>
      <c r="G624" s="2"/>
      <c r="H624" s="2"/>
      <c r="I624" s="2"/>
    </row>
    <row r="625" spans="2:9">
      <c r="B625" s="2"/>
      <c r="C625" s="2"/>
      <c r="D625" s="2"/>
      <c r="E625" s="2"/>
      <c r="F625" s="2"/>
      <c r="G625" s="2"/>
      <c r="H625" s="2"/>
      <c r="I625" s="2"/>
    </row>
    <row r="626" spans="2:9">
      <c r="B626" s="2"/>
      <c r="C626" s="2"/>
      <c r="D626" s="2"/>
      <c r="E626" s="2"/>
      <c r="F626" s="2"/>
      <c r="G626" s="2"/>
      <c r="H626" s="2"/>
      <c r="I626" s="2"/>
    </row>
    <row r="627" spans="2:9">
      <c r="B627" s="2"/>
      <c r="C627" s="2"/>
      <c r="D627" s="2"/>
      <c r="E627" s="2"/>
      <c r="F627" s="2"/>
      <c r="G627" s="2"/>
      <c r="H627" s="2"/>
      <c r="I627" s="2"/>
    </row>
    <row r="628" spans="2:9">
      <c r="B628" s="2"/>
      <c r="C628" s="2"/>
      <c r="D628" s="2"/>
      <c r="E628" s="2"/>
      <c r="F628" s="2"/>
      <c r="G628" s="2"/>
      <c r="H628" s="2"/>
      <c r="I628" s="2"/>
    </row>
    <row r="629" spans="2:9">
      <c r="B629" s="2"/>
      <c r="C629" s="2"/>
      <c r="D629" s="2"/>
      <c r="E629" s="2"/>
      <c r="F629" s="2"/>
      <c r="G629" s="2"/>
      <c r="H629" s="2"/>
      <c r="I629" s="2"/>
    </row>
    <row r="630" spans="2:9">
      <c r="B630" s="2"/>
      <c r="C630" s="2"/>
      <c r="D630" s="2"/>
      <c r="E630" s="2"/>
      <c r="F630" s="2"/>
      <c r="G630" s="2"/>
      <c r="H630" s="2"/>
      <c r="I630" s="2"/>
    </row>
    <row r="631" spans="2:9">
      <c r="B631" s="2"/>
      <c r="C631" s="2"/>
      <c r="D631" s="2"/>
      <c r="E631" s="2"/>
      <c r="F631" s="2"/>
      <c r="G631" s="2"/>
      <c r="H631" s="2"/>
      <c r="I631" s="2"/>
    </row>
    <row r="632" spans="2:9">
      <c r="B632" s="2"/>
      <c r="C632" s="2"/>
      <c r="D632" s="2"/>
      <c r="E632" s="2"/>
      <c r="F632" s="2"/>
      <c r="G632" s="2"/>
      <c r="H632" s="2"/>
      <c r="I632" s="2"/>
    </row>
    <row r="633" spans="2:9">
      <c r="B633" s="2"/>
      <c r="C633" s="2"/>
      <c r="D633" s="2"/>
      <c r="E633" s="2"/>
      <c r="F633" s="2"/>
      <c r="G633" s="2"/>
      <c r="H633" s="2"/>
      <c r="I633" s="2"/>
    </row>
    <row r="634" spans="2:9">
      <c r="B634" s="2"/>
      <c r="C634" s="2"/>
      <c r="D634" s="2"/>
      <c r="E634" s="2"/>
      <c r="F634" s="2"/>
      <c r="G634" s="2"/>
      <c r="H634" s="2"/>
      <c r="I634" s="2"/>
    </row>
    <row r="635" spans="2:9">
      <c r="B635" s="2"/>
      <c r="C635" s="2"/>
      <c r="D635" s="2"/>
      <c r="E635" s="2"/>
      <c r="F635" s="2"/>
      <c r="G635" s="2"/>
      <c r="H635" s="2"/>
      <c r="I635" s="2"/>
    </row>
    <row r="636" spans="2:9">
      <c r="B636" s="2"/>
      <c r="C636" s="2"/>
      <c r="D636" s="2"/>
      <c r="E636" s="2"/>
      <c r="F636" s="2"/>
      <c r="G636" s="2"/>
      <c r="H636" s="2"/>
      <c r="I636" s="2"/>
    </row>
    <row r="637" spans="2:9">
      <c r="B637" s="2"/>
      <c r="C637" s="2"/>
      <c r="D637" s="2"/>
      <c r="E637" s="2"/>
      <c r="F637" s="2"/>
      <c r="G637" s="2"/>
      <c r="H637" s="2"/>
      <c r="I637" s="2"/>
    </row>
    <row r="638" spans="2:9">
      <c r="B638" s="2"/>
      <c r="C638" s="2"/>
      <c r="D638" s="2"/>
      <c r="E638" s="2"/>
      <c r="F638" s="2"/>
      <c r="G638" s="2"/>
      <c r="H638" s="2"/>
      <c r="I638" s="2"/>
    </row>
    <row r="639" spans="2:9">
      <c r="B639" s="2"/>
      <c r="C639" s="2"/>
      <c r="D639" s="2"/>
      <c r="E639" s="2"/>
      <c r="F639" s="2"/>
      <c r="G639" s="2"/>
      <c r="H639" s="2"/>
      <c r="I639" s="2"/>
    </row>
    <row r="640" spans="2:9">
      <c r="B640" s="2"/>
      <c r="C640" s="2"/>
      <c r="D640" s="2"/>
      <c r="E640" s="2"/>
      <c r="F640" s="2"/>
      <c r="G640" s="2"/>
      <c r="H640" s="2"/>
      <c r="I640" s="2"/>
    </row>
    <row r="641" spans="2:9">
      <c r="B641" s="2"/>
      <c r="C641" s="2"/>
      <c r="D641" s="2"/>
      <c r="E641" s="2"/>
      <c r="F641" s="2"/>
      <c r="G641" s="2"/>
      <c r="H641" s="2"/>
      <c r="I641" s="2"/>
    </row>
    <row r="642" spans="2:9">
      <c r="B642" s="2"/>
      <c r="C642" s="2"/>
      <c r="D642" s="2"/>
      <c r="E642" s="2"/>
      <c r="F642" s="2"/>
      <c r="G642" s="2"/>
      <c r="H642" s="2"/>
      <c r="I642" s="2"/>
    </row>
    <row r="643" spans="2:9">
      <c r="B643" s="2"/>
      <c r="C643" s="2"/>
      <c r="D643" s="2"/>
      <c r="E643" s="2"/>
      <c r="F643" s="2"/>
      <c r="G643" s="2"/>
      <c r="H643" s="2"/>
      <c r="I643" s="2"/>
    </row>
    <row r="644" spans="2:9">
      <c r="B644" s="2"/>
      <c r="C644" s="2"/>
      <c r="D644" s="2"/>
      <c r="E644" s="2"/>
      <c r="F644" s="2"/>
      <c r="G644" s="2"/>
      <c r="H644" s="2"/>
      <c r="I644" s="2"/>
    </row>
    <row r="645" spans="2:9">
      <c r="B645" s="2"/>
      <c r="C645" s="2"/>
      <c r="D645" s="2"/>
      <c r="E645" s="2"/>
      <c r="F645" s="2"/>
      <c r="G645" s="2"/>
      <c r="H645" s="2"/>
      <c r="I645" s="2"/>
    </row>
    <row r="646" spans="2:9">
      <c r="B646" s="2"/>
      <c r="C646" s="2"/>
      <c r="D646" s="2"/>
      <c r="E646" s="2"/>
      <c r="F646" s="2"/>
      <c r="G646" s="2"/>
      <c r="H646" s="2"/>
      <c r="I646" s="2"/>
    </row>
    <row r="647" spans="2:9">
      <c r="B647" s="2"/>
      <c r="C647" s="2"/>
      <c r="D647" s="2"/>
      <c r="E647" s="2"/>
      <c r="F647" s="2"/>
      <c r="G647" s="2"/>
      <c r="H647" s="2"/>
      <c r="I647" s="2"/>
    </row>
    <row r="648" spans="2:9">
      <c r="B648" s="2"/>
      <c r="C648" s="2"/>
      <c r="D648" s="2"/>
      <c r="E648" s="2"/>
      <c r="F648" s="2"/>
      <c r="G648" s="2"/>
      <c r="H648" s="2"/>
      <c r="I648" s="2"/>
    </row>
    <row r="649" spans="2:9">
      <c r="B649" s="2"/>
      <c r="C649" s="2"/>
      <c r="D649" s="2"/>
      <c r="E649" s="2"/>
      <c r="F649" s="2"/>
      <c r="G649" s="2"/>
      <c r="H649" s="2"/>
      <c r="I649" s="2"/>
    </row>
    <row r="650" spans="2:9">
      <c r="B650" s="2"/>
      <c r="C650" s="2"/>
      <c r="D650" s="2"/>
      <c r="E650" s="2"/>
      <c r="F650" s="2"/>
      <c r="G650" s="2"/>
      <c r="H650" s="2"/>
      <c r="I650" s="2"/>
    </row>
    <row r="651" spans="2:9">
      <c r="B651" s="2"/>
      <c r="C651" s="2"/>
      <c r="D651" s="2"/>
      <c r="E651" s="2"/>
      <c r="F651" s="2"/>
      <c r="G651" s="2"/>
      <c r="H651" s="2"/>
      <c r="I651" s="2"/>
    </row>
    <row r="652" spans="2:9">
      <c r="B652" s="2"/>
      <c r="C652" s="2"/>
      <c r="D652" s="2"/>
      <c r="E652" s="2"/>
      <c r="F652" s="2"/>
      <c r="G652" s="2"/>
      <c r="H652" s="2"/>
      <c r="I652" s="2"/>
    </row>
    <row r="653" spans="2:9">
      <c r="B653" s="2"/>
      <c r="C653" s="2"/>
      <c r="D653" s="2"/>
      <c r="E653" s="2"/>
      <c r="F653" s="2"/>
      <c r="G653" s="2"/>
      <c r="H653" s="2"/>
      <c r="I653" s="2"/>
    </row>
    <row r="654" spans="2:9">
      <c r="B654" s="2"/>
      <c r="C654" s="2"/>
      <c r="D654" s="2"/>
      <c r="E654" s="2"/>
      <c r="F654" s="2"/>
      <c r="G654" s="2"/>
      <c r="H654" s="2"/>
      <c r="I654" s="2"/>
    </row>
    <row r="655" spans="2:9">
      <c r="B655" s="2"/>
      <c r="C655" s="2"/>
      <c r="D655" s="2"/>
      <c r="E655" s="2"/>
      <c r="F655" s="2"/>
      <c r="G655" s="2"/>
      <c r="H655" s="2"/>
      <c r="I655" s="2"/>
    </row>
    <row r="656" spans="2:9">
      <c r="B656" s="2"/>
      <c r="C656" s="2"/>
      <c r="D656" s="2"/>
      <c r="E656" s="2"/>
      <c r="F656" s="2"/>
      <c r="G656" s="2"/>
      <c r="H656" s="2"/>
      <c r="I656" s="2"/>
    </row>
    <row r="657" spans="2:9">
      <c r="B657" s="2"/>
      <c r="C657" s="2"/>
      <c r="D657" s="2"/>
      <c r="E657" s="2"/>
      <c r="F657" s="2"/>
      <c r="G657" s="2"/>
      <c r="H657" s="2"/>
      <c r="I657" s="2"/>
    </row>
    <row r="658" spans="2:9">
      <c r="B658" s="2"/>
      <c r="C658" s="2"/>
      <c r="D658" s="2"/>
      <c r="E658" s="2"/>
      <c r="F658" s="2"/>
      <c r="G658" s="2"/>
      <c r="H658" s="2"/>
      <c r="I658" s="2"/>
    </row>
    <row r="659" spans="2:9">
      <c r="B659" s="2"/>
      <c r="C659" s="2"/>
      <c r="D659" s="2"/>
      <c r="E659" s="2"/>
      <c r="F659" s="2"/>
      <c r="G659" s="2"/>
      <c r="H659" s="2"/>
      <c r="I659" s="2"/>
    </row>
    <row r="660" spans="2:9">
      <c r="B660" s="2"/>
      <c r="C660" s="2"/>
      <c r="D660" s="2"/>
      <c r="E660" s="2"/>
      <c r="F660" s="2"/>
      <c r="G660" s="2"/>
      <c r="H660" s="2"/>
      <c r="I660" s="2"/>
    </row>
    <row r="661" spans="2:9">
      <c r="B661" s="2"/>
      <c r="C661" s="2"/>
      <c r="D661" s="2"/>
      <c r="E661" s="2"/>
      <c r="F661" s="2"/>
      <c r="G661" s="2"/>
      <c r="H661" s="2"/>
      <c r="I661" s="2"/>
    </row>
    <row r="662" spans="2:9">
      <c r="B662" s="2"/>
      <c r="C662" s="2"/>
      <c r="D662" s="2"/>
      <c r="E662" s="2"/>
      <c r="F662" s="2"/>
      <c r="G662" s="2"/>
      <c r="H662" s="2"/>
      <c r="I662" s="2"/>
    </row>
    <row r="663" spans="2:9">
      <c r="B663" s="2"/>
      <c r="C663" s="2"/>
      <c r="D663" s="2"/>
      <c r="E663" s="2"/>
      <c r="F663" s="2"/>
      <c r="G663" s="2"/>
      <c r="H663" s="2"/>
      <c r="I663" s="2"/>
    </row>
    <row r="664" spans="2:9">
      <c r="B664" s="2"/>
      <c r="C664" s="2"/>
      <c r="D664" s="2"/>
      <c r="E664" s="2"/>
      <c r="F664" s="2"/>
      <c r="G664" s="2"/>
      <c r="H664" s="2"/>
      <c r="I664" s="2"/>
    </row>
    <row r="665" spans="2:9">
      <c r="B665" s="2"/>
      <c r="C665" s="2"/>
      <c r="D665" s="2"/>
      <c r="E665" s="2"/>
      <c r="F665" s="2"/>
      <c r="G665" s="2"/>
      <c r="H665" s="2"/>
      <c r="I665" s="2"/>
    </row>
    <row r="666" spans="2:9">
      <c r="B666" s="2"/>
      <c r="C666" s="2"/>
      <c r="D666" s="2"/>
      <c r="E666" s="2"/>
      <c r="F666" s="2"/>
      <c r="G666" s="2"/>
      <c r="H666" s="2"/>
      <c r="I666" s="2"/>
    </row>
    <row r="667" spans="2:9">
      <c r="B667" s="2"/>
      <c r="C667" s="2"/>
      <c r="D667" s="2"/>
      <c r="E667" s="2"/>
      <c r="F667" s="2"/>
      <c r="G667" s="2"/>
      <c r="H667" s="2"/>
      <c r="I667" s="2"/>
    </row>
    <row r="668" spans="2:9">
      <c r="B668" s="2"/>
      <c r="C668" s="2"/>
      <c r="D668" s="2"/>
      <c r="E668" s="2"/>
      <c r="F668" s="2"/>
      <c r="G668" s="2"/>
      <c r="H668" s="2"/>
      <c r="I668" s="2"/>
    </row>
    <row r="669" spans="2:9">
      <c r="B669" s="2"/>
      <c r="C669" s="2"/>
      <c r="D669" s="2"/>
      <c r="E669" s="2"/>
      <c r="F669" s="2"/>
      <c r="G669" s="2"/>
      <c r="H669" s="2"/>
      <c r="I669" s="2"/>
    </row>
    <row r="670" spans="2:9">
      <c r="B670" s="2"/>
      <c r="C670" s="2"/>
      <c r="D670" s="2"/>
      <c r="E670" s="2"/>
      <c r="F670" s="2"/>
      <c r="G670" s="2"/>
      <c r="H670" s="2"/>
      <c r="I670" s="2"/>
    </row>
    <row r="671" spans="2:9">
      <c r="B671" s="2"/>
      <c r="C671" s="2"/>
      <c r="D671" s="2"/>
      <c r="E671" s="2"/>
      <c r="F671" s="2"/>
      <c r="G671" s="2"/>
      <c r="H671" s="2"/>
      <c r="I671" s="2"/>
    </row>
    <row r="672" spans="2:9">
      <c r="B672" s="2"/>
      <c r="C672" s="2"/>
      <c r="D672" s="2"/>
      <c r="E672" s="2"/>
      <c r="F672" s="2"/>
      <c r="G672" s="2"/>
      <c r="H672" s="2"/>
      <c r="I672" s="2"/>
    </row>
    <row r="673" spans="2:9">
      <c r="B673" s="2"/>
      <c r="C673" s="2"/>
      <c r="D673" s="2"/>
      <c r="E673" s="2"/>
      <c r="F673" s="2"/>
      <c r="G673" s="2"/>
      <c r="H673" s="2"/>
      <c r="I673" s="2"/>
    </row>
    <row r="674" spans="2:9">
      <c r="B674" s="2"/>
      <c r="C674" s="2"/>
      <c r="D674" s="2"/>
      <c r="E674" s="2"/>
      <c r="F674" s="2"/>
      <c r="G674" s="2"/>
      <c r="H674" s="2"/>
      <c r="I674" s="2"/>
    </row>
    <row r="675" spans="2:9">
      <c r="B675" s="2"/>
      <c r="C675" s="2"/>
      <c r="D675" s="2"/>
      <c r="E675" s="2"/>
      <c r="F675" s="2"/>
      <c r="G675" s="2"/>
      <c r="H675" s="2"/>
      <c r="I675" s="2"/>
    </row>
    <row r="676" spans="2:9">
      <c r="B676" s="2"/>
      <c r="C676" s="2"/>
      <c r="D676" s="2"/>
      <c r="E676" s="2"/>
      <c r="F676" s="2"/>
      <c r="G676" s="2"/>
      <c r="H676" s="2"/>
      <c r="I676" s="2"/>
    </row>
    <row r="677" spans="2:9">
      <c r="B677" s="2"/>
      <c r="C677" s="2"/>
      <c r="D677" s="2"/>
      <c r="E677" s="2"/>
      <c r="F677" s="2"/>
      <c r="G677" s="2"/>
      <c r="H677" s="2"/>
      <c r="I677" s="2"/>
    </row>
  </sheetData>
  <sheetCalcPr fullCalcOnLoad="1"/>
  <mergeCells count="14">
    <mergeCell ref="B126:F126"/>
    <mergeCell ref="G126:I126"/>
    <mergeCell ref="B140:F140"/>
    <mergeCell ref="G140:I140"/>
    <mergeCell ref="B43:F43"/>
    <mergeCell ref="B77:I77"/>
    <mergeCell ref="B78:F78"/>
    <mergeCell ref="G7:I7"/>
    <mergeCell ref="G43:I43"/>
    <mergeCell ref="G78:I78"/>
    <mergeCell ref="A1:I1"/>
    <mergeCell ref="A2:I2"/>
    <mergeCell ref="B7:F7"/>
    <mergeCell ref="B42:I42"/>
  </mergeCells>
  <phoneticPr fontId="3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3333FF"/>
  </sheetPr>
  <dimension ref="A1:K608"/>
  <sheetViews>
    <sheetView showGridLines="0" zoomScaleNormal="80" zoomScalePageLayoutView="80" workbookViewId="0">
      <pane xSplit="1" ySplit="8" topLeftCell="B19" activePane="bottomRight" state="frozen"/>
      <selection pane="topRight" activeCell="B1" sqref="B1"/>
      <selection pane="bottomLeft" activeCell="A9" sqref="A9"/>
      <selection pane="bottomRight" activeCell="I35" sqref="I35"/>
    </sheetView>
  </sheetViews>
  <sheetFormatPr baseColWidth="10" defaultColWidth="8.83203125" defaultRowHeight="14"/>
  <cols>
    <col min="1" max="1" width="54.5" customWidth="1"/>
    <col min="2" max="9" width="14" customWidth="1"/>
    <col min="11" max="11" width="12.33203125" bestFit="1" customWidth="1"/>
  </cols>
  <sheetData>
    <row r="1" spans="1:10">
      <c r="A1" s="258" t="s">
        <v>79</v>
      </c>
      <c r="B1" s="258"/>
      <c r="C1" s="258"/>
      <c r="D1" s="258"/>
      <c r="E1" s="258"/>
      <c r="F1" s="258"/>
      <c r="G1" s="258"/>
      <c r="H1" s="258"/>
      <c r="I1" s="258"/>
      <c r="J1" s="13"/>
    </row>
    <row r="2" spans="1:10">
      <c r="A2" s="259" t="s">
        <v>113</v>
      </c>
      <c r="B2" s="259"/>
      <c r="C2" s="259"/>
      <c r="D2" s="259"/>
      <c r="E2" s="259"/>
      <c r="F2" s="259"/>
      <c r="G2" s="259"/>
      <c r="H2" s="259"/>
      <c r="I2" s="259"/>
      <c r="J2" s="13"/>
    </row>
    <row r="3" spans="1:10">
      <c r="A3" s="13"/>
      <c r="B3" s="4"/>
      <c r="C3" s="4"/>
      <c r="D3" s="4"/>
      <c r="E3" s="4"/>
      <c r="F3" s="4"/>
      <c r="G3" s="4"/>
      <c r="H3" s="4"/>
      <c r="I3" s="4"/>
      <c r="J3" s="13"/>
    </row>
    <row r="4" spans="1:10" hidden="1">
      <c r="A4" s="36" t="s">
        <v>112</v>
      </c>
      <c r="B4" s="44">
        <v>4053</v>
      </c>
      <c r="C4" s="4"/>
      <c r="D4" s="4"/>
      <c r="E4" s="4"/>
      <c r="F4" s="4"/>
      <c r="G4" s="4"/>
      <c r="H4" s="4"/>
      <c r="I4" s="4"/>
      <c r="J4" s="13"/>
    </row>
    <row r="5" spans="1:10">
      <c r="A5" s="13"/>
      <c r="B5" s="4"/>
      <c r="C5" s="4"/>
      <c r="D5" s="4"/>
      <c r="E5" s="4"/>
      <c r="F5" s="4"/>
      <c r="G5" s="4"/>
      <c r="H5" s="4"/>
      <c r="I5" s="4"/>
      <c r="J5" s="13"/>
    </row>
    <row r="6" spans="1:10">
      <c r="A6" s="86"/>
      <c r="B6" s="256" t="s">
        <v>72</v>
      </c>
      <c r="C6" s="257"/>
      <c r="D6" s="257"/>
      <c r="E6" s="257"/>
      <c r="F6" s="257"/>
      <c r="G6" s="257"/>
      <c r="H6" s="257"/>
      <c r="I6" s="257"/>
    </row>
    <row r="7" spans="1:10">
      <c r="A7" s="76" t="s">
        <v>71</v>
      </c>
      <c r="B7" s="260" t="s">
        <v>66</v>
      </c>
      <c r="C7" s="260"/>
      <c r="D7" s="260"/>
      <c r="E7" s="260"/>
      <c r="F7" s="260"/>
      <c r="G7" s="260" t="s">
        <v>67</v>
      </c>
      <c r="H7" s="260"/>
      <c r="I7" s="260"/>
    </row>
    <row r="8" spans="1:10" ht="16.5" customHeight="1">
      <c r="A8" s="87"/>
      <c r="B8" s="94">
        <v>2007</v>
      </c>
      <c r="C8" s="94">
        <v>2008</v>
      </c>
      <c r="D8" s="94">
        <v>2009</v>
      </c>
      <c r="E8" s="94">
        <v>2010</v>
      </c>
      <c r="F8" s="94" t="s">
        <v>86</v>
      </c>
      <c r="G8" s="94" t="s">
        <v>74</v>
      </c>
      <c r="H8" s="94" t="s">
        <v>76</v>
      </c>
      <c r="I8" s="94" t="s">
        <v>75</v>
      </c>
    </row>
    <row r="9" spans="1:10">
      <c r="A9" s="84" t="s">
        <v>5</v>
      </c>
      <c r="B9" s="77"/>
      <c r="C9" s="77"/>
      <c r="D9" s="77"/>
      <c r="E9" s="77"/>
      <c r="F9" s="77"/>
      <c r="G9" s="77"/>
      <c r="H9" s="77"/>
      <c r="I9" s="77"/>
    </row>
    <row r="10" spans="1:10">
      <c r="A10" s="84" t="s">
        <v>6</v>
      </c>
      <c r="B10" s="82"/>
      <c r="C10" s="82"/>
      <c r="D10" s="82"/>
      <c r="E10" s="82"/>
      <c r="F10" s="82"/>
      <c r="G10" s="82"/>
      <c r="H10" s="82"/>
      <c r="I10" s="82"/>
    </row>
    <row r="11" spans="1:10">
      <c r="A11" s="90" t="s">
        <v>7</v>
      </c>
      <c r="B11" s="81">
        <f>'Financials - KHR'!B73/BS!$B$4</f>
        <v>114666.55958549223</v>
      </c>
      <c r="C11" s="81">
        <f>'Financials - KHR'!C73/BS!$B$4</f>
        <v>122162.23118677523</v>
      </c>
      <c r="D11" s="81">
        <f>'Financials - KHR'!D73/BS!$B$4</f>
        <v>132647.08462867013</v>
      </c>
      <c r="E11" s="81">
        <f>'Financials - KHR'!E73/BS!$B$4</f>
        <v>133560.58401184308</v>
      </c>
      <c r="F11" s="81">
        <f>'Financials - KHR'!F73/BS!$B$4</f>
        <v>149881.02245250432</v>
      </c>
      <c r="G11" s="81">
        <f>F11</f>
        <v>149881.02245250432</v>
      </c>
      <c r="H11" s="81"/>
      <c r="I11" s="81"/>
    </row>
    <row r="12" spans="1:10">
      <c r="A12" s="88" t="s">
        <v>8</v>
      </c>
      <c r="B12" s="81">
        <f>'Financials - KHR'!B74/BS!$B$4</f>
        <v>0</v>
      </c>
      <c r="C12" s="81">
        <f>'Financials - KHR'!C74/BS!$B$4</f>
        <v>180.68936590180112</v>
      </c>
      <c r="D12" s="81">
        <f>'Financials - KHR'!D74/BS!$B$4</f>
        <v>184.70589686651863</v>
      </c>
      <c r="E12" s="81">
        <f>'Financials - KHR'!E74/BS!$B$4</f>
        <v>245.94152479644708</v>
      </c>
      <c r="F12" s="81">
        <f>'Financials - KHR'!F74/BS!$B$4</f>
        <v>229.12435233160622</v>
      </c>
      <c r="G12" s="81">
        <f>F12</f>
        <v>229.12435233160622</v>
      </c>
      <c r="H12" s="81"/>
      <c r="I12" s="81"/>
    </row>
    <row r="13" spans="1:10">
      <c r="A13" s="88" t="s">
        <v>9</v>
      </c>
      <c r="B13" s="81">
        <f>'Financials - KHR'!B75/BS!$B$4</f>
        <v>0</v>
      </c>
      <c r="C13" s="81">
        <f>'Financials - KHR'!C75/BS!$B$4</f>
        <v>166.65284974093265</v>
      </c>
      <c r="D13" s="81">
        <f>'Financials - KHR'!D75/BS!$B$4</f>
        <v>207.70762398223539</v>
      </c>
      <c r="E13" s="81">
        <f>'Financials - KHR'!E75/BS!$B$4</f>
        <v>189.55489760671108</v>
      </c>
      <c r="F13" s="81">
        <f>'Financials - KHR'!F75/BS!$B$4</f>
        <v>179.65753762644954</v>
      </c>
      <c r="G13" s="81">
        <f>F13</f>
        <v>179.65753762644954</v>
      </c>
      <c r="H13" s="81"/>
      <c r="I13" s="81"/>
    </row>
    <row r="14" spans="1:10">
      <c r="A14" s="96" t="s">
        <v>10</v>
      </c>
      <c r="B14" s="85">
        <f t="shared" ref="B14:D14" si="0">SUM(B11:B13)</f>
        <v>114666.55958549223</v>
      </c>
      <c r="C14" s="85">
        <f t="shared" si="0"/>
        <v>122509.57340241795</v>
      </c>
      <c r="D14" s="85">
        <f t="shared" si="0"/>
        <v>133039.49814951888</v>
      </c>
      <c r="E14" s="85">
        <f>SUM(E11:E13)</f>
        <v>133996.08043424625</v>
      </c>
      <c r="F14" s="85">
        <f>SUM(F11:F13)</f>
        <v>150289.80434246236</v>
      </c>
      <c r="G14" s="85">
        <f>SUM(G11:G13)</f>
        <v>150289.80434246236</v>
      </c>
      <c r="H14" s="85">
        <f>G14+9750.388</f>
        <v>160040.19234246237</v>
      </c>
      <c r="I14" s="85">
        <f>H14</f>
        <v>160040.19234246237</v>
      </c>
    </row>
    <row r="15" spans="1:10">
      <c r="A15" s="84" t="s">
        <v>148</v>
      </c>
      <c r="B15" s="82"/>
      <c r="C15" s="82"/>
      <c r="D15" s="82"/>
      <c r="E15" s="82"/>
      <c r="F15" s="82"/>
      <c r="G15" s="82"/>
      <c r="H15" s="82"/>
      <c r="I15" s="82"/>
    </row>
    <row r="16" spans="1:10">
      <c r="A16" s="88" t="s">
        <v>100</v>
      </c>
      <c r="B16" s="81">
        <f>'Financials - KHR'!B78/BS!$B$4</f>
        <v>5968.8176659264745</v>
      </c>
      <c r="C16" s="81">
        <f>'Financials - KHR'!C78/BS!$B$4</f>
        <v>7284.3091537132987</v>
      </c>
      <c r="D16" s="81">
        <f>'Financials - KHR'!D78/BS!$B$4</f>
        <v>4620.5842585738956</v>
      </c>
      <c r="E16" s="81">
        <f>'Financials - KHR'!E78/BS!$B$4</f>
        <v>4978.2408092770784</v>
      </c>
      <c r="F16" s="81">
        <f>'Financials - KHR'!F78/BS!$B$4</f>
        <v>7445.3964964224033</v>
      </c>
      <c r="G16" s="81">
        <f>F16</f>
        <v>7445.3964964224033</v>
      </c>
      <c r="H16" s="81"/>
      <c r="I16" s="81"/>
    </row>
    <row r="17" spans="1:11">
      <c r="A17" s="88" t="s">
        <v>11</v>
      </c>
      <c r="B17" s="81">
        <f>'Financials - KHR'!B79/BS!$B$4</f>
        <v>6077.5988156920803</v>
      </c>
      <c r="C17" s="81">
        <f>'Financials - KHR'!C79/BS!$B$4</f>
        <v>4192.5699481865286</v>
      </c>
      <c r="D17" s="81">
        <f>'Financials - KHR'!D79/BS!$B$4</f>
        <v>4816.8425857389584</v>
      </c>
      <c r="E17" s="81">
        <f>'Financials - KHR'!E79/BS!$B$4</f>
        <v>10949.051073279052</v>
      </c>
      <c r="F17" s="81">
        <f>'Financials - KHR'!F79/BS!$B$4</f>
        <v>11212.683197631384</v>
      </c>
      <c r="G17" s="81">
        <f>F17</f>
        <v>11212.683197631384</v>
      </c>
      <c r="H17" s="81"/>
      <c r="I17" s="81"/>
    </row>
    <row r="18" spans="1:11">
      <c r="A18" s="88" t="s">
        <v>9</v>
      </c>
      <c r="B18" s="81">
        <f>'Financials - KHR'!B80/BS!$B$4</f>
        <v>527.52948433259314</v>
      </c>
      <c r="C18" s="81">
        <f>'Financials - KHR'!C80/BS!$B$4</f>
        <v>0</v>
      </c>
      <c r="D18" s="81">
        <f>'Financials - KHR'!D80/BS!$B$4</f>
        <v>9.7049099432519128</v>
      </c>
      <c r="E18" s="81">
        <f>'Financials - KHR'!E80/BS!$B$4</f>
        <v>12.373303725635331</v>
      </c>
      <c r="F18" s="81">
        <f>'Financials - KHR'!F80/BS!$B$4</f>
        <v>14.675302245250432</v>
      </c>
      <c r="G18" s="81">
        <f>F18</f>
        <v>14.675302245250432</v>
      </c>
      <c r="H18" s="81"/>
      <c r="I18" s="81"/>
    </row>
    <row r="19" spans="1:11">
      <c r="A19" s="88" t="s">
        <v>12</v>
      </c>
      <c r="B19" s="81">
        <f>'Financials - KHR'!B81/BS!$B$4</f>
        <v>575.28966197878117</v>
      </c>
      <c r="C19" s="81">
        <f>'Financials - KHR'!C81/BS!$B$4</f>
        <v>370.52454971625957</v>
      </c>
      <c r="D19" s="81">
        <f>'Financials - KHR'!D81/BS!$B$4</f>
        <v>0</v>
      </c>
      <c r="E19" s="81">
        <f>'Financials - KHR'!E81/BS!$B$4</f>
        <v>405.5805576116457</v>
      </c>
      <c r="F19" s="81">
        <f>'Financials - KHR'!F81/BS!$B$4</f>
        <v>169.92153960029609</v>
      </c>
      <c r="G19" s="81">
        <f>F19</f>
        <v>169.92153960029609</v>
      </c>
      <c r="H19" s="81"/>
      <c r="I19" s="81"/>
    </row>
    <row r="20" spans="1:11">
      <c r="A20" s="88" t="s">
        <v>13</v>
      </c>
      <c r="B20" s="81">
        <f>'Financials - KHR'!B82/BS!$B$4</f>
        <v>11443.682950900567</v>
      </c>
      <c r="C20" s="81">
        <f>'Financials - KHR'!C82/BS!$B$4</f>
        <v>23581.551196644461</v>
      </c>
      <c r="D20" s="81">
        <f>'Financials - KHR'!D82/BS!$B$4</f>
        <v>24997.809523809523</v>
      </c>
      <c r="E20" s="81">
        <f>'Financials - KHR'!E82/BS!$B$4</f>
        <v>32000.280039476929</v>
      </c>
      <c r="F20" s="81">
        <f>'Financials - KHR'!F82/BS!$B$4</f>
        <v>34015.801875154204</v>
      </c>
      <c r="G20" s="81">
        <f>F20</f>
        <v>34015.801875154204</v>
      </c>
      <c r="H20" s="81"/>
      <c r="I20" s="81"/>
    </row>
    <row r="21" spans="1:11">
      <c r="A21" s="88" t="s">
        <v>14</v>
      </c>
      <c r="B21" s="81">
        <f>'Financials - KHR'!B83/BS!$B$4</f>
        <v>9842.3061929434989</v>
      </c>
      <c r="C21" s="81">
        <f>'Financials - KHR'!C83/BS!$B$4</f>
        <v>3695.6032568467804</v>
      </c>
      <c r="D21" s="81">
        <f>'Financials - KHR'!D83/BS!$B$4</f>
        <v>2284.0730323217372</v>
      </c>
      <c r="E21" s="81">
        <f>'Financials - KHR'!E83/BS!$B$4</f>
        <v>1743.5854922279793</v>
      </c>
      <c r="F21" s="81">
        <f>'Financials - KHR'!F83/BS!$B$4</f>
        <v>2681.0722921292868</v>
      </c>
      <c r="G21" s="81">
        <f>F21+2966</f>
        <v>5647.0722921292872</v>
      </c>
      <c r="H21" s="81"/>
      <c r="I21" s="81"/>
    </row>
    <row r="22" spans="1:11">
      <c r="A22" s="96" t="s">
        <v>15</v>
      </c>
      <c r="B22" s="85">
        <f t="shared" ref="B22:G22" si="1">SUM(B16:B21)</f>
        <v>34435.224771773996</v>
      </c>
      <c r="C22" s="85">
        <f t="shared" si="1"/>
        <v>39124.558105107324</v>
      </c>
      <c r="D22" s="85">
        <f t="shared" si="1"/>
        <v>36729.014310387363</v>
      </c>
      <c r="E22" s="85">
        <f t="shared" si="1"/>
        <v>50089.111275598312</v>
      </c>
      <c r="F22" s="85">
        <f t="shared" si="1"/>
        <v>55539.550703182824</v>
      </c>
      <c r="G22" s="85">
        <f t="shared" si="1"/>
        <v>58505.550703182831</v>
      </c>
      <c r="H22" s="102">
        <f>G22+IS!H36+Assumption!H145-IS!H38</f>
        <v>67777.113665962839</v>
      </c>
      <c r="I22" s="85">
        <f>H22+IS!I36-Assumption!I134-IS!I38</f>
        <v>85749.467237370322</v>
      </c>
    </row>
    <row r="23" spans="1:11">
      <c r="A23" s="77"/>
      <c r="B23" s="82"/>
      <c r="C23" s="82"/>
      <c r="D23" s="82"/>
      <c r="E23" s="82"/>
      <c r="F23" s="82"/>
      <c r="G23" s="82"/>
      <c r="H23" s="82"/>
      <c r="I23" s="82"/>
    </row>
    <row r="24" spans="1:11">
      <c r="A24" s="84" t="s">
        <v>16</v>
      </c>
      <c r="B24" s="85">
        <f>B14+B22</f>
        <v>149101.78435726621</v>
      </c>
      <c r="C24" s="85">
        <f>C14+C22</f>
        <v>161634.13150752528</v>
      </c>
      <c r="D24" s="85">
        <f t="shared" ref="D24:I24" si="2">D14+D22</f>
        <v>169768.51245990625</v>
      </c>
      <c r="E24" s="85">
        <f t="shared" si="2"/>
        <v>184085.19170984457</v>
      </c>
      <c r="F24" s="85">
        <f t="shared" si="2"/>
        <v>205829.35504564518</v>
      </c>
      <c r="G24" s="85">
        <f t="shared" si="2"/>
        <v>208795.35504564521</v>
      </c>
      <c r="H24" s="85">
        <f t="shared" si="2"/>
        <v>227817.30600842519</v>
      </c>
      <c r="I24" s="85">
        <f t="shared" si="2"/>
        <v>245789.65957983269</v>
      </c>
      <c r="K24" s="46"/>
    </row>
    <row r="25" spans="1:11">
      <c r="A25" s="76"/>
      <c r="B25" s="85"/>
      <c r="C25" s="85"/>
      <c r="D25" s="85"/>
      <c r="E25" s="85"/>
      <c r="F25" s="85"/>
      <c r="G25" s="85"/>
      <c r="H25" s="85"/>
      <c r="I25" s="85"/>
    </row>
    <row r="26" spans="1:11">
      <c r="A26" s="84" t="s">
        <v>17</v>
      </c>
      <c r="B26" s="82"/>
      <c r="C26" s="82"/>
      <c r="D26" s="82"/>
      <c r="E26" s="82"/>
      <c r="F26" s="82"/>
      <c r="G26" s="82"/>
      <c r="H26" s="82"/>
      <c r="I26" s="82"/>
    </row>
    <row r="27" spans="1:11">
      <c r="A27" s="88" t="s">
        <v>18</v>
      </c>
      <c r="B27" s="81">
        <f>'Financials - KHR'!B89/BS!$B$4</f>
        <v>100903.83320996792</v>
      </c>
      <c r="C27" s="81">
        <f>'Financials - KHR'!C89/BS!$B$4</f>
        <v>100903.83320996792</v>
      </c>
      <c r="D27" s="81">
        <f>'Financials - KHR'!D89/BS!$B$4</f>
        <v>112509.31754256107</v>
      </c>
      <c r="E27" s="81">
        <f>'Financials - KHR'!E89/BS!$B$4</f>
        <v>112509.31754256107</v>
      </c>
      <c r="F27" s="81">
        <f>'Financials - KHR'!F89/BS!$B$4</f>
        <v>114736.77004687885</v>
      </c>
      <c r="G27" s="81">
        <f>F27</f>
        <v>114736.77004687885</v>
      </c>
      <c r="H27" s="81"/>
      <c r="I27" s="81"/>
      <c r="K27" s="109"/>
    </row>
    <row r="28" spans="1:11">
      <c r="A28" s="88" t="s">
        <v>19</v>
      </c>
      <c r="B28" s="81">
        <f>'Financials - KHR'!B90/BS!$B$4</f>
        <v>1970.6405132000987</v>
      </c>
      <c r="C28" s="81">
        <f>'Financials - KHR'!C90/BS!$B$4</f>
        <v>6945.4754502837404</v>
      </c>
      <c r="D28" s="81">
        <f>'Financials - KHR'!D90/BS!$B$4</f>
        <v>1331.6878855169011</v>
      </c>
      <c r="E28" s="81">
        <f>'Financials - KHR'!E90/BS!$B$4</f>
        <v>7170.2336540833949</v>
      </c>
      <c r="F28" s="81">
        <f>'Financials - KHR'!F90/BS!$B$4</f>
        <v>13944.405132000988</v>
      </c>
      <c r="G28" s="81">
        <f>F28</f>
        <v>13944.405132000988</v>
      </c>
      <c r="H28" s="81"/>
      <c r="I28" s="81"/>
    </row>
    <row r="29" spans="1:11">
      <c r="A29" s="88" t="s">
        <v>20</v>
      </c>
      <c r="B29" s="81">
        <f>'Financials - KHR'!B91/BS!$B$4</f>
        <v>5527.5985689612635</v>
      </c>
      <c r="C29" s="81">
        <f>'Financials - KHR'!C91/BS!$B$4</f>
        <v>6029.1719713792254</v>
      </c>
      <c r="D29" s="81">
        <f>'Financials - KHR'!D91/BS!$B$4</f>
        <v>6645.3811991117691</v>
      </c>
      <c r="E29" s="81">
        <f>'Financials - KHR'!E91/BS!$B$4</f>
        <v>7526.8571428571431</v>
      </c>
      <c r="F29" s="81">
        <f>'Financials - KHR'!F91/BS!$B$4</f>
        <v>5635.7330372563529</v>
      </c>
      <c r="G29" s="81">
        <f>IS!G36</f>
        <v>8601.5368145385637</v>
      </c>
      <c r="H29" s="81"/>
      <c r="I29" s="81"/>
    </row>
    <row r="30" spans="1:11">
      <c r="A30" s="96" t="s">
        <v>21</v>
      </c>
      <c r="B30" s="85">
        <f t="shared" ref="B30:E30" si="3">SUM(B27:B29)</f>
        <v>108402.07229212928</v>
      </c>
      <c r="C30" s="85">
        <f t="shared" si="3"/>
        <v>113878.4806316309</v>
      </c>
      <c r="D30" s="85">
        <f t="shared" si="3"/>
        <v>120486.38662718974</v>
      </c>
      <c r="E30" s="85">
        <f t="shared" si="3"/>
        <v>127206.40833950161</v>
      </c>
      <c r="F30" s="85">
        <f>SUM(F27:F29)</f>
        <v>134316.90821613619</v>
      </c>
      <c r="G30" s="85">
        <f t="shared" ref="G30" si="4">SUM(G27:G29)</f>
        <v>137282.7119934184</v>
      </c>
      <c r="H30" s="85">
        <f>G30+(IPO!E39/1000)+IS!H36-IS!H38</f>
        <v>161304.66261051939</v>
      </c>
      <c r="I30" s="85">
        <f>H30+IS!I36-IS!I38</f>
        <v>170277.01618192688</v>
      </c>
      <c r="K30" s="105"/>
    </row>
    <row r="31" spans="1:11">
      <c r="A31" s="84" t="s">
        <v>22</v>
      </c>
      <c r="B31" s="82"/>
      <c r="C31" s="97"/>
      <c r="D31" s="97"/>
      <c r="E31" s="97"/>
      <c r="F31" s="97"/>
      <c r="G31" s="82"/>
      <c r="H31" s="82"/>
      <c r="I31" s="82"/>
    </row>
    <row r="32" spans="1:11">
      <c r="A32" s="84" t="s">
        <v>23</v>
      </c>
      <c r="B32" s="82"/>
      <c r="C32" s="82"/>
      <c r="D32" s="82"/>
      <c r="E32" s="82"/>
      <c r="F32" s="82"/>
      <c r="G32" s="82"/>
      <c r="H32" s="82"/>
      <c r="I32" s="82"/>
    </row>
    <row r="33" spans="1:11">
      <c r="A33" s="88" t="s">
        <v>24</v>
      </c>
      <c r="B33" s="81">
        <f>'Financials - KHR'!B96/BS!$B$4</f>
        <v>896.96619787811494</v>
      </c>
      <c r="C33" s="81">
        <f>'Financials - KHR'!C96/BS!$B$4</f>
        <v>1210.9679249938317</v>
      </c>
      <c r="D33" s="81">
        <f>'Financials - KHR'!D96/BS!$B$4</f>
        <v>4037.2617813964966</v>
      </c>
      <c r="E33" s="81">
        <f>'Financials - KHR'!E96/BS!$B$4</f>
        <v>5020.433259314088</v>
      </c>
      <c r="F33" s="81">
        <f>'Financials - KHR'!F96/BS!$B$4</f>
        <v>5313.413767579571</v>
      </c>
      <c r="G33" s="81">
        <f>F33</f>
        <v>5313.413767579571</v>
      </c>
      <c r="H33" s="81"/>
      <c r="I33" s="81"/>
    </row>
    <row r="34" spans="1:11">
      <c r="A34" s="91" t="s">
        <v>25</v>
      </c>
      <c r="B34" s="81">
        <f>'Financials - KHR'!B97/BS!$B$4</f>
        <v>2510.9072292129285</v>
      </c>
      <c r="C34" s="81">
        <f>'Financials - KHR'!C97/BS!$B$4</f>
        <v>3149.3143350604491</v>
      </c>
      <c r="D34" s="81">
        <f>'Financials - KHR'!D97/BS!$B$4</f>
        <v>2896.4453491241056</v>
      </c>
      <c r="E34" s="81">
        <f>'Financials - KHR'!E97/BS!$B$4</f>
        <v>3769.9185788304958</v>
      </c>
      <c r="F34" s="81">
        <f>'Financials - KHR'!F97/BS!$B$4</f>
        <v>4053.5766099185789</v>
      </c>
      <c r="G34" s="81">
        <f>F34</f>
        <v>4053.5766099185789</v>
      </c>
      <c r="H34" s="81"/>
      <c r="I34" s="81"/>
    </row>
    <row r="35" spans="1:11">
      <c r="A35" s="88" t="s">
        <v>26</v>
      </c>
      <c r="B35" s="81">
        <f>'Financials - KHR'!B98/BS!$B$4</f>
        <v>21902.448803355539</v>
      </c>
      <c r="C35" s="81">
        <f>'Financials - KHR'!C98/BS!$B$4</f>
        <v>23598.493708364174</v>
      </c>
      <c r="D35" s="81">
        <f>'Financials - KHR'!D98/BS!$B$4</f>
        <v>26884.18948926721</v>
      </c>
      <c r="E35" s="81">
        <f>'Financials - KHR'!E98/BS!$B$4</f>
        <v>31891.284727362447</v>
      </c>
      <c r="F35" s="81">
        <f>'Financials - KHR'!F98/BS!$B$4</f>
        <v>45059.397236614852</v>
      </c>
      <c r="G35" s="81">
        <f>F35</f>
        <v>45059.397236614852</v>
      </c>
      <c r="H35" s="81">
        <f>G35-Assumption!H134</f>
        <v>58059.397236614852</v>
      </c>
      <c r="I35" s="81">
        <f>H35-Assumption!I134</f>
        <v>67059.397236614852</v>
      </c>
    </row>
    <row r="36" spans="1:11">
      <c r="A36" s="88" t="s">
        <v>27</v>
      </c>
      <c r="B36" s="81">
        <f>'Financials - KHR'!B99/BS!$B$4</f>
        <v>3815.7875647668393</v>
      </c>
      <c r="C36" s="81">
        <f>'Financials - KHR'!C99/BS!$B$4</f>
        <v>4371.4919812484577</v>
      </c>
      <c r="D36" s="81">
        <f>'Financials - KHR'!D99/BS!$B$4</f>
        <v>4875.4455958549224</v>
      </c>
      <c r="E36" s="81">
        <f>'Financials - KHR'!E99/BS!$B$4</f>
        <v>5392.237355045645</v>
      </c>
      <c r="F36" s="81">
        <f>'Financials - KHR'!F99/BS!$B$4</f>
        <v>5898.2279792746112</v>
      </c>
      <c r="G36" s="81">
        <f>F36</f>
        <v>5898.2279792746112</v>
      </c>
      <c r="H36" s="81"/>
      <c r="I36" s="81"/>
    </row>
    <row r="37" spans="1:11">
      <c r="A37" s="88" t="s">
        <v>28</v>
      </c>
      <c r="B37" s="81">
        <f>'Financials - KHR'!B100/BS!$B$4</f>
        <v>6092.5373797187267</v>
      </c>
      <c r="C37" s="81">
        <f>'Financials - KHR'!C100/BS!$B$4</f>
        <v>6806.3106340981985</v>
      </c>
      <c r="D37" s="81">
        <f>'Financials - KHR'!D100/BS!$B$4</f>
        <v>4166.4011843079197</v>
      </c>
      <c r="E37" s="81">
        <f>'Financials - KHR'!E100/BS!$B$4</f>
        <v>4139.0535405872197</v>
      </c>
      <c r="F37" s="81">
        <f>'Financials - KHR'!F100/BS!$B$4</f>
        <v>1827.2368615840119</v>
      </c>
      <c r="G37" s="81">
        <f>F37</f>
        <v>1827.2368615840119</v>
      </c>
      <c r="H37" s="81"/>
      <c r="I37" s="81"/>
    </row>
    <row r="38" spans="1:11">
      <c r="A38" s="96" t="s">
        <v>29</v>
      </c>
      <c r="B38" s="85">
        <f t="shared" ref="B38:D38" si="5">SUM(B33:B37)</f>
        <v>35218.64717493215</v>
      </c>
      <c r="C38" s="85">
        <f t="shared" si="5"/>
        <v>39136.578583765113</v>
      </c>
      <c r="D38" s="85">
        <f t="shared" si="5"/>
        <v>42859.743399950654</v>
      </c>
      <c r="E38" s="85">
        <f>SUM(E33:E37)</f>
        <v>50212.927461139894</v>
      </c>
      <c r="F38" s="85">
        <f t="shared" ref="F38:G38" si="6">SUM(F33:F37)</f>
        <v>62151.852454971624</v>
      </c>
      <c r="G38" s="85">
        <f t="shared" si="6"/>
        <v>62151.852454971624</v>
      </c>
      <c r="H38" s="85">
        <f>G38-Assumption!H134</f>
        <v>75151.852454971624</v>
      </c>
      <c r="I38" s="85">
        <f>H38-Assumption!I134</f>
        <v>84151.852454971624</v>
      </c>
    </row>
    <row r="39" spans="1:11">
      <c r="A39" s="84" t="s">
        <v>30</v>
      </c>
      <c r="B39" s="82"/>
      <c r="C39" s="82"/>
      <c r="D39" s="82"/>
      <c r="E39" s="82"/>
      <c r="F39" s="82"/>
      <c r="G39" s="82"/>
      <c r="H39" s="82"/>
      <c r="I39" s="82"/>
    </row>
    <row r="40" spans="1:11">
      <c r="A40" s="88" t="s">
        <v>31</v>
      </c>
      <c r="B40" s="81">
        <f>'Financials - KHR'!B104/BS!$B$4</f>
        <v>3260.4875400937576</v>
      </c>
      <c r="C40" s="81">
        <f>'Financials - KHR'!C104/BS!$B$4</f>
        <v>4440.503330866025</v>
      </c>
      <c r="D40" s="81">
        <f>'Financials - KHR'!D104/BS!$B$4</f>
        <v>3509.343696027634</v>
      </c>
      <c r="E40" s="81">
        <f>'Financials - KHR'!E104/BS!$B$4</f>
        <v>4504.7693066864049</v>
      </c>
      <c r="F40" s="81">
        <f>'Financials - KHR'!F104/BS!$B$4</f>
        <v>7224.1976313841596</v>
      </c>
      <c r="G40" s="81">
        <f>F40</f>
        <v>7224.1976313841596</v>
      </c>
      <c r="H40" s="81"/>
      <c r="I40" s="81"/>
    </row>
    <row r="41" spans="1:11">
      <c r="A41" s="88" t="s">
        <v>26</v>
      </c>
      <c r="B41" s="81">
        <f>'Financials - KHR'!B105/BS!$B$4</f>
        <v>2220.5773501110289</v>
      </c>
      <c r="C41" s="81">
        <f>'Financials - KHR'!C105/BS!$B$4</f>
        <v>4178.5689612632614</v>
      </c>
      <c r="D41" s="81">
        <f>'Financials - KHR'!D105/BS!$B$4</f>
        <v>2879.411793733037</v>
      </c>
      <c r="E41" s="81">
        <f>'Financials - KHR'!E105/BS!$B$4</f>
        <v>2161.0866025166542</v>
      </c>
      <c r="F41" s="81">
        <f>'Financials - KHR'!F105/BS!$B$4</f>
        <v>2136.3967431532196</v>
      </c>
      <c r="G41" s="81">
        <f>F41</f>
        <v>2136.3967431532196</v>
      </c>
      <c r="H41" s="81">
        <f>G41</f>
        <v>2136.3967431532196</v>
      </c>
      <c r="I41" s="81">
        <f>H41</f>
        <v>2136.3967431532196</v>
      </c>
    </row>
    <row r="42" spans="1:11">
      <c r="A42" s="88" t="s">
        <v>85</v>
      </c>
      <c r="B42" s="81">
        <f>'Financials - KHR'!B106/BS!$B$4</f>
        <v>0</v>
      </c>
      <c r="C42" s="81">
        <f>'Financials - KHR'!C106/BS!$B$4</f>
        <v>0</v>
      </c>
      <c r="D42" s="81">
        <f>'Financials - KHR'!D106/BS!$B$4</f>
        <v>33.626943005181346</v>
      </c>
      <c r="E42" s="81">
        <f>'Financials - KHR'!E106/BS!$B$4</f>
        <v>0</v>
      </c>
      <c r="F42" s="81">
        <f>'Financials - KHR'!F106/BS!$B$4</f>
        <v>0</v>
      </c>
      <c r="G42" s="81">
        <f>'Financials - KHR'!G106/BS!$B$4</f>
        <v>0</v>
      </c>
      <c r="H42" s="81"/>
      <c r="I42" s="81"/>
    </row>
    <row r="43" spans="1:11">
      <c r="A43" s="96" t="s">
        <v>146</v>
      </c>
      <c r="B43" s="85">
        <f>SUM(B40:B42)</f>
        <v>5481.0648902047869</v>
      </c>
      <c r="C43" s="85">
        <f>SUM(C40:C42)</f>
        <v>8619.0722921292872</v>
      </c>
      <c r="D43" s="85">
        <f>SUM(D40:D42)</f>
        <v>6422.3824327658531</v>
      </c>
      <c r="E43" s="85">
        <f>SUM(E40:E42)</f>
        <v>6665.8559092030591</v>
      </c>
      <c r="F43" s="85">
        <f>SUM(F40:F42)</f>
        <v>9360.5943745373788</v>
      </c>
      <c r="G43" s="85">
        <f t="shared" ref="G43" si="7">SUM(G40:G41)</f>
        <v>9360.5943745373788</v>
      </c>
      <c r="H43" s="85">
        <f>G43</f>
        <v>9360.5943745373788</v>
      </c>
      <c r="I43" s="85">
        <f>H43</f>
        <v>9360.5943745373788</v>
      </c>
    </row>
    <row r="44" spans="1:11">
      <c r="A44" s="78"/>
      <c r="B44" s="82"/>
      <c r="C44" s="82"/>
      <c r="D44" s="82"/>
      <c r="E44" s="82"/>
      <c r="F44" s="82"/>
      <c r="G44" s="82"/>
      <c r="H44" s="82"/>
      <c r="I44" s="82"/>
    </row>
    <row r="45" spans="1:11">
      <c r="A45" s="84" t="s">
        <v>90</v>
      </c>
      <c r="B45" s="85">
        <f t="shared" ref="B45:I45" si="8">B43+B38</f>
        <v>40699.712065136933</v>
      </c>
      <c r="C45" s="85">
        <f t="shared" si="8"/>
        <v>47755.650875894396</v>
      </c>
      <c r="D45" s="85">
        <f t="shared" si="8"/>
        <v>49282.125832716505</v>
      </c>
      <c r="E45" s="85">
        <f t="shared" si="8"/>
        <v>56878.78337034295</v>
      </c>
      <c r="F45" s="85">
        <f t="shared" si="8"/>
        <v>71512.446829509005</v>
      </c>
      <c r="G45" s="85">
        <f t="shared" si="8"/>
        <v>71512.446829509005</v>
      </c>
      <c r="H45" s="85">
        <f t="shared" si="8"/>
        <v>84512.446829509005</v>
      </c>
      <c r="I45" s="85">
        <f t="shared" si="8"/>
        <v>93512.446829509005</v>
      </c>
    </row>
    <row r="46" spans="1:11">
      <c r="A46" s="88"/>
      <c r="B46" s="82"/>
      <c r="C46" s="82"/>
      <c r="D46" s="82"/>
      <c r="E46" s="82"/>
      <c r="F46" s="82"/>
      <c r="G46" s="82"/>
      <c r="H46" s="82"/>
      <c r="I46" s="82"/>
    </row>
    <row r="47" spans="1:11">
      <c r="A47" s="84" t="s">
        <v>147</v>
      </c>
      <c r="B47" s="85">
        <f t="shared" ref="B47:I47" si="9">B30+B45</f>
        <v>149101.78435726621</v>
      </c>
      <c r="C47" s="85">
        <f t="shared" si="9"/>
        <v>161634.13150752528</v>
      </c>
      <c r="D47" s="85">
        <f t="shared" si="9"/>
        <v>169768.51245990625</v>
      </c>
      <c r="E47" s="85">
        <f t="shared" si="9"/>
        <v>184085.19170984457</v>
      </c>
      <c r="F47" s="85">
        <f t="shared" si="9"/>
        <v>205829.35504564521</v>
      </c>
      <c r="G47" s="85">
        <f t="shared" si="9"/>
        <v>208795.15882292739</v>
      </c>
      <c r="H47" s="85">
        <f t="shared" si="9"/>
        <v>245817.10944002838</v>
      </c>
      <c r="I47" s="85">
        <f t="shared" si="9"/>
        <v>263789.46301143587</v>
      </c>
      <c r="K47" s="105"/>
    </row>
    <row r="48" spans="1:11">
      <c r="A48" s="77"/>
      <c r="B48" s="82">
        <f t="shared" ref="B48:I48" si="10">B24-B47</f>
        <v>0</v>
      </c>
      <c r="C48" s="82">
        <f t="shared" si="10"/>
        <v>0</v>
      </c>
      <c r="D48" s="82">
        <f t="shared" si="10"/>
        <v>0</v>
      </c>
      <c r="E48" s="82">
        <f t="shared" si="10"/>
        <v>0</v>
      </c>
      <c r="F48" s="82">
        <f t="shared" si="10"/>
        <v>0</v>
      </c>
      <c r="G48" s="82">
        <f t="shared" si="10"/>
        <v>0.19622271781554446</v>
      </c>
      <c r="H48" s="82">
        <f t="shared" si="10"/>
        <v>-17999.803431603184</v>
      </c>
      <c r="I48" s="82">
        <f t="shared" si="10"/>
        <v>-17999.803431603184</v>
      </c>
      <c r="K48" s="105"/>
    </row>
    <row r="49" spans="2:9">
      <c r="B49" s="2"/>
      <c r="C49" s="2"/>
      <c r="D49" s="2"/>
      <c r="E49" s="2"/>
      <c r="F49" s="2"/>
      <c r="G49" s="2"/>
      <c r="H49" s="2"/>
      <c r="I49" s="2"/>
    </row>
    <row r="50" spans="2:9">
      <c r="B50" s="2"/>
      <c r="C50" s="2"/>
      <c r="D50" s="2"/>
      <c r="E50" s="2"/>
      <c r="F50" s="2"/>
      <c r="G50" s="2"/>
      <c r="H50" s="2"/>
      <c r="I50" s="2"/>
    </row>
    <row r="51" spans="2:9">
      <c r="B51" s="2"/>
      <c r="C51" s="2"/>
      <c r="D51" s="2"/>
      <c r="E51" s="2"/>
      <c r="F51" s="2"/>
      <c r="G51" s="2"/>
      <c r="H51" s="2"/>
      <c r="I51" s="2"/>
    </row>
    <row r="52" spans="2:9">
      <c r="B52" s="2"/>
      <c r="C52" s="2"/>
      <c r="D52" s="2"/>
      <c r="E52" s="2"/>
      <c r="F52" s="2"/>
      <c r="G52" s="2"/>
      <c r="H52" s="2"/>
      <c r="I52" s="2"/>
    </row>
    <row r="53" spans="2:9">
      <c r="B53" s="2"/>
      <c r="C53" s="2"/>
      <c r="D53" s="2"/>
      <c r="E53" s="2"/>
      <c r="F53" s="2"/>
      <c r="G53" s="2"/>
      <c r="H53" s="2"/>
      <c r="I53" s="2"/>
    </row>
    <row r="54" spans="2:9">
      <c r="B54" s="2"/>
      <c r="C54" s="2"/>
      <c r="D54" s="2"/>
      <c r="E54" s="2"/>
      <c r="F54" s="2"/>
      <c r="G54" s="2"/>
      <c r="H54" s="2"/>
      <c r="I54" s="2"/>
    </row>
    <row r="55" spans="2:9">
      <c r="B55" s="2"/>
      <c r="C55" s="2"/>
      <c r="D55" s="2"/>
      <c r="E55" s="2"/>
      <c r="F55" s="2"/>
      <c r="G55" s="2"/>
      <c r="H55" s="2"/>
      <c r="I55" s="2"/>
    </row>
    <row r="56" spans="2:9">
      <c r="B56" s="2"/>
      <c r="C56" s="2"/>
      <c r="D56" s="2"/>
      <c r="E56" s="2"/>
      <c r="F56" s="2"/>
      <c r="G56" s="2"/>
      <c r="H56" s="2"/>
      <c r="I56" s="2"/>
    </row>
    <row r="57" spans="2:9">
      <c r="B57" s="2"/>
      <c r="C57" s="2"/>
      <c r="D57" s="2"/>
      <c r="E57" s="2"/>
      <c r="F57" s="2"/>
      <c r="G57" s="2"/>
      <c r="H57" s="2"/>
      <c r="I57" s="2"/>
    </row>
    <row r="58" spans="2:9">
      <c r="B58" s="2"/>
      <c r="C58" s="2"/>
      <c r="D58" s="2"/>
      <c r="E58" s="2"/>
      <c r="F58" s="2"/>
      <c r="G58" s="2"/>
      <c r="H58" s="2"/>
      <c r="I58" s="2"/>
    </row>
    <row r="59" spans="2:9">
      <c r="B59" s="2"/>
      <c r="C59" s="2"/>
      <c r="D59" s="2"/>
      <c r="E59" s="2"/>
      <c r="F59" s="2"/>
      <c r="G59" s="2"/>
      <c r="H59" s="2"/>
      <c r="I59" s="2"/>
    </row>
    <row r="60" spans="2:9">
      <c r="B60" s="2"/>
      <c r="C60" s="2"/>
      <c r="D60" s="2"/>
      <c r="E60" s="2"/>
      <c r="F60" s="2"/>
      <c r="G60" s="2"/>
      <c r="H60" s="2"/>
      <c r="I60" s="2"/>
    </row>
    <row r="61" spans="2:9">
      <c r="B61" s="2"/>
      <c r="C61" s="2"/>
      <c r="D61" s="2"/>
      <c r="E61" s="2"/>
      <c r="F61" s="2"/>
      <c r="G61" s="2"/>
      <c r="H61" s="2"/>
      <c r="I61" s="2"/>
    </row>
    <row r="62" spans="2:9">
      <c r="B62" s="2"/>
      <c r="C62" s="2"/>
      <c r="D62" s="2"/>
      <c r="E62" s="2"/>
      <c r="F62" s="2"/>
      <c r="G62" s="2"/>
      <c r="H62" s="2"/>
      <c r="I62" s="2"/>
    </row>
    <row r="63" spans="2:9">
      <c r="B63" s="2"/>
      <c r="C63" s="2"/>
      <c r="D63" s="2"/>
      <c r="E63" s="2"/>
      <c r="F63" s="2"/>
      <c r="G63" s="2"/>
      <c r="H63" s="2"/>
      <c r="I63" s="2"/>
    </row>
    <row r="64" spans="2:9">
      <c r="B64" s="2"/>
      <c r="C64" s="2"/>
      <c r="D64" s="2"/>
      <c r="E64" s="2"/>
      <c r="F64" s="2"/>
      <c r="G64" s="2"/>
      <c r="H64" s="2"/>
      <c r="I64" s="2"/>
    </row>
    <row r="65" spans="2:9">
      <c r="B65" s="2"/>
      <c r="C65" s="2"/>
      <c r="D65" s="2"/>
      <c r="E65" s="2"/>
      <c r="F65" s="2"/>
      <c r="G65" s="2"/>
      <c r="H65" s="2"/>
      <c r="I65" s="2"/>
    </row>
    <row r="66" spans="2:9">
      <c r="B66" s="2"/>
      <c r="C66" s="2"/>
      <c r="D66" s="2"/>
      <c r="E66" s="2"/>
      <c r="F66" s="2"/>
      <c r="G66" s="2"/>
      <c r="H66" s="2"/>
      <c r="I66" s="2"/>
    </row>
    <row r="67" spans="2:9">
      <c r="B67" s="2"/>
      <c r="C67" s="2"/>
      <c r="D67" s="2"/>
      <c r="E67" s="2"/>
      <c r="F67" s="2"/>
      <c r="G67" s="2"/>
      <c r="H67" s="2"/>
      <c r="I67" s="2"/>
    </row>
    <row r="68" spans="2:9">
      <c r="B68" s="2"/>
      <c r="C68" s="2"/>
      <c r="D68" s="2"/>
      <c r="E68" s="2"/>
      <c r="F68" s="2"/>
      <c r="G68" s="2"/>
      <c r="H68" s="2"/>
      <c r="I68" s="2"/>
    </row>
    <row r="69" spans="2:9">
      <c r="B69" s="2"/>
      <c r="C69" s="2"/>
      <c r="D69" s="2"/>
      <c r="E69" s="2"/>
      <c r="F69" s="2"/>
      <c r="G69" s="2"/>
      <c r="H69" s="2"/>
      <c r="I69" s="2"/>
    </row>
    <row r="70" spans="2:9">
      <c r="B70" s="2"/>
      <c r="C70" s="2"/>
      <c r="D70" s="2"/>
      <c r="E70" s="2"/>
      <c r="F70" s="2"/>
      <c r="G70" s="2"/>
      <c r="H70" s="2"/>
      <c r="I70" s="2"/>
    </row>
    <row r="71" spans="2:9">
      <c r="B71" s="2"/>
      <c r="C71" s="2"/>
      <c r="D71" s="2"/>
      <c r="E71" s="2"/>
      <c r="F71" s="2"/>
      <c r="G71" s="2"/>
      <c r="H71" s="2"/>
      <c r="I71" s="2"/>
    </row>
    <row r="72" spans="2:9">
      <c r="B72" s="2"/>
      <c r="C72" s="2"/>
      <c r="D72" s="2"/>
      <c r="E72" s="2"/>
      <c r="F72" s="2"/>
      <c r="G72" s="2"/>
      <c r="H72" s="2"/>
      <c r="I72" s="2"/>
    </row>
    <row r="73" spans="2:9">
      <c r="B73" s="2"/>
      <c r="C73" s="2"/>
      <c r="D73" s="2"/>
      <c r="E73" s="2"/>
      <c r="F73" s="2"/>
      <c r="G73" s="2"/>
      <c r="H73" s="2"/>
      <c r="I73" s="2"/>
    </row>
    <row r="74" spans="2:9">
      <c r="B74" s="2"/>
      <c r="C74" s="2"/>
      <c r="D74" s="2"/>
      <c r="E74" s="2"/>
      <c r="F74" s="2"/>
      <c r="G74" s="2"/>
      <c r="H74" s="2"/>
      <c r="I74" s="2"/>
    </row>
    <row r="75" spans="2:9">
      <c r="B75" s="2"/>
      <c r="C75" s="2"/>
      <c r="D75" s="2"/>
      <c r="E75" s="2"/>
      <c r="F75" s="2"/>
      <c r="G75" s="2"/>
      <c r="H75" s="2"/>
      <c r="I75" s="2"/>
    </row>
    <row r="76" spans="2:9">
      <c r="B76" s="2"/>
      <c r="C76" s="2"/>
      <c r="D76" s="2"/>
      <c r="E76" s="2"/>
      <c r="F76" s="2"/>
      <c r="G76" s="2"/>
      <c r="H76" s="2"/>
      <c r="I76" s="2"/>
    </row>
    <row r="77" spans="2:9">
      <c r="B77" s="2"/>
      <c r="C77" s="2"/>
      <c r="D77" s="2"/>
      <c r="E77" s="2"/>
      <c r="F77" s="2"/>
      <c r="G77" s="2"/>
      <c r="H77" s="2"/>
      <c r="I77" s="2"/>
    </row>
    <row r="78" spans="2:9">
      <c r="B78" s="2"/>
      <c r="C78" s="2"/>
      <c r="D78" s="2"/>
      <c r="E78" s="2"/>
      <c r="F78" s="2"/>
      <c r="G78" s="2"/>
      <c r="H78" s="2"/>
      <c r="I78" s="2"/>
    </row>
    <row r="79" spans="2:9">
      <c r="B79" s="2"/>
      <c r="C79" s="2"/>
      <c r="D79" s="2"/>
      <c r="E79" s="2"/>
      <c r="F79" s="2"/>
      <c r="G79" s="2"/>
      <c r="H79" s="2"/>
      <c r="I79" s="2"/>
    </row>
    <row r="80" spans="2:9">
      <c r="B80" s="2"/>
      <c r="C80" s="2"/>
      <c r="D80" s="2"/>
      <c r="E80" s="2"/>
      <c r="F80" s="2"/>
      <c r="G80" s="2"/>
      <c r="H80" s="2"/>
      <c r="I80" s="2"/>
    </row>
    <row r="81" spans="2:9">
      <c r="B81" s="2"/>
      <c r="C81" s="2"/>
      <c r="D81" s="2"/>
      <c r="E81" s="2"/>
      <c r="F81" s="2"/>
      <c r="G81" s="2"/>
      <c r="H81" s="2"/>
      <c r="I81" s="2"/>
    </row>
    <row r="82" spans="2:9">
      <c r="B82" s="2"/>
      <c r="C82" s="2"/>
      <c r="D82" s="2"/>
      <c r="E82" s="2"/>
      <c r="F82" s="2"/>
      <c r="G82" s="2"/>
      <c r="H82" s="2"/>
      <c r="I82" s="2"/>
    </row>
    <row r="83" spans="2:9">
      <c r="B83" s="2"/>
      <c r="C83" s="2"/>
      <c r="D83" s="2"/>
      <c r="E83" s="2"/>
      <c r="F83" s="2"/>
      <c r="G83" s="2"/>
      <c r="H83" s="2"/>
      <c r="I83" s="2"/>
    </row>
    <row r="84" spans="2:9">
      <c r="B84" s="2"/>
      <c r="C84" s="2"/>
      <c r="D84" s="2"/>
      <c r="E84" s="2"/>
      <c r="F84" s="2"/>
      <c r="G84" s="2"/>
      <c r="H84" s="2"/>
      <c r="I84" s="2"/>
    </row>
    <row r="85" spans="2:9">
      <c r="B85" s="2"/>
      <c r="C85" s="2"/>
      <c r="D85" s="2"/>
      <c r="E85" s="2"/>
      <c r="F85" s="2"/>
      <c r="G85" s="2"/>
      <c r="H85" s="2"/>
      <c r="I85" s="2"/>
    </row>
    <row r="86" spans="2:9">
      <c r="B86" s="2"/>
      <c r="C86" s="2"/>
      <c r="D86" s="2"/>
      <c r="E86" s="2"/>
      <c r="F86" s="2"/>
      <c r="G86" s="2"/>
      <c r="H86" s="2"/>
      <c r="I86" s="2"/>
    </row>
    <row r="87" spans="2:9">
      <c r="B87" s="2"/>
      <c r="C87" s="2"/>
      <c r="D87" s="2"/>
      <c r="E87" s="2"/>
      <c r="F87" s="2"/>
      <c r="G87" s="2"/>
      <c r="H87" s="2"/>
      <c r="I87" s="2"/>
    </row>
    <row r="88" spans="2:9">
      <c r="B88" s="2"/>
      <c r="C88" s="2"/>
      <c r="D88" s="2"/>
      <c r="E88" s="2"/>
      <c r="F88" s="2"/>
      <c r="G88" s="2"/>
      <c r="H88" s="2"/>
      <c r="I88" s="2"/>
    </row>
    <row r="89" spans="2:9">
      <c r="B89" s="2"/>
      <c r="C89" s="2"/>
      <c r="D89" s="2"/>
      <c r="E89" s="2"/>
      <c r="F89" s="2"/>
      <c r="G89" s="2"/>
      <c r="H89" s="2"/>
      <c r="I89" s="2"/>
    </row>
    <row r="90" spans="2:9">
      <c r="B90" s="2"/>
      <c r="C90" s="2"/>
      <c r="D90" s="2"/>
      <c r="E90" s="2"/>
      <c r="F90" s="2"/>
      <c r="G90" s="2"/>
      <c r="H90" s="2"/>
      <c r="I90" s="2"/>
    </row>
    <row r="91" spans="2:9">
      <c r="B91" s="2"/>
      <c r="C91" s="2"/>
      <c r="D91" s="2"/>
      <c r="E91" s="2"/>
      <c r="F91" s="2"/>
      <c r="G91" s="2"/>
      <c r="H91" s="2"/>
      <c r="I91" s="2"/>
    </row>
    <row r="92" spans="2:9">
      <c r="B92" s="2"/>
      <c r="C92" s="2"/>
      <c r="D92" s="2"/>
      <c r="E92" s="2"/>
      <c r="F92" s="2"/>
      <c r="G92" s="2"/>
      <c r="H92" s="2"/>
      <c r="I92" s="2"/>
    </row>
    <row r="93" spans="2:9">
      <c r="B93" s="2"/>
      <c r="C93" s="2"/>
      <c r="D93" s="2"/>
      <c r="E93" s="2"/>
      <c r="F93" s="2"/>
      <c r="G93" s="2"/>
      <c r="H93" s="2"/>
      <c r="I93" s="2"/>
    </row>
    <row r="94" spans="2:9">
      <c r="B94" s="2"/>
      <c r="C94" s="2"/>
      <c r="D94" s="2"/>
      <c r="E94" s="2"/>
      <c r="F94" s="2"/>
      <c r="G94" s="2"/>
      <c r="H94" s="2"/>
      <c r="I94" s="2"/>
    </row>
    <row r="95" spans="2:9">
      <c r="B95" s="2"/>
      <c r="C95" s="2"/>
      <c r="D95" s="2"/>
      <c r="E95" s="2"/>
      <c r="F95" s="2"/>
      <c r="G95" s="2"/>
      <c r="H95" s="2"/>
      <c r="I95" s="2"/>
    </row>
    <row r="96" spans="2:9">
      <c r="B96" s="2"/>
      <c r="C96" s="2"/>
      <c r="D96" s="2"/>
      <c r="E96" s="2"/>
      <c r="F96" s="2"/>
      <c r="G96" s="2"/>
      <c r="H96" s="2"/>
      <c r="I96" s="2"/>
    </row>
    <row r="97" spans="2:9">
      <c r="B97" s="2"/>
      <c r="C97" s="2"/>
      <c r="D97" s="2"/>
      <c r="E97" s="2"/>
      <c r="F97" s="2"/>
      <c r="G97" s="2"/>
      <c r="H97" s="2"/>
      <c r="I97" s="2"/>
    </row>
    <row r="98" spans="2:9">
      <c r="B98" s="2"/>
      <c r="C98" s="2"/>
      <c r="D98" s="2"/>
      <c r="E98" s="2"/>
      <c r="F98" s="2"/>
      <c r="G98" s="2"/>
      <c r="H98" s="2"/>
      <c r="I98" s="2"/>
    </row>
    <row r="99" spans="2:9">
      <c r="B99" s="2"/>
      <c r="C99" s="2"/>
      <c r="D99" s="2"/>
      <c r="E99" s="2"/>
      <c r="F99" s="2"/>
      <c r="G99" s="2"/>
      <c r="H99" s="2"/>
      <c r="I99" s="2"/>
    </row>
    <row r="100" spans="2:9">
      <c r="B100" s="2"/>
      <c r="C100" s="2"/>
      <c r="D100" s="2"/>
      <c r="E100" s="2"/>
      <c r="F100" s="2"/>
      <c r="G100" s="2"/>
      <c r="H100" s="2"/>
      <c r="I100" s="2"/>
    </row>
    <row r="101" spans="2:9">
      <c r="B101" s="2"/>
      <c r="C101" s="2"/>
      <c r="D101" s="2"/>
      <c r="E101" s="2"/>
      <c r="F101" s="2"/>
      <c r="G101" s="2"/>
      <c r="H101" s="2"/>
      <c r="I101" s="2"/>
    </row>
    <row r="102" spans="2:9">
      <c r="B102" s="2"/>
      <c r="C102" s="2"/>
      <c r="D102" s="2"/>
      <c r="E102" s="2"/>
      <c r="F102" s="2"/>
      <c r="G102" s="2"/>
      <c r="H102" s="2"/>
      <c r="I102" s="2"/>
    </row>
    <row r="103" spans="2:9">
      <c r="B103" s="2"/>
      <c r="C103" s="2"/>
      <c r="D103" s="2"/>
      <c r="E103" s="2"/>
      <c r="F103" s="2"/>
      <c r="G103" s="2"/>
      <c r="H103" s="2"/>
      <c r="I103" s="2"/>
    </row>
    <row r="104" spans="2:9">
      <c r="B104" s="2"/>
      <c r="C104" s="2"/>
      <c r="D104" s="2"/>
      <c r="E104" s="2"/>
      <c r="F104" s="2"/>
      <c r="G104" s="2"/>
      <c r="H104" s="2"/>
      <c r="I104" s="2"/>
    </row>
    <row r="105" spans="2:9">
      <c r="B105" s="2"/>
      <c r="C105" s="2"/>
      <c r="D105" s="2"/>
      <c r="E105" s="2"/>
      <c r="F105" s="2"/>
      <c r="G105" s="2"/>
      <c r="H105" s="2"/>
      <c r="I105" s="2"/>
    </row>
    <row r="106" spans="2:9">
      <c r="B106" s="2"/>
      <c r="C106" s="2"/>
      <c r="D106" s="2"/>
      <c r="E106" s="2"/>
      <c r="F106" s="2"/>
      <c r="G106" s="2"/>
      <c r="H106" s="2"/>
      <c r="I106" s="2"/>
    </row>
    <row r="107" spans="2:9">
      <c r="B107" s="2"/>
      <c r="C107" s="2"/>
      <c r="D107" s="2"/>
      <c r="E107" s="2"/>
      <c r="F107" s="2"/>
      <c r="G107" s="2"/>
      <c r="H107" s="2"/>
      <c r="I107" s="2"/>
    </row>
    <row r="108" spans="2:9">
      <c r="B108" s="2"/>
      <c r="C108" s="2"/>
      <c r="D108" s="2"/>
      <c r="E108" s="2"/>
      <c r="F108" s="2"/>
      <c r="G108" s="2"/>
      <c r="H108" s="2"/>
      <c r="I108" s="2"/>
    </row>
    <row r="109" spans="2:9">
      <c r="B109" s="2"/>
      <c r="C109" s="2"/>
      <c r="D109" s="2"/>
      <c r="E109" s="2"/>
      <c r="F109" s="2"/>
      <c r="G109" s="2"/>
      <c r="H109" s="2"/>
      <c r="I109" s="2"/>
    </row>
    <row r="110" spans="2:9">
      <c r="B110" s="2"/>
      <c r="C110" s="2"/>
      <c r="D110" s="2"/>
      <c r="E110" s="2"/>
      <c r="F110" s="2"/>
      <c r="G110" s="2"/>
      <c r="H110" s="2"/>
      <c r="I110" s="2"/>
    </row>
    <row r="111" spans="2:9">
      <c r="B111" s="2"/>
      <c r="C111" s="2"/>
      <c r="D111" s="2"/>
      <c r="E111" s="2"/>
      <c r="F111" s="2"/>
      <c r="G111" s="2"/>
      <c r="H111" s="2"/>
      <c r="I111" s="2"/>
    </row>
    <row r="112" spans="2:9">
      <c r="B112" s="2"/>
      <c r="C112" s="2"/>
      <c r="D112" s="2"/>
      <c r="E112" s="2"/>
      <c r="F112" s="2"/>
      <c r="G112" s="2"/>
      <c r="H112" s="2"/>
      <c r="I112" s="2"/>
    </row>
    <row r="113" spans="2:9">
      <c r="B113" s="2"/>
      <c r="C113" s="2"/>
      <c r="D113" s="2"/>
      <c r="E113" s="2"/>
      <c r="F113" s="2"/>
      <c r="G113" s="2"/>
      <c r="H113" s="2"/>
      <c r="I113" s="2"/>
    </row>
    <row r="114" spans="2:9">
      <c r="B114" s="2"/>
      <c r="C114" s="2"/>
      <c r="D114" s="2"/>
      <c r="E114" s="2"/>
      <c r="F114" s="2"/>
      <c r="G114" s="2"/>
      <c r="H114" s="2"/>
      <c r="I114" s="2"/>
    </row>
    <row r="115" spans="2:9">
      <c r="B115" s="2"/>
      <c r="C115" s="2"/>
      <c r="D115" s="2"/>
      <c r="E115" s="2"/>
      <c r="F115" s="2"/>
      <c r="G115" s="2"/>
      <c r="H115" s="2"/>
      <c r="I115" s="2"/>
    </row>
    <row r="116" spans="2:9">
      <c r="B116" s="2"/>
      <c r="C116" s="2"/>
      <c r="D116" s="2"/>
      <c r="E116" s="2"/>
      <c r="F116" s="2"/>
      <c r="G116" s="2"/>
      <c r="H116" s="2"/>
      <c r="I116" s="2"/>
    </row>
    <row r="117" spans="2:9">
      <c r="B117" s="2"/>
      <c r="C117" s="2"/>
      <c r="D117" s="2"/>
      <c r="E117" s="2"/>
      <c r="F117" s="2"/>
      <c r="G117" s="2"/>
      <c r="H117" s="2"/>
      <c r="I117" s="2"/>
    </row>
    <row r="118" spans="2:9">
      <c r="B118" s="2"/>
      <c r="C118" s="2"/>
      <c r="D118" s="2"/>
      <c r="E118" s="2"/>
      <c r="F118" s="2"/>
      <c r="G118" s="2"/>
      <c r="H118" s="2"/>
      <c r="I118" s="2"/>
    </row>
    <row r="119" spans="2:9">
      <c r="B119" s="2"/>
      <c r="C119" s="2"/>
      <c r="D119" s="2"/>
      <c r="E119" s="2"/>
      <c r="F119" s="2"/>
      <c r="G119" s="2"/>
      <c r="H119" s="2"/>
      <c r="I119" s="2"/>
    </row>
    <row r="120" spans="2:9">
      <c r="B120" s="2"/>
      <c r="C120" s="2"/>
      <c r="D120" s="2"/>
      <c r="E120" s="2"/>
      <c r="F120" s="2"/>
      <c r="G120" s="2"/>
      <c r="H120" s="2"/>
      <c r="I120" s="2"/>
    </row>
    <row r="121" spans="2:9">
      <c r="B121" s="2"/>
      <c r="C121" s="2"/>
      <c r="D121" s="2"/>
      <c r="E121" s="2"/>
      <c r="F121" s="2"/>
      <c r="G121" s="2"/>
      <c r="H121" s="2"/>
      <c r="I121" s="2"/>
    </row>
    <row r="122" spans="2:9">
      <c r="B122" s="2"/>
      <c r="C122" s="2"/>
      <c r="D122" s="2"/>
      <c r="E122" s="2"/>
      <c r="F122" s="2"/>
      <c r="G122" s="2"/>
      <c r="H122" s="2"/>
      <c r="I122" s="2"/>
    </row>
    <row r="123" spans="2:9">
      <c r="B123" s="2"/>
      <c r="C123" s="2"/>
      <c r="D123" s="2"/>
      <c r="E123" s="2"/>
      <c r="F123" s="2"/>
      <c r="G123" s="2"/>
      <c r="H123" s="2"/>
      <c r="I123" s="2"/>
    </row>
    <row r="124" spans="2:9">
      <c r="B124" s="2"/>
      <c r="C124" s="2"/>
      <c r="D124" s="2"/>
      <c r="E124" s="2"/>
      <c r="F124" s="2"/>
      <c r="G124" s="2"/>
      <c r="H124" s="2"/>
      <c r="I124" s="2"/>
    </row>
    <row r="125" spans="2:9">
      <c r="B125" s="2"/>
      <c r="C125" s="2"/>
      <c r="D125" s="2"/>
      <c r="E125" s="2"/>
      <c r="F125" s="2"/>
      <c r="G125" s="2"/>
      <c r="H125" s="2"/>
      <c r="I125" s="2"/>
    </row>
    <row r="126" spans="2:9">
      <c r="B126" s="2"/>
      <c r="C126" s="2"/>
      <c r="D126" s="2"/>
      <c r="E126" s="2"/>
      <c r="F126" s="2"/>
      <c r="G126" s="2"/>
      <c r="H126" s="2"/>
      <c r="I126" s="2"/>
    </row>
    <row r="127" spans="2:9">
      <c r="B127" s="2"/>
      <c r="C127" s="2"/>
      <c r="D127" s="2"/>
      <c r="E127" s="2"/>
      <c r="F127" s="2"/>
      <c r="G127" s="2"/>
      <c r="H127" s="2"/>
      <c r="I127" s="2"/>
    </row>
    <row r="128" spans="2:9">
      <c r="B128" s="2"/>
      <c r="C128" s="2"/>
      <c r="D128" s="2"/>
      <c r="E128" s="2"/>
      <c r="F128" s="2"/>
      <c r="G128" s="2"/>
      <c r="H128" s="2"/>
      <c r="I128" s="2"/>
    </row>
    <row r="129" spans="2:9">
      <c r="B129" s="2"/>
      <c r="C129" s="2"/>
      <c r="D129" s="2"/>
      <c r="E129" s="2"/>
      <c r="F129" s="2"/>
      <c r="G129" s="2"/>
      <c r="H129" s="2"/>
      <c r="I129" s="2"/>
    </row>
    <row r="130" spans="2:9">
      <c r="B130" s="2"/>
      <c r="C130" s="2"/>
      <c r="D130" s="2"/>
      <c r="E130" s="2"/>
      <c r="F130" s="2"/>
      <c r="G130" s="2"/>
      <c r="H130" s="2"/>
      <c r="I130" s="2"/>
    </row>
    <row r="131" spans="2:9">
      <c r="B131" s="2"/>
      <c r="C131" s="2"/>
      <c r="D131" s="2"/>
      <c r="E131" s="2"/>
      <c r="F131" s="2"/>
      <c r="G131" s="2"/>
      <c r="H131" s="2"/>
      <c r="I131" s="2"/>
    </row>
    <row r="132" spans="2:9">
      <c r="B132" s="2"/>
      <c r="C132" s="2"/>
      <c r="D132" s="2"/>
      <c r="E132" s="2"/>
      <c r="F132" s="2"/>
      <c r="G132" s="2"/>
      <c r="H132" s="2"/>
      <c r="I132" s="2"/>
    </row>
    <row r="133" spans="2:9">
      <c r="B133" s="2"/>
      <c r="C133" s="2"/>
      <c r="D133" s="2"/>
      <c r="E133" s="2"/>
      <c r="F133" s="2"/>
      <c r="G133" s="2"/>
      <c r="H133" s="2"/>
      <c r="I133" s="2"/>
    </row>
    <row r="134" spans="2:9">
      <c r="B134" s="2"/>
      <c r="C134" s="2"/>
      <c r="D134" s="2"/>
      <c r="E134" s="2"/>
      <c r="F134" s="2"/>
      <c r="G134" s="2"/>
      <c r="H134" s="2"/>
      <c r="I134" s="2"/>
    </row>
    <row r="135" spans="2:9">
      <c r="B135" s="2"/>
      <c r="C135" s="2"/>
      <c r="D135" s="2"/>
      <c r="E135" s="2"/>
      <c r="F135" s="2"/>
      <c r="G135" s="2"/>
      <c r="H135" s="2"/>
      <c r="I135" s="2"/>
    </row>
    <row r="136" spans="2:9">
      <c r="B136" s="2"/>
      <c r="C136" s="2"/>
      <c r="D136" s="2"/>
      <c r="E136" s="2"/>
      <c r="F136" s="2"/>
      <c r="G136" s="2"/>
      <c r="H136" s="2"/>
      <c r="I136" s="2"/>
    </row>
    <row r="137" spans="2:9">
      <c r="B137" s="2"/>
      <c r="C137" s="2"/>
      <c r="D137" s="2"/>
      <c r="E137" s="2"/>
      <c r="F137" s="2"/>
      <c r="G137" s="2"/>
      <c r="H137" s="2"/>
      <c r="I137" s="2"/>
    </row>
    <row r="138" spans="2:9">
      <c r="B138" s="2"/>
      <c r="C138" s="2"/>
      <c r="D138" s="2"/>
      <c r="E138" s="2"/>
      <c r="F138" s="2"/>
      <c r="G138" s="2"/>
      <c r="H138" s="2"/>
      <c r="I138" s="2"/>
    </row>
    <row r="139" spans="2:9">
      <c r="B139" s="2"/>
      <c r="C139" s="2"/>
      <c r="D139" s="2"/>
      <c r="E139" s="2"/>
      <c r="F139" s="2"/>
      <c r="G139" s="2"/>
      <c r="H139" s="2"/>
      <c r="I139" s="2"/>
    </row>
    <row r="140" spans="2:9">
      <c r="B140" s="2"/>
      <c r="C140" s="2"/>
      <c r="D140" s="2"/>
      <c r="E140" s="2"/>
      <c r="F140" s="2"/>
      <c r="G140" s="2"/>
      <c r="H140" s="2"/>
      <c r="I140" s="2"/>
    </row>
    <row r="141" spans="2:9">
      <c r="B141" s="2"/>
      <c r="C141" s="2"/>
      <c r="D141" s="2"/>
      <c r="E141" s="2"/>
      <c r="F141" s="2"/>
      <c r="G141" s="2"/>
      <c r="H141" s="2"/>
      <c r="I141" s="2"/>
    </row>
    <row r="142" spans="2:9">
      <c r="B142" s="2"/>
      <c r="C142" s="2"/>
      <c r="D142" s="2"/>
      <c r="E142" s="2"/>
      <c r="F142" s="2"/>
      <c r="G142" s="2"/>
      <c r="H142" s="2"/>
      <c r="I142" s="2"/>
    </row>
    <row r="143" spans="2:9">
      <c r="B143" s="2"/>
      <c r="C143" s="2"/>
      <c r="D143" s="2"/>
      <c r="E143" s="2"/>
      <c r="F143" s="2"/>
      <c r="G143" s="2"/>
      <c r="H143" s="2"/>
      <c r="I143" s="2"/>
    </row>
    <row r="144" spans="2:9">
      <c r="B144" s="2"/>
      <c r="C144" s="2"/>
      <c r="D144" s="2"/>
      <c r="E144" s="2"/>
      <c r="F144" s="2"/>
      <c r="G144" s="2"/>
      <c r="H144" s="2"/>
      <c r="I144" s="2"/>
    </row>
    <row r="145" spans="2:9">
      <c r="B145" s="2"/>
      <c r="C145" s="2"/>
      <c r="D145" s="2"/>
      <c r="E145" s="2"/>
      <c r="F145" s="2"/>
      <c r="G145" s="2"/>
      <c r="H145" s="2"/>
      <c r="I145" s="2"/>
    </row>
    <row r="146" spans="2:9">
      <c r="B146" s="2"/>
      <c r="C146" s="2"/>
      <c r="D146" s="2"/>
      <c r="E146" s="2"/>
      <c r="F146" s="2"/>
      <c r="G146" s="2"/>
      <c r="H146" s="2"/>
      <c r="I146" s="2"/>
    </row>
    <row r="147" spans="2:9">
      <c r="B147" s="2"/>
      <c r="C147" s="2"/>
      <c r="D147" s="2"/>
      <c r="E147" s="2"/>
      <c r="F147" s="2"/>
      <c r="G147" s="2"/>
      <c r="H147" s="2"/>
      <c r="I147" s="2"/>
    </row>
    <row r="148" spans="2:9">
      <c r="B148" s="2"/>
      <c r="C148" s="2"/>
      <c r="D148" s="2"/>
      <c r="E148" s="2"/>
      <c r="F148" s="2"/>
      <c r="G148" s="2"/>
      <c r="H148" s="2"/>
      <c r="I148" s="2"/>
    </row>
    <row r="149" spans="2:9">
      <c r="B149" s="2"/>
      <c r="C149" s="2"/>
      <c r="D149" s="2"/>
      <c r="E149" s="2"/>
      <c r="F149" s="2"/>
      <c r="G149" s="2"/>
      <c r="H149" s="2"/>
      <c r="I149" s="2"/>
    </row>
    <row r="150" spans="2:9">
      <c r="B150" s="2"/>
      <c r="C150" s="2"/>
      <c r="D150" s="2"/>
      <c r="E150" s="2"/>
      <c r="F150" s="2"/>
      <c r="G150" s="2"/>
      <c r="H150" s="2"/>
      <c r="I150" s="2"/>
    </row>
    <row r="151" spans="2:9">
      <c r="B151" s="2"/>
      <c r="C151" s="2"/>
      <c r="D151" s="2"/>
      <c r="E151" s="2"/>
      <c r="F151" s="2"/>
      <c r="G151" s="2"/>
      <c r="H151" s="2"/>
      <c r="I151" s="2"/>
    </row>
    <row r="152" spans="2:9">
      <c r="B152" s="2"/>
      <c r="C152" s="2"/>
      <c r="D152" s="2"/>
      <c r="E152" s="2"/>
      <c r="F152" s="2"/>
      <c r="G152" s="2"/>
      <c r="H152" s="2"/>
      <c r="I152" s="2"/>
    </row>
    <row r="153" spans="2:9">
      <c r="B153" s="2"/>
      <c r="C153" s="2"/>
      <c r="D153" s="2"/>
      <c r="E153" s="2"/>
      <c r="F153" s="2"/>
      <c r="G153" s="2"/>
      <c r="H153" s="2"/>
      <c r="I153" s="2"/>
    </row>
    <row r="154" spans="2:9">
      <c r="B154" s="2"/>
      <c r="C154" s="2"/>
      <c r="D154" s="2"/>
      <c r="E154" s="2"/>
      <c r="F154" s="2"/>
      <c r="G154" s="2"/>
      <c r="H154" s="2"/>
      <c r="I154" s="2"/>
    </row>
    <row r="155" spans="2:9">
      <c r="B155" s="2"/>
      <c r="C155" s="2"/>
      <c r="D155" s="2"/>
      <c r="E155" s="2"/>
      <c r="F155" s="2"/>
      <c r="G155" s="2"/>
      <c r="H155" s="2"/>
      <c r="I155" s="2"/>
    </row>
    <row r="156" spans="2:9">
      <c r="B156" s="2"/>
      <c r="C156" s="2"/>
      <c r="D156" s="2"/>
      <c r="E156" s="2"/>
      <c r="F156" s="2"/>
      <c r="G156" s="2"/>
      <c r="H156" s="2"/>
      <c r="I156" s="2"/>
    </row>
    <row r="157" spans="2:9">
      <c r="B157" s="2"/>
      <c r="C157" s="2"/>
      <c r="D157" s="2"/>
      <c r="E157" s="2"/>
      <c r="F157" s="2"/>
      <c r="G157" s="2"/>
      <c r="H157" s="2"/>
      <c r="I157" s="2"/>
    </row>
    <row r="158" spans="2:9">
      <c r="B158" s="2"/>
      <c r="C158" s="2"/>
      <c r="D158" s="2"/>
      <c r="E158" s="2"/>
      <c r="F158" s="2"/>
      <c r="G158" s="2"/>
      <c r="H158" s="2"/>
      <c r="I158" s="2"/>
    </row>
    <row r="159" spans="2:9">
      <c r="B159" s="2"/>
      <c r="C159" s="2"/>
      <c r="D159" s="2"/>
      <c r="E159" s="2"/>
      <c r="F159" s="2"/>
      <c r="G159" s="2"/>
      <c r="H159" s="2"/>
      <c r="I159" s="2"/>
    </row>
    <row r="160" spans="2:9">
      <c r="B160" s="2"/>
      <c r="C160" s="2"/>
      <c r="D160" s="2"/>
      <c r="E160" s="2"/>
      <c r="F160" s="2"/>
      <c r="G160" s="2"/>
      <c r="H160" s="2"/>
      <c r="I160" s="2"/>
    </row>
    <row r="161" spans="2:9">
      <c r="B161" s="2"/>
      <c r="C161" s="2"/>
      <c r="D161" s="2"/>
      <c r="E161" s="2"/>
      <c r="F161" s="2"/>
      <c r="G161" s="2"/>
      <c r="H161" s="2"/>
      <c r="I161" s="2"/>
    </row>
    <row r="162" spans="2:9">
      <c r="B162" s="2"/>
      <c r="C162" s="2"/>
      <c r="D162" s="2"/>
      <c r="E162" s="2"/>
      <c r="F162" s="2"/>
      <c r="G162" s="2"/>
      <c r="H162" s="2"/>
      <c r="I162" s="2"/>
    </row>
    <row r="163" spans="2:9">
      <c r="B163" s="2"/>
      <c r="C163" s="2"/>
      <c r="D163" s="2"/>
      <c r="E163" s="2"/>
      <c r="F163" s="2"/>
      <c r="G163" s="2"/>
      <c r="H163" s="2"/>
      <c r="I163" s="2"/>
    </row>
    <row r="164" spans="2:9">
      <c r="B164" s="2"/>
      <c r="C164" s="2"/>
      <c r="D164" s="2"/>
      <c r="E164" s="2"/>
      <c r="F164" s="2"/>
      <c r="G164" s="2"/>
      <c r="H164" s="2"/>
      <c r="I164" s="2"/>
    </row>
    <row r="165" spans="2:9">
      <c r="B165" s="2"/>
      <c r="C165" s="2"/>
      <c r="D165" s="2"/>
      <c r="E165" s="2"/>
      <c r="F165" s="2"/>
      <c r="G165" s="2"/>
      <c r="H165" s="2"/>
      <c r="I165" s="2"/>
    </row>
    <row r="166" spans="2:9">
      <c r="B166" s="2"/>
      <c r="C166" s="2"/>
      <c r="D166" s="2"/>
      <c r="E166" s="2"/>
      <c r="F166" s="2"/>
      <c r="G166" s="2"/>
      <c r="H166" s="2"/>
      <c r="I166" s="2"/>
    </row>
    <row r="167" spans="2:9">
      <c r="B167" s="2"/>
      <c r="C167" s="2"/>
      <c r="D167" s="2"/>
      <c r="E167" s="2"/>
      <c r="F167" s="2"/>
      <c r="G167" s="2"/>
      <c r="H167" s="2"/>
      <c r="I167" s="2"/>
    </row>
    <row r="168" spans="2:9">
      <c r="B168" s="2"/>
      <c r="C168" s="2"/>
      <c r="D168" s="2"/>
      <c r="E168" s="2"/>
      <c r="F168" s="2"/>
      <c r="G168" s="2"/>
      <c r="H168" s="2"/>
      <c r="I168" s="2"/>
    </row>
    <row r="169" spans="2:9">
      <c r="B169" s="2"/>
      <c r="C169" s="2"/>
      <c r="D169" s="2"/>
      <c r="E169" s="2"/>
      <c r="F169" s="2"/>
      <c r="G169" s="2"/>
      <c r="H169" s="2"/>
      <c r="I169" s="2"/>
    </row>
    <row r="170" spans="2:9">
      <c r="B170" s="2"/>
      <c r="C170" s="2"/>
      <c r="D170" s="2"/>
      <c r="E170" s="2"/>
      <c r="F170" s="2"/>
      <c r="G170" s="2"/>
      <c r="H170" s="2"/>
      <c r="I170" s="2"/>
    </row>
    <row r="171" spans="2:9">
      <c r="B171" s="2"/>
      <c r="C171" s="2"/>
      <c r="D171" s="2"/>
      <c r="E171" s="2"/>
      <c r="F171" s="2"/>
      <c r="G171" s="2"/>
      <c r="H171" s="2"/>
      <c r="I171" s="2"/>
    </row>
    <row r="172" spans="2:9">
      <c r="B172" s="2"/>
      <c r="C172" s="2"/>
      <c r="D172" s="2"/>
      <c r="E172" s="2"/>
      <c r="F172" s="2"/>
      <c r="G172" s="2"/>
      <c r="H172" s="2"/>
      <c r="I172" s="2"/>
    </row>
    <row r="173" spans="2:9">
      <c r="B173" s="2"/>
      <c r="C173" s="2"/>
      <c r="D173" s="2"/>
      <c r="E173" s="2"/>
      <c r="F173" s="2"/>
      <c r="G173" s="2"/>
      <c r="H173" s="2"/>
      <c r="I173" s="2"/>
    </row>
    <row r="174" spans="2:9">
      <c r="B174" s="2"/>
      <c r="C174" s="2"/>
      <c r="D174" s="2"/>
      <c r="E174" s="2"/>
      <c r="F174" s="2"/>
      <c r="G174" s="2"/>
      <c r="H174" s="2"/>
      <c r="I174" s="2"/>
    </row>
    <row r="175" spans="2:9">
      <c r="B175" s="2"/>
      <c r="C175" s="2"/>
      <c r="D175" s="2"/>
      <c r="E175" s="2"/>
      <c r="F175" s="2"/>
      <c r="G175" s="2"/>
      <c r="H175" s="2"/>
      <c r="I175" s="2"/>
    </row>
    <row r="176" spans="2:9">
      <c r="B176" s="2"/>
      <c r="C176" s="2"/>
      <c r="D176" s="2"/>
      <c r="E176" s="2"/>
      <c r="F176" s="2"/>
      <c r="G176" s="2"/>
      <c r="H176" s="2"/>
      <c r="I176" s="2"/>
    </row>
    <row r="177" spans="2:9">
      <c r="B177" s="2"/>
      <c r="C177" s="2"/>
      <c r="D177" s="2"/>
      <c r="E177" s="2"/>
      <c r="F177" s="2"/>
      <c r="G177" s="2"/>
      <c r="H177" s="2"/>
      <c r="I177" s="2"/>
    </row>
    <row r="178" spans="2:9">
      <c r="B178" s="2"/>
      <c r="C178" s="2"/>
      <c r="D178" s="2"/>
      <c r="E178" s="2"/>
      <c r="F178" s="2"/>
      <c r="G178" s="2"/>
      <c r="H178" s="2"/>
      <c r="I178" s="2"/>
    </row>
    <row r="179" spans="2:9">
      <c r="B179" s="2"/>
      <c r="C179" s="2"/>
      <c r="D179" s="2"/>
      <c r="E179" s="2"/>
      <c r="F179" s="2"/>
      <c r="G179" s="2"/>
      <c r="H179" s="2"/>
      <c r="I179" s="2"/>
    </row>
    <row r="180" spans="2:9">
      <c r="B180" s="2"/>
      <c r="C180" s="2"/>
      <c r="D180" s="2"/>
      <c r="E180" s="2"/>
      <c r="F180" s="2"/>
      <c r="G180" s="2"/>
      <c r="H180" s="2"/>
      <c r="I180" s="2"/>
    </row>
    <row r="181" spans="2:9">
      <c r="B181" s="2"/>
      <c r="C181" s="2"/>
      <c r="D181" s="2"/>
      <c r="E181" s="2"/>
      <c r="F181" s="2"/>
      <c r="G181" s="2"/>
      <c r="H181" s="2"/>
      <c r="I181" s="2"/>
    </row>
    <row r="182" spans="2:9">
      <c r="B182" s="2"/>
      <c r="C182" s="2"/>
      <c r="D182" s="2"/>
      <c r="E182" s="2"/>
      <c r="F182" s="2"/>
      <c r="G182" s="2"/>
      <c r="H182" s="2"/>
      <c r="I182" s="2"/>
    </row>
    <row r="183" spans="2:9">
      <c r="B183" s="2"/>
      <c r="C183" s="2"/>
      <c r="D183" s="2"/>
      <c r="E183" s="2"/>
      <c r="F183" s="2"/>
      <c r="G183" s="2"/>
      <c r="H183" s="2"/>
      <c r="I183" s="2"/>
    </row>
    <row r="184" spans="2:9">
      <c r="B184" s="2"/>
      <c r="C184" s="2"/>
      <c r="D184" s="2"/>
      <c r="E184" s="2"/>
      <c r="F184" s="2"/>
      <c r="G184" s="2"/>
      <c r="H184" s="2"/>
      <c r="I184" s="2"/>
    </row>
    <row r="185" spans="2:9">
      <c r="B185" s="2"/>
      <c r="C185" s="2"/>
      <c r="D185" s="2"/>
      <c r="E185" s="2"/>
      <c r="F185" s="2"/>
      <c r="G185" s="2"/>
      <c r="H185" s="2"/>
      <c r="I185" s="2"/>
    </row>
    <row r="186" spans="2:9">
      <c r="B186" s="2"/>
      <c r="C186" s="2"/>
      <c r="D186" s="2"/>
      <c r="E186" s="2"/>
      <c r="F186" s="2"/>
      <c r="G186" s="2"/>
      <c r="H186" s="2"/>
      <c r="I186" s="2"/>
    </row>
    <row r="187" spans="2:9">
      <c r="B187" s="2"/>
      <c r="C187" s="2"/>
      <c r="D187" s="2"/>
      <c r="E187" s="2"/>
      <c r="F187" s="2"/>
      <c r="G187" s="2"/>
      <c r="H187" s="2"/>
      <c r="I187" s="2"/>
    </row>
    <row r="188" spans="2:9">
      <c r="B188" s="2"/>
      <c r="C188" s="2"/>
      <c r="D188" s="2"/>
      <c r="E188" s="2"/>
      <c r="F188" s="2"/>
      <c r="G188" s="2"/>
      <c r="H188" s="2"/>
      <c r="I188" s="2"/>
    </row>
    <row r="189" spans="2:9">
      <c r="B189" s="2"/>
      <c r="C189" s="2"/>
      <c r="D189" s="2"/>
      <c r="E189" s="2"/>
      <c r="F189" s="2"/>
      <c r="G189" s="2"/>
      <c r="H189" s="2"/>
      <c r="I189" s="2"/>
    </row>
    <row r="190" spans="2:9">
      <c r="B190" s="2"/>
      <c r="C190" s="2"/>
      <c r="D190" s="2"/>
      <c r="E190" s="2"/>
      <c r="F190" s="2"/>
      <c r="G190" s="2"/>
      <c r="H190" s="2"/>
      <c r="I190" s="2"/>
    </row>
    <row r="191" spans="2:9">
      <c r="B191" s="2"/>
      <c r="C191" s="2"/>
      <c r="D191" s="2"/>
      <c r="E191" s="2"/>
      <c r="F191" s="2"/>
      <c r="G191" s="2"/>
      <c r="H191" s="2"/>
      <c r="I191" s="2"/>
    </row>
    <row r="192" spans="2:9">
      <c r="B192" s="2"/>
      <c r="C192" s="2"/>
      <c r="D192" s="2"/>
      <c r="E192" s="2"/>
      <c r="F192" s="2"/>
      <c r="G192" s="2"/>
      <c r="H192" s="2"/>
      <c r="I192" s="2"/>
    </row>
    <row r="193" spans="2:9">
      <c r="B193" s="2"/>
      <c r="C193" s="2"/>
      <c r="D193" s="2"/>
      <c r="E193" s="2"/>
      <c r="F193" s="2"/>
      <c r="G193" s="2"/>
      <c r="H193" s="2"/>
      <c r="I193" s="2"/>
    </row>
    <row r="194" spans="2:9">
      <c r="B194" s="2"/>
      <c r="C194" s="2"/>
      <c r="D194" s="2"/>
      <c r="E194" s="2"/>
      <c r="F194" s="2"/>
      <c r="G194" s="2"/>
      <c r="H194" s="2"/>
      <c r="I194" s="2"/>
    </row>
    <row r="195" spans="2:9">
      <c r="B195" s="2"/>
      <c r="C195" s="2"/>
      <c r="D195" s="2"/>
      <c r="E195" s="2"/>
      <c r="F195" s="2"/>
      <c r="G195" s="2"/>
      <c r="H195" s="2"/>
      <c r="I195" s="2"/>
    </row>
    <row r="196" spans="2:9">
      <c r="B196" s="2"/>
      <c r="C196" s="2"/>
      <c r="D196" s="2"/>
      <c r="E196" s="2"/>
      <c r="F196" s="2"/>
      <c r="G196" s="2"/>
      <c r="H196" s="2"/>
      <c r="I196" s="2"/>
    </row>
    <row r="197" spans="2:9">
      <c r="B197" s="2"/>
      <c r="C197" s="2"/>
      <c r="D197" s="2"/>
      <c r="E197" s="2"/>
      <c r="F197" s="2"/>
      <c r="G197" s="2"/>
      <c r="H197" s="2"/>
      <c r="I197" s="2"/>
    </row>
    <row r="198" spans="2:9">
      <c r="B198" s="2"/>
      <c r="C198" s="2"/>
      <c r="D198" s="2"/>
      <c r="E198" s="2"/>
      <c r="F198" s="2"/>
      <c r="G198" s="2"/>
      <c r="H198" s="2"/>
      <c r="I198" s="2"/>
    </row>
    <row r="199" spans="2:9">
      <c r="B199" s="2"/>
      <c r="C199" s="2"/>
      <c r="D199" s="2"/>
      <c r="E199" s="2"/>
      <c r="F199" s="2"/>
      <c r="G199" s="2"/>
      <c r="H199" s="2"/>
      <c r="I199" s="2"/>
    </row>
    <row r="200" spans="2:9">
      <c r="B200" s="2"/>
      <c r="C200" s="2"/>
      <c r="D200" s="2"/>
      <c r="E200" s="2"/>
      <c r="F200" s="2"/>
      <c r="G200" s="2"/>
      <c r="H200" s="2"/>
      <c r="I200" s="2"/>
    </row>
    <row r="201" spans="2:9">
      <c r="B201" s="2"/>
      <c r="C201" s="2"/>
      <c r="D201" s="2"/>
      <c r="E201" s="2"/>
      <c r="F201" s="2"/>
      <c r="G201" s="2"/>
      <c r="H201" s="2"/>
      <c r="I201" s="2"/>
    </row>
    <row r="202" spans="2:9">
      <c r="B202" s="2"/>
      <c r="C202" s="2"/>
      <c r="D202" s="2"/>
      <c r="E202" s="2"/>
      <c r="F202" s="2"/>
      <c r="G202" s="2"/>
      <c r="H202" s="2"/>
      <c r="I202" s="2"/>
    </row>
    <row r="203" spans="2:9">
      <c r="B203" s="2"/>
      <c r="C203" s="2"/>
      <c r="D203" s="2"/>
      <c r="E203" s="2"/>
      <c r="F203" s="2"/>
      <c r="G203" s="2"/>
      <c r="H203" s="2"/>
      <c r="I203" s="2"/>
    </row>
    <row r="204" spans="2:9">
      <c r="B204" s="2"/>
      <c r="C204" s="2"/>
      <c r="D204" s="2"/>
      <c r="E204" s="2"/>
      <c r="F204" s="2"/>
      <c r="G204" s="2"/>
      <c r="H204" s="2"/>
      <c r="I204" s="2"/>
    </row>
    <row r="205" spans="2:9">
      <c r="B205" s="2"/>
      <c r="C205" s="2"/>
      <c r="D205" s="2"/>
      <c r="E205" s="2"/>
      <c r="F205" s="2"/>
      <c r="G205" s="2"/>
      <c r="H205" s="2"/>
      <c r="I205" s="2"/>
    </row>
    <row r="206" spans="2:9">
      <c r="B206" s="2"/>
      <c r="C206" s="2"/>
      <c r="D206" s="2"/>
      <c r="E206" s="2"/>
      <c r="F206" s="2"/>
      <c r="G206" s="2"/>
      <c r="H206" s="2"/>
      <c r="I206" s="2"/>
    </row>
    <row r="207" spans="2:9">
      <c r="B207" s="2"/>
      <c r="C207" s="2"/>
      <c r="D207" s="2"/>
      <c r="E207" s="2"/>
      <c r="F207" s="2"/>
      <c r="G207" s="2"/>
      <c r="H207" s="2"/>
      <c r="I207" s="2"/>
    </row>
    <row r="208" spans="2:9">
      <c r="B208" s="2"/>
      <c r="C208" s="2"/>
      <c r="D208" s="2"/>
      <c r="E208" s="2"/>
      <c r="F208" s="2"/>
      <c r="G208" s="2"/>
      <c r="H208" s="2"/>
      <c r="I208" s="2"/>
    </row>
    <row r="209" spans="2:9">
      <c r="B209" s="2"/>
      <c r="C209" s="2"/>
      <c r="D209" s="2"/>
      <c r="E209" s="2"/>
      <c r="F209" s="2"/>
      <c r="G209" s="2"/>
      <c r="H209" s="2"/>
      <c r="I209" s="2"/>
    </row>
    <row r="210" spans="2:9">
      <c r="B210" s="2"/>
      <c r="C210" s="2"/>
      <c r="D210" s="2"/>
      <c r="E210" s="2"/>
      <c r="F210" s="2"/>
      <c r="G210" s="2"/>
      <c r="H210" s="2"/>
      <c r="I210" s="2"/>
    </row>
    <row r="211" spans="2:9">
      <c r="B211" s="2"/>
      <c r="C211" s="2"/>
      <c r="D211" s="2"/>
      <c r="E211" s="2"/>
      <c r="F211" s="2"/>
      <c r="G211" s="2"/>
      <c r="H211" s="2"/>
      <c r="I211" s="2"/>
    </row>
    <row r="212" spans="2:9">
      <c r="B212" s="2"/>
      <c r="C212" s="2"/>
      <c r="D212" s="2"/>
      <c r="E212" s="2"/>
      <c r="F212" s="2"/>
      <c r="G212" s="2"/>
      <c r="H212" s="2"/>
      <c r="I212" s="2"/>
    </row>
    <row r="213" spans="2:9">
      <c r="B213" s="2"/>
      <c r="C213" s="2"/>
      <c r="D213" s="2"/>
      <c r="E213" s="2"/>
      <c r="F213" s="2"/>
      <c r="G213" s="2"/>
      <c r="H213" s="2"/>
      <c r="I213" s="2"/>
    </row>
    <row r="214" spans="2:9">
      <c r="B214" s="2"/>
      <c r="C214" s="2"/>
      <c r="D214" s="2"/>
      <c r="E214" s="2"/>
      <c r="F214" s="2"/>
      <c r="G214" s="2"/>
      <c r="H214" s="2"/>
      <c r="I214" s="2"/>
    </row>
    <row r="215" spans="2:9">
      <c r="B215" s="2"/>
      <c r="C215" s="2"/>
      <c r="D215" s="2"/>
      <c r="E215" s="2"/>
      <c r="F215" s="2"/>
      <c r="G215" s="2"/>
      <c r="H215" s="2"/>
      <c r="I215" s="2"/>
    </row>
    <row r="216" spans="2:9">
      <c r="B216" s="2"/>
      <c r="C216" s="2"/>
      <c r="D216" s="2"/>
      <c r="E216" s="2"/>
      <c r="F216" s="2"/>
      <c r="G216" s="2"/>
      <c r="H216" s="2"/>
      <c r="I216" s="2"/>
    </row>
    <row r="217" spans="2:9">
      <c r="B217" s="2"/>
      <c r="C217" s="2"/>
      <c r="D217" s="2"/>
      <c r="E217" s="2"/>
      <c r="F217" s="2"/>
      <c r="G217" s="2"/>
      <c r="H217" s="2"/>
      <c r="I217" s="2"/>
    </row>
    <row r="218" spans="2:9">
      <c r="B218" s="2"/>
      <c r="C218" s="2"/>
      <c r="D218" s="2"/>
      <c r="E218" s="2"/>
      <c r="F218" s="2"/>
      <c r="G218" s="2"/>
      <c r="H218" s="2"/>
      <c r="I218" s="2"/>
    </row>
    <row r="219" spans="2:9">
      <c r="B219" s="2"/>
      <c r="C219" s="2"/>
      <c r="D219" s="2"/>
      <c r="E219" s="2"/>
      <c r="F219" s="2"/>
      <c r="G219" s="2"/>
      <c r="H219" s="2"/>
      <c r="I219" s="2"/>
    </row>
    <row r="220" spans="2:9">
      <c r="B220" s="2"/>
      <c r="C220" s="2"/>
      <c r="D220" s="2"/>
      <c r="E220" s="2"/>
      <c r="F220" s="2"/>
      <c r="G220" s="2"/>
      <c r="H220" s="2"/>
      <c r="I220" s="2"/>
    </row>
    <row r="221" spans="2:9">
      <c r="B221" s="2"/>
      <c r="C221" s="2"/>
      <c r="D221" s="2"/>
      <c r="E221" s="2"/>
      <c r="F221" s="2"/>
      <c r="G221" s="2"/>
      <c r="H221" s="2"/>
      <c r="I221" s="2"/>
    </row>
    <row r="222" spans="2:9">
      <c r="B222" s="2"/>
      <c r="C222" s="2"/>
      <c r="D222" s="2"/>
      <c r="E222" s="2"/>
      <c r="F222" s="2"/>
      <c r="G222" s="2"/>
      <c r="H222" s="2"/>
      <c r="I222" s="2"/>
    </row>
    <row r="223" spans="2:9">
      <c r="B223" s="2"/>
      <c r="C223" s="2"/>
      <c r="D223" s="2"/>
      <c r="E223" s="2"/>
      <c r="F223" s="2"/>
      <c r="G223" s="2"/>
      <c r="H223" s="2"/>
      <c r="I223" s="2"/>
    </row>
    <row r="224" spans="2:9">
      <c r="B224" s="2"/>
      <c r="C224" s="2"/>
      <c r="D224" s="2"/>
      <c r="E224" s="2"/>
      <c r="F224" s="2"/>
      <c r="G224" s="2"/>
      <c r="H224" s="2"/>
      <c r="I224" s="2"/>
    </row>
    <row r="225" spans="2:9">
      <c r="B225" s="2"/>
      <c r="C225" s="2"/>
      <c r="D225" s="2"/>
      <c r="E225" s="2"/>
      <c r="F225" s="2"/>
      <c r="G225" s="2"/>
      <c r="H225" s="2"/>
      <c r="I225" s="2"/>
    </row>
    <row r="226" spans="2:9">
      <c r="B226" s="2"/>
      <c r="C226" s="2"/>
      <c r="D226" s="2"/>
      <c r="E226" s="2"/>
      <c r="F226" s="2"/>
      <c r="G226" s="2"/>
      <c r="H226" s="2"/>
      <c r="I226" s="2"/>
    </row>
    <row r="227" spans="2:9">
      <c r="B227" s="2"/>
      <c r="C227" s="2"/>
      <c r="D227" s="2"/>
      <c r="E227" s="2"/>
      <c r="F227" s="2"/>
      <c r="G227" s="2"/>
      <c r="H227" s="2"/>
      <c r="I227" s="2"/>
    </row>
    <row r="228" spans="2:9">
      <c r="B228" s="2"/>
      <c r="C228" s="2"/>
      <c r="D228" s="2"/>
      <c r="E228" s="2"/>
      <c r="F228" s="2"/>
      <c r="G228" s="2"/>
      <c r="H228" s="2"/>
      <c r="I228" s="2"/>
    </row>
    <row r="229" spans="2:9">
      <c r="B229" s="2"/>
      <c r="C229" s="2"/>
      <c r="D229" s="2"/>
      <c r="E229" s="2"/>
      <c r="F229" s="2"/>
      <c r="G229" s="2"/>
      <c r="H229" s="2"/>
      <c r="I229" s="2"/>
    </row>
    <row r="230" spans="2:9">
      <c r="B230" s="2"/>
      <c r="C230" s="2"/>
      <c r="D230" s="2"/>
      <c r="E230" s="2"/>
      <c r="F230" s="2"/>
      <c r="G230" s="2"/>
      <c r="H230" s="2"/>
      <c r="I230" s="2"/>
    </row>
    <row r="231" spans="2:9">
      <c r="B231" s="2"/>
      <c r="C231" s="2"/>
      <c r="D231" s="2"/>
      <c r="E231" s="2"/>
      <c r="F231" s="2"/>
      <c r="G231" s="2"/>
      <c r="H231" s="2"/>
      <c r="I231" s="2"/>
    </row>
    <row r="232" spans="2:9">
      <c r="B232" s="2"/>
      <c r="C232" s="2"/>
      <c r="D232" s="2"/>
      <c r="E232" s="2"/>
      <c r="F232" s="2"/>
      <c r="G232" s="2"/>
      <c r="H232" s="2"/>
      <c r="I232" s="2"/>
    </row>
    <row r="233" spans="2:9">
      <c r="B233" s="2"/>
      <c r="C233" s="2"/>
      <c r="D233" s="2"/>
      <c r="E233" s="2"/>
      <c r="F233" s="2"/>
      <c r="G233" s="2"/>
      <c r="H233" s="2"/>
      <c r="I233" s="2"/>
    </row>
    <row r="234" spans="2:9">
      <c r="B234" s="2"/>
      <c r="C234" s="2"/>
      <c r="D234" s="2"/>
      <c r="E234" s="2"/>
      <c r="F234" s="2"/>
      <c r="G234" s="2"/>
      <c r="H234" s="2"/>
      <c r="I234" s="2"/>
    </row>
    <row r="235" spans="2:9">
      <c r="B235" s="2"/>
      <c r="C235" s="2"/>
      <c r="D235" s="2"/>
      <c r="E235" s="2"/>
      <c r="F235" s="2"/>
      <c r="G235" s="2"/>
      <c r="H235" s="2"/>
      <c r="I235" s="2"/>
    </row>
    <row r="236" spans="2:9">
      <c r="B236" s="2"/>
      <c r="C236" s="2"/>
      <c r="D236" s="2"/>
      <c r="E236" s="2"/>
      <c r="F236" s="2"/>
      <c r="G236" s="2"/>
      <c r="H236" s="2"/>
      <c r="I236" s="2"/>
    </row>
    <row r="237" spans="2:9">
      <c r="B237" s="2"/>
      <c r="C237" s="2"/>
      <c r="D237" s="2"/>
      <c r="E237" s="2"/>
      <c r="F237" s="2"/>
      <c r="G237" s="2"/>
      <c r="H237" s="2"/>
      <c r="I237" s="2"/>
    </row>
    <row r="238" spans="2:9">
      <c r="B238" s="2"/>
      <c r="C238" s="2"/>
      <c r="D238" s="2"/>
      <c r="E238" s="2"/>
      <c r="F238" s="2"/>
      <c r="G238" s="2"/>
      <c r="H238" s="2"/>
      <c r="I238" s="2"/>
    </row>
    <row r="239" spans="2:9">
      <c r="B239" s="2"/>
      <c r="C239" s="2"/>
      <c r="D239" s="2"/>
      <c r="E239" s="2"/>
      <c r="F239" s="2"/>
      <c r="G239" s="2"/>
      <c r="H239" s="2"/>
      <c r="I239" s="2"/>
    </row>
    <row r="240" spans="2:9">
      <c r="B240" s="2"/>
      <c r="C240" s="2"/>
      <c r="D240" s="2"/>
      <c r="E240" s="2"/>
      <c r="F240" s="2"/>
      <c r="G240" s="2"/>
      <c r="H240" s="2"/>
      <c r="I240" s="2"/>
    </row>
    <row r="241" spans="2:9">
      <c r="B241" s="2"/>
      <c r="C241" s="2"/>
      <c r="D241" s="2"/>
      <c r="E241" s="2"/>
      <c r="F241" s="2"/>
      <c r="G241" s="2"/>
      <c r="H241" s="2"/>
      <c r="I241" s="2"/>
    </row>
    <row r="242" spans="2:9">
      <c r="B242" s="2"/>
      <c r="C242" s="2"/>
      <c r="D242" s="2"/>
      <c r="E242" s="2"/>
      <c r="F242" s="2"/>
      <c r="G242" s="2"/>
      <c r="H242" s="2"/>
      <c r="I242" s="2"/>
    </row>
    <row r="243" spans="2:9">
      <c r="B243" s="2"/>
      <c r="C243" s="2"/>
      <c r="D243" s="2"/>
      <c r="E243" s="2"/>
      <c r="F243" s="2"/>
      <c r="G243" s="2"/>
      <c r="H243" s="2"/>
      <c r="I243" s="2"/>
    </row>
    <row r="244" spans="2:9">
      <c r="B244" s="2"/>
      <c r="C244" s="2"/>
      <c r="D244" s="2"/>
      <c r="E244" s="2"/>
      <c r="F244" s="2"/>
      <c r="G244" s="2"/>
      <c r="H244" s="2"/>
      <c r="I244" s="2"/>
    </row>
    <row r="245" spans="2:9">
      <c r="B245" s="2"/>
      <c r="C245" s="2"/>
      <c r="D245" s="2"/>
      <c r="E245" s="2"/>
      <c r="F245" s="2"/>
      <c r="G245" s="2"/>
      <c r="H245" s="2"/>
      <c r="I245" s="2"/>
    </row>
    <row r="246" spans="2:9">
      <c r="B246" s="2"/>
      <c r="C246" s="2"/>
      <c r="D246" s="2"/>
      <c r="E246" s="2"/>
      <c r="F246" s="2"/>
      <c r="G246" s="2"/>
      <c r="H246" s="2"/>
      <c r="I246" s="2"/>
    </row>
    <row r="247" spans="2:9">
      <c r="B247" s="2"/>
      <c r="C247" s="2"/>
      <c r="D247" s="2"/>
      <c r="E247" s="2"/>
      <c r="F247" s="2"/>
      <c r="G247" s="2"/>
      <c r="H247" s="2"/>
      <c r="I247" s="2"/>
    </row>
    <row r="248" spans="2:9">
      <c r="B248" s="2"/>
      <c r="C248" s="2"/>
      <c r="D248" s="2"/>
      <c r="E248" s="2"/>
      <c r="F248" s="2"/>
      <c r="G248" s="2"/>
      <c r="H248" s="2"/>
      <c r="I248" s="2"/>
    </row>
    <row r="249" spans="2:9">
      <c r="B249" s="2"/>
      <c r="C249" s="2"/>
      <c r="D249" s="2"/>
      <c r="E249" s="2"/>
      <c r="F249" s="2"/>
      <c r="G249" s="2"/>
      <c r="H249" s="2"/>
      <c r="I249" s="2"/>
    </row>
    <row r="250" spans="2:9">
      <c r="B250" s="2"/>
      <c r="C250" s="2"/>
      <c r="D250" s="2"/>
      <c r="E250" s="2"/>
      <c r="F250" s="2"/>
      <c r="G250" s="2"/>
      <c r="H250" s="2"/>
      <c r="I250" s="2"/>
    </row>
    <row r="251" spans="2:9">
      <c r="B251" s="2"/>
      <c r="C251" s="2"/>
      <c r="D251" s="2"/>
      <c r="E251" s="2"/>
      <c r="F251" s="2"/>
      <c r="G251" s="2"/>
      <c r="H251" s="2"/>
      <c r="I251" s="2"/>
    </row>
    <row r="252" spans="2:9">
      <c r="B252" s="2"/>
      <c r="C252" s="2"/>
      <c r="D252" s="2"/>
      <c r="E252" s="2"/>
      <c r="F252" s="2"/>
      <c r="G252" s="2"/>
      <c r="H252" s="2"/>
      <c r="I252" s="2"/>
    </row>
    <row r="253" spans="2:9">
      <c r="B253" s="2"/>
      <c r="C253" s="2"/>
      <c r="D253" s="2"/>
      <c r="E253" s="2"/>
      <c r="F253" s="2"/>
      <c r="G253" s="2"/>
      <c r="H253" s="2"/>
      <c r="I253" s="2"/>
    </row>
    <row r="254" spans="2:9">
      <c r="B254" s="2"/>
      <c r="C254" s="2"/>
      <c r="D254" s="2"/>
      <c r="E254" s="2"/>
      <c r="F254" s="2"/>
      <c r="G254" s="2"/>
      <c r="H254" s="2"/>
      <c r="I254" s="2"/>
    </row>
    <row r="255" spans="2:9">
      <c r="B255" s="2"/>
      <c r="C255" s="2"/>
      <c r="D255" s="2"/>
      <c r="E255" s="2"/>
      <c r="F255" s="2"/>
      <c r="G255" s="2"/>
      <c r="H255" s="2"/>
      <c r="I255" s="2"/>
    </row>
    <row r="256" spans="2:9">
      <c r="B256" s="2"/>
      <c r="C256" s="2"/>
      <c r="D256" s="2"/>
      <c r="E256" s="2"/>
      <c r="F256" s="2"/>
      <c r="G256" s="2"/>
      <c r="H256" s="2"/>
      <c r="I256" s="2"/>
    </row>
    <row r="257" spans="2:9">
      <c r="B257" s="2"/>
      <c r="C257" s="2"/>
      <c r="D257" s="2"/>
      <c r="E257" s="2"/>
      <c r="F257" s="2"/>
      <c r="G257" s="2"/>
      <c r="H257" s="2"/>
      <c r="I257" s="2"/>
    </row>
    <row r="258" spans="2:9">
      <c r="B258" s="2"/>
      <c r="C258" s="2"/>
      <c r="D258" s="2"/>
      <c r="E258" s="2"/>
      <c r="F258" s="2"/>
      <c r="G258" s="2"/>
      <c r="H258" s="2"/>
      <c r="I258" s="2"/>
    </row>
    <row r="259" spans="2:9">
      <c r="B259" s="2"/>
      <c r="C259" s="2"/>
      <c r="D259" s="2"/>
      <c r="E259" s="2"/>
      <c r="F259" s="2"/>
      <c r="G259" s="2"/>
      <c r="H259" s="2"/>
      <c r="I259" s="2"/>
    </row>
    <row r="260" spans="2:9">
      <c r="B260" s="2"/>
      <c r="C260" s="2"/>
      <c r="D260" s="2"/>
      <c r="E260" s="2"/>
      <c r="F260" s="2"/>
      <c r="G260" s="2"/>
      <c r="H260" s="2"/>
      <c r="I260" s="2"/>
    </row>
    <row r="261" spans="2:9">
      <c r="B261" s="2"/>
      <c r="C261" s="2"/>
      <c r="D261" s="2"/>
      <c r="E261" s="2"/>
      <c r="F261" s="2"/>
      <c r="G261" s="2"/>
      <c r="H261" s="2"/>
      <c r="I261" s="2"/>
    </row>
    <row r="262" spans="2:9">
      <c r="B262" s="2"/>
      <c r="C262" s="2"/>
      <c r="D262" s="2"/>
      <c r="E262" s="2"/>
      <c r="F262" s="2"/>
      <c r="G262" s="2"/>
      <c r="H262" s="2"/>
      <c r="I262" s="2"/>
    </row>
    <row r="263" spans="2:9">
      <c r="B263" s="2"/>
      <c r="C263" s="2"/>
      <c r="D263" s="2"/>
      <c r="E263" s="2"/>
      <c r="F263" s="2"/>
      <c r="G263" s="2"/>
      <c r="H263" s="2"/>
      <c r="I263" s="2"/>
    </row>
    <row r="264" spans="2:9">
      <c r="B264" s="2"/>
      <c r="C264" s="2"/>
      <c r="D264" s="2"/>
      <c r="E264" s="2"/>
      <c r="F264" s="2"/>
      <c r="G264" s="2"/>
      <c r="H264" s="2"/>
      <c r="I264" s="2"/>
    </row>
    <row r="265" spans="2:9">
      <c r="B265" s="2"/>
      <c r="C265" s="2"/>
      <c r="D265" s="2"/>
      <c r="E265" s="2"/>
      <c r="F265" s="2"/>
      <c r="G265" s="2"/>
      <c r="H265" s="2"/>
      <c r="I265" s="2"/>
    </row>
    <row r="266" spans="2:9">
      <c r="B266" s="2"/>
      <c r="C266" s="2"/>
      <c r="D266" s="2"/>
      <c r="E266" s="2"/>
      <c r="F266" s="2"/>
      <c r="G266" s="2"/>
      <c r="H266" s="2"/>
      <c r="I266" s="2"/>
    </row>
    <row r="267" spans="2:9">
      <c r="B267" s="2"/>
      <c r="C267" s="2"/>
      <c r="D267" s="2"/>
      <c r="E267" s="2"/>
      <c r="F267" s="2"/>
      <c r="G267" s="2"/>
      <c r="H267" s="2"/>
      <c r="I267" s="2"/>
    </row>
    <row r="268" spans="2:9">
      <c r="B268" s="2"/>
      <c r="C268" s="2"/>
      <c r="D268" s="2"/>
      <c r="E268" s="2"/>
      <c r="F268" s="2"/>
      <c r="G268" s="2"/>
      <c r="H268" s="2"/>
      <c r="I268" s="2"/>
    </row>
    <row r="269" spans="2:9">
      <c r="B269" s="2"/>
      <c r="C269" s="2"/>
      <c r="D269" s="2"/>
      <c r="E269" s="2"/>
      <c r="F269" s="2"/>
      <c r="G269" s="2"/>
      <c r="H269" s="2"/>
      <c r="I269" s="2"/>
    </row>
    <row r="270" spans="2:9">
      <c r="B270" s="2"/>
      <c r="C270" s="2"/>
      <c r="D270" s="2"/>
      <c r="E270" s="2"/>
      <c r="F270" s="2"/>
      <c r="G270" s="2"/>
      <c r="H270" s="2"/>
      <c r="I270" s="2"/>
    </row>
    <row r="271" spans="2:9">
      <c r="B271" s="2"/>
      <c r="C271" s="2"/>
      <c r="D271" s="2"/>
      <c r="E271" s="2"/>
      <c r="F271" s="2"/>
      <c r="G271" s="2"/>
      <c r="H271" s="2"/>
      <c r="I271" s="2"/>
    </row>
    <row r="272" spans="2:9">
      <c r="B272" s="2"/>
      <c r="C272" s="2"/>
      <c r="D272" s="2"/>
      <c r="E272" s="2"/>
      <c r="F272" s="2"/>
      <c r="G272" s="2"/>
      <c r="H272" s="2"/>
      <c r="I272" s="2"/>
    </row>
    <row r="273" spans="2:9">
      <c r="B273" s="2"/>
      <c r="C273" s="2"/>
      <c r="D273" s="2"/>
      <c r="E273" s="2"/>
      <c r="F273" s="2"/>
      <c r="G273" s="2"/>
      <c r="H273" s="2"/>
      <c r="I273" s="2"/>
    </row>
    <row r="274" spans="2:9">
      <c r="B274" s="2"/>
      <c r="C274" s="2"/>
      <c r="D274" s="2"/>
      <c r="E274" s="2"/>
      <c r="F274" s="2"/>
      <c r="G274" s="2"/>
      <c r="H274" s="2"/>
      <c r="I274" s="2"/>
    </row>
    <row r="275" spans="2:9">
      <c r="B275" s="2"/>
      <c r="C275" s="2"/>
      <c r="D275" s="2"/>
      <c r="E275" s="2"/>
      <c r="F275" s="2"/>
      <c r="G275" s="2"/>
      <c r="H275" s="2"/>
      <c r="I275" s="2"/>
    </row>
    <row r="276" spans="2:9">
      <c r="B276" s="2"/>
      <c r="C276" s="2"/>
      <c r="D276" s="2"/>
      <c r="E276" s="2"/>
      <c r="F276" s="2"/>
      <c r="G276" s="2"/>
      <c r="H276" s="2"/>
      <c r="I276" s="2"/>
    </row>
    <row r="277" spans="2:9">
      <c r="B277" s="2"/>
      <c r="C277" s="2"/>
      <c r="D277" s="2"/>
      <c r="E277" s="2"/>
      <c r="F277" s="2"/>
      <c r="G277" s="2"/>
      <c r="H277" s="2"/>
      <c r="I277" s="2"/>
    </row>
    <row r="278" spans="2:9">
      <c r="B278" s="2"/>
      <c r="C278" s="2"/>
      <c r="D278" s="2"/>
      <c r="E278" s="2"/>
      <c r="F278" s="2"/>
      <c r="G278" s="2"/>
      <c r="H278" s="2"/>
      <c r="I278" s="2"/>
    </row>
    <row r="279" spans="2:9">
      <c r="B279" s="2"/>
      <c r="C279" s="2"/>
      <c r="D279" s="2"/>
      <c r="E279" s="2"/>
      <c r="F279" s="2"/>
      <c r="G279" s="2"/>
      <c r="H279" s="2"/>
      <c r="I279" s="2"/>
    </row>
    <row r="280" spans="2:9">
      <c r="B280" s="2"/>
      <c r="C280" s="2"/>
      <c r="D280" s="2"/>
      <c r="E280" s="2"/>
      <c r="F280" s="2"/>
      <c r="G280" s="2"/>
      <c r="H280" s="2"/>
      <c r="I280" s="2"/>
    </row>
    <row r="281" spans="2:9">
      <c r="B281" s="2"/>
      <c r="C281" s="2"/>
      <c r="D281" s="2"/>
      <c r="E281" s="2"/>
      <c r="F281" s="2"/>
      <c r="G281" s="2"/>
      <c r="H281" s="2"/>
      <c r="I281" s="2"/>
    </row>
    <row r="282" spans="2:9">
      <c r="B282" s="2"/>
      <c r="C282" s="2"/>
      <c r="D282" s="2"/>
      <c r="E282" s="2"/>
      <c r="F282" s="2"/>
      <c r="G282" s="2"/>
      <c r="H282" s="2"/>
      <c r="I282" s="2"/>
    </row>
    <row r="283" spans="2:9">
      <c r="B283" s="2"/>
      <c r="C283" s="2"/>
      <c r="D283" s="2"/>
      <c r="E283" s="2"/>
      <c r="F283" s="2"/>
      <c r="G283" s="2"/>
      <c r="H283" s="2"/>
      <c r="I283" s="2"/>
    </row>
    <row r="284" spans="2:9">
      <c r="B284" s="2"/>
      <c r="C284" s="2"/>
      <c r="D284" s="2"/>
      <c r="E284" s="2"/>
      <c r="F284" s="2"/>
      <c r="G284" s="2"/>
      <c r="H284" s="2"/>
      <c r="I284" s="2"/>
    </row>
    <row r="285" spans="2:9">
      <c r="B285" s="2"/>
      <c r="C285" s="2"/>
      <c r="D285" s="2"/>
      <c r="E285" s="2"/>
      <c r="F285" s="2"/>
      <c r="G285" s="2"/>
      <c r="H285" s="2"/>
      <c r="I285" s="2"/>
    </row>
    <row r="286" spans="2:9">
      <c r="B286" s="2"/>
      <c r="C286" s="2"/>
      <c r="D286" s="2"/>
      <c r="E286" s="2"/>
      <c r="F286" s="2"/>
      <c r="G286" s="2"/>
      <c r="H286" s="2"/>
      <c r="I286" s="2"/>
    </row>
    <row r="287" spans="2:9">
      <c r="B287" s="2"/>
      <c r="C287" s="2"/>
      <c r="D287" s="2"/>
      <c r="E287" s="2"/>
      <c r="F287" s="2"/>
      <c r="G287" s="2"/>
      <c r="H287" s="2"/>
      <c r="I287" s="2"/>
    </row>
    <row r="288" spans="2:9">
      <c r="B288" s="2"/>
      <c r="C288" s="2"/>
      <c r="D288" s="2"/>
      <c r="E288" s="2"/>
      <c r="F288" s="2"/>
      <c r="G288" s="2"/>
      <c r="H288" s="2"/>
      <c r="I288" s="2"/>
    </row>
    <row r="289" spans="2:9">
      <c r="B289" s="2"/>
      <c r="C289" s="2"/>
      <c r="D289" s="2"/>
      <c r="E289" s="2"/>
      <c r="F289" s="2"/>
      <c r="G289" s="2"/>
      <c r="H289" s="2"/>
      <c r="I289" s="2"/>
    </row>
    <row r="290" spans="2:9">
      <c r="B290" s="2"/>
      <c r="C290" s="2"/>
      <c r="D290" s="2"/>
      <c r="E290" s="2"/>
      <c r="F290" s="2"/>
      <c r="G290" s="2"/>
      <c r="H290" s="2"/>
      <c r="I290" s="2"/>
    </row>
    <row r="291" spans="2:9">
      <c r="B291" s="2"/>
      <c r="C291" s="2"/>
      <c r="D291" s="2"/>
      <c r="E291" s="2"/>
      <c r="F291" s="2"/>
      <c r="G291" s="2"/>
      <c r="H291" s="2"/>
      <c r="I291" s="2"/>
    </row>
    <row r="292" spans="2:9">
      <c r="B292" s="2"/>
      <c r="C292" s="2"/>
      <c r="D292" s="2"/>
      <c r="E292" s="2"/>
      <c r="F292" s="2"/>
      <c r="G292" s="2"/>
      <c r="H292" s="2"/>
      <c r="I292" s="2"/>
    </row>
    <row r="293" spans="2:9">
      <c r="B293" s="2"/>
      <c r="C293" s="2"/>
      <c r="D293" s="2"/>
      <c r="E293" s="2"/>
      <c r="F293" s="2"/>
      <c r="G293" s="2"/>
      <c r="H293" s="2"/>
      <c r="I293" s="2"/>
    </row>
    <row r="294" spans="2:9">
      <c r="B294" s="2"/>
      <c r="C294" s="2"/>
      <c r="D294" s="2"/>
      <c r="E294" s="2"/>
      <c r="F294" s="2"/>
      <c r="G294" s="2"/>
      <c r="H294" s="2"/>
      <c r="I294" s="2"/>
    </row>
    <row r="295" spans="2:9">
      <c r="B295" s="2"/>
      <c r="C295" s="2"/>
      <c r="D295" s="2"/>
      <c r="E295" s="2"/>
      <c r="F295" s="2"/>
      <c r="G295" s="2"/>
      <c r="H295" s="2"/>
      <c r="I295" s="2"/>
    </row>
    <row r="296" spans="2:9">
      <c r="B296" s="2"/>
      <c r="C296" s="2"/>
      <c r="D296" s="2"/>
      <c r="E296" s="2"/>
      <c r="F296" s="2"/>
      <c r="G296" s="2"/>
      <c r="H296" s="2"/>
      <c r="I296" s="2"/>
    </row>
    <row r="297" spans="2:9">
      <c r="B297" s="2"/>
      <c r="C297" s="2"/>
      <c r="D297" s="2"/>
      <c r="E297" s="2"/>
      <c r="F297" s="2"/>
      <c r="G297" s="2"/>
      <c r="H297" s="2"/>
      <c r="I297" s="2"/>
    </row>
    <row r="298" spans="2:9">
      <c r="B298" s="2"/>
      <c r="C298" s="2"/>
      <c r="D298" s="2"/>
      <c r="E298" s="2"/>
      <c r="F298" s="2"/>
      <c r="G298" s="2"/>
      <c r="H298" s="2"/>
      <c r="I298" s="2"/>
    </row>
    <row r="299" spans="2:9">
      <c r="B299" s="2"/>
      <c r="C299" s="2"/>
      <c r="D299" s="2"/>
      <c r="E299" s="2"/>
      <c r="F299" s="2"/>
      <c r="G299" s="2"/>
      <c r="H299" s="2"/>
      <c r="I299" s="2"/>
    </row>
    <row r="300" spans="2:9">
      <c r="B300" s="2"/>
      <c r="C300" s="2"/>
      <c r="D300" s="2"/>
      <c r="E300" s="2"/>
      <c r="F300" s="2"/>
      <c r="G300" s="2"/>
      <c r="H300" s="2"/>
      <c r="I300" s="2"/>
    </row>
    <row r="301" spans="2:9">
      <c r="B301" s="2"/>
      <c r="C301" s="2"/>
      <c r="D301" s="2"/>
      <c r="E301" s="2"/>
      <c r="F301" s="2"/>
      <c r="G301" s="2"/>
      <c r="H301" s="2"/>
      <c r="I301" s="2"/>
    </row>
    <row r="302" spans="2:9">
      <c r="B302" s="2"/>
      <c r="C302" s="2"/>
      <c r="D302" s="2"/>
      <c r="E302" s="2"/>
      <c r="F302" s="2"/>
      <c r="G302" s="2"/>
      <c r="H302" s="2"/>
      <c r="I302" s="2"/>
    </row>
    <row r="303" spans="2:9">
      <c r="B303" s="2"/>
      <c r="C303" s="2"/>
      <c r="D303" s="2"/>
      <c r="E303" s="2"/>
      <c r="F303" s="2"/>
      <c r="G303" s="2"/>
      <c r="H303" s="2"/>
      <c r="I303" s="2"/>
    </row>
    <row r="304" spans="2:9">
      <c r="B304" s="2"/>
      <c r="C304" s="2"/>
      <c r="D304" s="2"/>
      <c r="E304" s="2"/>
      <c r="F304" s="2"/>
      <c r="G304" s="2"/>
      <c r="H304" s="2"/>
      <c r="I304" s="2"/>
    </row>
    <row r="305" spans="2:9">
      <c r="B305" s="2"/>
      <c r="C305" s="2"/>
      <c r="D305" s="2"/>
      <c r="E305" s="2"/>
      <c r="F305" s="2"/>
      <c r="G305" s="2"/>
      <c r="H305" s="2"/>
      <c r="I305" s="2"/>
    </row>
    <row r="306" spans="2:9">
      <c r="B306" s="2"/>
      <c r="C306" s="2"/>
      <c r="D306" s="2"/>
      <c r="E306" s="2"/>
      <c r="F306" s="2"/>
      <c r="G306" s="2"/>
      <c r="H306" s="2"/>
      <c r="I306" s="2"/>
    </row>
    <row r="307" spans="2:9">
      <c r="B307" s="2"/>
      <c r="C307" s="2"/>
      <c r="D307" s="2"/>
      <c r="E307" s="2"/>
      <c r="F307" s="2"/>
      <c r="G307" s="2"/>
      <c r="H307" s="2"/>
      <c r="I307" s="2"/>
    </row>
    <row r="308" spans="2:9">
      <c r="B308" s="2"/>
      <c r="C308" s="2"/>
      <c r="D308" s="2"/>
      <c r="E308" s="2"/>
      <c r="F308" s="2"/>
      <c r="G308" s="2"/>
      <c r="H308" s="2"/>
      <c r="I308" s="2"/>
    </row>
    <row r="309" spans="2:9">
      <c r="B309" s="2"/>
      <c r="C309" s="2"/>
      <c r="D309" s="2"/>
      <c r="E309" s="2"/>
      <c r="F309" s="2"/>
      <c r="G309" s="2"/>
      <c r="H309" s="2"/>
      <c r="I309" s="2"/>
    </row>
    <row r="310" spans="2:9">
      <c r="B310" s="2"/>
      <c r="C310" s="2"/>
      <c r="D310" s="2"/>
      <c r="E310" s="2"/>
      <c r="F310" s="2"/>
      <c r="G310" s="2"/>
      <c r="H310" s="2"/>
      <c r="I310" s="2"/>
    </row>
    <row r="311" spans="2:9">
      <c r="B311" s="2"/>
      <c r="C311" s="2"/>
      <c r="D311" s="2"/>
      <c r="E311" s="2"/>
      <c r="F311" s="2"/>
      <c r="G311" s="2"/>
      <c r="H311" s="2"/>
      <c r="I311" s="2"/>
    </row>
    <row r="312" spans="2:9">
      <c r="B312" s="2"/>
      <c r="C312" s="2"/>
      <c r="D312" s="2"/>
      <c r="E312" s="2"/>
      <c r="F312" s="2"/>
      <c r="G312" s="2"/>
      <c r="H312" s="2"/>
      <c r="I312" s="2"/>
    </row>
    <row r="313" spans="2:9">
      <c r="B313" s="2"/>
      <c r="C313" s="2"/>
      <c r="D313" s="2"/>
      <c r="E313" s="2"/>
      <c r="F313" s="2"/>
      <c r="G313" s="2"/>
      <c r="H313" s="2"/>
      <c r="I313" s="2"/>
    </row>
    <row r="314" spans="2:9">
      <c r="B314" s="2"/>
      <c r="C314" s="2"/>
      <c r="D314" s="2"/>
      <c r="E314" s="2"/>
      <c r="F314" s="2"/>
      <c r="G314" s="2"/>
      <c r="H314" s="2"/>
      <c r="I314" s="2"/>
    </row>
    <row r="315" spans="2:9">
      <c r="B315" s="2"/>
      <c r="C315" s="2"/>
      <c r="D315" s="2"/>
      <c r="E315" s="2"/>
      <c r="F315" s="2"/>
      <c r="G315" s="2"/>
      <c r="H315" s="2"/>
      <c r="I315" s="2"/>
    </row>
    <row r="316" spans="2:9">
      <c r="B316" s="2"/>
      <c r="C316" s="2"/>
      <c r="D316" s="2"/>
      <c r="E316" s="2"/>
      <c r="F316" s="2"/>
      <c r="G316" s="2"/>
      <c r="H316" s="2"/>
      <c r="I316" s="2"/>
    </row>
    <row r="317" spans="2:9">
      <c r="B317" s="2"/>
      <c r="C317" s="2"/>
      <c r="D317" s="2"/>
      <c r="E317" s="2"/>
      <c r="F317" s="2"/>
      <c r="G317" s="2"/>
      <c r="H317" s="2"/>
      <c r="I317" s="2"/>
    </row>
    <row r="318" spans="2:9">
      <c r="B318" s="2"/>
      <c r="C318" s="2"/>
      <c r="D318" s="2"/>
      <c r="E318" s="2"/>
      <c r="F318" s="2"/>
      <c r="G318" s="2"/>
      <c r="H318" s="2"/>
      <c r="I318" s="2"/>
    </row>
    <row r="319" spans="2:9">
      <c r="B319" s="2"/>
      <c r="C319" s="2"/>
      <c r="D319" s="2"/>
      <c r="E319" s="2"/>
      <c r="F319" s="2"/>
      <c r="G319" s="2"/>
      <c r="H319" s="2"/>
      <c r="I319" s="2"/>
    </row>
    <row r="320" spans="2:9">
      <c r="B320" s="2"/>
      <c r="C320" s="2"/>
      <c r="D320" s="2"/>
      <c r="E320" s="2"/>
      <c r="F320" s="2"/>
      <c r="G320" s="2"/>
      <c r="H320" s="2"/>
      <c r="I320" s="2"/>
    </row>
    <row r="321" spans="2:9">
      <c r="B321" s="2"/>
      <c r="C321" s="2"/>
      <c r="D321" s="2"/>
      <c r="E321" s="2"/>
      <c r="F321" s="2"/>
      <c r="G321" s="2"/>
      <c r="H321" s="2"/>
      <c r="I321" s="2"/>
    </row>
    <row r="322" spans="2:9">
      <c r="B322" s="2"/>
      <c r="C322" s="2"/>
      <c r="D322" s="2"/>
      <c r="E322" s="2"/>
      <c r="F322" s="2"/>
      <c r="G322" s="2"/>
      <c r="H322" s="2"/>
      <c r="I322" s="2"/>
    </row>
    <row r="323" spans="2:9">
      <c r="B323" s="2"/>
      <c r="C323" s="2"/>
      <c r="D323" s="2"/>
      <c r="E323" s="2"/>
      <c r="F323" s="2"/>
      <c r="G323" s="2"/>
      <c r="H323" s="2"/>
      <c r="I323" s="2"/>
    </row>
    <row r="324" spans="2:9">
      <c r="B324" s="2"/>
      <c r="C324" s="2"/>
      <c r="D324" s="2"/>
      <c r="E324" s="2"/>
      <c r="F324" s="2"/>
      <c r="G324" s="2"/>
      <c r="H324" s="2"/>
      <c r="I324" s="2"/>
    </row>
    <row r="325" spans="2:9">
      <c r="B325" s="2"/>
      <c r="C325" s="2"/>
      <c r="D325" s="2"/>
      <c r="E325" s="2"/>
      <c r="F325" s="2"/>
      <c r="G325" s="2"/>
      <c r="H325" s="2"/>
      <c r="I325" s="2"/>
    </row>
    <row r="326" spans="2:9">
      <c r="B326" s="2"/>
      <c r="C326" s="2"/>
      <c r="D326" s="2"/>
      <c r="E326" s="2"/>
      <c r="F326" s="2"/>
      <c r="G326" s="2"/>
      <c r="H326" s="2"/>
      <c r="I326" s="2"/>
    </row>
    <row r="327" spans="2:9">
      <c r="B327" s="2"/>
      <c r="C327" s="2"/>
      <c r="D327" s="2"/>
      <c r="E327" s="2"/>
      <c r="F327" s="2"/>
      <c r="G327" s="2"/>
      <c r="H327" s="2"/>
      <c r="I327" s="2"/>
    </row>
    <row r="328" spans="2:9">
      <c r="B328" s="2"/>
      <c r="C328" s="2"/>
      <c r="D328" s="2"/>
      <c r="E328" s="2"/>
      <c r="F328" s="2"/>
      <c r="G328" s="2"/>
      <c r="H328" s="2"/>
      <c r="I328" s="2"/>
    </row>
    <row r="329" spans="2:9">
      <c r="B329" s="2"/>
      <c r="C329" s="2"/>
      <c r="D329" s="2"/>
      <c r="E329" s="2"/>
      <c r="F329" s="2"/>
      <c r="G329" s="2"/>
      <c r="H329" s="2"/>
      <c r="I329" s="2"/>
    </row>
    <row r="330" spans="2:9">
      <c r="B330" s="2"/>
      <c r="C330" s="2"/>
      <c r="D330" s="2"/>
      <c r="E330" s="2"/>
      <c r="F330" s="2"/>
      <c r="G330" s="2"/>
      <c r="H330" s="2"/>
      <c r="I330" s="2"/>
    </row>
    <row r="331" spans="2:9">
      <c r="B331" s="2"/>
      <c r="C331" s="2"/>
      <c r="D331" s="2"/>
      <c r="E331" s="2"/>
      <c r="F331" s="2"/>
      <c r="G331" s="2"/>
      <c r="H331" s="2"/>
      <c r="I331" s="2"/>
    </row>
    <row r="332" spans="2:9">
      <c r="B332" s="2"/>
      <c r="C332" s="2"/>
      <c r="D332" s="2"/>
      <c r="E332" s="2"/>
      <c r="F332" s="2"/>
      <c r="G332" s="2"/>
      <c r="H332" s="2"/>
      <c r="I332" s="2"/>
    </row>
    <row r="333" spans="2:9">
      <c r="B333" s="2"/>
      <c r="C333" s="2"/>
      <c r="D333" s="2"/>
      <c r="E333" s="2"/>
      <c r="F333" s="2"/>
      <c r="G333" s="2"/>
      <c r="H333" s="2"/>
      <c r="I333" s="2"/>
    </row>
    <row r="334" spans="2:9">
      <c r="B334" s="2"/>
      <c r="C334" s="2"/>
      <c r="D334" s="2"/>
      <c r="E334" s="2"/>
      <c r="F334" s="2"/>
      <c r="G334" s="2"/>
      <c r="H334" s="2"/>
      <c r="I334" s="2"/>
    </row>
    <row r="335" spans="2:9">
      <c r="B335" s="2"/>
      <c r="C335" s="2"/>
      <c r="D335" s="2"/>
      <c r="E335" s="2"/>
      <c r="F335" s="2"/>
      <c r="G335" s="2"/>
      <c r="H335" s="2"/>
      <c r="I335" s="2"/>
    </row>
    <row r="336" spans="2:9">
      <c r="B336" s="2"/>
      <c r="C336" s="2"/>
      <c r="D336" s="2"/>
      <c r="E336" s="2"/>
      <c r="F336" s="2"/>
      <c r="G336" s="2"/>
      <c r="H336" s="2"/>
      <c r="I336" s="2"/>
    </row>
    <row r="337" spans="2:9">
      <c r="B337" s="2"/>
      <c r="C337" s="2"/>
      <c r="D337" s="2"/>
      <c r="E337" s="2"/>
      <c r="F337" s="2"/>
      <c r="G337" s="2"/>
      <c r="H337" s="2"/>
      <c r="I337" s="2"/>
    </row>
    <row r="338" spans="2:9">
      <c r="B338" s="2"/>
      <c r="C338" s="2"/>
      <c r="D338" s="2"/>
      <c r="E338" s="2"/>
      <c r="F338" s="2"/>
      <c r="G338" s="2"/>
      <c r="H338" s="2"/>
      <c r="I338" s="2"/>
    </row>
    <row r="339" spans="2:9">
      <c r="B339" s="2"/>
      <c r="C339" s="2"/>
      <c r="D339" s="2"/>
      <c r="E339" s="2"/>
      <c r="F339" s="2"/>
      <c r="G339" s="2"/>
      <c r="H339" s="2"/>
      <c r="I339" s="2"/>
    </row>
    <row r="340" spans="2:9">
      <c r="B340" s="2"/>
      <c r="C340" s="2"/>
      <c r="D340" s="2"/>
      <c r="E340" s="2"/>
      <c r="F340" s="2"/>
      <c r="G340" s="2"/>
      <c r="H340" s="2"/>
      <c r="I340" s="2"/>
    </row>
    <row r="341" spans="2:9">
      <c r="B341" s="2"/>
      <c r="C341" s="2"/>
      <c r="D341" s="2"/>
      <c r="E341" s="2"/>
      <c r="F341" s="2"/>
      <c r="G341" s="2"/>
      <c r="H341" s="2"/>
      <c r="I341" s="2"/>
    </row>
    <row r="342" spans="2:9">
      <c r="B342" s="2"/>
      <c r="C342" s="2"/>
      <c r="D342" s="2"/>
      <c r="E342" s="2"/>
      <c r="F342" s="2"/>
      <c r="G342" s="2"/>
      <c r="H342" s="2"/>
      <c r="I342" s="2"/>
    </row>
    <row r="343" spans="2:9">
      <c r="B343" s="2"/>
      <c r="C343" s="2"/>
      <c r="D343" s="2"/>
      <c r="E343" s="2"/>
      <c r="F343" s="2"/>
      <c r="G343" s="2"/>
      <c r="H343" s="2"/>
      <c r="I343" s="2"/>
    </row>
    <row r="344" spans="2:9">
      <c r="B344" s="2"/>
      <c r="C344" s="2"/>
      <c r="D344" s="2"/>
      <c r="E344" s="2"/>
      <c r="F344" s="2"/>
      <c r="G344" s="2"/>
      <c r="H344" s="2"/>
      <c r="I344" s="2"/>
    </row>
    <row r="345" spans="2:9">
      <c r="B345" s="2"/>
      <c r="C345" s="2"/>
      <c r="D345" s="2"/>
      <c r="E345" s="2"/>
      <c r="F345" s="2"/>
      <c r="G345" s="2"/>
      <c r="H345" s="2"/>
      <c r="I345" s="2"/>
    </row>
    <row r="346" spans="2:9">
      <c r="B346" s="2"/>
      <c r="C346" s="2"/>
      <c r="D346" s="2"/>
      <c r="E346" s="2"/>
      <c r="F346" s="2"/>
      <c r="G346" s="2"/>
      <c r="H346" s="2"/>
      <c r="I346" s="2"/>
    </row>
    <row r="347" spans="2:9">
      <c r="B347" s="2"/>
      <c r="C347" s="2"/>
      <c r="D347" s="2"/>
      <c r="E347" s="2"/>
      <c r="F347" s="2"/>
      <c r="G347" s="2"/>
      <c r="H347" s="2"/>
      <c r="I347" s="2"/>
    </row>
    <row r="348" spans="2:9">
      <c r="B348" s="2"/>
      <c r="C348" s="2"/>
      <c r="D348" s="2"/>
      <c r="E348" s="2"/>
      <c r="F348" s="2"/>
      <c r="G348" s="2"/>
      <c r="H348" s="2"/>
      <c r="I348" s="2"/>
    </row>
    <row r="349" spans="2:9">
      <c r="B349" s="2"/>
      <c r="C349" s="2"/>
      <c r="D349" s="2"/>
      <c r="E349" s="2"/>
      <c r="F349" s="2"/>
      <c r="G349" s="2"/>
      <c r="H349" s="2"/>
      <c r="I349" s="2"/>
    </row>
    <row r="350" spans="2:9">
      <c r="B350" s="2"/>
      <c r="C350" s="2"/>
      <c r="D350" s="2"/>
      <c r="E350" s="2"/>
      <c r="F350" s="2"/>
      <c r="G350" s="2"/>
      <c r="H350" s="2"/>
      <c r="I350" s="2"/>
    </row>
    <row r="351" spans="2:9">
      <c r="B351" s="2"/>
      <c r="C351" s="2"/>
      <c r="D351" s="2"/>
      <c r="E351" s="2"/>
      <c r="F351" s="2"/>
      <c r="G351" s="2"/>
      <c r="H351" s="2"/>
      <c r="I351" s="2"/>
    </row>
    <row r="352" spans="2:9">
      <c r="B352" s="2"/>
      <c r="C352" s="2"/>
      <c r="D352" s="2"/>
      <c r="E352" s="2"/>
      <c r="F352" s="2"/>
      <c r="G352" s="2"/>
      <c r="H352" s="2"/>
      <c r="I352" s="2"/>
    </row>
    <row r="353" spans="2:9">
      <c r="B353" s="2"/>
      <c r="C353" s="2"/>
      <c r="D353" s="2"/>
      <c r="E353" s="2"/>
      <c r="F353" s="2"/>
      <c r="G353" s="2"/>
      <c r="H353" s="2"/>
      <c r="I353" s="2"/>
    </row>
    <row r="354" spans="2:9">
      <c r="B354" s="2"/>
      <c r="C354" s="2"/>
      <c r="D354" s="2"/>
      <c r="E354" s="2"/>
      <c r="F354" s="2"/>
      <c r="G354" s="2"/>
      <c r="H354" s="2"/>
      <c r="I354" s="2"/>
    </row>
    <row r="355" spans="2:9">
      <c r="B355" s="2"/>
      <c r="C355" s="2"/>
      <c r="D355" s="2"/>
      <c r="E355" s="2"/>
      <c r="F355" s="2"/>
      <c r="G355" s="2"/>
      <c r="H355" s="2"/>
      <c r="I355" s="2"/>
    </row>
    <row r="356" spans="2:9">
      <c r="B356" s="2"/>
      <c r="C356" s="2"/>
      <c r="D356" s="2"/>
      <c r="E356" s="2"/>
      <c r="F356" s="2"/>
      <c r="G356" s="2"/>
      <c r="H356" s="2"/>
      <c r="I356" s="2"/>
    </row>
    <row r="357" spans="2:9">
      <c r="B357" s="2"/>
      <c r="C357" s="2"/>
      <c r="D357" s="2"/>
      <c r="E357" s="2"/>
      <c r="F357" s="2"/>
      <c r="G357" s="2"/>
      <c r="H357" s="2"/>
      <c r="I357" s="2"/>
    </row>
    <row r="358" spans="2:9">
      <c r="B358" s="2"/>
      <c r="C358" s="2"/>
      <c r="D358" s="2"/>
      <c r="E358" s="2"/>
      <c r="F358" s="2"/>
      <c r="G358" s="2"/>
      <c r="H358" s="2"/>
      <c r="I358" s="2"/>
    </row>
    <row r="359" spans="2:9">
      <c r="B359" s="2"/>
      <c r="C359" s="2"/>
      <c r="D359" s="2"/>
      <c r="E359" s="2"/>
      <c r="F359" s="2"/>
      <c r="G359" s="2"/>
      <c r="H359" s="2"/>
      <c r="I359" s="2"/>
    </row>
    <row r="360" spans="2:9">
      <c r="B360" s="2"/>
      <c r="C360" s="2"/>
      <c r="D360" s="2"/>
      <c r="E360" s="2"/>
      <c r="F360" s="2"/>
      <c r="G360" s="2"/>
      <c r="H360" s="2"/>
      <c r="I360" s="2"/>
    </row>
    <row r="361" spans="2:9">
      <c r="B361" s="2"/>
      <c r="C361" s="2"/>
      <c r="D361" s="2"/>
      <c r="E361" s="2"/>
      <c r="F361" s="2"/>
      <c r="G361" s="2"/>
      <c r="H361" s="2"/>
      <c r="I361" s="2"/>
    </row>
    <row r="362" spans="2:9">
      <c r="B362" s="2"/>
      <c r="C362" s="2"/>
      <c r="D362" s="2"/>
      <c r="E362" s="2"/>
      <c r="F362" s="2"/>
      <c r="G362" s="2"/>
      <c r="H362" s="2"/>
      <c r="I362" s="2"/>
    </row>
    <row r="363" spans="2:9">
      <c r="B363" s="2"/>
      <c r="C363" s="2"/>
      <c r="D363" s="2"/>
      <c r="E363" s="2"/>
      <c r="F363" s="2"/>
      <c r="G363" s="2"/>
      <c r="H363" s="2"/>
      <c r="I363" s="2"/>
    </row>
    <row r="364" spans="2:9">
      <c r="B364" s="2"/>
      <c r="C364" s="2"/>
      <c r="D364" s="2"/>
      <c r="E364" s="2"/>
      <c r="F364" s="2"/>
      <c r="G364" s="2"/>
      <c r="H364" s="2"/>
      <c r="I364" s="2"/>
    </row>
    <row r="365" spans="2:9">
      <c r="B365" s="2"/>
      <c r="C365" s="2"/>
      <c r="D365" s="2"/>
      <c r="E365" s="2"/>
      <c r="F365" s="2"/>
      <c r="G365" s="2"/>
      <c r="H365" s="2"/>
      <c r="I365" s="2"/>
    </row>
    <row r="366" spans="2:9">
      <c r="B366" s="2"/>
      <c r="C366" s="2"/>
      <c r="D366" s="2"/>
      <c r="E366" s="2"/>
      <c r="F366" s="2"/>
      <c r="G366" s="2"/>
      <c r="H366" s="2"/>
      <c r="I366" s="2"/>
    </row>
    <row r="367" spans="2:9">
      <c r="B367" s="2"/>
      <c r="C367" s="2"/>
      <c r="D367" s="2"/>
      <c r="E367" s="2"/>
      <c r="F367" s="2"/>
      <c r="G367" s="2"/>
      <c r="H367" s="2"/>
      <c r="I367" s="2"/>
    </row>
    <row r="368" spans="2:9">
      <c r="B368" s="2"/>
      <c r="C368" s="2"/>
      <c r="D368" s="2"/>
      <c r="E368" s="2"/>
      <c r="F368" s="2"/>
      <c r="G368" s="2"/>
      <c r="H368" s="2"/>
      <c r="I368" s="2"/>
    </row>
    <row r="369" spans="2:9">
      <c r="B369" s="2"/>
      <c r="C369" s="2"/>
      <c r="D369" s="2"/>
      <c r="E369" s="2"/>
      <c r="F369" s="2"/>
      <c r="G369" s="2"/>
      <c r="H369" s="2"/>
      <c r="I369" s="2"/>
    </row>
    <row r="370" spans="2:9">
      <c r="B370" s="2"/>
      <c r="C370" s="2"/>
      <c r="D370" s="2"/>
      <c r="E370" s="2"/>
      <c r="F370" s="2"/>
      <c r="G370" s="2"/>
      <c r="H370" s="2"/>
      <c r="I370" s="2"/>
    </row>
    <row r="371" spans="2:9">
      <c r="B371" s="2"/>
      <c r="C371" s="2"/>
      <c r="D371" s="2"/>
      <c r="E371" s="2"/>
      <c r="F371" s="2"/>
      <c r="G371" s="2"/>
      <c r="H371" s="2"/>
      <c r="I371" s="2"/>
    </row>
    <row r="372" spans="2:9">
      <c r="B372" s="2"/>
      <c r="C372" s="2"/>
      <c r="D372" s="2"/>
      <c r="E372" s="2"/>
      <c r="F372" s="2"/>
      <c r="G372" s="2"/>
      <c r="H372" s="2"/>
      <c r="I372" s="2"/>
    </row>
    <row r="373" spans="2:9">
      <c r="B373" s="2"/>
      <c r="C373" s="2"/>
      <c r="D373" s="2"/>
      <c r="E373" s="2"/>
      <c r="F373" s="2"/>
      <c r="G373" s="2"/>
      <c r="H373" s="2"/>
      <c r="I373" s="2"/>
    </row>
    <row r="374" spans="2:9">
      <c r="B374" s="2"/>
      <c r="C374" s="2"/>
      <c r="D374" s="2"/>
      <c r="E374" s="2"/>
      <c r="F374" s="2"/>
      <c r="G374" s="2"/>
      <c r="H374" s="2"/>
      <c r="I374" s="2"/>
    </row>
    <row r="375" spans="2:9">
      <c r="B375" s="2"/>
      <c r="C375" s="2"/>
      <c r="D375" s="2"/>
      <c r="E375" s="2"/>
      <c r="F375" s="2"/>
      <c r="G375" s="2"/>
      <c r="H375" s="2"/>
      <c r="I375" s="2"/>
    </row>
    <row r="376" spans="2:9">
      <c r="B376" s="2"/>
      <c r="C376" s="2"/>
      <c r="D376" s="2"/>
      <c r="E376" s="2"/>
      <c r="F376" s="2"/>
      <c r="G376" s="2"/>
      <c r="H376" s="2"/>
      <c r="I376" s="2"/>
    </row>
    <row r="377" spans="2:9">
      <c r="B377" s="2"/>
      <c r="C377" s="2"/>
      <c r="D377" s="2"/>
      <c r="E377" s="2"/>
      <c r="F377" s="2"/>
      <c r="G377" s="2"/>
      <c r="H377" s="2"/>
      <c r="I377" s="2"/>
    </row>
    <row r="378" spans="2:9">
      <c r="B378" s="2"/>
      <c r="C378" s="2"/>
      <c r="D378" s="2"/>
      <c r="E378" s="2"/>
      <c r="F378" s="2"/>
      <c r="G378" s="2"/>
      <c r="H378" s="2"/>
      <c r="I378" s="2"/>
    </row>
    <row r="379" spans="2:9">
      <c r="B379" s="2"/>
      <c r="C379" s="2"/>
      <c r="D379" s="2"/>
      <c r="E379" s="2"/>
      <c r="F379" s="2"/>
      <c r="G379" s="2"/>
      <c r="H379" s="2"/>
      <c r="I379" s="2"/>
    </row>
    <row r="380" spans="2:9">
      <c r="B380" s="2"/>
      <c r="C380" s="2"/>
      <c r="D380" s="2"/>
      <c r="E380" s="2"/>
      <c r="F380" s="2"/>
      <c r="G380" s="2"/>
      <c r="H380" s="2"/>
      <c r="I380" s="2"/>
    </row>
    <row r="381" spans="2:9">
      <c r="B381" s="2"/>
      <c r="C381" s="2"/>
      <c r="D381" s="2"/>
      <c r="E381" s="2"/>
      <c r="F381" s="2"/>
      <c r="G381" s="2"/>
      <c r="H381" s="2"/>
      <c r="I381" s="2"/>
    </row>
    <row r="382" spans="2:9">
      <c r="B382" s="2"/>
      <c r="C382" s="2"/>
      <c r="D382" s="2"/>
      <c r="E382" s="2"/>
      <c r="F382" s="2"/>
      <c r="G382" s="2"/>
      <c r="H382" s="2"/>
      <c r="I382" s="2"/>
    </row>
    <row r="383" spans="2:9">
      <c r="B383" s="2"/>
      <c r="C383" s="2"/>
      <c r="D383" s="2"/>
      <c r="E383" s="2"/>
      <c r="F383" s="2"/>
      <c r="G383" s="2"/>
      <c r="H383" s="2"/>
      <c r="I383" s="2"/>
    </row>
    <row r="384" spans="2:9">
      <c r="B384" s="2"/>
      <c r="C384" s="2"/>
      <c r="D384" s="2"/>
      <c r="E384" s="2"/>
      <c r="F384" s="2"/>
      <c r="G384" s="2"/>
      <c r="H384" s="2"/>
      <c r="I384" s="2"/>
    </row>
    <row r="385" spans="2:9">
      <c r="B385" s="2"/>
      <c r="C385" s="2"/>
      <c r="D385" s="2"/>
      <c r="E385" s="2"/>
      <c r="F385" s="2"/>
      <c r="G385" s="2"/>
      <c r="H385" s="2"/>
      <c r="I385" s="2"/>
    </row>
    <row r="386" spans="2:9">
      <c r="B386" s="2"/>
      <c r="C386" s="2"/>
      <c r="D386" s="2"/>
      <c r="E386" s="2"/>
      <c r="F386" s="2"/>
      <c r="G386" s="2"/>
      <c r="H386" s="2"/>
      <c r="I386" s="2"/>
    </row>
    <row r="387" spans="2:9">
      <c r="B387" s="2"/>
      <c r="C387" s="2"/>
      <c r="D387" s="2"/>
      <c r="E387" s="2"/>
      <c r="F387" s="2"/>
      <c r="G387" s="2"/>
      <c r="H387" s="2"/>
      <c r="I387" s="2"/>
    </row>
    <row r="388" spans="2:9">
      <c r="B388" s="2"/>
      <c r="C388" s="2"/>
      <c r="D388" s="2"/>
      <c r="E388" s="2"/>
      <c r="F388" s="2"/>
      <c r="G388" s="2"/>
      <c r="H388" s="2"/>
      <c r="I388" s="2"/>
    </row>
    <row r="389" spans="2:9">
      <c r="B389" s="2"/>
      <c r="C389" s="2"/>
      <c r="D389" s="2"/>
      <c r="E389" s="2"/>
      <c r="F389" s="2"/>
      <c r="G389" s="2"/>
      <c r="H389" s="2"/>
      <c r="I389" s="2"/>
    </row>
    <row r="390" spans="2:9">
      <c r="B390" s="2"/>
      <c r="C390" s="2"/>
      <c r="D390" s="2"/>
      <c r="E390" s="2"/>
      <c r="F390" s="2"/>
      <c r="G390" s="2"/>
      <c r="H390" s="2"/>
      <c r="I390" s="2"/>
    </row>
    <row r="391" spans="2:9">
      <c r="B391" s="2"/>
      <c r="C391" s="2"/>
      <c r="D391" s="2"/>
      <c r="E391" s="2"/>
      <c r="F391" s="2"/>
      <c r="G391" s="2"/>
      <c r="H391" s="2"/>
      <c r="I391" s="2"/>
    </row>
    <row r="392" spans="2:9">
      <c r="B392" s="2"/>
      <c r="C392" s="2"/>
      <c r="D392" s="2"/>
      <c r="E392" s="2"/>
      <c r="F392" s="2"/>
      <c r="G392" s="2"/>
      <c r="H392" s="2"/>
      <c r="I392" s="2"/>
    </row>
    <row r="393" spans="2:9">
      <c r="B393" s="2"/>
      <c r="C393" s="2"/>
      <c r="D393" s="2"/>
      <c r="E393" s="2"/>
      <c r="F393" s="2"/>
      <c r="G393" s="2"/>
      <c r="H393" s="2"/>
      <c r="I393" s="2"/>
    </row>
    <row r="394" spans="2:9">
      <c r="B394" s="2"/>
      <c r="C394" s="2"/>
      <c r="D394" s="2"/>
      <c r="E394" s="2"/>
      <c r="F394" s="2"/>
      <c r="G394" s="2"/>
      <c r="H394" s="2"/>
      <c r="I394" s="2"/>
    </row>
    <row r="395" spans="2:9">
      <c r="B395" s="2"/>
      <c r="C395" s="2"/>
      <c r="D395" s="2"/>
      <c r="E395" s="2"/>
      <c r="F395" s="2"/>
      <c r="G395" s="2"/>
      <c r="H395" s="2"/>
      <c r="I395" s="2"/>
    </row>
    <row r="396" spans="2:9">
      <c r="B396" s="2"/>
      <c r="C396" s="2"/>
      <c r="D396" s="2"/>
      <c r="E396" s="2"/>
      <c r="F396" s="2"/>
      <c r="G396" s="2"/>
      <c r="H396" s="2"/>
      <c r="I396" s="2"/>
    </row>
    <row r="397" spans="2:9">
      <c r="B397" s="2"/>
      <c r="C397" s="2"/>
      <c r="D397" s="2"/>
      <c r="E397" s="2"/>
      <c r="F397" s="2"/>
      <c r="G397" s="2"/>
      <c r="H397" s="2"/>
      <c r="I397" s="2"/>
    </row>
    <row r="398" spans="2:9">
      <c r="B398" s="2"/>
      <c r="C398" s="2"/>
      <c r="D398" s="2"/>
      <c r="E398" s="2"/>
      <c r="F398" s="2"/>
      <c r="G398" s="2"/>
      <c r="H398" s="2"/>
      <c r="I398" s="2"/>
    </row>
    <row r="399" spans="2:9">
      <c r="B399" s="2"/>
      <c r="C399" s="2"/>
      <c r="D399" s="2"/>
      <c r="E399" s="2"/>
      <c r="F399" s="2"/>
      <c r="G399" s="2"/>
      <c r="H399" s="2"/>
      <c r="I399" s="2"/>
    </row>
    <row r="400" spans="2:9">
      <c r="B400" s="2"/>
      <c r="C400" s="2"/>
      <c r="D400" s="2"/>
      <c r="E400" s="2"/>
      <c r="F400" s="2"/>
      <c r="G400" s="2"/>
      <c r="H400" s="2"/>
      <c r="I400" s="2"/>
    </row>
    <row r="401" spans="2:9">
      <c r="B401" s="2"/>
      <c r="C401" s="2"/>
      <c r="D401" s="2"/>
      <c r="E401" s="2"/>
      <c r="F401" s="2"/>
      <c r="G401" s="2"/>
      <c r="H401" s="2"/>
      <c r="I401" s="2"/>
    </row>
    <row r="402" spans="2:9">
      <c r="B402" s="2"/>
      <c r="C402" s="2"/>
      <c r="D402" s="2"/>
      <c r="E402" s="2"/>
      <c r="F402" s="2"/>
      <c r="G402" s="2"/>
      <c r="H402" s="2"/>
      <c r="I402" s="2"/>
    </row>
    <row r="403" spans="2:9">
      <c r="B403" s="2"/>
      <c r="C403" s="2"/>
      <c r="D403" s="2"/>
      <c r="E403" s="2"/>
      <c r="F403" s="2"/>
      <c r="G403" s="2"/>
      <c r="H403" s="2"/>
      <c r="I403" s="2"/>
    </row>
    <row r="404" spans="2:9">
      <c r="B404" s="2"/>
      <c r="C404" s="2"/>
      <c r="D404" s="2"/>
      <c r="E404" s="2"/>
      <c r="F404" s="2"/>
      <c r="G404" s="2"/>
      <c r="H404" s="2"/>
      <c r="I404" s="2"/>
    </row>
    <row r="405" spans="2:9">
      <c r="B405" s="2"/>
      <c r="C405" s="2"/>
      <c r="D405" s="2"/>
      <c r="E405" s="2"/>
      <c r="F405" s="2"/>
      <c r="G405" s="2"/>
      <c r="H405" s="2"/>
      <c r="I405" s="2"/>
    </row>
    <row r="406" spans="2:9">
      <c r="B406" s="2"/>
      <c r="C406" s="2"/>
      <c r="D406" s="2"/>
      <c r="E406" s="2"/>
      <c r="F406" s="2"/>
      <c r="G406" s="2"/>
      <c r="H406" s="2"/>
      <c r="I406" s="2"/>
    </row>
    <row r="407" spans="2:9">
      <c r="B407" s="2"/>
      <c r="C407" s="2"/>
      <c r="D407" s="2"/>
      <c r="E407" s="2"/>
      <c r="F407" s="2"/>
      <c r="G407" s="2"/>
      <c r="H407" s="2"/>
      <c r="I407" s="2"/>
    </row>
    <row r="408" spans="2:9">
      <c r="B408" s="2"/>
      <c r="C408" s="2"/>
      <c r="D408" s="2"/>
      <c r="E408" s="2"/>
      <c r="F408" s="2"/>
      <c r="G408" s="2"/>
      <c r="H408" s="2"/>
      <c r="I408" s="2"/>
    </row>
    <row r="409" spans="2:9">
      <c r="B409" s="2"/>
      <c r="C409" s="2"/>
      <c r="D409" s="2"/>
      <c r="E409" s="2"/>
      <c r="F409" s="2"/>
      <c r="G409" s="2"/>
      <c r="H409" s="2"/>
      <c r="I409" s="2"/>
    </row>
    <row r="410" spans="2:9">
      <c r="B410" s="2"/>
      <c r="C410" s="2"/>
      <c r="D410" s="2"/>
      <c r="E410" s="2"/>
      <c r="F410" s="2"/>
      <c r="G410" s="2"/>
      <c r="H410" s="2"/>
      <c r="I410" s="2"/>
    </row>
    <row r="411" spans="2:9">
      <c r="B411" s="2"/>
      <c r="C411" s="2"/>
      <c r="D411" s="2"/>
      <c r="E411" s="2"/>
      <c r="F411" s="2"/>
      <c r="G411" s="2"/>
      <c r="H411" s="2"/>
      <c r="I411" s="2"/>
    </row>
    <row r="412" spans="2:9">
      <c r="B412" s="2"/>
      <c r="C412" s="2"/>
      <c r="D412" s="2"/>
      <c r="E412" s="2"/>
      <c r="F412" s="2"/>
      <c r="G412" s="2"/>
      <c r="H412" s="2"/>
      <c r="I412" s="2"/>
    </row>
    <row r="413" spans="2:9">
      <c r="B413" s="2"/>
      <c r="C413" s="2"/>
      <c r="D413" s="2"/>
      <c r="E413" s="2"/>
      <c r="F413" s="2"/>
      <c r="G413" s="2"/>
      <c r="H413" s="2"/>
      <c r="I413" s="2"/>
    </row>
    <row r="414" spans="2:9">
      <c r="B414" s="2"/>
      <c r="C414" s="2"/>
      <c r="D414" s="2"/>
      <c r="E414" s="2"/>
      <c r="F414" s="2"/>
      <c r="G414" s="2"/>
      <c r="H414" s="2"/>
      <c r="I414" s="2"/>
    </row>
    <row r="415" spans="2:9">
      <c r="B415" s="2"/>
      <c r="C415" s="2"/>
      <c r="D415" s="2"/>
      <c r="E415" s="2"/>
      <c r="F415" s="2"/>
      <c r="G415" s="2"/>
      <c r="H415" s="2"/>
      <c r="I415" s="2"/>
    </row>
    <row r="416" spans="2:9">
      <c r="B416" s="2"/>
      <c r="C416" s="2"/>
      <c r="D416" s="2"/>
      <c r="E416" s="2"/>
      <c r="F416" s="2"/>
      <c r="G416" s="2"/>
      <c r="H416" s="2"/>
      <c r="I416" s="2"/>
    </row>
    <row r="417" spans="2:9">
      <c r="B417" s="2"/>
      <c r="C417" s="2"/>
      <c r="D417" s="2"/>
      <c r="E417" s="2"/>
      <c r="F417" s="2"/>
      <c r="G417" s="2"/>
      <c r="H417" s="2"/>
      <c r="I417" s="2"/>
    </row>
    <row r="418" spans="2:9">
      <c r="B418" s="2"/>
      <c r="C418" s="2"/>
      <c r="D418" s="2"/>
      <c r="E418" s="2"/>
      <c r="F418" s="2"/>
      <c r="G418" s="2"/>
      <c r="H418" s="2"/>
      <c r="I418" s="2"/>
    </row>
    <row r="419" spans="2:9">
      <c r="B419" s="2"/>
      <c r="C419" s="2"/>
      <c r="D419" s="2"/>
      <c r="E419" s="2"/>
      <c r="F419" s="2"/>
      <c r="G419" s="2"/>
      <c r="H419" s="2"/>
      <c r="I419" s="2"/>
    </row>
    <row r="420" spans="2:9">
      <c r="B420" s="2"/>
      <c r="C420" s="2"/>
      <c r="D420" s="2"/>
      <c r="E420" s="2"/>
      <c r="F420" s="2"/>
      <c r="G420" s="2"/>
      <c r="H420" s="2"/>
      <c r="I420" s="2"/>
    </row>
    <row r="421" spans="2:9">
      <c r="B421" s="2"/>
      <c r="C421" s="2"/>
      <c r="D421" s="2"/>
      <c r="E421" s="2"/>
      <c r="F421" s="2"/>
      <c r="G421" s="2"/>
      <c r="H421" s="2"/>
      <c r="I421" s="2"/>
    </row>
    <row r="422" spans="2:9">
      <c r="B422" s="2"/>
      <c r="C422" s="2"/>
      <c r="D422" s="2"/>
      <c r="E422" s="2"/>
      <c r="F422" s="2"/>
      <c r="G422" s="2"/>
      <c r="H422" s="2"/>
      <c r="I422" s="2"/>
    </row>
    <row r="423" spans="2:9">
      <c r="B423" s="2"/>
      <c r="C423" s="2"/>
      <c r="D423" s="2"/>
      <c r="E423" s="2"/>
      <c r="F423" s="2"/>
      <c r="G423" s="2"/>
      <c r="H423" s="2"/>
      <c r="I423" s="2"/>
    </row>
    <row r="424" spans="2:9">
      <c r="B424" s="2"/>
      <c r="C424" s="2"/>
      <c r="D424" s="2"/>
      <c r="E424" s="2"/>
      <c r="F424" s="2"/>
      <c r="G424" s="2"/>
      <c r="H424" s="2"/>
      <c r="I424" s="2"/>
    </row>
    <row r="425" spans="2:9">
      <c r="B425" s="2"/>
      <c r="C425" s="2"/>
      <c r="D425" s="2"/>
      <c r="E425" s="2"/>
      <c r="F425" s="2"/>
      <c r="G425" s="2"/>
      <c r="H425" s="2"/>
      <c r="I425" s="2"/>
    </row>
    <row r="426" spans="2:9">
      <c r="B426" s="2"/>
      <c r="C426" s="2"/>
      <c r="D426" s="2"/>
      <c r="E426" s="2"/>
      <c r="F426" s="2"/>
      <c r="G426" s="2"/>
      <c r="H426" s="2"/>
      <c r="I426" s="2"/>
    </row>
    <row r="427" spans="2:9">
      <c r="B427" s="2"/>
      <c r="C427" s="2"/>
      <c r="D427" s="2"/>
      <c r="E427" s="2"/>
      <c r="F427" s="2"/>
      <c r="G427" s="2"/>
      <c r="H427" s="2"/>
      <c r="I427" s="2"/>
    </row>
    <row r="428" spans="2:9">
      <c r="B428" s="2"/>
      <c r="C428" s="2"/>
      <c r="D428" s="2"/>
      <c r="E428" s="2"/>
      <c r="F428" s="2"/>
      <c r="G428" s="2"/>
      <c r="H428" s="2"/>
      <c r="I428" s="2"/>
    </row>
    <row r="429" spans="2:9">
      <c r="B429" s="2"/>
      <c r="C429" s="2"/>
      <c r="D429" s="2"/>
      <c r="E429" s="2"/>
      <c r="F429" s="2"/>
      <c r="G429" s="2"/>
      <c r="H429" s="2"/>
      <c r="I429" s="2"/>
    </row>
    <row r="430" spans="2:9">
      <c r="B430" s="2"/>
      <c r="C430" s="2"/>
      <c r="D430" s="2"/>
      <c r="E430" s="2"/>
      <c r="F430" s="2"/>
      <c r="G430" s="2"/>
      <c r="H430" s="2"/>
      <c r="I430" s="2"/>
    </row>
    <row r="431" spans="2:9">
      <c r="B431" s="2"/>
      <c r="C431" s="2"/>
      <c r="D431" s="2"/>
      <c r="E431" s="2"/>
      <c r="F431" s="2"/>
      <c r="G431" s="2"/>
      <c r="H431" s="2"/>
      <c r="I431" s="2"/>
    </row>
    <row r="432" spans="2:9">
      <c r="B432" s="2"/>
      <c r="C432" s="2"/>
      <c r="D432" s="2"/>
      <c r="E432" s="2"/>
      <c r="F432" s="2"/>
      <c r="G432" s="2"/>
      <c r="H432" s="2"/>
      <c r="I432" s="2"/>
    </row>
    <row r="433" spans="2:9">
      <c r="B433" s="2"/>
      <c r="C433" s="2"/>
      <c r="D433" s="2"/>
      <c r="E433" s="2"/>
      <c r="F433" s="2"/>
      <c r="G433" s="2"/>
      <c r="H433" s="2"/>
      <c r="I433" s="2"/>
    </row>
    <row r="434" spans="2:9">
      <c r="B434" s="2"/>
      <c r="C434" s="2"/>
      <c r="D434" s="2"/>
      <c r="E434" s="2"/>
      <c r="F434" s="2"/>
      <c r="G434" s="2"/>
      <c r="H434" s="2"/>
      <c r="I434" s="2"/>
    </row>
    <row r="435" spans="2:9">
      <c r="B435" s="2"/>
      <c r="C435" s="2"/>
      <c r="D435" s="2"/>
      <c r="E435" s="2"/>
      <c r="F435" s="2"/>
      <c r="G435" s="2"/>
      <c r="H435" s="2"/>
      <c r="I435" s="2"/>
    </row>
    <row r="436" spans="2:9">
      <c r="B436" s="2"/>
      <c r="C436" s="2"/>
      <c r="D436" s="2"/>
      <c r="E436" s="2"/>
      <c r="F436" s="2"/>
      <c r="G436" s="2"/>
      <c r="H436" s="2"/>
      <c r="I436" s="2"/>
    </row>
    <row r="437" spans="2:9">
      <c r="B437" s="2"/>
      <c r="C437" s="2"/>
      <c r="D437" s="2"/>
      <c r="E437" s="2"/>
      <c r="F437" s="2"/>
      <c r="G437" s="2"/>
      <c r="H437" s="2"/>
      <c r="I437" s="2"/>
    </row>
    <row r="438" spans="2:9">
      <c r="B438" s="2"/>
      <c r="C438" s="2"/>
      <c r="D438" s="2"/>
      <c r="E438" s="2"/>
      <c r="F438" s="2"/>
      <c r="G438" s="2"/>
      <c r="H438" s="2"/>
      <c r="I438" s="2"/>
    </row>
    <row r="439" spans="2:9">
      <c r="B439" s="2"/>
      <c r="C439" s="2"/>
      <c r="D439" s="2"/>
      <c r="E439" s="2"/>
      <c r="F439" s="2"/>
      <c r="G439" s="2"/>
      <c r="H439" s="2"/>
      <c r="I439" s="2"/>
    </row>
    <row r="440" spans="2:9">
      <c r="B440" s="2"/>
      <c r="C440" s="2"/>
      <c r="D440" s="2"/>
      <c r="E440" s="2"/>
      <c r="F440" s="2"/>
      <c r="G440" s="2"/>
      <c r="H440" s="2"/>
      <c r="I440" s="2"/>
    </row>
    <row r="441" spans="2:9">
      <c r="B441" s="2"/>
      <c r="C441" s="2"/>
      <c r="D441" s="2"/>
      <c r="E441" s="2"/>
      <c r="F441" s="2"/>
      <c r="G441" s="2"/>
      <c r="H441" s="2"/>
      <c r="I441" s="2"/>
    </row>
    <row r="442" spans="2:9">
      <c r="B442" s="2"/>
      <c r="C442" s="2"/>
      <c r="D442" s="2"/>
      <c r="E442" s="2"/>
      <c r="F442" s="2"/>
      <c r="G442" s="2"/>
      <c r="H442" s="2"/>
      <c r="I442" s="2"/>
    </row>
    <row r="443" spans="2:9">
      <c r="B443" s="2"/>
      <c r="C443" s="2"/>
      <c r="D443" s="2"/>
      <c r="E443" s="2"/>
      <c r="F443" s="2"/>
      <c r="G443" s="2"/>
      <c r="H443" s="2"/>
      <c r="I443" s="2"/>
    </row>
    <row r="444" spans="2:9">
      <c r="B444" s="2"/>
      <c r="C444" s="2"/>
      <c r="D444" s="2"/>
      <c r="E444" s="2"/>
      <c r="F444" s="2"/>
      <c r="G444" s="2"/>
      <c r="H444" s="2"/>
      <c r="I444" s="2"/>
    </row>
    <row r="445" spans="2:9">
      <c r="B445" s="2"/>
      <c r="C445" s="2"/>
      <c r="D445" s="2"/>
      <c r="E445" s="2"/>
      <c r="F445" s="2"/>
      <c r="G445" s="2"/>
      <c r="H445" s="2"/>
      <c r="I445" s="2"/>
    </row>
    <row r="446" spans="2:9">
      <c r="B446" s="2"/>
      <c r="C446" s="2"/>
      <c r="D446" s="2"/>
      <c r="E446" s="2"/>
      <c r="F446" s="2"/>
      <c r="G446" s="2"/>
      <c r="H446" s="2"/>
      <c r="I446" s="2"/>
    </row>
    <row r="447" spans="2:9">
      <c r="B447" s="2"/>
      <c r="C447" s="2"/>
      <c r="D447" s="2"/>
      <c r="E447" s="2"/>
      <c r="F447" s="2"/>
      <c r="G447" s="2"/>
      <c r="H447" s="2"/>
      <c r="I447" s="2"/>
    </row>
    <row r="448" spans="2:9">
      <c r="B448" s="2"/>
      <c r="C448" s="2"/>
      <c r="D448" s="2"/>
      <c r="E448" s="2"/>
      <c r="F448" s="2"/>
      <c r="G448" s="2"/>
      <c r="H448" s="2"/>
      <c r="I448" s="2"/>
    </row>
    <row r="449" spans="2:9">
      <c r="B449" s="2"/>
      <c r="C449" s="2"/>
      <c r="D449" s="2"/>
      <c r="E449" s="2"/>
      <c r="F449" s="2"/>
      <c r="G449" s="2"/>
      <c r="H449" s="2"/>
      <c r="I449" s="2"/>
    </row>
    <row r="450" spans="2:9">
      <c r="B450" s="2"/>
      <c r="C450" s="2"/>
      <c r="D450" s="2"/>
      <c r="E450" s="2"/>
      <c r="F450" s="2"/>
      <c r="G450" s="2"/>
      <c r="H450" s="2"/>
      <c r="I450" s="2"/>
    </row>
    <row r="451" spans="2:9">
      <c r="B451" s="2"/>
      <c r="C451" s="2"/>
      <c r="D451" s="2"/>
      <c r="E451" s="2"/>
      <c r="F451" s="2"/>
      <c r="G451" s="2"/>
      <c r="H451" s="2"/>
      <c r="I451" s="2"/>
    </row>
    <row r="452" spans="2:9">
      <c r="B452" s="2"/>
      <c r="C452" s="2"/>
      <c r="D452" s="2"/>
      <c r="E452" s="2"/>
      <c r="F452" s="2"/>
      <c r="G452" s="2"/>
      <c r="H452" s="2"/>
      <c r="I452" s="2"/>
    </row>
    <row r="453" spans="2:9">
      <c r="B453" s="2"/>
      <c r="C453" s="2"/>
      <c r="D453" s="2"/>
      <c r="E453" s="2"/>
      <c r="F453" s="2"/>
      <c r="G453" s="2"/>
      <c r="H453" s="2"/>
      <c r="I453" s="2"/>
    </row>
    <row r="454" spans="2:9">
      <c r="B454" s="2"/>
      <c r="C454" s="2"/>
      <c r="D454" s="2"/>
      <c r="E454" s="2"/>
      <c r="F454" s="2"/>
      <c r="G454" s="2"/>
      <c r="H454" s="2"/>
      <c r="I454" s="2"/>
    </row>
    <row r="455" spans="2:9">
      <c r="B455" s="2"/>
      <c r="C455" s="2"/>
      <c r="D455" s="2"/>
      <c r="E455" s="2"/>
      <c r="F455" s="2"/>
      <c r="G455" s="2"/>
      <c r="H455" s="2"/>
      <c r="I455" s="2"/>
    </row>
    <row r="456" spans="2:9">
      <c r="B456" s="2"/>
      <c r="C456" s="2"/>
      <c r="D456" s="2"/>
      <c r="E456" s="2"/>
      <c r="F456" s="2"/>
      <c r="G456" s="2"/>
      <c r="H456" s="2"/>
      <c r="I456" s="2"/>
    </row>
    <row r="457" spans="2:9">
      <c r="B457" s="2"/>
      <c r="C457" s="2"/>
      <c r="D457" s="2"/>
      <c r="E457" s="2"/>
      <c r="F457" s="2"/>
      <c r="G457" s="2"/>
      <c r="H457" s="2"/>
      <c r="I457" s="2"/>
    </row>
    <row r="458" spans="2:9">
      <c r="B458" s="2"/>
      <c r="C458" s="2"/>
      <c r="D458" s="2"/>
      <c r="E458" s="2"/>
      <c r="F458" s="2"/>
      <c r="G458" s="2"/>
      <c r="H458" s="2"/>
      <c r="I458" s="2"/>
    </row>
    <row r="459" spans="2:9">
      <c r="B459" s="2"/>
      <c r="C459" s="2"/>
      <c r="D459" s="2"/>
      <c r="E459" s="2"/>
      <c r="F459" s="2"/>
      <c r="G459" s="2"/>
      <c r="H459" s="2"/>
      <c r="I459" s="2"/>
    </row>
    <row r="460" spans="2:9">
      <c r="B460" s="2"/>
      <c r="C460" s="2"/>
      <c r="D460" s="2"/>
      <c r="E460" s="2"/>
      <c r="F460" s="2"/>
      <c r="G460" s="2"/>
      <c r="H460" s="2"/>
      <c r="I460" s="2"/>
    </row>
    <row r="461" spans="2:9">
      <c r="B461" s="2"/>
      <c r="C461" s="2"/>
      <c r="D461" s="2"/>
      <c r="E461" s="2"/>
      <c r="F461" s="2"/>
      <c r="G461" s="2"/>
      <c r="H461" s="2"/>
      <c r="I461" s="2"/>
    </row>
    <row r="462" spans="2:9">
      <c r="B462" s="2"/>
      <c r="C462" s="2"/>
      <c r="D462" s="2"/>
      <c r="E462" s="2"/>
      <c r="F462" s="2"/>
      <c r="G462" s="2"/>
      <c r="H462" s="2"/>
      <c r="I462" s="2"/>
    </row>
    <row r="463" spans="2:9">
      <c r="B463" s="2"/>
      <c r="C463" s="2"/>
      <c r="D463" s="2"/>
      <c r="E463" s="2"/>
      <c r="F463" s="2"/>
      <c r="G463" s="2"/>
      <c r="H463" s="2"/>
      <c r="I463" s="2"/>
    </row>
    <row r="464" spans="2:9">
      <c r="B464" s="2"/>
      <c r="C464" s="2"/>
      <c r="D464" s="2"/>
      <c r="E464" s="2"/>
      <c r="F464" s="2"/>
      <c r="G464" s="2"/>
      <c r="H464" s="2"/>
      <c r="I464" s="2"/>
    </row>
    <row r="465" spans="2:9">
      <c r="B465" s="2"/>
      <c r="C465" s="2"/>
      <c r="D465" s="2"/>
      <c r="E465" s="2"/>
      <c r="F465" s="2"/>
      <c r="G465" s="2"/>
      <c r="H465" s="2"/>
      <c r="I465" s="2"/>
    </row>
    <row r="466" spans="2:9">
      <c r="B466" s="2"/>
      <c r="C466" s="2"/>
      <c r="D466" s="2"/>
      <c r="E466" s="2"/>
      <c r="F466" s="2"/>
      <c r="G466" s="2"/>
      <c r="H466" s="2"/>
      <c r="I466" s="2"/>
    </row>
    <row r="467" spans="2:9">
      <c r="B467" s="2"/>
      <c r="C467" s="2"/>
      <c r="D467" s="2"/>
      <c r="E467" s="2"/>
      <c r="F467" s="2"/>
      <c r="G467" s="2"/>
      <c r="H467" s="2"/>
      <c r="I467" s="2"/>
    </row>
    <row r="468" spans="2:9">
      <c r="B468" s="2"/>
      <c r="C468" s="2"/>
      <c r="D468" s="2"/>
      <c r="E468" s="2"/>
      <c r="F468" s="2"/>
      <c r="G468" s="2"/>
      <c r="H468" s="2"/>
      <c r="I468" s="2"/>
    </row>
    <row r="469" spans="2:9">
      <c r="B469" s="2"/>
      <c r="C469" s="2"/>
      <c r="D469" s="2"/>
      <c r="E469" s="2"/>
      <c r="F469" s="2"/>
      <c r="G469" s="2"/>
      <c r="H469" s="2"/>
      <c r="I469" s="2"/>
    </row>
    <row r="470" spans="2:9">
      <c r="B470" s="2"/>
      <c r="C470" s="2"/>
      <c r="D470" s="2"/>
      <c r="E470" s="2"/>
      <c r="F470" s="2"/>
      <c r="G470" s="2"/>
      <c r="H470" s="2"/>
      <c r="I470" s="2"/>
    </row>
    <row r="471" spans="2:9">
      <c r="B471" s="2"/>
      <c r="C471" s="2"/>
      <c r="D471" s="2"/>
      <c r="E471" s="2"/>
      <c r="F471" s="2"/>
      <c r="G471" s="2"/>
      <c r="H471" s="2"/>
      <c r="I471" s="2"/>
    </row>
    <row r="472" spans="2:9">
      <c r="B472" s="2"/>
      <c r="C472" s="2"/>
      <c r="D472" s="2"/>
      <c r="E472" s="2"/>
      <c r="F472" s="2"/>
      <c r="G472" s="2"/>
      <c r="H472" s="2"/>
      <c r="I472" s="2"/>
    </row>
    <row r="473" spans="2:9">
      <c r="B473" s="2"/>
      <c r="C473" s="2"/>
      <c r="D473" s="2"/>
      <c r="E473" s="2"/>
      <c r="F473" s="2"/>
      <c r="G473" s="2"/>
      <c r="H473" s="2"/>
      <c r="I473" s="2"/>
    </row>
    <row r="474" spans="2:9">
      <c r="B474" s="2"/>
      <c r="C474" s="2"/>
      <c r="D474" s="2"/>
      <c r="E474" s="2"/>
      <c r="F474" s="2"/>
      <c r="G474" s="2"/>
      <c r="H474" s="2"/>
      <c r="I474" s="2"/>
    </row>
    <row r="475" spans="2:9">
      <c r="B475" s="2"/>
      <c r="C475" s="2"/>
      <c r="D475" s="2"/>
      <c r="E475" s="2"/>
      <c r="F475" s="2"/>
      <c r="G475" s="2"/>
      <c r="H475" s="2"/>
      <c r="I475" s="2"/>
    </row>
    <row r="476" spans="2:9">
      <c r="B476" s="2"/>
      <c r="C476" s="2"/>
      <c r="D476" s="2"/>
      <c r="E476" s="2"/>
      <c r="F476" s="2"/>
      <c r="G476" s="2"/>
      <c r="H476" s="2"/>
      <c r="I476" s="2"/>
    </row>
    <row r="477" spans="2:9">
      <c r="B477" s="2"/>
      <c r="C477" s="2"/>
      <c r="D477" s="2"/>
      <c r="E477" s="2"/>
      <c r="F477" s="2"/>
      <c r="G477" s="2"/>
      <c r="H477" s="2"/>
      <c r="I477" s="2"/>
    </row>
    <row r="478" spans="2:9">
      <c r="B478" s="2"/>
      <c r="C478" s="2"/>
      <c r="D478" s="2"/>
      <c r="E478" s="2"/>
      <c r="F478" s="2"/>
      <c r="G478" s="2"/>
      <c r="H478" s="2"/>
      <c r="I478" s="2"/>
    </row>
    <row r="479" spans="2:9">
      <c r="B479" s="2"/>
      <c r="C479" s="2"/>
      <c r="D479" s="2"/>
      <c r="E479" s="2"/>
      <c r="F479" s="2"/>
      <c r="G479" s="2"/>
      <c r="H479" s="2"/>
      <c r="I479" s="2"/>
    </row>
    <row r="480" spans="2:9">
      <c r="B480" s="2"/>
      <c r="C480" s="2"/>
      <c r="D480" s="2"/>
      <c r="E480" s="2"/>
      <c r="F480" s="2"/>
      <c r="G480" s="2"/>
      <c r="H480" s="2"/>
      <c r="I480" s="2"/>
    </row>
    <row r="481" spans="2:9">
      <c r="B481" s="2"/>
      <c r="C481" s="2"/>
      <c r="D481" s="2"/>
      <c r="E481" s="2"/>
      <c r="F481" s="2"/>
      <c r="G481" s="2"/>
      <c r="H481" s="2"/>
      <c r="I481" s="2"/>
    </row>
    <row r="482" spans="2:9">
      <c r="B482" s="2"/>
      <c r="C482" s="2"/>
      <c r="D482" s="2"/>
      <c r="E482" s="2"/>
      <c r="F482" s="2"/>
      <c r="G482" s="2"/>
      <c r="H482" s="2"/>
      <c r="I482" s="2"/>
    </row>
    <row r="483" spans="2:9">
      <c r="B483" s="2"/>
      <c r="C483" s="2"/>
      <c r="D483" s="2"/>
      <c r="E483" s="2"/>
      <c r="F483" s="2"/>
      <c r="G483" s="2"/>
      <c r="H483" s="2"/>
      <c r="I483" s="2"/>
    </row>
    <row r="484" spans="2:9">
      <c r="B484" s="2"/>
      <c r="C484" s="2"/>
      <c r="D484" s="2"/>
      <c r="E484" s="2"/>
      <c r="F484" s="2"/>
      <c r="G484" s="2"/>
      <c r="H484" s="2"/>
      <c r="I484" s="2"/>
    </row>
    <row r="485" spans="2:9">
      <c r="B485" s="2"/>
      <c r="C485" s="2"/>
      <c r="D485" s="2"/>
      <c r="E485" s="2"/>
      <c r="F485" s="2"/>
      <c r="G485" s="2"/>
      <c r="H485" s="2"/>
      <c r="I485" s="2"/>
    </row>
    <row r="486" spans="2:9">
      <c r="B486" s="2"/>
      <c r="C486" s="2"/>
      <c r="D486" s="2"/>
      <c r="E486" s="2"/>
      <c r="F486" s="2"/>
      <c r="G486" s="2"/>
      <c r="H486" s="2"/>
      <c r="I486" s="2"/>
    </row>
    <row r="487" spans="2:9">
      <c r="B487" s="2"/>
      <c r="C487" s="2"/>
      <c r="D487" s="2"/>
      <c r="E487" s="2"/>
      <c r="F487" s="2"/>
      <c r="G487" s="2"/>
      <c r="H487" s="2"/>
      <c r="I487" s="2"/>
    </row>
    <row r="488" spans="2:9">
      <c r="B488" s="2"/>
      <c r="C488" s="2"/>
      <c r="D488" s="2"/>
      <c r="E488" s="2"/>
      <c r="F488" s="2"/>
      <c r="G488" s="2"/>
      <c r="H488" s="2"/>
      <c r="I488" s="2"/>
    </row>
    <row r="489" spans="2:9">
      <c r="B489" s="2"/>
      <c r="C489" s="2"/>
      <c r="D489" s="2"/>
      <c r="E489" s="2"/>
      <c r="F489" s="2"/>
      <c r="G489" s="2"/>
      <c r="H489" s="2"/>
      <c r="I489" s="2"/>
    </row>
    <row r="490" spans="2:9">
      <c r="B490" s="2"/>
      <c r="C490" s="2"/>
      <c r="D490" s="2"/>
      <c r="E490" s="2"/>
      <c r="F490" s="2"/>
      <c r="G490" s="2"/>
      <c r="H490" s="2"/>
      <c r="I490" s="2"/>
    </row>
    <row r="491" spans="2:9">
      <c r="B491" s="2"/>
      <c r="C491" s="2"/>
      <c r="D491" s="2"/>
      <c r="E491" s="2"/>
      <c r="F491" s="2"/>
      <c r="G491" s="2"/>
      <c r="H491" s="2"/>
      <c r="I491" s="2"/>
    </row>
    <row r="492" spans="2:9">
      <c r="B492" s="2"/>
      <c r="C492" s="2"/>
      <c r="D492" s="2"/>
      <c r="E492" s="2"/>
      <c r="F492" s="2"/>
      <c r="G492" s="2"/>
      <c r="H492" s="2"/>
      <c r="I492" s="2"/>
    </row>
    <row r="493" spans="2:9">
      <c r="B493" s="2"/>
      <c r="C493" s="2"/>
      <c r="D493" s="2"/>
      <c r="E493" s="2"/>
      <c r="F493" s="2"/>
      <c r="G493" s="2"/>
      <c r="H493" s="2"/>
      <c r="I493" s="2"/>
    </row>
    <row r="494" spans="2:9">
      <c r="B494" s="2"/>
      <c r="C494" s="2"/>
      <c r="D494" s="2"/>
      <c r="E494" s="2"/>
      <c r="F494" s="2"/>
      <c r="G494" s="2"/>
      <c r="H494" s="2"/>
      <c r="I494" s="2"/>
    </row>
    <row r="495" spans="2:9">
      <c r="B495" s="2"/>
      <c r="C495" s="2"/>
      <c r="D495" s="2"/>
      <c r="E495" s="2"/>
      <c r="F495" s="2"/>
      <c r="G495" s="2"/>
      <c r="H495" s="2"/>
      <c r="I495" s="2"/>
    </row>
    <row r="496" spans="2:9">
      <c r="B496" s="2"/>
      <c r="C496" s="2"/>
      <c r="D496" s="2"/>
      <c r="E496" s="2"/>
      <c r="F496" s="2"/>
      <c r="G496" s="2"/>
      <c r="H496" s="2"/>
      <c r="I496" s="2"/>
    </row>
    <row r="497" spans="2:9">
      <c r="B497" s="2"/>
      <c r="C497" s="2"/>
      <c r="D497" s="2"/>
      <c r="E497" s="2"/>
      <c r="F497" s="2"/>
      <c r="G497" s="2"/>
      <c r="H497" s="2"/>
      <c r="I497" s="2"/>
    </row>
    <row r="498" spans="2:9">
      <c r="B498" s="2"/>
      <c r="C498" s="2"/>
      <c r="D498" s="2"/>
      <c r="E498" s="2"/>
      <c r="F498" s="2"/>
      <c r="G498" s="2"/>
      <c r="H498" s="2"/>
      <c r="I498" s="2"/>
    </row>
    <row r="499" spans="2:9">
      <c r="B499" s="2"/>
      <c r="C499" s="2"/>
      <c r="D499" s="2"/>
      <c r="E499" s="2"/>
      <c r="F499" s="2"/>
      <c r="G499" s="2"/>
      <c r="H499" s="2"/>
      <c r="I499" s="2"/>
    </row>
    <row r="500" spans="2:9">
      <c r="B500" s="2"/>
      <c r="C500" s="2"/>
      <c r="D500" s="2"/>
      <c r="E500" s="2"/>
      <c r="F500" s="2"/>
      <c r="G500" s="2"/>
      <c r="H500" s="2"/>
      <c r="I500" s="2"/>
    </row>
    <row r="501" spans="2:9">
      <c r="B501" s="2"/>
      <c r="C501" s="2"/>
      <c r="D501" s="2"/>
      <c r="E501" s="2"/>
      <c r="F501" s="2"/>
      <c r="G501" s="2"/>
      <c r="H501" s="2"/>
      <c r="I501" s="2"/>
    </row>
    <row r="502" spans="2:9">
      <c r="B502" s="2"/>
      <c r="C502" s="2"/>
      <c r="D502" s="2"/>
      <c r="E502" s="2"/>
      <c r="F502" s="2"/>
      <c r="G502" s="2"/>
      <c r="H502" s="2"/>
      <c r="I502" s="2"/>
    </row>
    <row r="503" spans="2:9">
      <c r="B503" s="2"/>
      <c r="C503" s="2"/>
      <c r="D503" s="2"/>
      <c r="E503" s="2"/>
      <c r="F503" s="2"/>
      <c r="G503" s="2"/>
      <c r="H503" s="2"/>
      <c r="I503" s="2"/>
    </row>
    <row r="504" spans="2:9">
      <c r="B504" s="2"/>
      <c r="C504" s="2"/>
      <c r="D504" s="2"/>
      <c r="E504" s="2"/>
      <c r="F504" s="2"/>
      <c r="G504" s="2"/>
      <c r="H504" s="2"/>
      <c r="I504" s="2"/>
    </row>
    <row r="505" spans="2:9">
      <c r="B505" s="2"/>
      <c r="C505" s="2"/>
      <c r="D505" s="2"/>
      <c r="E505" s="2"/>
      <c r="F505" s="2"/>
      <c r="G505" s="2"/>
      <c r="H505" s="2"/>
      <c r="I505" s="2"/>
    </row>
    <row r="506" spans="2:9">
      <c r="B506" s="2"/>
      <c r="C506" s="2"/>
      <c r="D506" s="2"/>
      <c r="E506" s="2"/>
      <c r="F506" s="2"/>
      <c r="G506" s="2"/>
      <c r="H506" s="2"/>
      <c r="I506" s="2"/>
    </row>
    <row r="507" spans="2:9">
      <c r="B507" s="2"/>
      <c r="C507" s="2"/>
      <c r="D507" s="2"/>
      <c r="E507" s="2"/>
      <c r="F507" s="2"/>
      <c r="G507" s="2"/>
      <c r="H507" s="2"/>
      <c r="I507" s="2"/>
    </row>
    <row r="508" spans="2:9">
      <c r="B508" s="2"/>
      <c r="C508" s="2"/>
      <c r="D508" s="2"/>
      <c r="E508" s="2"/>
      <c r="F508" s="2"/>
      <c r="G508" s="2"/>
      <c r="H508" s="2"/>
      <c r="I508" s="2"/>
    </row>
    <row r="509" spans="2:9">
      <c r="B509" s="2"/>
      <c r="C509" s="2"/>
      <c r="D509" s="2"/>
      <c r="E509" s="2"/>
      <c r="F509" s="2"/>
      <c r="G509" s="2"/>
      <c r="H509" s="2"/>
      <c r="I509" s="2"/>
    </row>
    <row r="510" spans="2:9">
      <c r="B510" s="2"/>
      <c r="C510" s="2"/>
      <c r="D510" s="2"/>
      <c r="E510" s="2"/>
      <c r="F510" s="2"/>
      <c r="G510" s="2"/>
      <c r="H510" s="2"/>
      <c r="I510" s="2"/>
    </row>
    <row r="511" spans="2:9">
      <c r="B511" s="2"/>
      <c r="C511" s="2"/>
      <c r="D511" s="2"/>
      <c r="E511" s="2"/>
      <c r="F511" s="2"/>
      <c r="G511" s="2"/>
      <c r="H511" s="2"/>
      <c r="I511" s="2"/>
    </row>
    <row r="512" spans="2:9">
      <c r="B512" s="2"/>
      <c r="C512" s="2"/>
      <c r="D512" s="2"/>
      <c r="E512" s="2"/>
      <c r="F512" s="2"/>
      <c r="G512" s="2"/>
      <c r="H512" s="2"/>
      <c r="I512" s="2"/>
    </row>
    <row r="513" spans="2:9">
      <c r="B513" s="2"/>
      <c r="C513" s="2"/>
      <c r="D513" s="2"/>
      <c r="E513" s="2"/>
      <c r="F513" s="2"/>
      <c r="G513" s="2"/>
      <c r="H513" s="2"/>
      <c r="I513" s="2"/>
    </row>
    <row r="514" spans="2:9">
      <c r="B514" s="2"/>
      <c r="C514" s="2"/>
      <c r="D514" s="2"/>
      <c r="E514" s="2"/>
      <c r="F514" s="2"/>
      <c r="G514" s="2"/>
      <c r="H514" s="2"/>
      <c r="I514" s="2"/>
    </row>
    <row r="515" spans="2:9">
      <c r="B515" s="2"/>
      <c r="C515" s="2"/>
      <c r="D515" s="2"/>
      <c r="E515" s="2"/>
      <c r="F515" s="2"/>
      <c r="G515" s="2"/>
      <c r="H515" s="2"/>
      <c r="I515" s="2"/>
    </row>
    <row r="516" spans="2:9">
      <c r="B516" s="2"/>
      <c r="C516" s="2"/>
      <c r="D516" s="2"/>
      <c r="E516" s="2"/>
      <c r="F516" s="2"/>
      <c r="G516" s="2"/>
      <c r="H516" s="2"/>
      <c r="I516" s="2"/>
    </row>
    <row r="517" spans="2:9">
      <c r="B517" s="2"/>
      <c r="C517" s="2"/>
      <c r="D517" s="2"/>
      <c r="E517" s="2"/>
      <c r="F517" s="2"/>
      <c r="G517" s="2"/>
      <c r="H517" s="2"/>
      <c r="I517" s="2"/>
    </row>
    <row r="518" spans="2:9">
      <c r="B518" s="2"/>
      <c r="C518" s="2"/>
      <c r="D518" s="2"/>
      <c r="E518" s="2"/>
      <c r="F518" s="2"/>
      <c r="G518" s="2"/>
      <c r="H518" s="2"/>
      <c r="I518" s="2"/>
    </row>
    <row r="519" spans="2:9">
      <c r="B519" s="2"/>
      <c r="C519" s="2"/>
      <c r="D519" s="2"/>
      <c r="E519" s="2"/>
      <c r="F519" s="2"/>
      <c r="G519" s="2"/>
      <c r="H519" s="2"/>
      <c r="I519" s="2"/>
    </row>
    <row r="520" spans="2:9">
      <c r="B520" s="2"/>
      <c r="C520" s="2"/>
      <c r="D520" s="2"/>
      <c r="E520" s="2"/>
      <c r="F520" s="2"/>
      <c r="G520" s="2"/>
      <c r="H520" s="2"/>
      <c r="I520" s="2"/>
    </row>
    <row r="521" spans="2:9">
      <c r="B521" s="2"/>
      <c r="C521" s="2"/>
      <c r="D521" s="2"/>
      <c r="E521" s="2"/>
      <c r="F521" s="2"/>
      <c r="G521" s="2"/>
      <c r="H521" s="2"/>
      <c r="I521" s="2"/>
    </row>
    <row r="522" spans="2:9">
      <c r="B522" s="2"/>
      <c r="C522" s="2"/>
      <c r="D522" s="2"/>
      <c r="E522" s="2"/>
      <c r="F522" s="2"/>
      <c r="G522" s="2"/>
      <c r="H522" s="2"/>
      <c r="I522" s="2"/>
    </row>
    <row r="523" spans="2:9">
      <c r="B523" s="2"/>
      <c r="C523" s="2"/>
      <c r="D523" s="2"/>
      <c r="E523" s="2"/>
      <c r="F523" s="2"/>
      <c r="G523" s="2"/>
      <c r="H523" s="2"/>
      <c r="I523" s="2"/>
    </row>
    <row r="524" spans="2:9">
      <c r="B524" s="2"/>
      <c r="C524" s="2"/>
      <c r="D524" s="2"/>
      <c r="E524" s="2"/>
      <c r="F524" s="2"/>
      <c r="G524" s="2"/>
      <c r="H524" s="2"/>
      <c r="I524" s="2"/>
    </row>
    <row r="525" spans="2:9">
      <c r="B525" s="2"/>
      <c r="C525" s="2"/>
      <c r="D525" s="2"/>
      <c r="E525" s="2"/>
      <c r="F525" s="2"/>
      <c r="G525" s="2"/>
      <c r="H525" s="2"/>
      <c r="I525" s="2"/>
    </row>
    <row r="526" spans="2:9">
      <c r="B526" s="2"/>
      <c r="C526" s="2"/>
      <c r="D526" s="2"/>
      <c r="E526" s="2"/>
      <c r="F526" s="2"/>
      <c r="G526" s="2"/>
      <c r="H526" s="2"/>
      <c r="I526" s="2"/>
    </row>
    <row r="527" spans="2:9">
      <c r="B527" s="2"/>
      <c r="C527" s="2"/>
      <c r="D527" s="2"/>
      <c r="E527" s="2"/>
      <c r="F527" s="2"/>
      <c r="G527" s="2"/>
      <c r="H527" s="2"/>
      <c r="I527" s="2"/>
    </row>
    <row r="528" spans="2:9">
      <c r="B528" s="2"/>
      <c r="C528" s="2"/>
      <c r="D528" s="2"/>
      <c r="E528" s="2"/>
      <c r="F528" s="2"/>
      <c r="G528" s="2"/>
      <c r="H528" s="2"/>
      <c r="I528" s="2"/>
    </row>
    <row r="529" spans="2:9">
      <c r="B529" s="2"/>
      <c r="C529" s="2"/>
      <c r="D529" s="2"/>
      <c r="E529" s="2"/>
      <c r="F529" s="2"/>
      <c r="G529" s="2"/>
      <c r="H529" s="2"/>
      <c r="I529" s="2"/>
    </row>
    <row r="530" spans="2:9">
      <c r="B530" s="2"/>
      <c r="C530" s="2"/>
      <c r="D530" s="2"/>
      <c r="E530" s="2"/>
      <c r="F530" s="2"/>
      <c r="G530" s="2"/>
      <c r="H530" s="2"/>
      <c r="I530" s="2"/>
    </row>
    <row r="531" spans="2:9">
      <c r="B531" s="2"/>
      <c r="C531" s="2"/>
      <c r="D531" s="2"/>
      <c r="E531" s="2"/>
      <c r="F531" s="2"/>
      <c r="G531" s="2"/>
      <c r="H531" s="2"/>
      <c r="I531" s="2"/>
    </row>
    <row r="532" spans="2:9">
      <c r="B532" s="2"/>
      <c r="C532" s="2"/>
      <c r="D532" s="2"/>
      <c r="E532" s="2"/>
      <c r="F532" s="2"/>
      <c r="G532" s="2"/>
      <c r="H532" s="2"/>
      <c r="I532" s="2"/>
    </row>
    <row r="533" spans="2:9">
      <c r="B533" s="2"/>
      <c r="C533" s="2"/>
      <c r="D533" s="2"/>
      <c r="E533" s="2"/>
      <c r="F533" s="2"/>
      <c r="G533" s="2"/>
      <c r="H533" s="2"/>
      <c r="I533" s="2"/>
    </row>
    <row r="534" spans="2:9">
      <c r="B534" s="2"/>
      <c r="C534" s="2"/>
      <c r="D534" s="2"/>
      <c r="E534" s="2"/>
      <c r="F534" s="2"/>
      <c r="G534" s="2"/>
      <c r="H534" s="2"/>
      <c r="I534" s="2"/>
    </row>
    <row r="535" spans="2:9">
      <c r="B535" s="2"/>
      <c r="C535" s="2"/>
      <c r="D535" s="2"/>
      <c r="E535" s="2"/>
      <c r="F535" s="2"/>
      <c r="G535" s="2"/>
      <c r="H535" s="2"/>
      <c r="I535" s="2"/>
    </row>
    <row r="536" spans="2:9">
      <c r="B536" s="2"/>
      <c r="C536" s="2"/>
      <c r="D536" s="2"/>
      <c r="E536" s="2"/>
      <c r="F536" s="2"/>
      <c r="G536" s="2"/>
      <c r="H536" s="2"/>
      <c r="I536" s="2"/>
    </row>
    <row r="537" spans="2:9">
      <c r="B537" s="2"/>
      <c r="C537" s="2"/>
      <c r="D537" s="2"/>
      <c r="E537" s="2"/>
      <c r="F537" s="2"/>
      <c r="G537" s="2"/>
      <c r="H537" s="2"/>
      <c r="I537" s="2"/>
    </row>
    <row r="538" spans="2:9">
      <c r="B538" s="2"/>
      <c r="C538" s="2"/>
      <c r="D538" s="2"/>
      <c r="E538" s="2"/>
      <c r="F538" s="2"/>
      <c r="G538" s="2"/>
      <c r="H538" s="2"/>
      <c r="I538" s="2"/>
    </row>
    <row r="539" spans="2:9">
      <c r="B539" s="2"/>
      <c r="C539" s="2"/>
      <c r="D539" s="2"/>
      <c r="E539" s="2"/>
      <c r="F539" s="2"/>
      <c r="G539" s="2"/>
      <c r="H539" s="2"/>
      <c r="I539" s="2"/>
    </row>
    <row r="540" spans="2:9">
      <c r="B540" s="2"/>
      <c r="C540" s="2"/>
      <c r="D540" s="2"/>
      <c r="E540" s="2"/>
      <c r="F540" s="2"/>
      <c r="G540" s="2"/>
      <c r="H540" s="2"/>
      <c r="I540" s="2"/>
    </row>
    <row r="541" spans="2:9">
      <c r="B541" s="2"/>
      <c r="C541" s="2"/>
      <c r="D541" s="2"/>
      <c r="E541" s="2"/>
      <c r="F541" s="2"/>
      <c r="G541" s="2"/>
      <c r="H541" s="2"/>
      <c r="I541" s="2"/>
    </row>
    <row r="542" spans="2:9">
      <c r="B542" s="2"/>
      <c r="C542" s="2"/>
      <c r="D542" s="2"/>
      <c r="E542" s="2"/>
      <c r="F542" s="2"/>
      <c r="G542" s="2"/>
      <c r="H542" s="2"/>
      <c r="I542" s="2"/>
    </row>
    <row r="543" spans="2:9">
      <c r="B543" s="2"/>
      <c r="C543" s="2"/>
      <c r="D543" s="2"/>
      <c r="E543" s="2"/>
      <c r="F543" s="2"/>
      <c r="G543" s="2"/>
      <c r="H543" s="2"/>
      <c r="I543" s="2"/>
    </row>
    <row r="544" spans="2:9">
      <c r="B544" s="2"/>
      <c r="C544" s="2"/>
      <c r="D544" s="2"/>
      <c r="E544" s="2"/>
      <c r="F544" s="2"/>
      <c r="G544" s="2"/>
      <c r="H544" s="2"/>
      <c r="I544" s="2"/>
    </row>
    <row r="545" spans="2:9">
      <c r="B545" s="2"/>
      <c r="C545" s="2"/>
      <c r="D545" s="2"/>
      <c r="E545" s="2"/>
      <c r="F545" s="2"/>
      <c r="G545" s="2"/>
      <c r="H545" s="2"/>
      <c r="I545" s="2"/>
    </row>
    <row r="546" spans="2:9">
      <c r="B546" s="2"/>
      <c r="C546" s="2"/>
      <c r="D546" s="2"/>
      <c r="E546" s="2"/>
      <c r="F546" s="2"/>
      <c r="G546" s="2"/>
      <c r="H546" s="2"/>
      <c r="I546" s="2"/>
    </row>
    <row r="547" spans="2:9">
      <c r="B547" s="2"/>
      <c r="C547" s="2"/>
      <c r="D547" s="2"/>
      <c r="E547" s="2"/>
      <c r="F547" s="2"/>
      <c r="G547" s="2"/>
      <c r="H547" s="2"/>
      <c r="I547" s="2"/>
    </row>
    <row r="548" spans="2:9">
      <c r="B548" s="2"/>
      <c r="C548" s="2"/>
      <c r="D548" s="2"/>
      <c r="E548" s="2"/>
      <c r="F548" s="2"/>
      <c r="G548" s="2"/>
      <c r="H548" s="2"/>
      <c r="I548" s="2"/>
    </row>
    <row r="549" spans="2:9">
      <c r="B549" s="2"/>
      <c r="C549" s="2"/>
      <c r="D549" s="2"/>
      <c r="E549" s="2"/>
      <c r="F549" s="2"/>
      <c r="G549" s="2"/>
      <c r="H549" s="2"/>
      <c r="I549" s="2"/>
    </row>
    <row r="550" spans="2:9">
      <c r="B550" s="2"/>
      <c r="C550" s="2"/>
      <c r="D550" s="2"/>
      <c r="E550" s="2"/>
      <c r="F550" s="2"/>
      <c r="G550" s="2"/>
      <c r="H550" s="2"/>
      <c r="I550" s="2"/>
    </row>
    <row r="551" spans="2:9">
      <c r="B551" s="2"/>
      <c r="C551" s="2"/>
      <c r="D551" s="2"/>
      <c r="E551" s="2"/>
      <c r="F551" s="2"/>
      <c r="G551" s="2"/>
      <c r="H551" s="2"/>
      <c r="I551" s="2"/>
    </row>
    <row r="552" spans="2:9">
      <c r="B552" s="2"/>
      <c r="C552" s="2"/>
      <c r="D552" s="2"/>
      <c r="E552" s="2"/>
      <c r="F552" s="2"/>
      <c r="G552" s="2"/>
      <c r="H552" s="2"/>
      <c r="I552" s="2"/>
    </row>
    <row r="553" spans="2:9">
      <c r="B553" s="2"/>
      <c r="C553" s="2"/>
      <c r="D553" s="2"/>
      <c r="E553" s="2"/>
      <c r="F553" s="2"/>
      <c r="G553" s="2"/>
      <c r="H553" s="2"/>
      <c r="I553" s="2"/>
    </row>
    <row r="554" spans="2:9">
      <c r="B554" s="2"/>
      <c r="C554" s="2"/>
      <c r="D554" s="2"/>
      <c r="E554" s="2"/>
      <c r="F554" s="2"/>
      <c r="G554" s="2"/>
      <c r="H554" s="2"/>
      <c r="I554" s="2"/>
    </row>
    <row r="555" spans="2:9">
      <c r="B555" s="2"/>
      <c r="C555" s="2"/>
      <c r="D555" s="2"/>
      <c r="E555" s="2"/>
      <c r="F555" s="2"/>
      <c r="G555" s="2"/>
      <c r="H555" s="2"/>
      <c r="I555" s="2"/>
    </row>
    <row r="556" spans="2:9">
      <c r="B556" s="2"/>
      <c r="C556" s="2"/>
      <c r="D556" s="2"/>
      <c r="E556" s="2"/>
      <c r="F556" s="2"/>
      <c r="G556" s="2"/>
      <c r="H556" s="2"/>
      <c r="I556" s="2"/>
    </row>
    <row r="557" spans="2:9">
      <c r="B557" s="2"/>
      <c r="C557" s="2"/>
      <c r="D557" s="2"/>
      <c r="E557" s="2"/>
      <c r="F557" s="2"/>
      <c r="G557" s="2"/>
      <c r="H557" s="2"/>
      <c r="I557" s="2"/>
    </row>
    <row r="558" spans="2:9">
      <c r="B558" s="2"/>
      <c r="C558" s="2"/>
      <c r="D558" s="2"/>
      <c r="E558" s="2"/>
      <c r="F558" s="2"/>
      <c r="G558" s="2"/>
      <c r="H558" s="2"/>
      <c r="I558" s="2"/>
    </row>
    <row r="559" spans="2:9">
      <c r="B559" s="2"/>
      <c r="C559" s="2"/>
      <c r="D559" s="2"/>
      <c r="E559" s="2"/>
      <c r="F559" s="2"/>
      <c r="G559" s="2"/>
      <c r="H559" s="2"/>
      <c r="I559" s="2"/>
    </row>
    <row r="560" spans="2:9">
      <c r="B560" s="2"/>
      <c r="C560" s="2"/>
      <c r="D560" s="2"/>
      <c r="E560" s="2"/>
      <c r="F560" s="2"/>
      <c r="G560" s="2"/>
      <c r="H560" s="2"/>
      <c r="I560" s="2"/>
    </row>
    <row r="561" spans="2:9">
      <c r="B561" s="2"/>
      <c r="C561" s="2"/>
      <c r="D561" s="2"/>
      <c r="E561" s="2"/>
      <c r="F561" s="2"/>
      <c r="G561" s="2"/>
      <c r="H561" s="2"/>
      <c r="I561" s="2"/>
    </row>
    <row r="562" spans="2:9">
      <c r="B562" s="2"/>
      <c r="C562" s="2"/>
      <c r="D562" s="2"/>
      <c r="E562" s="2"/>
      <c r="F562" s="2"/>
      <c r="G562" s="2"/>
      <c r="H562" s="2"/>
      <c r="I562" s="2"/>
    </row>
    <row r="563" spans="2:9">
      <c r="B563" s="2"/>
      <c r="C563" s="2"/>
      <c r="D563" s="2"/>
      <c r="E563" s="2"/>
      <c r="F563" s="2"/>
      <c r="G563" s="2"/>
      <c r="H563" s="2"/>
      <c r="I563" s="2"/>
    </row>
    <row r="564" spans="2:9">
      <c r="B564" s="2"/>
      <c r="C564" s="2"/>
      <c r="D564" s="2"/>
      <c r="E564" s="2"/>
      <c r="F564" s="2"/>
      <c r="G564" s="2"/>
      <c r="H564" s="2"/>
      <c r="I564" s="2"/>
    </row>
    <row r="565" spans="2:9">
      <c r="B565" s="2"/>
      <c r="C565" s="2"/>
      <c r="D565" s="2"/>
      <c r="E565" s="2"/>
      <c r="F565" s="2"/>
      <c r="G565" s="2"/>
      <c r="H565" s="2"/>
      <c r="I565" s="2"/>
    </row>
    <row r="566" spans="2:9">
      <c r="B566" s="2"/>
      <c r="C566" s="2"/>
      <c r="D566" s="2"/>
      <c r="E566" s="2"/>
      <c r="F566" s="2"/>
      <c r="G566" s="2"/>
      <c r="H566" s="2"/>
      <c r="I566" s="2"/>
    </row>
    <row r="567" spans="2:9">
      <c r="B567" s="2"/>
      <c r="C567" s="2"/>
      <c r="D567" s="2"/>
      <c r="E567" s="2"/>
      <c r="F567" s="2"/>
      <c r="G567" s="2"/>
      <c r="H567" s="2"/>
      <c r="I567" s="2"/>
    </row>
    <row r="568" spans="2:9">
      <c r="B568" s="2"/>
      <c r="C568" s="2"/>
      <c r="D568" s="2"/>
      <c r="E568" s="2"/>
      <c r="F568" s="2"/>
      <c r="G568" s="2"/>
      <c r="H568" s="2"/>
      <c r="I568" s="2"/>
    </row>
    <row r="569" spans="2:9">
      <c r="B569" s="2"/>
      <c r="C569" s="2"/>
      <c r="D569" s="2"/>
      <c r="E569" s="2"/>
      <c r="F569" s="2"/>
      <c r="G569" s="2"/>
      <c r="H569" s="2"/>
      <c r="I569" s="2"/>
    </row>
    <row r="570" spans="2:9">
      <c r="B570" s="2"/>
      <c r="C570" s="2"/>
      <c r="D570" s="2"/>
      <c r="E570" s="2"/>
      <c r="F570" s="2"/>
      <c r="G570" s="2"/>
      <c r="H570" s="2"/>
      <c r="I570" s="2"/>
    </row>
    <row r="571" spans="2:9">
      <c r="B571" s="2"/>
      <c r="C571" s="2"/>
      <c r="D571" s="2"/>
      <c r="E571" s="2"/>
      <c r="F571" s="2"/>
      <c r="G571" s="2"/>
      <c r="H571" s="2"/>
      <c r="I571" s="2"/>
    </row>
    <row r="572" spans="2:9">
      <c r="B572" s="2"/>
      <c r="C572" s="2"/>
      <c r="D572" s="2"/>
      <c r="E572" s="2"/>
      <c r="F572" s="2"/>
      <c r="G572" s="2"/>
      <c r="H572" s="2"/>
      <c r="I572" s="2"/>
    </row>
    <row r="573" spans="2:9">
      <c r="B573" s="2"/>
      <c r="C573" s="2"/>
      <c r="D573" s="2"/>
      <c r="E573" s="2"/>
      <c r="F573" s="2"/>
      <c r="G573" s="2"/>
      <c r="H573" s="2"/>
      <c r="I573" s="2"/>
    </row>
    <row r="574" spans="2:9">
      <c r="B574" s="2"/>
      <c r="C574" s="2"/>
      <c r="D574" s="2"/>
      <c r="E574" s="2"/>
      <c r="F574" s="2"/>
      <c r="G574" s="2"/>
      <c r="H574" s="2"/>
      <c r="I574" s="2"/>
    </row>
    <row r="575" spans="2:9">
      <c r="B575" s="2"/>
      <c r="C575" s="2"/>
      <c r="D575" s="2"/>
      <c r="E575" s="2"/>
      <c r="F575" s="2"/>
      <c r="G575" s="2"/>
      <c r="H575" s="2"/>
      <c r="I575" s="2"/>
    </row>
    <row r="576" spans="2:9">
      <c r="B576" s="2"/>
      <c r="C576" s="2"/>
      <c r="D576" s="2"/>
      <c r="E576" s="2"/>
      <c r="F576" s="2"/>
      <c r="G576" s="2"/>
      <c r="H576" s="2"/>
      <c r="I576" s="2"/>
    </row>
    <row r="577" spans="2:9">
      <c r="B577" s="2"/>
      <c r="C577" s="2"/>
      <c r="D577" s="2"/>
      <c r="E577" s="2"/>
      <c r="F577" s="2"/>
      <c r="G577" s="2"/>
      <c r="H577" s="2"/>
      <c r="I577" s="2"/>
    </row>
    <row r="578" spans="2:9">
      <c r="B578" s="2"/>
      <c r="C578" s="2"/>
      <c r="D578" s="2"/>
      <c r="E578" s="2"/>
      <c r="F578" s="2"/>
      <c r="G578" s="2"/>
      <c r="H578" s="2"/>
      <c r="I578" s="2"/>
    </row>
    <row r="579" spans="2:9">
      <c r="B579" s="2"/>
      <c r="C579" s="2"/>
      <c r="D579" s="2"/>
      <c r="E579" s="2"/>
      <c r="F579" s="2"/>
      <c r="G579" s="2"/>
      <c r="H579" s="2"/>
      <c r="I579" s="2"/>
    </row>
    <row r="580" spans="2:9">
      <c r="B580" s="2"/>
      <c r="C580" s="2"/>
      <c r="D580" s="2"/>
      <c r="E580" s="2"/>
      <c r="F580" s="2"/>
      <c r="G580" s="2"/>
      <c r="H580" s="2"/>
      <c r="I580" s="2"/>
    </row>
    <row r="581" spans="2:9">
      <c r="B581" s="2"/>
      <c r="C581" s="2"/>
      <c r="D581" s="2"/>
      <c r="E581" s="2"/>
      <c r="F581" s="2"/>
      <c r="G581" s="2"/>
      <c r="H581" s="2"/>
      <c r="I581" s="2"/>
    </row>
    <row r="582" spans="2:9">
      <c r="B582" s="2"/>
      <c r="C582" s="2"/>
      <c r="D582" s="2"/>
      <c r="E582" s="2"/>
      <c r="F582" s="2"/>
      <c r="G582" s="2"/>
      <c r="H582" s="2"/>
      <c r="I582" s="2"/>
    </row>
    <row r="583" spans="2:9">
      <c r="B583" s="2"/>
      <c r="C583" s="2"/>
      <c r="D583" s="2"/>
      <c r="E583" s="2"/>
      <c r="F583" s="2"/>
      <c r="G583" s="2"/>
      <c r="H583" s="2"/>
      <c r="I583" s="2"/>
    </row>
    <row r="584" spans="2:9">
      <c r="B584" s="2"/>
      <c r="C584" s="2"/>
      <c r="D584" s="2"/>
      <c r="E584" s="2"/>
      <c r="F584" s="2"/>
      <c r="G584" s="2"/>
      <c r="H584" s="2"/>
      <c r="I584" s="2"/>
    </row>
    <row r="585" spans="2:9">
      <c r="B585" s="2"/>
      <c r="C585" s="2"/>
      <c r="D585" s="2"/>
      <c r="E585" s="2"/>
      <c r="F585" s="2"/>
      <c r="G585" s="2"/>
      <c r="H585" s="2"/>
      <c r="I585" s="2"/>
    </row>
    <row r="586" spans="2:9">
      <c r="B586" s="2"/>
      <c r="C586" s="2"/>
      <c r="D586" s="2"/>
      <c r="E586" s="2"/>
      <c r="F586" s="2"/>
      <c r="G586" s="2"/>
      <c r="H586" s="2"/>
      <c r="I586" s="2"/>
    </row>
    <row r="587" spans="2:9">
      <c r="B587" s="2"/>
      <c r="C587" s="2"/>
      <c r="D587" s="2"/>
      <c r="E587" s="2"/>
      <c r="F587" s="2"/>
      <c r="G587" s="2"/>
      <c r="H587" s="2"/>
      <c r="I587" s="2"/>
    </row>
    <row r="588" spans="2:9">
      <c r="B588" s="2"/>
      <c r="C588" s="2"/>
      <c r="D588" s="2"/>
      <c r="E588" s="2"/>
      <c r="F588" s="2"/>
      <c r="G588" s="2"/>
      <c r="H588" s="2"/>
      <c r="I588" s="2"/>
    </row>
    <row r="589" spans="2:9">
      <c r="B589" s="2"/>
      <c r="C589" s="2"/>
      <c r="D589" s="2"/>
      <c r="E589" s="2"/>
      <c r="F589" s="2"/>
      <c r="G589" s="2"/>
      <c r="H589" s="2"/>
      <c r="I589" s="2"/>
    </row>
    <row r="590" spans="2:9">
      <c r="B590" s="2"/>
      <c r="C590" s="2"/>
      <c r="D590" s="2"/>
      <c r="E590" s="2"/>
      <c r="F590" s="2"/>
      <c r="G590" s="2"/>
      <c r="H590" s="2"/>
      <c r="I590" s="2"/>
    </row>
    <row r="591" spans="2:9">
      <c r="B591" s="2"/>
      <c r="C591" s="2"/>
      <c r="D591" s="2"/>
      <c r="E591" s="2"/>
      <c r="F591" s="2"/>
      <c r="G591" s="2"/>
      <c r="H591" s="2"/>
      <c r="I591" s="2"/>
    </row>
    <row r="592" spans="2:9">
      <c r="B592" s="2"/>
      <c r="C592" s="2"/>
      <c r="D592" s="2"/>
      <c r="E592" s="2"/>
      <c r="F592" s="2"/>
      <c r="G592" s="2"/>
      <c r="H592" s="2"/>
      <c r="I592" s="2"/>
    </row>
    <row r="593" spans="2:9">
      <c r="B593" s="2"/>
      <c r="C593" s="2"/>
      <c r="D593" s="2"/>
      <c r="E593" s="2"/>
      <c r="F593" s="2"/>
      <c r="G593" s="2"/>
      <c r="H593" s="2"/>
      <c r="I593" s="2"/>
    </row>
    <row r="594" spans="2:9">
      <c r="B594" s="2"/>
      <c r="C594" s="2"/>
      <c r="D594" s="2"/>
      <c r="E594" s="2"/>
      <c r="F594" s="2"/>
      <c r="G594" s="2"/>
      <c r="H594" s="2"/>
      <c r="I594" s="2"/>
    </row>
    <row r="595" spans="2:9">
      <c r="B595" s="2"/>
      <c r="C595" s="2"/>
      <c r="D595" s="2"/>
      <c r="E595" s="2"/>
      <c r="F595" s="2"/>
      <c r="G595" s="2"/>
      <c r="H595" s="2"/>
      <c r="I595" s="2"/>
    </row>
    <row r="596" spans="2:9">
      <c r="B596" s="2"/>
      <c r="C596" s="2"/>
      <c r="D596" s="2"/>
      <c r="E596" s="2"/>
      <c r="F596" s="2"/>
      <c r="G596" s="2"/>
      <c r="H596" s="2"/>
      <c r="I596" s="2"/>
    </row>
    <row r="597" spans="2:9">
      <c r="B597" s="2"/>
      <c r="C597" s="2"/>
      <c r="D597" s="2"/>
      <c r="E597" s="2"/>
      <c r="F597" s="2"/>
      <c r="G597" s="2"/>
      <c r="H597" s="2"/>
      <c r="I597" s="2"/>
    </row>
    <row r="598" spans="2:9">
      <c r="B598" s="2"/>
      <c r="C598" s="2"/>
      <c r="D598" s="2"/>
      <c r="E598" s="2"/>
      <c r="F598" s="2"/>
      <c r="G598" s="2"/>
      <c r="H598" s="2"/>
      <c r="I598" s="2"/>
    </row>
    <row r="599" spans="2:9">
      <c r="B599" s="2"/>
      <c r="C599" s="2"/>
      <c r="D599" s="2"/>
      <c r="E599" s="2"/>
      <c r="F599" s="2"/>
      <c r="G599" s="2"/>
      <c r="H599" s="2"/>
      <c r="I599" s="2"/>
    </row>
    <row r="600" spans="2:9">
      <c r="B600" s="2"/>
      <c r="C600" s="2"/>
      <c r="D600" s="2"/>
      <c r="E600" s="2"/>
      <c r="F600" s="2"/>
      <c r="G600" s="2"/>
      <c r="H600" s="2"/>
      <c r="I600" s="2"/>
    </row>
    <row r="601" spans="2:9">
      <c r="B601" s="2"/>
      <c r="C601" s="2"/>
      <c r="D601" s="2"/>
      <c r="E601" s="2"/>
      <c r="F601" s="2"/>
      <c r="G601" s="2"/>
      <c r="H601" s="2"/>
      <c r="I601" s="2"/>
    </row>
    <row r="602" spans="2:9">
      <c r="B602" s="2"/>
      <c r="C602" s="2"/>
      <c r="D602" s="2"/>
      <c r="E602" s="2"/>
      <c r="F602" s="2"/>
      <c r="G602" s="2"/>
      <c r="H602" s="2"/>
      <c r="I602" s="2"/>
    </row>
    <row r="603" spans="2:9">
      <c r="B603" s="2"/>
      <c r="C603" s="2"/>
      <c r="D603" s="2"/>
      <c r="E603" s="2"/>
      <c r="F603" s="2"/>
      <c r="G603" s="2"/>
      <c r="H603" s="2"/>
      <c r="I603" s="2"/>
    </row>
    <row r="604" spans="2:9">
      <c r="B604" s="2"/>
      <c r="C604" s="2"/>
      <c r="D604" s="2"/>
      <c r="E604" s="2"/>
      <c r="F604" s="2"/>
      <c r="G604" s="2"/>
      <c r="H604" s="2"/>
      <c r="I604" s="2"/>
    </row>
    <row r="605" spans="2:9">
      <c r="B605" s="2"/>
      <c r="C605" s="2"/>
      <c r="D605" s="2"/>
      <c r="E605" s="2"/>
      <c r="F605" s="2"/>
      <c r="G605" s="2"/>
      <c r="H605" s="2"/>
      <c r="I605" s="2"/>
    </row>
    <row r="606" spans="2:9">
      <c r="B606" s="2"/>
      <c r="C606" s="2"/>
      <c r="D606" s="2"/>
      <c r="E606" s="2"/>
      <c r="F606" s="2"/>
      <c r="G606" s="2"/>
      <c r="H606" s="2"/>
      <c r="I606" s="2"/>
    </row>
    <row r="607" spans="2:9">
      <c r="B607" s="2"/>
      <c r="C607" s="2"/>
      <c r="D607" s="2"/>
      <c r="E607" s="2"/>
      <c r="F607" s="2"/>
      <c r="G607" s="2"/>
      <c r="H607" s="2"/>
      <c r="I607" s="2"/>
    </row>
    <row r="608" spans="2:9">
      <c r="B608" s="2"/>
      <c r="C608" s="2"/>
      <c r="D608" s="2"/>
      <c r="E608" s="2"/>
      <c r="F608" s="2"/>
      <c r="G608" s="2"/>
      <c r="H608" s="2"/>
      <c r="I608" s="2"/>
    </row>
  </sheetData>
  <sheetCalcPr fullCalcOnLoad="1"/>
  <mergeCells count="5">
    <mergeCell ref="B6:I6"/>
    <mergeCell ref="B7:F7"/>
    <mergeCell ref="G7:I7"/>
    <mergeCell ref="A1:I1"/>
    <mergeCell ref="A2:I2"/>
  </mergeCells>
  <phoneticPr fontId="3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3333FF"/>
  </sheetPr>
  <dimension ref="A1:L584"/>
  <sheetViews>
    <sheetView showGridLines="0" zoomScale="90" zoomScaleNormal="90" zoomScalePageLayoutView="90" workbookViewId="0">
      <pane xSplit="1" ySplit="8" topLeftCell="B9" activePane="bottomRight" state="frozen"/>
      <selection pane="topRight" activeCell="B1" sqref="B1"/>
      <selection pane="bottomLeft" activeCell="A6" sqref="A6"/>
      <selection pane="bottomRight" activeCell="H29" sqref="H29"/>
    </sheetView>
  </sheetViews>
  <sheetFormatPr baseColWidth="10" defaultColWidth="8.83203125" defaultRowHeight="14"/>
  <cols>
    <col min="1" max="1" width="54.6640625" customWidth="1"/>
    <col min="2" max="9" width="14" customWidth="1"/>
  </cols>
  <sheetData>
    <row r="1" spans="1:10">
      <c r="A1" s="258" t="s">
        <v>79</v>
      </c>
      <c r="B1" s="258"/>
      <c r="C1" s="258"/>
      <c r="D1" s="258"/>
      <c r="E1" s="258"/>
      <c r="F1" s="258"/>
      <c r="G1" s="258"/>
      <c r="H1" s="258"/>
      <c r="I1" s="258"/>
      <c r="J1" s="13"/>
    </row>
    <row r="2" spans="1:10">
      <c r="A2" s="259" t="s">
        <v>113</v>
      </c>
      <c r="B2" s="259"/>
      <c r="C2" s="259"/>
      <c r="D2" s="259"/>
      <c r="E2" s="259"/>
      <c r="F2" s="259"/>
      <c r="G2" s="259"/>
      <c r="H2" s="259"/>
      <c r="I2" s="259"/>
      <c r="J2" s="13"/>
    </row>
    <row r="3" spans="1:10">
      <c r="A3" s="13"/>
      <c r="B3" s="4"/>
      <c r="C3" s="4"/>
      <c r="D3" s="4"/>
      <c r="E3" s="4"/>
      <c r="F3" s="4"/>
      <c r="G3" s="4"/>
      <c r="H3" s="4"/>
      <c r="I3" s="4"/>
      <c r="J3" s="13"/>
    </row>
    <row r="4" spans="1:10">
      <c r="A4" s="36" t="s">
        <v>112</v>
      </c>
      <c r="B4" s="113">
        <v>4053</v>
      </c>
      <c r="C4" s="4"/>
      <c r="D4" s="4"/>
      <c r="E4" s="4"/>
      <c r="F4" s="4"/>
      <c r="G4" s="4"/>
      <c r="H4" s="4"/>
      <c r="I4" s="4"/>
      <c r="J4" s="13"/>
    </row>
    <row r="5" spans="1:10">
      <c r="A5" s="13"/>
      <c r="B5" s="4"/>
      <c r="C5" s="4"/>
      <c r="D5" s="4"/>
      <c r="E5" s="4"/>
      <c r="F5" s="4"/>
      <c r="G5" s="4"/>
      <c r="H5" s="4"/>
      <c r="I5" s="4"/>
      <c r="J5" s="13"/>
    </row>
    <row r="6" spans="1:10">
      <c r="A6" s="86"/>
      <c r="B6" s="256" t="s">
        <v>72</v>
      </c>
      <c r="C6" s="256"/>
      <c r="D6" s="256"/>
      <c r="E6" s="256"/>
      <c r="F6" s="256"/>
      <c r="G6" s="256"/>
      <c r="H6" s="256"/>
      <c r="I6" s="256"/>
      <c r="J6" s="13"/>
    </row>
    <row r="7" spans="1:10">
      <c r="A7" s="76" t="s">
        <v>68</v>
      </c>
      <c r="B7" s="260" t="s">
        <v>66</v>
      </c>
      <c r="C7" s="260"/>
      <c r="D7" s="260"/>
      <c r="E7" s="260"/>
      <c r="F7" s="260"/>
      <c r="G7" s="261" t="s">
        <v>67</v>
      </c>
      <c r="H7" s="262"/>
      <c r="I7" s="263"/>
      <c r="J7" s="13"/>
    </row>
    <row r="8" spans="1:10">
      <c r="A8" s="87"/>
      <c r="B8" s="94">
        <v>2007</v>
      </c>
      <c r="C8" s="94">
        <v>2008</v>
      </c>
      <c r="D8" s="94">
        <v>2009</v>
      </c>
      <c r="E8" s="94">
        <v>2010</v>
      </c>
      <c r="F8" s="94" t="s">
        <v>86</v>
      </c>
      <c r="G8" s="94" t="s">
        <v>74</v>
      </c>
      <c r="H8" s="94" t="s">
        <v>76</v>
      </c>
      <c r="I8" s="94" t="s">
        <v>75</v>
      </c>
    </row>
    <row r="9" spans="1:10">
      <c r="A9" s="77"/>
      <c r="B9" s="79"/>
      <c r="C9" s="79"/>
      <c r="D9" s="79"/>
      <c r="E9" s="79"/>
      <c r="F9" s="79"/>
      <c r="G9" s="77"/>
      <c r="H9" s="77"/>
      <c r="I9" s="77"/>
    </row>
    <row r="10" spans="1:10">
      <c r="A10" s="84" t="s">
        <v>168</v>
      </c>
      <c r="B10" s="77"/>
      <c r="C10" s="77"/>
      <c r="D10" s="77"/>
      <c r="E10" s="80"/>
      <c r="F10" s="80"/>
      <c r="G10" s="77"/>
      <c r="H10" s="77"/>
      <c r="I10" s="77"/>
    </row>
    <row r="11" spans="1:10">
      <c r="A11" s="88" t="s">
        <v>4</v>
      </c>
      <c r="B11" s="81">
        <f>'Financials - KHR'!B8/IS!$B$4</f>
        <v>20750.061189242537</v>
      </c>
      <c r="C11" s="81">
        <f>'Financials - KHR'!C8/IS!$B$4</f>
        <v>22597.495928941524</v>
      </c>
      <c r="D11" s="81">
        <f>'Financials - KHR'!D8/IS!$B$4</f>
        <v>23587.356772760919</v>
      </c>
      <c r="E11" s="81">
        <f>'Financials - KHR'!E8/IS!$B$4</f>
        <v>26040.843819393041</v>
      </c>
      <c r="F11" s="81">
        <f>'Financials - KHR'!F8/IS!$B$4</f>
        <v>21126.302738712064</v>
      </c>
      <c r="G11" s="99">
        <v>0</v>
      </c>
      <c r="H11" s="99">
        <f>H13*Assumption!H13</f>
        <v>31195.893267830947</v>
      </c>
      <c r="I11" s="99">
        <f>I13*Assumption!I13</f>
        <v>34908.204566702829</v>
      </c>
    </row>
    <row r="12" spans="1:10">
      <c r="A12" s="88" t="s">
        <v>3</v>
      </c>
      <c r="B12" s="81">
        <f>'Financials - KHR'!B9/IS!$B$4</f>
        <v>273.07772020725389</v>
      </c>
      <c r="C12" s="81">
        <f>'Financials - KHR'!C9/IS!$B$4</f>
        <v>312.60424377004688</v>
      </c>
      <c r="D12" s="81">
        <f>'Financials - KHR'!D9/IS!$B$4</f>
        <v>199.53195164075993</v>
      </c>
      <c r="E12" s="81">
        <f>'Financials - KHR'!E9/IS!$B$4</f>
        <v>178.23168023686159</v>
      </c>
      <c r="F12" s="81">
        <f>'Financials - KHR'!F9/IS!$B$4</f>
        <v>84.364174685418206</v>
      </c>
      <c r="G12" s="99">
        <v>0</v>
      </c>
      <c r="H12" s="99">
        <f>H13*Assumption!H14</f>
        <v>124.57531361095117</v>
      </c>
      <c r="I12" s="99">
        <f>I13*Assumption!I14</f>
        <v>139.39977593065436</v>
      </c>
    </row>
    <row r="13" spans="1:10">
      <c r="A13" s="84" t="s">
        <v>236</v>
      </c>
      <c r="B13" s="85">
        <f t="shared" ref="B13:E13" si="0">SUM(B11:B12)</f>
        <v>21023.13890944979</v>
      </c>
      <c r="C13" s="85">
        <f t="shared" si="0"/>
        <v>22910.100172711569</v>
      </c>
      <c r="D13" s="85">
        <f t="shared" si="0"/>
        <v>23786.888724401681</v>
      </c>
      <c r="E13" s="85">
        <f t="shared" si="0"/>
        <v>26219.075499629904</v>
      </c>
      <c r="F13" s="85">
        <f>SUM(F11:F12)</f>
        <v>21210.666913397483</v>
      </c>
      <c r="G13" s="102">
        <f>E13*(1+Assumption!G11)</f>
        <v>28421.477841598818</v>
      </c>
      <c r="H13" s="85">
        <f>G13*(1+Assumption!H11)</f>
        <v>31320.468581441899</v>
      </c>
      <c r="I13" s="85">
        <f>H13*(1+Assumption!I11)</f>
        <v>35047.604342633487</v>
      </c>
    </row>
    <row r="14" spans="1:10">
      <c r="A14" s="89"/>
      <c r="B14" s="82"/>
      <c r="C14" s="82"/>
      <c r="D14" s="82"/>
      <c r="E14" s="82"/>
      <c r="F14" s="82"/>
      <c r="G14" s="99"/>
      <c r="H14" s="82"/>
      <c r="I14" s="82"/>
    </row>
    <row r="15" spans="1:10">
      <c r="A15" s="91" t="s">
        <v>2</v>
      </c>
      <c r="B15" s="81">
        <f>'Financials - KHR'!B13/IS!$B$4</f>
        <v>-4174.5852454971628</v>
      </c>
      <c r="C15" s="81">
        <f>'Financials - KHR'!C13/IS!$B$4</f>
        <v>-4429.8904515173945</v>
      </c>
      <c r="D15" s="81">
        <f>'Financials - KHR'!D13/IS!$B$4</f>
        <v>-3987.7226745620528</v>
      </c>
      <c r="E15" s="81">
        <f>'Financials - KHR'!E13/IS!$B$4</f>
        <v>-5236.4423883543059</v>
      </c>
      <c r="F15" s="81">
        <f>'Financials - KHR'!F13/IS!$B$4</f>
        <v>-4308.3725635331857</v>
      </c>
      <c r="G15" s="81"/>
      <c r="H15" s="99"/>
      <c r="I15" s="99"/>
    </row>
    <row r="16" spans="1:10">
      <c r="A16" s="91" t="s">
        <v>1</v>
      </c>
      <c r="B16" s="81">
        <f>'Financials - KHR'!B14/IS!$B$4</f>
        <v>-2417.3565260301011</v>
      </c>
      <c r="C16" s="81">
        <f>'Financials - KHR'!C14/IS!$B$4</f>
        <v>-3185.7414261041204</v>
      </c>
      <c r="D16" s="81">
        <f>'Financials - KHR'!D14/IS!$B$4</f>
        <v>-3481.4749568221073</v>
      </c>
      <c r="E16" s="81">
        <f>'Financials - KHR'!E14/IS!$B$4</f>
        <v>-4226.8460399703927</v>
      </c>
      <c r="F16" s="81">
        <f>'Financials - KHR'!F14/IS!$B$4</f>
        <v>-3011.0261534665678</v>
      </c>
      <c r="G16" s="81"/>
      <c r="H16" s="99"/>
      <c r="I16" s="99"/>
    </row>
    <row r="17" spans="1:12">
      <c r="A17" s="91" t="s">
        <v>0</v>
      </c>
      <c r="B17" s="81">
        <f>'Financials - KHR'!B15/IS!$B$4</f>
        <v>0</v>
      </c>
      <c r="C17" s="81">
        <f>'Financials - KHR'!C15/IS!$B$4</f>
        <v>-1056.7066370589687</v>
      </c>
      <c r="D17" s="81">
        <f>'Financials - KHR'!D15/IS!$B$4</f>
        <v>-1199.1736984949421</v>
      </c>
      <c r="E17" s="81">
        <f>'Financials - KHR'!E15/IS!$B$4</f>
        <v>-1014.5408339501604</v>
      </c>
      <c r="F17" s="81">
        <f>'Financials - KHR'!F15/IS!$B$4</f>
        <v>-885.39550949913644</v>
      </c>
      <c r="G17" s="81"/>
      <c r="H17" s="99"/>
      <c r="I17" s="99"/>
    </row>
    <row r="18" spans="1:12">
      <c r="A18" s="91" t="s">
        <v>120</v>
      </c>
      <c r="B18" s="81">
        <f>'Financials - KHR'!B16/IS!$B$4</f>
        <v>-769.88082901554401</v>
      </c>
      <c r="C18" s="81">
        <f>'Financials - KHR'!C16/IS!$B$4</f>
        <v>-1001.6417468541821</v>
      </c>
      <c r="D18" s="81">
        <f>'Financials - KHR'!D16/IS!$B$4</f>
        <v>-975.36762891685169</v>
      </c>
      <c r="E18" s="81">
        <f>'Financials - KHR'!E16/IS!$B$4</f>
        <v>-909.45916604983961</v>
      </c>
      <c r="F18" s="81">
        <f>'Financials - KHR'!F16/IS!$B$4</f>
        <v>-996.44016777695538</v>
      </c>
      <c r="G18" s="81"/>
      <c r="H18" s="99"/>
      <c r="I18" s="99"/>
    </row>
    <row r="19" spans="1:12">
      <c r="A19" s="91" t="s">
        <v>119</v>
      </c>
      <c r="B19" s="81">
        <f>'Financials - KHR'!B17/IS!$B$4</f>
        <v>-539.64322723908219</v>
      </c>
      <c r="C19" s="81">
        <f>'Financials - KHR'!C17/IS!$B$4</f>
        <v>-596.04909943251914</v>
      </c>
      <c r="D19" s="81">
        <f>'Financials - KHR'!D17/IS!$B$4</f>
        <v>-589.660991857883</v>
      </c>
      <c r="E19" s="81">
        <f>'Financials - KHR'!E17/IS!$B$4</f>
        <v>-797.21811004194421</v>
      </c>
      <c r="F19" s="81">
        <f>'Financials - KHR'!F17/IS!$B$4</f>
        <v>-545.45694547248956</v>
      </c>
      <c r="G19" s="81"/>
      <c r="H19" s="99"/>
      <c r="I19" s="99"/>
    </row>
    <row r="20" spans="1:12">
      <c r="A20" s="92" t="s">
        <v>94</v>
      </c>
      <c r="B20" s="81">
        <f>'Financials - KHR'!B18/IS!$B$4</f>
        <v>-406.28670120898101</v>
      </c>
      <c r="C20" s="81">
        <f>'Financials - KHR'!C18/IS!$B$4</f>
        <v>-557.54058721934371</v>
      </c>
      <c r="D20" s="81">
        <f>'Financials - KHR'!D18/IS!$B$4</f>
        <v>-456.70466321243521</v>
      </c>
      <c r="E20" s="81">
        <f>'Financials - KHR'!E18/IS!$B$4</f>
        <v>-691.87515420676039</v>
      </c>
      <c r="F20" s="81">
        <f>'Financials - KHR'!F18/IS!$B$4</f>
        <v>-683.95213422156428</v>
      </c>
      <c r="G20" s="81"/>
      <c r="H20" s="99"/>
      <c r="I20" s="99"/>
    </row>
    <row r="21" spans="1:12">
      <c r="A21" s="91"/>
      <c r="B21" s="81"/>
      <c r="C21" s="81"/>
      <c r="D21" s="81"/>
      <c r="E21" s="81"/>
      <c r="F21" s="81"/>
      <c r="G21" s="81"/>
      <c r="H21" s="99"/>
      <c r="I21" s="99"/>
    </row>
    <row r="22" spans="1:12">
      <c r="A22" s="84" t="s">
        <v>235</v>
      </c>
      <c r="B22" s="85">
        <f>SUM(B15:B20)</f>
        <v>-8307.7525289908717</v>
      </c>
      <c r="C22" s="85">
        <f t="shared" ref="C22:F22" si="1">SUM(C15:C20)</f>
        <v>-10827.569948186529</v>
      </c>
      <c r="D22" s="85">
        <f t="shared" si="1"/>
        <v>-10690.104613866273</v>
      </c>
      <c r="E22" s="85">
        <f t="shared" si="1"/>
        <v>-12876.381692573403</v>
      </c>
      <c r="F22" s="85">
        <f t="shared" si="1"/>
        <v>-10430.6434739699</v>
      </c>
      <c r="G22" s="85">
        <f>-(G13-G24)</f>
        <v>-12773.648607289419</v>
      </c>
      <c r="H22" s="85">
        <f>-(H13-H24)</f>
        <v>-15453.393480984631</v>
      </c>
      <c r="I22" s="85">
        <f>-(I13-I24)</f>
        <v>-16115.038340201732</v>
      </c>
    </row>
    <row r="23" spans="1:12">
      <c r="A23" s="88"/>
      <c r="B23" s="82"/>
      <c r="C23" s="82"/>
      <c r="D23" s="82"/>
      <c r="E23" s="82"/>
      <c r="F23" s="82"/>
      <c r="G23" s="82"/>
      <c r="H23" s="82"/>
      <c r="I23" s="82"/>
    </row>
    <row r="24" spans="1:12">
      <c r="A24" s="84" t="s">
        <v>77</v>
      </c>
      <c r="B24" s="82">
        <f>B13+B22</f>
        <v>12715.386380458918</v>
      </c>
      <c r="C24" s="82">
        <f>C13+C22</f>
        <v>12082.53022452504</v>
      </c>
      <c r="D24" s="82">
        <f>D13+D22</f>
        <v>13096.784110535407</v>
      </c>
      <c r="E24" s="82">
        <f>E13+E22</f>
        <v>13342.693807056501</v>
      </c>
      <c r="F24" s="82">
        <f>F13+F22</f>
        <v>10780.023439427583</v>
      </c>
      <c r="G24" s="82">
        <f>G26-G25</f>
        <v>15647.8292343094</v>
      </c>
      <c r="H24" s="82">
        <f>H26-H25</f>
        <v>15867.075100457268</v>
      </c>
      <c r="I24" s="82">
        <f>I26-I25</f>
        <v>18932.566002431755</v>
      </c>
    </row>
    <row r="25" spans="1:12">
      <c r="A25" s="90" t="s">
        <v>93</v>
      </c>
      <c r="B25" s="81">
        <f>'Financials - KHR'!B12/IS!$B$4</f>
        <v>-4700.9509005674809</v>
      </c>
      <c r="C25" s="81">
        <f>'Financials - KHR'!C12/IS!$B$4</f>
        <v>-4758.6400197384655</v>
      </c>
      <c r="D25" s="81">
        <f>'Financials - KHR'!D12/IS!$B$4</f>
        <v>-4783.0249198124848</v>
      </c>
      <c r="E25" s="81">
        <f>'Financials - KHR'!E12/IS!$B$4</f>
        <v>-5066.9284480631632</v>
      </c>
      <c r="F25" s="81">
        <f>'Financials - KHR'!F12/IS!$B$4</f>
        <v>-3891.5440414507771</v>
      </c>
      <c r="G25" s="81">
        <f>F25/9*12</f>
        <v>-5188.7253886010358</v>
      </c>
      <c r="H25" s="99">
        <f>Assumption!H26</f>
        <v>-5500</v>
      </c>
      <c r="I25" s="99">
        <f>Assumption!I26</f>
        <v>-6000</v>
      </c>
    </row>
    <row r="26" spans="1:12">
      <c r="A26" s="84" t="s">
        <v>237</v>
      </c>
      <c r="B26" s="85">
        <f>B24+B25</f>
        <v>8014.4354798914374</v>
      </c>
      <c r="C26" s="85">
        <f t="shared" ref="C26:F26" si="2">C24+C25</f>
        <v>7323.8902047865749</v>
      </c>
      <c r="D26" s="85">
        <f t="shared" si="2"/>
        <v>8313.7591907229216</v>
      </c>
      <c r="E26" s="85">
        <f t="shared" si="2"/>
        <v>8275.7653589933379</v>
      </c>
      <c r="F26" s="85">
        <f t="shared" si="2"/>
        <v>6888.4793979768056</v>
      </c>
      <c r="G26" s="103">
        <f>G13*Assumption!G27</f>
        <v>10459.103845708365</v>
      </c>
      <c r="H26" s="85">
        <f>H13*Assumption!H27</f>
        <v>10367.075100457268</v>
      </c>
      <c r="I26" s="85">
        <f>I13*Assumption!I27</f>
        <v>12932.566002431757</v>
      </c>
      <c r="K26" s="104"/>
      <c r="L26" s="100"/>
    </row>
    <row r="27" spans="1:12">
      <c r="A27" s="84"/>
      <c r="B27" s="85"/>
      <c r="C27" s="85"/>
      <c r="D27" s="85"/>
      <c r="E27" s="85"/>
      <c r="F27" s="85"/>
      <c r="G27" s="85"/>
      <c r="H27" s="85"/>
      <c r="I27" s="85"/>
      <c r="K27" s="13"/>
      <c r="L27" s="100"/>
    </row>
    <row r="28" spans="1:12">
      <c r="A28" s="88" t="s">
        <v>95</v>
      </c>
      <c r="B28" s="81">
        <f>'Financials - KHR'!B24/IS!$B$4</f>
        <v>0</v>
      </c>
      <c r="C28" s="81">
        <f>'Financials - KHR'!C24/IS!$B$4</f>
        <v>1365.8003947693066</v>
      </c>
      <c r="D28" s="81">
        <f>'Financials - KHR'!D24/IS!$B$4</f>
        <v>1635.3767579570688</v>
      </c>
      <c r="E28" s="81">
        <f>'Financials - KHR'!E24/IS!$B$4</f>
        <v>1616.1855415741427</v>
      </c>
      <c r="F28" s="81">
        <f>'Financials - KHR'!F24/IS!$B$4</f>
        <v>1191.0088823094004</v>
      </c>
      <c r="G28" s="81">
        <f>F28/9*12</f>
        <v>1588.0118430792006</v>
      </c>
      <c r="H28" s="99">
        <f>Assumption!H146*Assumption!H147</f>
        <v>1731.6697531720533</v>
      </c>
      <c r="I28" s="99">
        <f>Assumption!I146*Assumption!I147</f>
        <v>1827.3153378571317</v>
      </c>
    </row>
    <row r="29" spans="1:12">
      <c r="A29" s="88" t="s">
        <v>116</v>
      </c>
      <c r="B29" s="81">
        <f>'Financials - KHR'!B25/IS!$B$4</f>
        <v>0</v>
      </c>
      <c r="C29" s="81">
        <f>'Financials - KHR'!C25/IS!$B$4</f>
        <v>-1692.3784850727857</v>
      </c>
      <c r="D29" s="81">
        <f>'Financials - KHR'!D25/IS!$B$4</f>
        <v>-1398.3358006415001</v>
      </c>
      <c r="E29" s="81">
        <f>'Financials - KHR'!E25/IS!$B$4</f>
        <v>-1135.5247964470761</v>
      </c>
      <c r="F29" s="81">
        <f>'Financials - KHR'!F25/IS!$B$4</f>
        <v>-1011.9706390328151</v>
      </c>
      <c r="G29" s="99">
        <f>F29/9*12</f>
        <v>-1349.2941853770869</v>
      </c>
      <c r="H29" s="99">
        <f>-Assumption!H135*Assumption!H136</f>
        <v>-1999.3518497682078</v>
      </c>
      <c r="I29" s="99">
        <f>-Assumption!I135*Assumption!I136</f>
        <v>-2298.2791577784942</v>
      </c>
      <c r="K29" s="41"/>
    </row>
    <row r="30" spans="1:12">
      <c r="A30" s="166" t="s">
        <v>118</v>
      </c>
      <c r="B30" s="81">
        <f>'Financials - KHR'!B19/IS!$B$4</f>
        <v>-558.91265729089559</v>
      </c>
      <c r="C30" s="81">
        <f>'Financials - KHR'!C19/IS!$B$4</f>
        <v>547.12015790772273</v>
      </c>
      <c r="D30" s="81">
        <f>'Financials - KHR'!D19/IS!$B$4</f>
        <v>-221.71823340735259</v>
      </c>
      <c r="E30" s="81">
        <f>'Financials - KHR'!E19/IS!$B$4</f>
        <v>663.15889464594125</v>
      </c>
      <c r="F30" s="81">
        <f>'Financials - KHR'!F19/IS!$B$4</f>
        <v>40.574636072045401</v>
      </c>
      <c r="G30" s="81">
        <f>F30/9*12</f>
        <v>54.099514762727196</v>
      </c>
      <c r="H30" s="81"/>
      <c r="I30" s="81"/>
      <c r="K30" s="41"/>
    </row>
    <row r="31" spans="1:12">
      <c r="A31" s="88" t="s">
        <v>115</v>
      </c>
      <c r="B31" s="99">
        <f>SUM(B28:B30)+-2041137/B4</f>
        <v>-1062.5240562546262</v>
      </c>
      <c r="C31" s="99">
        <f>SUM(C28:C30)</f>
        <v>220.5420676042437</v>
      </c>
      <c r="D31" s="99">
        <f t="shared" ref="D31:I31" si="3">SUM(D28:D30)</f>
        <v>15.322723908216091</v>
      </c>
      <c r="E31" s="99">
        <f t="shared" si="3"/>
        <v>1143.8196397730078</v>
      </c>
      <c r="F31" s="99">
        <f t="shared" si="3"/>
        <v>219.61287934863066</v>
      </c>
      <c r="G31" s="99">
        <f t="shared" si="3"/>
        <v>292.81717246484089</v>
      </c>
      <c r="H31" s="99">
        <f t="shared" si="3"/>
        <v>-267.68209659615445</v>
      </c>
      <c r="I31" s="99">
        <f t="shared" si="3"/>
        <v>-470.96381992136253</v>
      </c>
    </row>
    <row r="32" spans="1:12">
      <c r="A32" s="91"/>
      <c r="B32" s="81"/>
      <c r="C32" s="81"/>
      <c r="D32" s="81"/>
      <c r="E32" s="81"/>
      <c r="F32" s="81"/>
      <c r="G32" s="81"/>
      <c r="H32" s="81"/>
      <c r="I32" s="81"/>
    </row>
    <row r="33" spans="1:9">
      <c r="A33" s="88"/>
      <c r="B33" s="82"/>
      <c r="C33" s="82"/>
      <c r="D33" s="82"/>
      <c r="E33" s="82"/>
      <c r="F33" s="82"/>
      <c r="G33" s="82"/>
      <c r="H33" s="82"/>
      <c r="I33" s="82"/>
    </row>
    <row r="34" spans="1:9">
      <c r="A34" s="84" t="s">
        <v>97</v>
      </c>
      <c r="B34" s="85">
        <f t="shared" ref="B34:I34" si="4">B26+B31</f>
        <v>6951.9114236368114</v>
      </c>
      <c r="C34" s="85">
        <f t="shared" si="4"/>
        <v>7544.432272390819</v>
      </c>
      <c r="D34" s="85">
        <f t="shared" si="4"/>
        <v>8329.0819146311369</v>
      </c>
      <c r="E34" s="85">
        <f t="shared" si="4"/>
        <v>9419.584998766346</v>
      </c>
      <c r="F34" s="85">
        <f t="shared" si="4"/>
        <v>7108.092277325436</v>
      </c>
      <c r="G34" s="85">
        <f t="shared" si="4"/>
        <v>10751.921018173205</v>
      </c>
      <c r="H34" s="85">
        <f t="shared" si="4"/>
        <v>10099.393003861114</v>
      </c>
      <c r="I34" s="85">
        <f t="shared" si="4"/>
        <v>12461.602182510394</v>
      </c>
    </row>
    <row r="35" spans="1:9">
      <c r="A35" s="88" t="s">
        <v>114</v>
      </c>
      <c r="B35" s="81">
        <f>'Financials - KHR'!B29/IS!$B$4</f>
        <v>-1424.312854675549</v>
      </c>
      <c r="C35" s="81">
        <f>'Financials - KHR'!C29/IS!$B$4</f>
        <v>-1515.2603010115963</v>
      </c>
      <c r="D35" s="81">
        <f>'Financials - KHR'!D29/IS!$B$4</f>
        <v>-1683.7007155193683</v>
      </c>
      <c r="E35" s="81">
        <f>'Financials - KHR'!E29/IS!$B$4</f>
        <v>-1892.7278559092031</v>
      </c>
      <c r="F35" s="81">
        <f>'Financials - KHR'!F29/IS!$B$4</f>
        <v>-1472.3592400690845</v>
      </c>
      <c r="G35" s="81">
        <f>-G34*Assumption!G39</f>
        <v>-2150.3842036346409</v>
      </c>
      <c r="H35" s="81">
        <f>-H34*Assumption!H39</f>
        <v>-2019.8786007722229</v>
      </c>
      <c r="I35" s="81">
        <f>-I34*Assumption!I39</f>
        <v>-2492.3204365020792</v>
      </c>
    </row>
    <row r="36" spans="1:9">
      <c r="A36" s="93" t="s">
        <v>167</v>
      </c>
      <c r="B36" s="85">
        <f t="shared" ref="B36:E36" si="5">SUM(B34:B35)</f>
        <v>5527.5985689612626</v>
      </c>
      <c r="C36" s="85">
        <f t="shared" si="5"/>
        <v>6029.1719713792227</v>
      </c>
      <c r="D36" s="85">
        <f t="shared" si="5"/>
        <v>6645.3811991117691</v>
      </c>
      <c r="E36" s="85">
        <f t="shared" si="5"/>
        <v>7526.8571428571431</v>
      </c>
      <c r="F36" s="85">
        <f>SUM(F34:F35)</f>
        <v>5635.733037256352</v>
      </c>
      <c r="G36" s="85">
        <f t="shared" ref="G36:I36" si="6">SUM(G34:G35)</f>
        <v>8601.5368145385637</v>
      </c>
      <c r="H36" s="85">
        <f t="shared" si="6"/>
        <v>8079.5144030888914</v>
      </c>
      <c r="I36" s="85">
        <f t="shared" si="6"/>
        <v>9969.2817460083152</v>
      </c>
    </row>
    <row r="37" spans="1:9">
      <c r="A37" s="93"/>
      <c r="B37" s="85"/>
      <c r="C37" s="85"/>
      <c r="D37" s="85"/>
      <c r="E37" s="85"/>
      <c r="F37" s="85"/>
      <c r="G37" s="85"/>
      <c r="H37" s="85"/>
      <c r="I37" s="85"/>
    </row>
    <row r="38" spans="1:9">
      <c r="A38" s="84" t="s">
        <v>262</v>
      </c>
      <c r="B38" s="82"/>
      <c r="C38" s="82"/>
      <c r="D38" s="82"/>
      <c r="E38" s="82"/>
      <c r="F38" s="85">
        <f>F36*Assumption!F38</f>
        <v>563.57330372563524</v>
      </c>
      <c r="G38" s="85">
        <f>G36*Assumption!G38</f>
        <v>860.15368145385639</v>
      </c>
      <c r="H38" s="85">
        <f>H36*Assumption!H38</f>
        <v>807.95144030888923</v>
      </c>
      <c r="I38" s="85">
        <f>I36*Assumption!I38</f>
        <v>996.92817460083154</v>
      </c>
    </row>
    <row r="39" spans="1:9">
      <c r="A39" s="13"/>
      <c r="B39" s="4"/>
      <c r="C39" s="4"/>
      <c r="D39" s="4"/>
      <c r="E39" s="4"/>
      <c r="F39" s="4"/>
      <c r="G39" s="4"/>
      <c r="H39" s="4"/>
      <c r="I39" s="4"/>
    </row>
    <row r="40" spans="1:9">
      <c r="B40" s="2"/>
      <c r="C40" s="2"/>
      <c r="D40" s="41"/>
      <c r="E40" s="41"/>
      <c r="F40" s="41"/>
      <c r="G40" s="41"/>
      <c r="H40" s="2"/>
      <c r="I40" s="2"/>
    </row>
    <row r="41" spans="1:9">
      <c r="B41" s="2"/>
      <c r="C41" s="2"/>
      <c r="D41" s="2"/>
      <c r="E41" s="2"/>
      <c r="F41" s="2"/>
      <c r="G41" s="2"/>
      <c r="H41" s="2"/>
      <c r="I41" s="2"/>
    </row>
    <row r="42" spans="1:9">
      <c r="B42" s="2"/>
      <c r="C42" s="2"/>
      <c r="D42" s="2"/>
      <c r="E42" s="2"/>
      <c r="F42" s="2"/>
      <c r="G42" s="2"/>
      <c r="H42" s="2"/>
      <c r="I42" s="2"/>
    </row>
    <row r="43" spans="1:9">
      <c r="B43" s="2"/>
      <c r="C43" s="2"/>
      <c r="D43" s="2"/>
      <c r="E43" s="2"/>
      <c r="F43" s="2"/>
      <c r="G43" s="2"/>
      <c r="H43" s="2"/>
      <c r="I43" s="2"/>
    </row>
    <row r="44" spans="1:9">
      <c r="B44" s="2"/>
      <c r="C44" s="2"/>
      <c r="D44" s="2"/>
      <c r="E44" s="2"/>
      <c r="F44" s="2"/>
      <c r="G44" s="2"/>
      <c r="H44" s="2"/>
      <c r="I44" s="2"/>
    </row>
    <row r="45" spans="1:9">
      <c r="B45" s="2"/>
      <c r="C45" s="2"/>
      <c r="D45" s="2"/>
      <c r="E45" s="2"/>
      <c r="F45" s="2"/>
      <c r="G45" s="2"/>
      <c r="H45" s="2"/>
      <c r="I45" s="2"/>
    </row>
    <row r="46" spans="1:9">
      <c r="B46" s="2"/>
      <c r="C46" s="2"/>
      <c r="D46" s="2"/>
      <c r="E46" s="2"/>
      <c r="F46" s="2"/>
      <c r="G46" s="2"/>
      <c r="H46" s="2"/>
      <c r="I46" s="2"/>
    </row>
    <row r="47" spans="1:9">
      <c r="B47" s="2"/>
      <c r="C47" s="2"/>
      <c r="D47" s="2"/>
      <c r="E47" s="2"/>
      <c r="F47" s="2"/>
      <c r="G47" s="2"/>
      <c r="H47" s="2"/>
      <c r="I47" s="2"/>
    </row>
    <row r="48" spans="1:9">
      <c r="B48" s="2"/>
      <c r="C48" s="2"/>
      <c r="D48" s="2"/>
      <c r="E48" s="2"/>
      <c r="F48" s="2"/>
      <c r="G48" s="2"/>
      <c r="H48" s="2"/>
      <c r="I48" s="2"/>
    </row>
    <row r="49" spans="2:9">
      <c r="B49" s="2"/>
      <c r="C49" s="2"/>
      <c r="D49" s="2"/>
      <c r="E49" s="2"/>
      <c r="F49" s="2"/>
      <c r="G49" s="2"/>
      <c r="H49" s="2"/>
      <c r="I49" s="2"/>
    </row>
    <row r="50" spans="2:9">
      <c r="B50" s="2"/>
      <c r="C50" s="2"/>
      <c r="D50" s="2"/>
      <c r="E50" s="2"/>
      <c r="F50" s="2"/>
      <c r="G50" s="2"/>
      <c r="H50" s="2"/>
      <c r="I50" s="2"/>
    </row>
    <row r="51" spans="2:9">
      <c r="B51" s="2"/>
      <c r="C51" s="2"/>
      <c r="D51" s="2"/>
      <c r="E51" s="2"/>
      <c r="F51" s="2"/>
      <c r="G51" s="2"/>
      <c r="H51" s="2"/>
      <c r="I51" s="2"/>
    </row>
    <row r="52" spans="2:9">
      <c r="B52" s="2"/>
      <c r="C52" s="2"/>
      <c r="D52" s="2"/>
      <c r="E52" s="2"/>
      <c r="F52" s="2"/>
      <c r="G52" s="2"/>
      <c r="H52" s="2"/>
      <c r="I52" s="2"/>
    </row>
    <row r="53" spans="2:9">
      <c r="B53" s="2"/>
      <c r="C53" s="2"/>
      <c r="D53" s="2"/>
      <c r="E53" s="2"/>
      <c r="F53" s="2"/>
      <c r="G53" s="2"/>
      <c r="H53" s="2"/>
      <c r="I53" s="2"/>
    </row>
    <row r="54" spans="2:9">
      <c r="B54" s="2"/>
      <c r="C54" s="2"/>
      <c r="D54" s="2"/>
      <c r="E54" s="2"/>
      <c r="F54" s="2"/>
      <c r="G54" s="2"/>
      <c r="H54" s="2"/>
      <c r="I54" s="2"/>
    </row>
    <row r="55" spans="2:9">
      <c r="B55" s="2"/>
      <c r="C55" s="2"/>
      <c r="D55" s="2"/>
      <c r="E55" s="2"/>
      <c r="F55" s="2"/>
      <c r="G55" s="2"/>
      <c r="H55" s="2"/>
      <c r="I55" s="2"/>
    </row>
    <row r="56" spans="2:9">
      <c r="B56" s="2"/>
      <c r="C56" s="2"/>
      <c r="D56" s="2"/>
      <c r="E56" s="2"/>
      <c r="F56" s="2"/>
      <c r="G56" s="2"/>
      <c r="H56" s="2"/>
      <c r="I56" s="2"/>
    </row>
    <row r="57" spans="2:9">
      <c r="B57" s="2"/>
      <c r="C57" s="2"/>
      <c r="D57" s="2"/>
      <c r="E57" s="2"/>
      <c r="F57" s="2"/>
      <c r="G57" s="2"/>
      <c r="H57" s="2"/>
      <c r="I57" s="2"/>
    </row>
    <row r="58" spans="2:9">
      <c r="B58" s="2"/>
      <c r="C58" s="2"/>
      <c r="D58" s="2"/>
      <c r="E58" s="2"/>
      <c r="F58" s="2"/>
      <c r="G58" s="2"/>
      <c r="H58" s="2"/>
      <c r="I58" s="2"/>
    </row>
    <row r="59" spans="2:9">
      <c r="B59" s="2"/>
      <c r="C59" s="2"/>
      <c r="D59" s="2"/>
      <c r="E59" s="2"/>
      <c r="F59" s="2"/>
      <c r="G59" s="2"/>
      <c r="H59" s="2"/>
      <c r="I59" s="2"/>
    </row>
    <row r="60" spans="2:9">
      <c r="B60" s="2"/>
      <c r="C60" s="2"/>
      <c r="D60" s="2"/>
      <c r="E60" s="2"/>
      <c r="F60" s="2"/>
      <c r="G60" s="2"/>
      <c r="H60" s="2"/>
      <c r="I60" s="2"/>
    </row>
    <row r="61" spans="2:9">
      <c r="B61" s="2"/>
      <c r="C61" s="2"/>
      <c r="D61" s="2"/>
      <c r="E61" s="2"/>
      <c r="F61" s="2"/>
      <c r="G61" s="2"/>
      <c r="H61" s="2"/>
      <c r="I61" s="2"/>
    </row>
    <row r="62" spans="2:9">
      <c r="B62" s="2"/>
      <c r="C62" s="2"/>
      <c r="D62" s="2"/>
      <c r="E62" s="2"/>
      <c r="F62" s="2"/>
      <c r="G62" s="2"/>
      <c r="H62" s="2"/>
      <c r="I62" s="2"/>
    </row>
    <row r="63" spans="2:9">
      <c r="B63" s="2"/>
      <c r="C63" s="2"/>
      <c r="D63" s="2"/>
      <c r="E63" s="2"/>
      <c r="F63" s="2"/>
      <c r="G63" s="2"/>
      <c r="H63" s="2"/>
      <c r="I63" s="2"/>
    </row>
    <row r="64" spans="2:9">
      <c r="B64" s="2"/>
      <c r="C64" s="2"/>
      <c r="D64" s="2"/>
      <c r="E64" s="2"/>
      <c r="F64" s="2"/>
      <c r="G64" s="2"/>
      <c r="H64" s="2"/>
      <c r="I64" s="2"/>
    </row>
    <row r="65" spans="2:9">
      <c r="B65" s="2"/>
      <c r="C65" s="2"/>
      <c r="D65" s="2"/>
      <c r="E65" s="2"/>
      <c r="F65" s="2"/>
      <c r="G65" s="2"/>
      <c r="H65" s="2"/>
      <c r="I65" s="2"/>
    </row>
    <row r="66" spans="2:9">
      <c r="B66" s="2"/>
      <c r="C66" s="2"/>
      <c r="D66" s="2"/>
      <c r="E66" s="2"/>
      <c r="F66" s="2"/>
      <c r="G66" s="2"/>
      <c r="H66" s="2"/>
      <c r="I66" s="2"/>
    </row>
    <row r="67" spans="2:9">
      <c r="B67" s="2"/>
      <c r="C67" s="2"/>
      <c r="D67" s="2"/>
      <c r="E67" s="2"/>
      <c r="F67" s="2"/>
      <c r="G67" s="2"/>
      <c r="H67" s="2"/>
      <c r="I67" s="2"/>
    </row>
    <row r="68" spans="2:9">
      <c r="B68" s="2"/>
      <c r="C68" s="2"/>
      <c r="D68" s="2"/>
      <c r="E68" s="2"/>
      <c r="F68" s="2"/>
      <c r="G68" s="2"/>
      <c r="H68" s="2"/>
      <c r="I68" s="2"/>
    </row>
    <row r="69" spans="2:9">
      <c r="B69" s="2"/>
      <c r="C69" s="2"/>
      <c r="D69" s="2"/>
      <c r="E69" s="2"/>
      <c r="F69" s="2"/>
      <c r="G69" s="2"/>
      <c r="H69" s="2"/>
      <c r="I69" s="2"/>
    </row>
    <row r="70" spans="2:9">
      <c r="B70" s="2"/>
      <c r="C70" s="2"/>
      <c r="D70" s="2"/>
      <c r="E70" s="2"/>
      <c r="F70" s="2"/>
      <c r="G70" s="2"/>
      <c r="H70" s="2"/>
      <c r="I70" s="2"/>
    </row>
    <row r="71" spans="2:9">
      <c r="B71" s="2"/>
      <c r="C71" s="2"/>
      <c r="D71" s="2"/>
      <c r="E71" s="2"/>
      <c r="F71" s="2"/>
      <c r="G71" s="2"/>
      <c r="H71" s="2"/>
      <c r="I71" s="2"/>
    </row>
    <row r="72" spans="2:9">
      <c r="B72" s="2"/>
      <c r="C72" s="2"/>
      <c r="D72" s="2"/>
      <c r="E72" s="2"/>
      <c r="F72" s="2"/>
      <c r="G72" s="2"/>
      <c r="H72" s="2"/>
      <c r="I72" s="2"/>
    </row>
    <row r="73" spans="2:9">
      <c r="B73" s="2"/>
      <c r="C73" s="2"/>
      <c r="D73" s="2"/>
      <c r="E73" s="2"/>
      <c r="F73" s="2"/>
      <c r="G73" s="2"/>
      <c r="H73" s="2"/>
      <c r="I73" s="2"/>
    </row>
    <row r="74" spans="2:9">
      <c r="B74" s="2"/>
      <c r="C74" s="2"/>
      <c r="D74" s="2"/>
      <c r="E74" s="2"/>
      <c r="F74" s="2"/>
      <c r="G74" s="2"/>
      <c r="H74" s="2"/>
      <c r="I74" s="2"/>
    </row>
    <row r="75" spans="2:9">
      <c r="B75" s="2"/>
      <c r="C75" s="2"/>
      <c r="D75" s="2"/>
      <c r="E75" s="2"/>
      <c r="F75" s="2"/>
      <c r="G75" s="2"/>
      <c r="H75" s="2"/>
      <c r="I75" s="2"/>
    </row>
    <row r="76" spans="2:9">
      <c r="B76" s="2"/>
      <c r="C76" s="2"/>
      <c r="D76" s="2"/>
      <c r="E76" s="2"/>
      <c r="F76" s="2"/>
      <c r="G76" s="2"/>
      <c r="H76" s="2"/>
      <c r="I76" s="2"/>
    </row>
    <row r="77" spans="2:9">
      <c r="B77" s="2"/>
      <c r="C77" s="2"/>
      <c r="D77" s="2"/>
      <c r="E77" s="2"/>
      <c r="F77" s="2"/>
      <c r="G77" s="2"/>
      <c r="H77" s="2"/>
      <c r="I77" s="2"/>
    </row>
    <row r="78" spans="2:9">
      <c r="B78" s="2"/>
      <c r="C78" s="2"/>
      <c r="D78" s="2"/>
      <c r="E78" s="2"/>
      <c r="F78" s="2"/>
      <c r="G78" s="2"/>
      <c r="H78" s="2"/>
      <c r="I78" s="2"/>
    </row>
    <row r="79" spans="2:9">
      <c r="B79" s="2"/>
      <c r="C79" s="2"/>
      <c r="D79" s="2"/>
      <c r="E79" s="2"/>
      <c r="F79" s="2"/>
      <c r="G79" s="2"/>
      <c r="H79" s="2"/>
      <c r="I79" s="2"/>
    </row>
    <row r="80" spans="2:9">
      <c r="B80" s="2"/>
      <c r="C80" s="2"/>
      <c r="D80" s="2"/>
      <c r="E80" s="2"/>
      <c r="F80" s="2"/>
      <c r="G80" s="2"/>
      <c r="H80" s="2"/>
      <c r="I80" s="2"/>
    </row>
    <row r="81" spans="2:9">
      <c r="B81" s="2"/>
      <c r="C81" s="2"/>
      <c r="D81" s="2"/>
      <c r="E81" s="2"/>
      <c r="F81" s="2"/>
      <c r="G81" s="2"/>
      <c r="H81" s="2"/>
      <c r="I81" s="2"/>
    </row>
    <row r="82" spans="2:9">
      <c r="B82" s="2"/>
      <c r="C82" s="2"/>
      <c r="D82" s="2"/>
      <c r="E82" s="2"/>
      <c r="F82" s="2"/>
      <c r="G82" s="2"/>
      <c r="H82" s="2"/>
      <c r="I82" s="2"/>
    </row>
    <row r="83" spans="2:9">
      <c r="B83" s="2"/>
      <c r="C83" s="2"/>
      <c r="D83" s="2"/>
      <c r="E83" s="2"/>
      <c r="F83" s="2"/>
      <c r="G83" s="2"/>
      <c r="H83" s="2"/>
      <c r="I83" s="2"/>
    </row>
    <row r="84" spans="2:9">
      <c r="B84" s="2"/>
      <c r="C84" s="2"/>
      <c r="D84" s="2"/>
      <c r="E84" s="2"/>
      <c r="F84" s="2"/>
      <c r="G84" s="2"/>
      <c r="H84" s="2"/>
      <c r="I84" s="2"/>
    </row>
    <row r="85" spans="2:9">
      <c r="B85" s="2"/>
      <c r="C85" s="2"/>
      <c r="D85" s="2"/>
      <c r="E85" s="2"/>
      <c r="F85" s="2"/>
      <c r="G85" s="2"/>
      <c r="H85" s="2"/>
      <c r="I85" s="2"/>
    </row>
    <row r="86" spans="2:9">
      <c r="B86" s="2"/>
      <c r="C86" s="2"/>
      <c r="D86" s="2"/>
      <c r="E86" s="2"/>
      <c r="F86" s="2"/>
      <c r="G86" s="2"/>
      <c r="H86" s="2"/>
      <c r="I86" s="2"/>
    </row>
    <row r="87" spans="2:9">
      <c r="B87" s="2"/>
      <c r="C87" s="2"/>
      <c r="D87" s="2"/>
      <c r="E87" s="2"/>
      <c r="F87" s="2"/>
      <c r="G87" s="2"/>
      <c r="H87" s="2"/>
      <c r="I87" s="2"/>
    </row>
    <row r="88" spans="2:9">
      <c r="B88" s="2"/>
      <c r="C88" s="2"/>
      <c r="D88" s="2"/>
      <c r="E88" s="2"/>
      <c r="F88" s="2"/>
      <c r="G88" s="2"/>
      <c r="H88" s="2"/>
      <c r="I88" s="2"/>
    </row>
    <row r="89" spans="2:9">
      <c r="B89" s="2"/>
      <c r="C89" s="2"/>
      <c r="D89" s="2"/>
      <c r="E89" s="2"/>
      <c r="F89" s="2"/>
      <c r="G89" s="2"/>
      <c r="H89" s="2"/>
      <c r="I89" s="2"/>
    </row>
    <row r="90" spans="2:9">
      <c r="B90" s="2"/>
      <c r="C90" s="2"/>
      <c r="D90" s="2"/>
      <c r="E90" s="2"/>
      <c r="F90" s="2"/>
      <c r="G90" s="2"/>
      <c r="H90" s="2"/>
      <c r="I90" s="2"/>
    </row>
    <row r="91" spans="2:9">
      <c r="B91" s="2"/>
      <c r="C91" s="2"/>
      <c r="D91" s="2"/>
      <c r="E91" s="2"/>
      <c r="F91" s="2"/>
      <c r="G91" s="2"/>
      <c r="H91" s="2"/>
      <c r="I91" s="2"/>
    </row>
    <row r="92" spans="2:9">
      <c r="B92" s="2"/>
      <c r="C92" s="2"/>
      <c r="D92" s="2"/>
      <c r="E92" s="2"/>
      <c r="F92" s="2"/>
      <c r="G92" s="2"/>
      <c r="H92" s="2"/>
      <c r="I92" s="2"/>
    </row>
    <row r="93" spans="2:9">
      <c r="B93" s="2"/>
      <c r="C93" s="2"/>
      <c r="D93" s="2"/>
      <c r="E93" s="2"/>
      <c r="F93" s="2"/>
      <c r="G93" s="2"/>
      <c r="H93" s="2"/>
      <c r="I93" s="2"/>
    </row>
    <row r="94" spans="2:9">
      <c r="B94" s="2"/>
      <c r="C94" s="2"/>
      <c r="D94" s="2"/>
      <c r="E94" s="2"/>
      <c r="F94" s="2"/>
      <c r="G94" s="2"/>
      <c r="H94" s="2"/>
      <c r="I94" s="2"/>
    </row>
    <row r="95" spans="2:9">
      <c r="B95" s="2"/>
      <c r="C95" s="2"/>
      <c r="D95" s="2"/>
      <c r="E95" s="2"/>
      <c r="F95" s="2"/>
      <c r="G95" s="2"/>
      <c r="H95" s="2"/>
      <c r="I95" s="2"/>
    </row>
    <row r="96" spans="2:9">
      <c r="B96" s="2"/>
      <c r="C96" s="2"/>
      <c r="D96" s="2"/>
      <c r="E96" s="2"/>
      <c r="F96" s="2"/>
      <c r="G96" s="2"/>
      <c r="H96" s="2"/>
      <c r="I96" s="2"/>
    </row>
    <row r="97" spans="2:9">
      <c r="B97" s="2"/>
      <c r="C97" s="2"/>
      <c r="D97" s="2"/>
      <c r="E97" s="2"/>
      <c r="F97" s="2"/>
      <c r="G97" s="2"/>
      <c r="H97" s="2"/>
      <c r="I97" s="2"/>
    </row>
    <row r="98" spans="2:9">
      <c r="B98" s="2"/>
      <c r="C98" s="2"/>
      <c r="D98" s="2"/>
      <c r="E98" s="2"/>
      <c r="F98" s="2"/>
      <c r="G98" s="2"/>
      <c r="H98" s="2"/>
      <c r="I98" s="2"/>
    </row>
    <row r="99" spans="2:9">
      <c r="B99" s="2"/>
      <c r="C99" s="2"/>
      <c r="D99" s="2"/>
      <c r="E99" s="2"/>
      <c r="F99" s="2"/>
      <c r="G99" s="2"/>
      <c r="H99" s="2"/>
      <c r="I99" s="2"/>
    </row>
    <row r="100" spans="2:9">
      <c r="B100" s="2"/>
      <c r="C100" s="2"/>
      <c r="D100" s="2"/>
      <c r="E100" s="2"/>
      <c r="F100" s="2"/>
      <c r="G100" s="2"/>
      <c r="H100" s="2"/>
      <c r="I100" s="2"/>
    </row>
    <row r="101" spans="2:9">
      <c r="B101" s="2"/>
      <c r="C101" s="2"/>
      <c r="D101" s="2"/>
      <c r="E101" s="2"/>
      <c r="F101" s="2"/>
      <c r="G101" s="2"/>
      <c r="H101" s="2"/>
      <c r="I101" s="2"/>
    </row>
    <row r="102" spans="2:9">
      <c r="B102" s="2"/>
      <c r="C102" s="2"/>
      <c r="D102" s="2"/>
      <c r="E102" s="2"/>
      <c r="F102" s="2"/>
      <c r="G102" s="2"/>
      <c r="H102" s="2"/>
      <c r="I102" s="2"/>
    </row>
    <row r="103" spans="2:9">
      <c r="B103" s="2"/>
      <c r="C103" s="2"/>
      <c r="D103" s="2"/>
      <c r="E103" s="2"/>
      <c r="F103" s="2"/>
      <c r="G103" s="2"/>
      <c r="H103" s="2"/>
      <c r="I103" s="2"/>
    </row>
    <row r="104" spans="2:9">
      <c r="B104" s="2"/>
      <c r="C104" s="2"/>
      <c r="D104" s="2"/>
      <c r="E104" s="2"/>
      <c r="F104" s="2"/>
      <c r="G104" s="2"/>
      <c r="H104" s="2"/>
      <c r="I104" s="2"/>
    </row>
    <row r="105" spans="2:9">
      <c r="B105" s="2"/>
      <c r="C105" s="2"/>
      <c r="D105" s="2"/>
      <c r="E105" s="2"/>
      <c r="F105" s="2"/>
      <c r="G105" s="2"/>
      <c r="H105" s="2"/>
      <c r="I105" s="2"/>
    </row>
    <row r="106" spans="2:9">
      <c r="B106" s="2"/>
      <c r="C106" s="2"/>
      <c r="D106" s="2"/>
      <c r="E106" s="2"/>
      <c r="F106" s="2"/>
      <c r="G106" s="2"/>
      <c r="H106" s="2"/>
      <c r="I106" s="2"/>
    </row>
    <row r="107" spans="2:9">
      <c r="B107" s="2"/>
      <c r="C107" s="2"/>
      <c r="D107" s="2"/>
      <c r="E107" s="2"/>
      <c r="F107" s="2"/>
      <c r="G107" s="2"/>
      <c r="H107" s="2"/>
      <c r="I107" s="2"/>
    </row>
    <row r="108" spans="2:9">
      <c r="B108" s="2"/>
      <c r="C108" s="2"/>
      <c r="D108" s="2"/>
      <c r="E108" s="2"/>
      <c r="F108" s="2"/>
      <c r="G108" s="2"/>
      <c r="H108" s="2"/>
      <c r="I108" s="2"/>
    </row>
    <row r="109" spans="2:9">
      <c r="B109" s="2"/>
      <c r="C109" s="2"/>
      <c r="D109" s="2"/>
      <c r="E109" s="2"/>
      <c r="F109" s="2"/>
      <c r="G109" s="2"/>
      <c r="H109" s="2"/>
      <c r="I109" s="2"/>
    </row>
    <row r="110" spans="2:9">
      <c r="B110" s="2"/>
      <c r="C110" s="2"/>
      <c r="D110" s="2"/>
      <c r="E110" s="2"/>
      <c r="F110" s="2"/>
      <c r="G110" s="2"/>
      <c r="H110" s="2"/>
      <c r="I110" s="2"/>
    </row>
    <row r="111" spans="2:9">
      <c r="B111" s="2"/>
      <c r="C111" s="2"/>
      <c r="D111" s="2"/>
      <c r="E111" s="2"/>
      <c r="F111" s="2"/>
      <c r="G111" s="2"/>
      <c r="H111" s="2"/>
      <c r="I111" s="2"/>
    </row>
    <row r="112" spans="2:9">
      <c r="B112" s="2"/>
      <c r="C112" s="2"/>
      <c r="D112" s="2"/>
      <c r="E112" s="2"/>
      <c r="F112" s="2"/>
      <c r="G112" s="2"/>
      <c r="H112" s="2"/>
      <c r="I112" s="2"/>
    </row>
    <row r="113" spans="2:9">
      <c r="B113" s="2"/>
      <c r="C113" s="2"/>
      <c r="D113" s="2"/>
      <c r="E113" s="2"/>
      <c r="F113" s="2"/>
      <c r="G113" s="2"/>
      <c r="H113" s="2"/>
      <c r="I113" s="2"/>
    </row>
    <row r="114" spans="2:9">
      <c r="B114" s="2"/>
      <c r="C114" s="2"/>
      <c r="D114" s="2"/>
      <c r="E114" s="2"/>
      <c r="F114" s="2"/>
      <c r="G114" s="2"/>
      <c r="H114" s="2"/>
      <c r="I114" s="2"/>
    </row>
    <row r="115" spans="2:9">
      <c r="B115" s="2"/>
      <c r="C115" s="2"/>
      <c r="D115" s="2"/>
      <c r="E115" s="2"/>
      <c r="F115" s="2"/>
      <c r="G115" s="2"/>
      <c r="H115" s="2"/>
      <c r="I115" s="2"/>
    </row>
    <row r="116" spans="2:9">
      <c r="B116" s="2"/>
      <c r="C116" s="2"/>
      <c r="D116" s="2"/>
      <c r="E116" s="2"/>
      <c r="F116" s="2"/>
      <c r="G116" s="2"/>
      <c r="H116" s="2"/>
      <c r="I116" s="2"/>
    </row>
    <row r="117" spans="2:9">
      <c r="B117" s="2"/>
      <c r="C117" s="2"/>
      <c r="D117" s="2"/>
      <c r="E117" s="2"/>
      <c r="F117" s="2"/>
      <c r="G117" s="2"/>
      <c r="H117" s="2"/>
      <c r="I117" s="2"/>
    </row>
    <row r="118" spans="2:9">
      <c r="B118" s="2"/>
      <c r="C118" s="2"/>
      <c r="D118" s="2"/>
      <c r="E118" s="2"/>
      <c r="F118" s="2"/>
      <c r="G118" s="2"/>
      <c r="H118" s="2"/>
      <c r="I118" s="2"/>
    </row>
    <row r="119" spans="2:9">
      <c r="B119" s="2"/>
      <c r="C119" s="2"/>
      <c r="D119" s="2"/>
      <c r="E119" s="2"/>
      <c r="F119" s="2"/>
      <c r="G119" s="2"/>
      <c r="H119" s="2"/>
      <c r="I119" s="2"/>
    </row>
    <row r="120" spans="2:9">
      <c r="B120" s="2"/>
      <c r="C120" s="2"/>
      <c r="D120" s="2"/>
      <c r="E120" s="2"/>
      <c r="F120" s="2"/>
      <c r="G120" s="2"/>
      <c r="H120" s="2"/>
      <c r="I120" s="2"/>
    </row>
    <row r="121" spans="2:9">
      <c r="B121" s="2"/>
      <c r="C121" s="2"/>
      <c r="D121" s="2"/>
      <c r="E121" s="2"/>
      <c r="F121" s="2"/>
      <c r="G121" s="2"/>
      <c r="H121" s="2"/>
      <c r="I121" s="2"/>
    </row>
    <row r="122" spans="2:9">
      <c r="B122" s="2"/>
      <c r="C122" s="2"/>
      <c r="D122" s="2"/>
      <c r="E122" s="2"/>
      <c r="F122" s="2"/>
      <c r="G122" s="2"/>
      <c r="H122" s="2"/>
      <c r="I122" s="2"/>
    </row>
    <row r="123" spans="2:9">
      <c r="B123" s="2"/>
      <c r="C123" s="2"/>
      <c r="D123" s="2"/>
      <c r="E123" s="2"/>
      <c r="F123" s="2"/>
      <c r="G123" s="2"/>
      <c r="H123" s="2"/>
      <c r="I123" s="2"/>
    </row>
    <row r="124" spans="2:9">
      <c r="B124" s="2"/>
      <c r="C124" s="2"/>
      <c r="D124" s="2"/>
      <c r="E124" s="2"/>
      <c r="F124" s="2"/>
      <c r="G124" s="2"/>
      <c r="H124" s="2"/>
      <c r="I124" s="2"/>
    </row>
    <row r="125" spans="2:9">
      <c r="B125" s="2"/>
      <c r="C125" s="2"/>
      <c r="D125" s="2"/>
      <c r="E125" s="2"/>
      <c r="F125" s="2"/>
      <c r="G125" s="2"/>
      <c r="H125" s="2"/>
      <c r="I125" s="2"/>
    </row>
    <row r="126" spans="2:9">
      <c r="B126" s="2"/>
      <c r="C126" s="2"/>
      <c r="D126" s="2"/>
      <c r="E126" s="2"/>
      <c r="F126" s="2"/>
      <c r="G126" s="2"/>
      <c r="H126" s="2"/>
      <c r="I126" s="2"/>
    </row>
    <row r="127" spans="2:9">
      <c r="B127" s="2"/>
      <c r="C127" s="2"/>
      <c r="D127" s="2"/>
      <c r="E127" s="2"/>
      <c r="F127" s="2"/>
      <c r="G127" s="2"/>
      <c r="H127" s="2"/>
      <c r="I127" s="2"/>
    </row>
    <row r="128" spans="2:9">
      <c r="B128" s="2"/>
      <c r="C128" s="2"/>
      <c r="D128" s="2"/>
      <c r="E128" s="2"/>
      <c r="F128" s="2"/>
      <c r="G128" s="2"/>
      <c r="H128" s="2"/>
      <c r="I128" s="2"/>
    </row>
    <row r="129" spans="2:9">
      <c r="B129" s="2"/>
      <c r="C129" s="2"/>
      <c r="D129" s="2"/>
      <c r="E129" s="2"/>
      <c r="F129" s="2"/>
      <c r="G129" s="2"/>
      <c r="H129" s="2"/>
      <c r="I129" s="2"/>
    </row>
    <row r="130" spans="2:9">
      <c r="B130" s="2"/>
      <c r="C130" s="2"/>
      <c r="D130" s="2"/>
      <c r="E130" s="2"/>
      <c r="F130" s="2"/>
      <c r="G130" s="2"/>
      <c r="H130" s="2"/>
      <c r="I130" s="2"/>
    </row>
    <row r="131" spans="2:9">
      <c r="B131" s="2"/>
      <c r="C131" s="2"/>
      <c r="D131" s="2"/>
      <c r="E131" s="2"/>
      <c r="F131" s="2"/>
      <c r="G131" s="2"/>
      <c r="H131" s="2"/>
      <c r="I131" s="2"/>
    </row>
    <row r="132" spans="2:9">
      <c r="B132" s="2"/>
      <c r="C132" s="2"/>
      <c r="D132" s="2"/>
      <c r="E132" s="2"/>
      <c r="F132" s="2"/>
      <c r="G132" s="2"/>
      <c r="H132" s="2"/>
      <c r="I132" s="2"/>
    </row>
    <row r="133" spans="2:9">
      <c r="B133" s="2"/>
      <c r="C133" s="2"/>
      <c r="D133" s="2"/>
      <c r="E133" s="2"/>
      <c r="F133" s="2"/>
      <c r="G133" s="2"/>
      <c r="H133" s="2"/>
      <c r="I133" s="2"/>
    </row>
    <row r="134" spans="2:9">
      <c r="B134" s="2"/>
      <c r="C134" s="2"/>
      <c r="D134" s="2"/>
      <c r="E134" s="2"/>
      <c r="F134" s="2"/>
      <c r="G134" s="2"/>
      <c r="H134" s="2"/>
      <c r="I134" s="2"/>
    </row>
    <row r="135" spans="2:9">
      <c r="B135" s="2"/>
      <c r="C135" s="2"/>
      <c r="D135" s="2"/>
      <c r="E135" s="2"/>
      <c r="F135" s="2"/>
      <c r="G135" s="2"/>
      <c r="H135" s="2"/>
      <c r="I135" s="2"/>
    </row>
    <row r="136" spans="2:9">
      <c r="B136" s="2"/>
      <c r="C136" s="2"/>
      <c r="D136" s="2"/>
      <c r="E136" s="2"/>
      <c r="F136" s="2"/>
      <c r="G136" s="2"/>
      <c r="H136" s="2"/>
      <c r="I136" s="2"/>
    </row>
    <row r="137" spans="2:9">
      <c r="B137" s="2"/>
      <c r="C137" s="2"/>
      <c r="D137" s="2"/>
      <c r="E137" s="2"/>
      <c r="F137" s="2"/>
      <c r="G137" s="2"/>
      <c r="H137" s="2"/>
      <c r="I137" s="2"/>
    </row>
    <row r="138" spans="2:9">
      <c r="B138" s="2"/>
      <c r="C138" s="2"/>
      <c r="D138" s="2"/>
      <c r="E138" s="2"/>
      <c r="F138" s="2"/>
      <c r="G138" s="2"/>
      <c r="H138" s="2"/>
      <c r="I138" s="2"/>
    </row>
    <row r="139" spans="2:9">
      <c r="B139" s="2"/>
      <c r="C139" s="2"/>
      <c r="D139" s="2"/>
      <c r="E139" s="2"/>
      <c r="F139" s="2"/>
      <c r="G139" s="2"/>
      <c r="H139" s="2"/>
      <c r="I139" s="2"/>
    </row>
    <row r="140" spans="2:9">
      <c r="B140" s="2"/>
      <c r="C140" s="2"/>
      <c r="D140" s="2"/>
      <c r="E140" s="2"/>
      <c r="F140" s="2"/>
      <c r="G140" s="2"/>
      <c r="H140" s="2"/>
      <c r="I140" s="2"/>
    </row>
    <row r="141" spans="2:9">
      <c r="B141" s="2"/>
      <c r="C141" s="2"/>
      <c r="D141" s="2"/>
      <c r="E141" s="2"/>
      <c r="F141" s="2"/>
      <c r="G141" s="2"/>
      <c r="H141" s="2"/>
      <c r="I141" s="2"/>
    </row>
    <row r="142" spans="2:9">
      <c r="B142" s="2"/>
      <c r="C142" s="2"/>
      <c r="D142" s="2"/>
      <c r="E142" s="2"/>
      <c r="F142" s="2"/>
      <c r="G142" s="2"/>
      <c r="H142" s="2"/>
      <c r="I142" s="2"/>
    </row>
    <row r="143" spans="2:9">
      <c r="B143" s="2"/>
      <c r="C143" s="2"/>
      <c r="D143" s="2"/>
      <c r="E143" s="2"/>
      <c r="F143" s="2"/>
      <c r="G143" s="2"/>
      <c r="H143" s="2"/>
      <c r="I143" s="2"/>
    </row>
    <row r="144" spans="2:9">
      <c r="B144" s="2"/>
      <c r="C144" s="2"/>
      <c r="D144" s="2"/>
      <c r="E144" s="2"/>
      <c r="F144" s="2"/>
      <c r="G144" s="2"/>
      <c r="H144" s="2"/>
      <c r="I144" s="2"/>
    </row>
    <row r="145" spans="2:9">
      <c r="B145" s="2"/>
      <c r="C145" s="2"/>
      <c r="D145" s="2"/>
      <c r="E145" s="2"/>
      <c r="F145" s="2"/>
      <c r="G145" s="2"/>
      <c r="H145" s="2"/>
      <c r="I145" s="2"/>
    </row>
    <row r="146" spans="2:9">
      <c r="B146" s="2"/>
      <c r="C146" s="2"/>
      <c r="D146" s="2"/>
      <c r="E146" s="2"/>
      <c r="F146" s="2"/>
      <c r="G146" s="2"/>
      <c r="H146" s="2"/>
      <c r="I146" s="2"/>
    </row>
    <row r="147" spans="2:9">
      <c r="B147" s="2"/>
      <c r="C147" s="2"/>
      <c r="D147" s="2"/>
      <c r="E147" s="2"/>
      <c r="F147" s="2"/>
      <c r="G147" s="2"/>
      <c r="H147" s="2"/>
      <c r="I147" s="2"/>
    </row>
    <row r="148" spans="2:9">
      <c r="B148" s="2"/>
      <c r="C148" s="2"/>
      <c r="D148" s="2"/>
      <c r="E148" s="2"/>
      <c r="F148" s="2"/>
      <c r="G148" s="2"/>
      <c r="H148" s="2"/>
      <c r="I148" s="2"/>
    </row>
    <row r="149" spans="2:9">
      <c r="B149" s="2"/>
      <c r="C149" s="2"/>
      <c r="D149" s="2"/>
      <c r="E149" s="2"/>
      <c r="F149" s="2"/>
      <c r="G149" s="2"/>
      <c r="H149" s="2"/>
      <c r="I149" s="2"/>
    </row>
    <row r="150" spans="2:9">
      <c r="B150" s="2"/>
      <c r="C150" s="2"/>
      <c r="D150" s="2"/>
      <c r="E150" s="2"/>
      <c r="F150" s="2"/>
      <c r="G150" s="2"/>
      <c r="H150" s="2"/>
      <c r="I150" s="2"/>
    </row>
    <row r="151" spans="2:9">
      <c r="B151" s="2"/>
      <c r="C151" s="2"/>
      <c r="D151" s="2"/>
      <c r="E151" s="2"/>
      <c r="F151" s="2"/>
      <c r="G151" s="2"/>
      <c r="H151" s="2"/>
      <c r="I151" s="2"/>
    </row>
    <row r="152" spans="2:9">
      <c r="B152" s="2"/>
      <c r="C152" s="2"/>
      <c r="D152" s="2"/>
      <c r="E152" s="2"/>
      <c r="F152" s="2"/>
      <c r="G152" s="2"/>
      <c r="H152" s="2"/>
      <c r="I152" s="2"/>
    </row>
    <row r="153" spans="2:9">
      <c r="B153" s="2"/>
      <c r="C153" s="2"/>
      <c r="D153" s="2"/>
      <c r="E153" s="2"/>
      <c r="F153" s="2"/>
      <c r="G153" s="2"/>
      <c r="H153" s="2"/>
      <c r="I153" s="2"/>
    </row>
    <row r="154" spans="2:9">
      <c r="B154" s="2"/>
      <c r="C154" s="2"/>
      <c r="D154" s="2"/>
      <c r="E154" s="2"/>
      <c r="F154" s="2"/>
      <c r="G154" s="2"/>
      <c r="H154" s="2"/>
      <c r="I154" s="2"/>
    </row>
    <row r="155" spans="2:9">
      <c r="B155" s="2"/>
      <c r="C155" s="2"/>
      <c r="D155" s="2"/>
      <c r="E155" s="2"/>
      <c r="F155" s="2"/>
      <c r="G155" s="2"/>
      <c r="H155" s="2"/>
      <c r="I155" s="2"/>
    </row>
    <row r="156" spans="2:9">
      <c r="B156" s="2"/>
      <c r="C156" s="2"/>
      <c r="D156" s="2"/>
      <c r="E156" s="2"/>
      <c r="F156" s="2"/>
      <c r="G156" s="2"/>
      <c r="H156" s="2"/>
      <c r="I156" s="2"/>
    </row>
    <row r="157" spans="2:9">
      <c r="B157" s="2"/>
      <c r="C157" s="2"/>
      <c r="D157" s="2"/>
      <c r="E157" s="2"/>
      <c r="F157" s="2"/>
      <c r="G157" s="2"/>
      <c r="H157" s="2"/>
      <c r="I157" s="2"/>
    </row>
    <row r="158" spans="2:9">
      <c r="B158" s="2"/>
      <c r="C158" s="2"/>
      <c r="D158" s="2"/>
      <c r="E158" s="2"/>
      <c r="F158" s="2"/>
      <c r="G158" s="2"/>
      <c r="H158" s="2"/>
      <c r="I158" s="2"/>
    </row>
    <row r="159" spans="2:9">
      <c r="B159" s="2"/>
      <c r="C159" s="2"/>
      <c r="D159" s="2"/>
      <c r="E159" s="2"/>
      <c r="F159" s="2"/>
      <c r="G159" s="2"/>
      <c r="H159" s="2"/>
      <c r="I159" s="2"/>
    </row>
    <row r="160" spans="2:9">
      <c r="B160" s="2"/>
      <c r="C160" s="2"/>
      <c r="D160" s="2"/>
      <c r="E160" s="2"/>
      <c r="F160" s="2"/>
      <c r="G160" s="2"/>
      <c r="H160" s="2"/>
      <c r="I160" s="2"/>
    </row>
    <row r="161" spans="2:9">
      <c r="B161" s="2"/>
      <c r="C161" s="2"/>
      <c r="D161" s="2"/>
      <c r="E161" s="2"/>
      <c r="F161" s="2"/>
      <c r="G161" s="2"/>
      <c r="H161" s="2"/>
      <c r="I161" s="2"/>
    </row>
    <row r="162" spans="2:9">
      <c r="B162" s="2"/>
      <c r="C162" s="2"/>
      <c r="D162" s="2"/>
      <c r="E162" s="2"/>
      <c r="F162" s="2"/>
      <c r="G162" s="2"/>
      <c r="H162" s="2"/>
      <c r="I162" s="2"/>
    </row>
    <row r="163" spans="2:9">
      <c r="B163" s="2"/>
      <c r="C163" s="2"/>
      <c r="D163" s="2"/>
      <c r="E163" s="2"/>
      <c r="F163" s="2"/>
      <c r="G163" s="2"/>
      <c r="H163" s="2"/>
      <c r="I163" s="2"/>
    </row>
    <row r="164" spans="2:9">
      <c r="B164" s="2"/>
      <c r="C164" s="2"/>
      <c r="D164" s="2"/>
      <c r="E164" s="2"/>
      <c r="F164" s="2"/>
      <c r="G164" s="2"/>
      <c r="H164" s="2"/>
      <c r="I164" s="2"/>
    </row>
    <row r="165" spans="2:9">
      <c r="B165" s="2"/>
      <c r="C165" s="2"/>
      <c r="D165" s="2"/>
      <c r="E165" s="2"/>
      <c r="F165" s="2"/>
      <c r="G165" s="2"/>
      <c r="H165" s="2"/>
      <c r="I165" s="2"/>
    </row>
    <row r="166" spans="2:9">
      <c r="B166" s="2"/>
      <c r="C166" s="2"/>
      <c r="D166" s="2"/>
      <c r="E166" s="2"/>
      <c r="F166" s="2"/>
      <c r="G166" s="2"/>
      <c r="H166" s="2"/>
      <c r="I166" s="2"/>
    </row>
    <row r="167" spans="2:9">
      <c r="B167" s="2"/>
      <c r="C167" s="2"/>
      <c r="D167" s="2"/>
      <c r="E167" s="2"/>
      <c r="F167" s="2"/>
      <c r="G167" s="2"/>
      <c r="H167" s="2"/>
      <c r="I167" s="2"/>
    </row>
    <row r="168" spans="2:9">
      <c r="B168" s="2"/>
      <c r="C168" s="2"/>
      <c r="D168" s="2"/>
      <c r="E168" s="2"/>
      <c r="F168" s="2"/>
      <c r="G168" s="2"/>
      <c r="H168" s="2"/>
      <c r="I168" s="2"/>
    </row>
    <row r="169" spans="2:9">
      <c r="B169" s="2"/>
      <c r="C169" s="2"/>
      <c r="D169" s="2"/>
      <c r="E169" s="2"/>
      <c r="F169" s="2"/>
      <c r="G169" s="2"/>
      <c r="H169" s="2"/>
      <c r="I169" s="2"/>
    </row>
    <row r="170" spans="2:9">
      <c r="B170" s="2"/>
      <c r="C170" s="2"/>
      <c r="D170" s="2"/>
      <c r="E170" s="2"/>
      <c r="F170" s="2"/>
      <c r="G170" s="2"/>
      <c r="H170" s="2"/>
      <c r="I170" s="2"/>
    </row>
    <row r="171" spans="2:9">
      <c r="B171" s="2"/>
      <c r="C171" s="2"/>
      <c r="D171" s="2"/>
      <c r="E171" s="2"/>
      <c r="F171" s="2"/>
      <c r="G171" s="2"/>
      <c r="H171" s="2"/>
      <c r="I171" s="2"/>
    </row>
    <row r="172" spans="2:9">
      <c r="B172" s="2"/>
      <c r="C172" s="2"/>
      <c r="D172" s="2"/>
      <c r="E172" s="2"/>
      <c r="F172" s="2"/>
      <c r="G172" s="2"/>
      <c r="H172" s="2"/>
      <c r="I172" s="2"/>
    </row>
    <row r="173" spans="2:9">
      <c r="B173" s="2"/>
      <c r="C173" s="2"/>
      <c r="D173" s="2"/>
      <c r="E173" s="2"/>
      <c r="F173" s="2"/>
      <c r="G173" s="2"/>
      <c r="H173" s="2"/>
      <c r="I173" s="2"/>
    </row>
    <row r="174" spans="2:9">
      <c r="B174" s="2"/>
      <c r="C174" s="2"/>
      <c r="D174" s="2"/>
      <c r="E174" s="2"/>
      <c r="F174" s="2"/>
      <c r="G174" s="2"/>
      <c r="H174" s="2"/>
      <c r="I174" s="2"/>
    </row>
    <row r="175" spans="2:9">
      <c r="B175" s="2"/>
      <c r="C175" s="2"/>
      <c r="D175" s="2"/>
      <c r="E175" s="2"/>
      <c r="F175" s="2"/>
      <c r="G175" s="2"/>
      <c r="H175" s="2"/>
      <c r="I175" s="2"/>
    </row>
    <row r="176" spans="2:9">
      <c r="B176" s="2"/>
      <c r="C176" s="2"/>
      <c r="D176" s="2"/>
      <c r="E176" s="2"/>
      <c r="F176" s="2"/>
      <c r="G176" s="2"/>
      <c r="H176" s="2"/>
      <c r="I176" s="2"/>
    </row>
    <row r="177" spans="2:9">
      <c r="B177" s="2"/>
      <c r="C177" s="2"/>
      <c r="D177" s="2"/>
      <c r="E177" s="2"/>
      <c r="F177" s="2"/>
      <c r="G177" s="2"/>
      <c r="H177" s="2"/>
      <c r="I177" s="2"/>
    </row>
    <row r="178" spans="2:9">
      <c r="B178" s="2"/>
      <c r="C178" s="2"/>
      <c r="D178" s="2"/>
      <c r="E178" s="2"/>
      <c r="F178" s="2"/>
      <c r="G178" s="2"/>
      <c r="H178" s="2"/>
      <c r="I178" s="2"/>
    </row>
    <row r="179" spans="2:9">
      <c r="B179" s="2"/>
      <c r="C179" s="2"/>
      <c r="D179" s="2"/>
      <c r="E179" s="2"/>
      <c r="F179" s="2"/>
      <c r="G179" s="2"/>
      <c r="H179" s="2"/>
      <c r="I179" s="2"/>
    </row>
    <row r="180" spans="2:9">
      <c r="B180" s="2"/>
      <c r="C180" s="2"/>
      <c r="D180" s="2"/>
      <c r="E180" s="2"/>
      <c r="F180" s="2"/>
      <c r="G180" s="2"/>
      <c r="H180" s="2"/>
      <c r="I180" s="2"/>
    </row>
    <row r="181" spans="2:9">
      <c r="B181" s="2"/>
      <c r="C181" s="2"/>
      <c r="D181" s="2"/>
      <c r="E181" s="2"/>
      <c r="F181" s="2"/>
      <c r="G181" s="2"/>
      <c r="H181" s="2"/>
      <c r="I181" s="2"/>
    </row>
    <row r="182" spans="2:9">
      <c r="B182" s="2"/>
      <c r="C182" s="2"/>
      <c r="D182" s="2"/>
      <c r="E182" s="2"/>
      <c r="F182" s="2"/>
      <c r="G182" s="2"/>
      <c r="H182" s="2"/>
      <c r="I182" s="2"/>
    </row>
    <row r="183" spans="2:9">
      <c r="B183" s="2"/>
      <c r="C183" s="2"/>
      <c r="D183" s="2"/>
      <c r="E183" s="2"/>
      <c r="F183" s="2"/>
      <c r="G183" s="2"/>
      <c r="H183" s="2"/>
      <c r="I183" s="2"/>
    </row>
    <row r="184" spans="2:9">
      <c r="B184" s="2"/>
      <c r="C184" s="2"/>
      <c r="D184" s="2"/>
      <c r="E184" s="2"/>
      <c r="F184" s="2"/>
      <c r="G184" s="2"/>
      <c r="H184" s="2"/>
      <c r="I184" s="2"/>
    </row>
    <row r="185" spans="2:9">
      <c r="B185" s="2"/>
      <c r="C185" s="2"/>
      <c r="D185" s="2"/>
      <c r="E185" s="2"/>
      <c r="F185" s="2"/>
      <c r="G185" s="2"/>
      <c r="H185" s="2"/>
      <c r="I185" s="2"/>
    </row>
    <row r="186" spans="2:9">
      <c r="B186" s="2"/>
      <c r="C186" s="2"/>
      <c r="D186" s="2"/>
      <c r="E186" s="2"/>
      <c r="F186" s="2"/>
      <c r="G186" s="2"/>
      <c r="H186" s="2"/>
      <c r="I186" s="2"/>
    </row>
    <row r="187" spans="2:9">
      <c r="B187" s="2"/>
      <c r="C187" s="2"/>
      <c r="D187" s="2"/>
      <c r="E187" s="2"/>
      <c r="F187" s="2"/>
      <c r="G187" s="2"/>
      <c r="H187" s="2"/>
      <c r="I187" s="2"/>
    </row>
    <row r="188" spans="2:9">
      <c r="B188" s="2"/>
      <c r="C188" s="2"/>
      <c r="D188" s="2"/>
      <c r="E188" s="2"/>
      <c r="F188" s="2"/>
      <c r="G188" s="2"/>
      <c r="H188" s="2"/>
      <c r="I188" s="2"/>
    </row>
    <row r="189" spans="2:9">
      <c r="B189" s="2"/>
      <c r="C189" s="2"/>
      <c r="D189" s="2"/>
      <c r="E189" s="2"/>
      <c r="F189" s="2"/>
      <c r="G189" s="2"/>
      <c r="H189" s="2"/>
      <c r="I189" s="2"/>
    </row>
    <row r="190" spans="2:9">
      <c r="B190" s="2"/>
      <c r="C190" s="2"/>
      <c r="D190" s="2"/>
      <c r="E190" s="2"/>
      <c r="F190" s="2"/>
      <c r="G190" s="2"/>
      <c r="H190" s="2"/>
      <c r="I190" s="2"/>
    </row>
    <row r="191" spans="2:9">
      <c r="B191" s="2"/>
      <c r="C191" s="2"/>
      <c r="D191" s="2"/>
      <c r="E191" s="2"/>
      <c r="F191" s="2"/>
      <c r="G191" s="2"/>
      <c r="H191" s="2"/>
      <c r="I191" s="2"/>
    </row>
    <row r="192" spans="2:9">
      <c r="B192" s="2"/>
      <c r="C192" s="2"/>
      <c r="D192" s="2"/>
      <c r="E192" s="2"/>
      <c r="F192" s="2"/>
      <c r="G192" s="2"/>
      <c r="H192" s="2"/>
      <c r="I192" s="2"/>
    </row>
    <row r="193" spans="2:9">
      <c r="B193" s="2"/>
      <c r="C193" s="2"/>
      <c r="D193" s="2"/>
      <c r="E193" s="2"/>
      <c r="F193" s="2"/>
      <c r="G193" s="2"/>
      <c r="H193" s="2"/>
      <c r="I193" s="2"/>
    </row>
    <row r="194" spans="2:9">
      <c r="B194" s="2"/>
      <c r="C194" s="2"/>
      <c r="D194" s="2"/>
      <c r="E194" s="2"/>
      <c r="F194" s="2"/>
      <c r="G194" s="2"/>
      <c r="H194" s="2"/>
      <c r="I194" s="2"/>
    </row>
    <row r="195" spans="2:9">
      <c r="B195" s="2"/>
      <c r="C195" s="2"/>
      <c r="D195" s="2"/>
      <c r="E195" s="2"/>
      <c r="F195" s="2"/>
      <c r="G195" s="2"/>
      <c r="H195" s="2"/>
      <c r="I195" s="2"/>
    </row>
    <row r="196" spans="2:9">
      <c r="B196" s="2"/>
      <c r="C196" s="2"/>
      <c r="D196" s="2"/>
      <c r="E196" s="2"/>
      <c r="F196" s="2"/>
      <c r="G196" s="2"/>
      <c r="H196" s="2"/>
      <c r="I196" s="2"/>
    </row>
    <row r="197" spans="2:9">
      <c r="B197" s="2"/>
      <c r="C197" s="2"/>
      <c r="D197" s="2"/>
      <c r="E197" s="2"/>
      <c r="F197" s="2"/>
      <c r="G197" s="2"/>
      <c r="H197" s="2"/>
      <c r="I197" s="2"/>
    </row>
    <row r="198" spans="2:9">
      <c r="B198" s="2"/>
      <c r="C198" s="2"/>
      <c r="D198" s="2"/>
      <c r="E198" s="2"/>
      <c r="F198" s="2"/>
      <c r="G198" s="2"/>
      <c r="H198" s="2"/>
      <c r="I198" s="2"/>
    </row>
    <row r="199" spans="2:9">
      <c r="B199" s="2"/>
      <c r="C199" s="2"/>
      <c r="D199" s="2"/>
      <c r="E199" s="2"/>
      <c r="F199" s="2"/>
      <c r="G199" s="2"/>
      <c r="H199" s="2"/>
      <c r="I199" s="2"/>
    </row>
    <row r="200" spans="2:9">
      <c r="B200" s="2"/>
      <c r="C200" s="2"/>
      <c r="D200" s="2"/>
      <c r="E200" s="2"/>
      <c r="F200" s="2"/>
      <c r="G200" s="2"/>
      <c r="H200" s="2"/>
      <c r="I200" s="2"/>
    </row>
    <row r="201" spans="2:9">
      <c r="B201" s="2"/>
      <c r="C201" s="2"/>
      <c r="D201" s="2"/>
      <c r="E201" s="2"/>
      <c r="F201" s="2"/>
      <c r="G201" s="2"/>
      <c r="H201" s="2"/>
      <c r="I201" s="2"/>
    </row>
    <row r="202" spans="2:9">
      <c r="B202" s="2"/>
      <c r="C202" s="2"/>
      <c r="D202" s="2"/>
      <c r="E202" s="2"/>
      <c r="F202" s="2"/>
      <c r="G202" s="2"/>
      <c r="H202" s="2"/>
      <c r="I202" s="2"/>
    </row>
    <row r="203" spans="2:9">
      <c r="B203" s="2"/>
      <c r="C203" s="2"/>
      <c r="D203" s="2"/>
      <c r="E203" s="2"/>
      <c r="F203" s="2"/>
      <c r="G203" s="2"/>
      <c r="H203" s="2"/>
      <c r="I203" s="2"/>
    </row>
    <row r="204" spans="2:9">
      <c r="B204" s="2"/>
      <c r="C204" s="2"/>
      <c r="D204" s="2"/>
      <c r="E204" s="2"/>
      <c r="F204" s="2"/>
      <c r="G204" s="2"/>
      <c r="H204" s="2"/>
      <c r="I204" s="2"/>
    </row>
    <row r="205" spans="2:9">
      <c r="B205" s="2"/>
      <c r="C205" s="2"/>
      <c r="D205" s="2"/>
      <c r="E205" s="2"/>
      <c r="F205" s="2"/>
      <c r="G205" s="2"/>
      <c r="H205" s="2"/>
      <c r="I205" s="2"/>
    </row>
    <row r="206" spans="2:9">
      <c r="B206" s="2"/>
      <c r="C206" s="2"/>
      <c r="D206" s="2"/>
      <c r="E206" s="2"/>
      <c r="F206" s="2"/>
      <c r="G206" s="2"/>
      <c r="H206" s="2"/>
      <c r="I206" s="2"/>
    </row>
    <row r="207" spans="2:9">
      <c r="B207" s="2"/>
      <c r="C207" s="2"/>
      <c r="D207" s="2"/>
      <c r="E207" s="2"/>
      <c r="F207" s="2"/>
      <c r="G207" s="2"/>
      <c r="H207" s="2"/>
      <c r="I207" s="2"/>
    </row>
    <row r="208" spans="2:9">
      <c r="B208" s="2"/>
      <c r="C208" s="2"/>
      <c r="D208" s="2"/>
      <c r="E208" s="2"/>
      <c r="F208" s="2"/>
      <c r="G208" s="2"/>
      <c r="H208" s="2"/>
      <c r="I208" s="2"/>
    </row>
    <row r="209" spans="2:9">
      <c r="B209" s="2"/>
      <c r="C209" s="2"/>
      <c r="D209" s="2"/>
      <c r="E209" s="2"/>
      <c r="F209" s="2"/>
      <c r="G209" s="2"/>
      <c r="H209" s="2"/>
      <c r="I209" s="2"/>
    </row>
    <row r="210" spans="2:9">
      <c r="B210" s="2"/>
      <c r="C210" s="2"/>
      <c r="D210" s="2"/>
      <c r="E210" s="2"/>
      <c r="F210" s="2"/>
      <c r="G210" s="2"/>
      <c r="H210" s="2"/>
      <c r="I210" s="2"/>
    </row>
    <row r="211" spans="2:9">
      <c r="B211" s="2"/>
      <c r="C211" s="2"/>
      <c r="D211" s="2"/>
      <c r="E211" s="2"/>
      <c r="F211" s="2"/>
      <c r="G211" s="2"/>
      <c r="H211" s="2"/>
      <c r="I211" s="2"/>
    </row>
    <row r="212" spans="2:9">
      <c r="B212" s="2"/>
      <c r="C212" s="2"/>
      <c r="D212" s="2"/>
      <c r="E212" s="2"/>
      <c r="F212" s="2"/>
      <c r="G212" s="2"/>
      <c r="H212" s="2"/>
      <c r="I212" s="2"/>
    </row>
    <row r="213" spans="2:9">
      <c r="B213" s="2"/>
      <c r="C213" s="2"/>
      <c r="D213" s="2"/>
      <c r="E213" s="2"/>
      <c r="F213" s="2"/>
      <c r="G213" s="2"/>
      <c r="H213" s="2"/>
      <c r="I213" s="2"/>
    </row>
    <row r="214" spans="2:9">
      <c r="B214" s="2"/>
      <c r="C214" s="2"/>
      <c r="D214" s="2"/>
      <c r="E214" s="2"/>
      <c r="F214" s="2"/>
      <c r="G214" s="2"/>
      <c r="H214" s="2"/>
      <c r="I214" s="2"/>
    </row>
    <row r="215" spans="2:9">
      <c r="B215" s="2"/>
      <c r="C215" s="2"/>
      <c r="D215" s="2"/>
      <c r="E215" s="2"/>
      <c r="F215" s="2"/>
      <c r="G215" s="2"/>
      <c r="H215" s="2"/>
      <c r="I215" s="2"/>
    </row>
    <row r="216" spans="2:9">
      <c r="B216" s="2"/>
      <c r="C216" s="2"/>
      <c r="D216" s="2"/>
      <c r="E216" s="2"/>
      <c r="F216" s="2"/>
      <c r="G216" s="2"/>
      <c r="H216" s="2"/>
      <c r="I216" s="2"/>
    </row>
    <row r="217" spans="2:9">
      <c r="B217" s="2"/>
      <c r="C217" s="2"/>
      <c r="D217" s="2"/>
      <c r="E217" s="2"/>
      <c r="F217" s="2"/>
      <c r="G217" s="2"/>
      <c r="H217" s="2"/>
      <c r="I217" s="2"/>
    </row>
    <row r="218" spans="2:9">
      <c r="B218" s="2"/>
      <c r="C218" s="2"/>
      <c r="D218" s="2"/>
      <c r="E218" s="2"/>
      <c r="F218" s="2"/>
      <c r="G218" s="2"/>
      <c r="H218" s="2"/>
      <c r="I218" s="2"/>
    </row>
    <row r="219" spans="2:9">
      <c r="B219" s="2"/>
      <c r="C219" s="2"/>
      <c r="D219" s="2"/>
      <c r="E219" s="2"/>
      <c r="F219" s="2"/>
      <c r="G219" s="2"/>
      <c r="H219" s="2"/>
      <c r="I219" s="2"/>
    </row>
    <row r="220" spans="2:9">
      <c r="B220" s="2"/>
      <c r="C220" s="2"/>
      <c r="D220" s="2"/>
      <c r="E220" s="2"/>
      <c r="F220" s="2"/>
      <c r="G220" s="2"/>
      <c r="H220" s="2"/>
      <c r="I220" s="2"/>
    </row>
    <row r="221" spans="2:9">
      <c r="B221" s="2"/>
      <c r="C221" s="2"/>
      <c r="D221" s="2"/>
      <c r="E221" s="2"/>
      <c r="F221" s="2"/>
      <c r="G221" s="2"/>
      <c r="H221" s="2"/>
      <c r="I221" s="2"/>
    </row>
    <row r="222" spans="2:9">
      <c r="B222" s="2"/>
      <c r="C222" s="2"/>
      <c r="D222" s="2"/>
      <c r="E222" s="2"/>
      <c r="F222" s="2"/>
      <c r="G222" s="2"/>
      <c r="H222" s="2"/>
      <c r="I222" s="2"/>
    </row>
    <row r="223" spans="2:9">
      <c r="B223" s="2"/>
      <c r="C223" s="2"/>
      <c r="D223" s="2"/>
      <c r="E223" s="2"/>
      <c r="F223" s="2"/>
      <c r="G223" s="2"/>
      <c r="H223" s="2"/>
      <c r="I223" s="2"/>
    </row>
    <row r="224" spans="2:9">
      <c r="B224" s="2"/>
      <c r="C224" s="2"/>
      <c r="D224" s="2"/>
      <c r="E224" s="2"/>
      <c r="F224" s="2"/>
      <c r="G224" s="2"/>
      <c r="H224" s="2"/>
      <c r="I224" s="2"/>
    </row>
    <row r="225" spans="2:9">
      <c r="B225" s="2"/>
      <c r="C225" s="2"/>
      <c r="D225" s="2"/>
      <c r="E225" s="2"/>
      <c r="F225" s="2"/>
      <c r="G225" s="2"/>
      <c r="H225" s="2"/>
      <c r="I225" s="2"/>
    </row>
    <row r="226" spans="2:9">
      <c r="B226" s="2"/>
      <c r="C226" s="2"/>
      <c r="D226" s="2"/>
      <c r="E226" s="2"/>
      <c r="F226" s="2"/>
      <c r="G226" s="2"/>
      <c r="H226" s="2"/>
      <c r="I226" s="2"/>
    </row>
    <row r="227" spans="2:9">
      <c r="B227" s="2"/>
      <c r="C227" s="2"/>
      <c r="D227" s="2"/>
      <c r="E227" s="2"/>
      <c r="F227" s="2"/>
      <c r="G227" s="2"/>
      <c r="H227" s="2"/>
      <c r="I227" s="2"/>
    </row>
    <row r="228" spans="2:9">
      <c r="B228" s="2"/>
      <c r="C228" s="2"/>
      <c r="D228" s="2"/>
      <c r="E228" s="2"/>
      <c r="F228" s="2"/>
      <c r="G228" s="2"/>
      <c r="H228" s="2"/>
      <c r="I228" s="2"/>
    </row>
    <row r="229" spans="2:9">
      <c r="B229" s="2"/>
      <c r="C229" s="2"/>
      <c r="D229" s="2"/>
      <c r="E229" s="2"/>
      <c r="F229" s="2"/>
      <c r="G229" s="2"/>
      <c r="H229" s="2"/>
      <c r="I229" s="2"/>
    </row>
    <row r="230" spans="2:9">
      <c r="B230" s="2"/>
      <c r="C230" s="2"/>
      <c r="D230" s="2"/>
      <c r="E230" s="2"/>
      <c r="F230" s="2"/>
      <c r="G230" s="2"/>
      <c r="H230" s="2"/>
      <c r="I230" s="2"/>
    </row>
    <row r="231" spans="2:9">
      <c r="B231" s="2"/>
      <c r="C231" s="2"/>
      <c r="D231" s="2"/>
      <c r="E231" s="2"/>
      <c r="F231" s="2"/>
      <c r="G231" s="2"/>
      <c r="H231" s="2"/>
      <c r="I231" s="2"/>
    </row>
    <row r="232" spans="2:9">
      <c r="B232" s="2"/>
      <c r="C232" s="2"/>
      <c r="D232" s="2"/>
      <c r="E232" s="2"/>
      <c r="F232" s="2"/>
      <c r="G232" s="2"/>
      <c r="H232" s="2"/>
      <c r="I232" s="2"/>
    </row>
    <row r="233" spans="2:9">
      <c r="B233" s="2"/>
      <c r="C233" s="2"/>
      <c r="D233" s="2"/>
      <c r="E233" s="2"/>
      <c r="F233" s="2"/>
      <c r="G233" s="2"/>
      <c r="H233" s="2"/>
      <c r="I233" s="2"/>
    </row>
    <row r="234" spans="2:9">
      <c r="B234" s="2"/>
      <c r="C234" s="2"/>
      <c r="D234" s="2"/>
      <c r="E234" s="2"/>
      <c r="F234" s="2"/>
      <c r="G234" s="2"/>
      <c r="H234" s="2"/>
      <c r="I234" s="2"/>
    </row>
    <row r="235" spans="2:9">
      <c r="B235" s="2"/>
      <c r="C235" s="2"/>
      <c r="D235" s="2"/>
      <c r="E235" s="2"/>
      <c r="F235" s="2"/>
      <c r="G235" s="2"/>
      <c r="H235" s="2"/>
      <c r="I235" s="2"/>
    </row>
    <row r="236" spans="2:9">
      <c r="B236" s="2"/>
      <c r="C236" s="2"/>
      <c r="D236" s="2"/>
      <c r="E236" s="2"/>
      <c r="F236" s="2"/>
      <c r="G236" s="2"/>
      <c r="H236" s="2"/>
      <c r="I236" s="2"/>
    </row>
    <row r="237" spans="2:9">
      <c r="B237" s="2"/>
      <c r="C237" s="2"/>
      <c r="D237" s="2"/>
      <c r="E237" s="2"/>
      <c r="F237" s="2"/>
      <c r="G237" s="2"/>
      <c r="H237" s="2"/>
      <c r="I237" s="2"/>
    </row>
    <row r="238" spans="2:9">
      <c r="B238" s="2"/>
      <c r="C238" s="2"/>
      <c r="D238" s="2"/>
      <c r="E238" s="2"/>
      <c r="F238" s="2"/>
      <c r="G238" s="2"/>
      <c r="H238" s="2"/>
      <c r="I238" s="2"/>
    </row>
    <row r="239" spans="2:9">
      <c r="B239" s="2"/>
      <c r="C239" s="2"/>
      <c r="D239" s="2"/>
      <c r="E239" s="2"/>
      <c r="F239" s="2"/>
      <c r="G239" s="2"/>
      <c r="H239" s="2"/>
      <c r="I239" s="2"/>
    </row>
    <row r="240" spans="2:9">
      <c r="B240" s="2"/>
      <c r="C240" s="2"/>
      <c r="D240" s="2"/>
      <c r="E240" s="2"/>
      <c r="F240" s="2"/>
      <c r="G240" s="2"/>
      <c r="H240" s="2"/>
      <c r="I240" s="2"/>
    </row>
    <row r="241" spans="2:9">
      <c r="B241" s="2"/>
      <c r="C241" s="2"/>
      <c r="D241" s="2"/>
      <c r="E241" s="2"/>
      <c r="F241" s="2"/>
      <c r="G241" s="2"/>
      <c r="H241" s="2"/>
      <c r="I241" s="2"/>
    </row>
    <row r="242" spans="2:9">
      <c r="B242" s="2"/>
      <c r="C242" s="2"/>
      <c r="D242" s="2"/>
      <c r="E242" s="2"/>
      <c r="F242" s="2"/>
      <c r="G242" s="2"/>
      <c r="H242" s="2"/>
      <c r="I242" s="2"/>
    </row>
    <row r="243" spans="2:9">
      <c r="B243" s="2"/>
      <c r="C243" s="2"/>
      <c r="D243" s="2"/>
      <c r="E243" s="2"/>
      <c r="F243" s="2"/>
      <c r="G243" s="2"/>
      <c r="H243" s="2"/>
      <c r="I243" s="2"/>
    </row>
    <row r="244" spans="2:9">
      <c r="B244" s="2"/>
      <c r="C244" s="2"/>
      <c r="D244" s="2"/>
      <c r="E244" s="2"/>
      <c r="F244" s="2"/>
      <c r="G244" s="2"/>
      <c r="H244" s="2"/>
      <c r="I244" s="2"/>
    </row>
    <row r="245" spans="2:9">
      <c r="B245" s="2"/>
      <c r="C245" s="2"/>
      <c r="D245" s="2"/>
      <c r="E245" s="2"/>
      <c r="F245" s="2"/>
      <c r="G245" s="2"/>
      <c r="H245" s="2"/>
      <c r="I245" s="2"/>
    </row>
    <row r="246" spans="2:9">
      <c r="B246" s="2"/>
      <c r="C246" s="2"/>
      <c r="D246" s="2"/>
      <c r="E246" s="2"/>
      <c r="F246" s="2"/>
      <c r="G246" s="2"/>
      <c r="H246" s="2"/>
      <c r="I246" s="2"/>
    </row>
    <row r="247" spans="2:9">
      <c r="B247" s="2"/>
      <c r="C247" s="2"/>
      <c r="D247" s="2"/>
      <c r="E247" s="2"/>
      <c r="F247" s="2"/>
      <c r="G247" s="2"/>
      <c r="H247" s="2"/>
      <c r="I247" s="2"/>
    </row>
    <row r="248" spans="2:9">
      <c r="B248" s="2"/>
      <c r="C248" s="2"/>
      <c r="D248" s="2"/>
      <c r="E248" s="2"/>
      <c r="F248" s="2"/>
      <c r="G248" s="2"/>
      <c r="H248" s="2"/>
      <c r="I248" s="2"/>
    </row>
    <row r="249" spans="2:9">
      <c r="B249" s="2"/>
      <c r="C249" s="2"/>
      <c r="D249" s="2"/>
      <c r="E249" s="2"/>
      <c r="F249" s="2"/>
      <c r="G249" s="2"/>
      <c r="H249" s="2"/>
      <c r="I249" s="2"/>
    </row>
    <row r="250" spans="2:9">
      <c r="B250" s="2"/>
      <c r="C250" s="2"/>
      <c r="D250" s="2"/>
      <c r="E250" s="2"/>
      <c r="F250" s="2"/>
      <c r="G250" s="2"/>
      <c r="H250" s="2"/>
      <c r="I250" s="2"/>
    </row>
    <row r="251" spans="2:9">
      <c r="B251" s="2"/>
      <c r="C251" s="2"/>
      <c r="D251" s="2"/>
      <c r="E251" s="2"/>
      <c r="F251" s="2"/>
      <c r="G251" s="2"/>
      <c r="H251" s="2"/>
      <c r="I251" s="2"/>
    </row>
    <row r="252" spans="2:9">
      <c r="B252" s="2"/>
      <c r="C252" s="2"/>
      <c r="D252" s="2"/>
      <c r="E252" s="2"/>
      <c r="F252" s="2"/>
      <c r="G252" s="2"/>
      <c r="H252" s="2"/>
      <c r="I252" s="2"/>
    </row>
    <row r="253" spans="2:9">
      <c r="B253" s="2"/>
      <c r="C253" s="2"/>
      <c r="D253" s="2"/>
      <c r="E253" s="2"/>
      <c r="F253" s="2"/>
      <c r="G253" s="2"/>
      <c r="H253" s="2"/>
      <c r="I253" s="2"/>
    </row>
    <row r="254" spans="2:9">
      <c r="B254" s="2"/>
      <c r="C254" s="2"/>
      <c r="D254" s="2"/>
      <c r="E254" s="2"/>
      <c r="F254" s="2"/>
      <c r="G254" s="2"/>
      <c r="H254" s="2"/>
      <c r="I254" s="2"/>
    </row>
    <row r="255" spans="2:9">
      <c r="B255" s="2"/>
      <c r="C255" s="2"/>
      <c r="D255" s="2"/>
      <c r="E255" s="2"/>
      <c r="F255" s="2"/>
      <c r="G255" s="2"/>
      <c r="H255" s="2"/>
      <c r="I255" s="2"/>
    </row>
    <row r="256" spans="2:9">
      <c r="B256" s="2"/>
      <c r="C256" s="2"/>
      <c r="D256" s="2"/>
      <c r="E256" s="2"/>
      <c r="F256" s="2"/>
      <c r="G256" s="2"/>
      <c r="H256" s="2"/>
      <c r="I256" s="2"/>
    </row>
    <row r="257" spans="2:9">
      <c r="B257" s="2"/>
      <c r="C257" s="2"/>
      <c r="D257" s="2"/>
      <c r="E257" s="2"/>
      <c r="F257" s="2"/>
      <c r="G257" s="2"/>
      <c r="H257" s="2"/>
      <c r="I257" s="2"/>
    </row>
    <row r="258" spans="2:9">
      <c r="B258" s="2"/>
      <c r="C258" s="2"/>
      <c r="D258" s="2"/>
      <c r="E258" s="2"/>
      <c r="F258" s="2"/>
      <c r="G258" s="2"/>
      <c r="H258" s="2"/>
      <c r="I258" s="2"/>
    </row>
    <row r="259" spans="2:9">
      <c r="B259" s="2"/>
      <c r="C259" s="2"/>
      <c r="D259" s="2"/>
      <c r="E259" s="2"/>
      <c r="F259" s="2"/>
      <c r="G259" s="2"/>
      <c r="H259" s="2"/>
      <c r="I259" s="2"/>
    </row>
    <row r="260" spans="2:9">
      <c r="B260" s="2"/>
      <c r="C260" s="2"/>
      <c r="D260" s="2"/>
      <c r="E260" s="2"/>
      <c r="F260" s="2"/>
      <c r="G260" s="2"/>
      <c r="H260" s="2"/>
      <c r="I260" s="2"/>
    </row>
    <row r="261" spans="2:9">
      <c r="B261" s="2"/>
      <c r="C261" s="2"/>
      <c r="D261" s="2"/>
      <c r="E261" s="2"/>
      <c r="F261" s="2"/>
      <c r="G261" s="2"/>
      <c r="H261" s="2"/>
      <c r="I261" s="2"/>
    </row>
    <row r="262" spans="2:9">
      <c r="B262" s="2"/>
      <c r="C262" s="2"/>
      <c r="D262" s="2"/>
      <c r="E262" s="2"/>
      <c r="F262" s="2"/>
      <c r="G262" s="2"/>
      <c r="H262" s="2"/>
      <c r="I262" s="2"/>
    </row>
    <row r="263" spans="2:9">
      <c r="B263" s="2"/>
      <c r="C263" s="2"/>
      <c r="D263" s="2"/>
      <c r="E263" s="2"/>
      <c r="F263" s="2"/>
      <c r="G263" s="2"/>
      <c r="H263" s="2"/>
      <c r="I263" s="2"/>
    </row>
    <row r="264" spans="2:9">
      <c r="B264" s="2"/>
      <c r="C264" s="2"/>
      <c r="D264" s="2"/>
      <c r="E264" s="2"/>
      <c r="F264" s="2"/>
      <c r="G264" s="2"/>
      <c r="H264" s="2"/>
      <c r="I264" s="2"/>
    </row>
    <row r="265" spans="2:9">
      <c r="B265" s="2"/>
      <c r="C265" s="2"/>
      <c r="D265" s="2"/>
      <c r="E265" s="2"/>
      <c r="F265" s="2"/>
      <c r="G265" s="2"/>
      <c r="H265" s="2"/>
      <c r="I265" s="2"/>
    </row>
    <row r="266" spans="2:9">
      <c r="B266" s="2"/>
      <c r="C266" s="2"/>
      <c r="D266" s="2"/>
      <c r="E266" s="2"/>
      <c r="F266" s="2"/>
      <c r="G266" s="2"/>
      <c r="H266" s="2"/>
      <c r="I266" s="2"/>
    </row>
    <row r="267" spans="2:9">
      <c r="B267" s="2"/>
      <c r="C267" s="2"/>
      <c r="D267" s="2"/>
      <c r="E267" s="2"/>
      <c r="F267" s="2"/>
      <c r="G267" s="2"/>
      <c r="H267" s="2"/>
      <c r="I267" s="2"/>
    </row>
    <row r="268" spans="2:9">
      <c r="B268" s="2"/>
      <c r="C268" s="2"/>
      <c r="D268" s="2"/>
      <c r="E268" s="2"/>
      <c r="F268" s="2"/>
      <c r="G268" s="2"/>
      <c r="H268" s="2"/>
      <c r="I268" s="2"/>
    </row>
    <row r="269" spans="2:9">
      <c r="B269" s="2"/>
      <c r="C269" s="2"/>
      <c r="D269" s="2"/>
      <c r="E269" s="2"/>
      <c r="F269" s="2"/>
      <c r="G269" s="2"/>
      <c r="H269" s="2"/>
      <c r="I269" s="2"/>
    </row>
    <row r="270" spans="2:9">
      <c r="B270" s="2"/>
      <c r="C270" s="2"/>
      <c r="D270" s="2"/>
      <c r="E270" s="2"/>
      <c r="F270" s="2"/>
      <c r="G270" s="2"/>
      <c r="H270" s="2"/>
      <c r="I270" s="2"/>
    </row>
    <row r="271" spans="2:9">
      <c r="B271" s="2"/>
      <c r="C271" s="2"/>
      <c r="D271" s="2"/>
      <c r="E271" s="2"/>
      <c r="F271" s="2"/>
      <c r="G271" s="2"/>
      <c r="H271" s="2"/>
      <c r="I271" s="2"/>
    </row>
    <row r="272" spans="2:9">
      <c r="B272" s="2"/>
      <c r="C272" s="2"/>
      <c r="D272" s="2"/>
      <c r="E272" s="2"/>
      <c r="F272" s="2"/>
      <c r="G272" s="2"/>
      <c r="H272" s="2"/>
      <c r="I272" s="2"/>
    </row>
    <row r="273" spans="2:9">
      <c r="B273" s="2"/>
      <c r="C273" s="2"/>
      <c r="D273" s="2"/>
      <c r="E273" s="2"/>
      <c r="F273" s="2"/>
      <c r="G273" s="2"/>
      <c r="H273" s="2"/>
      <c r="I273" s="2"/>
    </row>
    <row r="274" spans="2:9">
      <c r="B274" s="2"/>
      <c r="C274" s="2"/>
      <c r="D274" s="2"/>
      <c r="E274" s="2"/>
      <c r="F274" s="2"/>
      <c r="G274" s="2"/>
      <c r="H274" s="2"/>
      <c r="I274" s="2"/>
    </row>
    <row r="275" spans="2:9">
      <c r="B275" s="2"/>
      <c r="C275" s="2"/>
      <c r="D275" s="2"/>
      <c r="E275" s="2"/>
      <c r="F275" s="2"/>
      <c r="G275" s="2"/>
      <c r="H275" s="2"/>
      <c r="I275" s="2"/>
    </row>
    <row r="276" spans="2:9">
      <c r="B276" s="2"/>
      <c r="C276" s="2"/>
      <c r="D276" s="2"/>
      <c r="E276" s="2"/>
      <c r="F276" s="2"/>
      <c r="G276" s="2"/>
      <c r="H276" s="2"/>
      <c r="I276" s="2"/>
    </row>
    <row r="277" spans="2:9">
      <c r="B277" s="2"/>
      <c r="C277" s="2"/>
      <c r="D277" s="2"/>
      <c r="E277" s="2"/>
      <c r="F277" s="2"/>
      <c r="G277" s="2"/>
      <c r="H277" s="2"/>
      <c r="I277" s="2"/>
    </row>
    <row r="278" spans="2:9">
      <c r="B278" s="2"/>
      <c r="C278" s="2"/>
      <c r="D278" s="2"/>
      <c r="E278" s="2"/>
      <c r="F278" s="2"/>
      <c r="G278" s="2"/>
      <c r="H278" s="2"/>
      <c r="I278" s="2"/>
    </row>
    <row r="279" spans="2:9">
      <c r="B279" s="2"/>
      <c r="C279" s="2"/>
      <c r="D279" s="2"/>
      <c r="E279" s="2"/>
      <c r="F279" s="2"/>
      <c r="G279" s="2"/>
      <c r="H279" s="2"/>
      <c r="I279" s="2"/>
    </row>
    <row r="280" spans="2:9">
      <c r="B280" s="2"/>
      <c r="C280" s="2"/>
      <c r="D280" s="2"/>
      <c r="E280" s="2"/>
      <c r="F280" s="2"/>
      <c r="G280" s="2"/>
      <c r="H280" s="2"/>
      <c r="I280" s="2"/>
    </row>
    <row r="281" spans="2:9">
      <c r="B281" s="2"/>
      <c r="C281" s="2"/>
      <c r="D281" s="2"/>
      <c r="E281" s="2"/>
      <c r="F281" s="2"/>
      <c r="G281" s="2"/>
      <c r="H281" s="2"/>
      <c r="I281" s="2"/>
    </row>
    <row r="282" spans="2:9">
      <c r="B282" s="2"/>
      <c r="C282" s="2"/>
      <c r="D282" s="2"/>
      <c r="E282" s="2"/>
      <c r="F282" s="2"/>
      <c r="G282" s="2"/>
      <c r="H282" s="2"/>
      <c r="I282" s="2"/>
    </row>
    <row r="283" spans="2:9">
      <c r="B283" s="2"/>
      <c r="C283" s="2"/>
      <c r="D283" s="2"/>
      <c r="E283" s="2"/>
      <c r="F283" s="2"/>
      <c r="G283" s="2"/>
      <c r="H283" s="2"/>
      <c r="I283" s="2"/>
    </row>
    <row r="284" spans="2:9">
      <c r="B284" s="2"/>
      <c r="C284" s="2"/>
      <c r="D284" s="2"/>
      <c r="E284" s="2"/>
      <c r="F284" s="2"/>
      <c r="G284" s="2"/>
      <c r="H284" s="2"/>
      <c r="I284" s="2"/>
    </row>
    <row r="285" spans="2:9">
      <c r="B285" s="2"/>
      <c r="C285" s="2"/>
      <c r="D285" s="2"/>
      <c r="E285" s="2"/>
      <c r="F285" s="2"/>
      <c r="G285" s="2"/>
      <c r="H285" s="2"/>
      <c r="I285" s="2"/>
    </row>
    <row r="286" spans="2:9">
      <c r="B286" s="2"/>
      <c r="C286" s="2"/>
      <c r="D286" s="2"/>
      <c r="E286" s="2"/>
      <c r="F286" s="2"/>
      <c r="G286" s="2"/>
      <c r="H286" s="2"/>
      <c r="I286" s="2"/>
    </row>
    <row r="287" spans="2:9">
      <c r="B287" s="2"/>
      <c r="C287" s="2"/>
      <c r="D287" s="2"/>
      <c r="E287" s="2"/>
      <c r="F287" s="2"/>
      <c r="G287" s="2"/>
      <c r="H287" s="2"/>
      <c r="I287" s="2"/>
    </row>
    <row r="288" spans="2:9">
      <c r="B288" s="2"/>
      <c r="C288" s="2"/>
      <c r="D288" s="2"/>
      <c r="E288" s="2"/>
      <c r="F288" s="2"/>
      <c r="G288" s="2"/>
      <c r="H288" s="2"/>
      <c r="I288" s="2"/>
    </row>
    <row r="289" spans="2:9">
      <c r="B289" s="2"/>
      <c r="C289" s="2"/>
      <c r="D289" s="2"/>
      <c r="E289" s="2"/>
      <c r="F289" s="2"/>
      <c r="G289" s="2"/>
      <c r="H289" s="2"/>
      <c r="I289" s="2"/>
    </row>
    <row r="290" spans="2:9">
      <c r="B290" s="2"/>
      <c r="C290" s="2"/>
      <c r="D290" s="2"/>
      <c r="E290" s="2"/>
      <c r="F290" s="2"/>
      <c r="G290" s="2"/>
      <c r="H290" s="2"/>
      <c r="I290" s="2"/>
    </row>
    <row r="291" spans="2:9">
      <c r="B291" s="2"/>
      <c r="C291" s="2"/>
      <c r="D291" s="2"/>
      <c r="E291" s="2"/>
      <c r="F291" s="2"/>
      <c r="G291" s="2"/>
      <c r="H291" s="2"/>
      <c r="I291" s="2"/>
    </row>
    <row r="292" spans="2:9">
      <c r="B292" s="2"/>
      <c r="C292" s="2"/>
      <c r="D292" s="2"/>
      <c r="E292" s="2"/>
      <c r="F292" s="2"/>
      <c r="G292" s="2"/>
      <c r="H292" s="2"/>
      <c r="I292" s="2"/>
    </row>
    <row r="293" spans="2:9">
      <c r="B293" s="2"/>
      <c r="C293" s="2"/>
      <c r="D293" s="2"/>
      <c r="E293" s="2"/>
      <c r="F293" s="2"/>
      <c r="G293" s="2"/>
      <c r="H293" s="2"/>
      <c r="I293" s="2"/>
    </row>
    <row r="294" spans="2:9">
      <c r="B294" s="2"/>
      <c r="C294" s="2"/>
      <c r="D294" s="2"/>
      <c r="E294" s="2"/>
      <c r="F294" s="2"/>
      <c r="G294" s="2"/>
      <c r="H294" s="2"/>
      <c r="I294" s="2"/>
    </row>
    <row r="295" spans="2:9">
      <c r="B295" s="2"/>
      <c r="C295" s="2"/>
      <c r="D295" s="2"/>
      <c r="E295" s="2"/>
      <c r="F295" s="2"/>
      <c r="G295" s="2"/>
      <c r="H295" s="2"/>
      <c r="I295" s="2"/>
    </row>
    <row r="296" spans="2:9">
      <c r="B296" s="2"/>
      <c r="C296" s="2"/>
      <c r="D296" s="2"/>
      <c r="E296" s="2"/>
      <c r="F296" s="2"/>
      <c r="G296" s="2"/>
      <c r="H296" s="2"/>
      <c r="I296" s="2"/>
    </row>
    <row r="297" spans="2:9">
      <c r="B297" s="2"/>
      <c r="C297" s="2"/>
      <c r="D297" s="2"/>
      <c r="E297" s="2"/>
      <c r="F297" s="2"/>
      <c r="G297" s="2"/>
      <c r="H297" s="2"/>
      <c r="I297" s="2"/>
    </row>
    <row r="298" spans="2:9">
      <c r="B298" s="2"/>
      <c r="C298" s="2"/>
      <c r="D298" s="2"/>
      <c r="E298" s="2"/>
      <c r="F298" s="2"/>
      <c r="G298" s="2"/>
      <c r="H298" s="2"/>
      <c r="I298" s="2"/>
    </row>
    <row r="299" spans="2:9">
      <c r="B299" s="2"/>
      <c r="C299" s="2"/>
      <c r="D299" s="2"/>
      <c r="E299" s="2"/>
      <c r="F299" s="2"/>
      <c r="G299" s="2"/>
      <c r="H299" s="2"/>
      <c r="I299" s="2"/>
    </row>
    <row r="300" spans="2:9">
      <c r="B300" s="2"/>
      <c r="C300" s="2"/>
      <c r="D300" s="2"/>
      <c r="E300" s="2"/>
      <c r="F300" s="2"/>
      <c r="G300" s="2"/>
      <c r="H300" s="2"/>
      <c r="I300" s="2"/>
    </row>
    <row r="301" spans="2:9">
      <c r="B301" s="2"/>
      <c r="C301" s="2"/>
      <c r="D301" s="2"/>
      <c r="E301" s="2"/>
      <c r="F301" s="2"/>
      <c r="G301" s="2"/>
      <c r="H301" s="2"/>
      <c r="I301" s="2"/>
    </row>
    <row r="302" spans="2:9">
      <c r="B302" s="2"/>
      <c r="C302" s="2"/>
      <c r="D302" s="2"/>
      <c r="E302" s="2"/>
      <c r="F302" s="2"/>
      <c r="G302" s="2"/>
      <c r="H302" s="2"/>
      <c r="I302" s="2"/>
    </row>
    <row r="303" spans="2:9">
      <c r="B303" s="2"/>
      <c r="C303" s="2"/>
      <c r="D303" s="2"/>
      <c r="E303" s="2"/>
      <c r="F303" s="2"/>
      <c r="G303" s="2"/>
      <c r="H303" s="2"/>
      <c r="I303" s="2"/>
    </row>
    <row r="304" spans="2:9">
      <c r="B304" s="2"/>
      <c r="C304" s="2"/>
      <c r="D304" s="2"/>
      <c r="E304" s="2"/>
      <c r="F304" s="2"/>
      <c r="G304" s="2"/>
      <c r="H304" s="2"/>
      <c r="I304" s="2"/>
    </row>
    <row r="305" spans="2:9">
      <c r="B305" s="2"/>
      <c r="C305" s="2"/>
      <c r="D305" s="2"/>
      <c r="E305" s="2"/>
      <c r="F305" s="2"/>
      <c r="G305" s="2"/>
      <c r="H305" s="2"/>
      <c r="I305" s="2"/>
    </row>
    <row r="306" spans="2:9">
      <c r="B306" s="2"/>
      <c r="C306" s="2"/>
      <c r="D306" s="2"/>
      <c r="E306" s="2"/>
      <c r="F306" s="2"/>
      <c r="G306" s="2"/>
      <c r="H306" s="2"/>
      <c r="I306" s="2"/>
    </row>
    <row r="307" spans="2:9">
      <c r="B307" s="2"/>
      <c r="C307" s="2"/>
      <c r="D307" s="2"/>
      <c r="E307" s="2"/>
      <c r="F307" s="2"/>
      <c r="G307" s="2"/>
      <c r="H307" s="2"/>
      <c r="I307" s="2"/>
    </row>
    <row r="308" spans="2:9">
      <c r="B308" s="2"/>
      <c r="C308" s="2"/>
      <c r="D308" s="2"/>
      <c r="E308" s="2"/>
      <c r="F308" s="2"/>
      <c r="G308" s="2"/>
      <c r="H308" s="2"/>
      <c r="I308" s="2"/>
    </row>
    <row r="309" spans="2:9">
      <c r="B309" s="2"/>
      <c r="C309" s="2"/>
      <c r="D309" s="2"/>
      <c r="E309" s="2"/>
      <c r="F309" s="2"/>
      <c r="G309" s="2"/>
      <c r="H309" s="2"/>
      <c r="I309" s="2"/>
    </row>
    <row r="310" spans="2:9">
      <c r="B310" s="2"/>
      <c r="C310" s="2"/>
      <c r="D310" s="2"/>
      <c r="E310" s="2"/>
      <c r="F310" s="2"/>
      <c r="G310" s="2"/>
      <c r="H310" s="2"/>
      <c r="I310" s="2"/>
    </row>
    <row r="311" spans="2:9">
      <c r="B311" s="2"/>
      <c r="C311" s="2"/>
      <c r="D311" s="2"/>
      <c r="E311" s="2"/>
      <c r="F311" s="2"/>
      <c r="G311" s="2"/>
      <c r="H311" s="2"/>
      <c r="I311" s="2"/>
    </row>
    <row r="312" spans="2:9">
      <c r="B312" s="2"/>
      <c r="C312" s="2"/>
      <c r="D312" s="2"/>
      <c r="E312" s="2"/>
      <c r="F312" s="2"/>
      <c r="G312" s="2"/>
      <c r="H312" s="2"/>
      <c r="I312" s="2"/>
    </row>
    <row r="313" spans="2:9">
      <c r="B313" s="2"/>
      <c r="C313" s="2"/>
      <c r="D313" s="2"/>
      <c r="E313" s="2"/>
      <c r="F313" s="2"/>
      <c r="G313" s="2"/>
      <c r="H313" s="2"/>
      <c r="I313" s="2"/>
    </row>
    <row r="314" spans="2:9">
      <c r="B314" s="2"/>
      <c r="C314" s="2"/>
      <c r="D314" s="2"/>
      <c r="E314" s="2"/>
      <c r="F314" s="2"/>
      <c r="G314" s="2"/>
      <c r="H314" s="2"/>
      <c r="I314" s="2"/>
    </row>
    <row r="315" spans="2:9">
      <c r="B315" s="2"/>
      <c r="C315" s="2"/>
      <c r="D315" s="2"/>
      <c r="E315" s="2"/>
      <c r="F315" s="2"/>
      <c r="G315" s="2"/>
      <c r="H315" s="2"/>
      <c r="I315" s="2"/>
    </row>
    <row r="316" spans="2:9">
      <c r="B316" s="2"/>
      <c r="C316" s="2"/>
      <c r="D316" s="2"/>
      <c r="E316" s="2"/>
      <c r="F316" s="2"/>
      <c r="G316" s="2"/>
      <c r="H316" s="2"/>
      <c r="I316" s="2"/>
    </row>
    <row r="317" spans="2:9">
      <c r="B317" s="2"/>
      <c r="C317" s="2"/>
      <c r="D317" s="2"/>
      <c r="E317" s="2"/>
      <c r="F317" s="2"/>
      <c r="G317" s="2"/>
      <c r="H317" s="2"/>
      <c r="I317" s="2"/>
    </row>
    <row r="318" spans="2:9">
      <c r="B318" s="2"/>
      <c r="C318" s="2"/>
      <c r="D318" s="2"/>
      <c r="E318" s="2"/>
      <c r="F318" s="2"/>
      <c r="G318" s="2"/>
      <c r="H318" s="2"/>
      <c r="I318" s="2"/>
    </row>
    <row r="319" spans="2:9">
      <c r="B319" s="2"/>
      <c r="C319" s="2"/>
      <c r="D319" s="2"/>
      <c r="E319" s="2"/>
      <c r="F319" s="2"/>
      <c r="G319" s="2"/>
      <c r="H319" s="2"/>
      <c r="I319" s="2"/>
    </row>
    <row r="320" spans="2:9">
      <c r="B320" s="2"/>
      <c r="C320" s="2"/>
      <c r="D320" s="2"/>
      <c r="E320" s="2"/>
      <c r="F320" s="2"/>
      <c r="G320" s="2"/>
      <c r="H320" s="2"/>
      <c r="I320" s="2"/>
    </row>
    <row r="321" spans="2:9">
      <c r="B321" s="2"/>
      <c r="C321" s="2"/>
      <c r="D321" s="2"/>
      <c r="E321" s="2"/>
      <c r="F321" s="2"/>
      <c r="G321" s="2"/>
      <c r="H321" s="2"/>
      <c r="I321" s="2"/>
    </row>
    <row r="322" spans="2:9">
      <c r="B322" s="2"/>
      <c r="C322" s="2"/>
      <c r="D322" s="2"/>
      <c r="E322" s="2"/>
      <c r="F322" s="2"/>
      <c r="G322" s="2"/>
      <c r="H322" s="2"/>
      <c r="I322" s="2"/>
    </row>
    <row r="323" spans="2:9">
      <c r="B323" s="2"/>
      <c r="C323" s="2"/>
      <c r="D323" s="2"/>
      <c r="E323" s="2"/>
      <c r="F323" s="2"/>
      <c r="G323" s="2"/>
      <c r="H323" s="2"/>
      <c r="I323" s="2"/>
    </row>
    <row r="324" spans="2:9">
      <c r="B324" s="2"/>
      <c r="C324" s="2"/>
      <c r="D324" s="2"/>
      <c r="E324" s="2"/>
      <c r="F324" s="2"/>
      <c r="G324" s="2"/>
      <c r="H324" s="2"/>
      <c r="I324" s="2"/>
    </row>
    <row r="325" spans="2:9">
      <c r="B325" s="2"/>
      <c r="C325" s="2"/>
      <c r="D325" s="2"/>
      <c r="E325" s="2"/>
      <c r="F325" s="2"/>
      <c r="G325" s="2"/>
      <c r="H325" s="2"/>
      <c r="I325" s="2"/>
    </row>
    <row r="326" spans="2:9">
      <c r="B326" s="2"/>
      <c r="C326" s="2"/>
      <c r="D326" s="2"/>
      <c r="E326" s="2"/>
      <c r="F326" s="2"/>
      <c r="G326" s="2"/>
      <c r="H326" s="2"/>
      <c r="I326" s="2"/>
    </row>
    <row r="327" spans="2:9">
      <c r="B327" s="2"/>
      <c r="C327" s="2"/>
      <c r="D327" s="2"/>
      <c r="E327" s="2"/>
      <c r="F327" s="2"/>
      <c r="G327" s="2"/>
      <c r="H327" s="2"/>
      <c r="I327" s="2"/>
    </row>
    <row r="328" spans="2:9">
      <c r="B328" s="2"/>
      <c r="C328" s="2"/>
      <c r="D328" s="2"/>
      <c r="E328" s="2"/>
      <c r="F328" s="2"/>
      <c r="G328" s="2"/>
      <c r="H328" s="2"/>
      <c r="I328" s="2"/>
    </row>
    <row r="329" spans="2:9">
      <c r="B329" s="2"/>
      <c r="C329" s="2"/>
      <c r="D329" s="2"/>
      <c r="E329" s="2"/>
      <c r="F329" s="2"/>
      <c r="G329" s="2"/>
      <c r="H329" s="2"/>
      <c r="I329" s="2"/>
    </row>
    <row r="330" spans="2:9">
      <c r="B330" s="2"/>
      <c r="C330" s="2"/>
      <c r="D330" s="2"/>
      <c r="E330" s="2"/>
      <c r="F330" s="2"/>
      <c r="G330" s="2"/>
      <c r="H330" s="2"/>
      <c r="I330" s="2"/>
    </row>
    <row r="331" spans="2:9">
      <c r="B331" s="2"/>
      <c r="C331" s="2"/>
      <c r="D331" s="2"/>
      <c r="E331" s="2"/>
      <c r="F331" s="2"/>
      <c r="G331" s="2"/>
      <c r="H331" s="2"/>
      <c r="I331" s="2"/>
    </row>
    <row r="332" spans="2:9">
      <c r="B332" s="2"/>
      <c r="C332" s="2"/>
      <c r="D332" s="2"/>
      <c r="E332" s="2"/>
      <c r="F332" s="2"/>
      <c r="G332" s="2"/>
      <c r="H332" s="2"/>
      <c r="I332" s="2"/>
    </row>
    <row r="333" spans="2:9">
      <c r="B333" s="2"/>
      <c r="C333" s="2"/>
      <c r="D333" s="2"/>
      <c r="E333" s="2"/>
      <c r="F333" s="2"/>
      <c r="G333" s="2"/>
      <c r="H333" s="2"/>
      <c r="I333" s="2"/>
    </row>
    <row r="334" spans="2:9">
      <c r="B334" s="2"/>
      <c r="C334" s="2"/>
      <c r="D334" s="2"/>
      <c r="E334" s="2"/>
      <c r="F334" s="2"/>
      <c r="G334" s="2"/>
      <c r="H334" s="2"/>
      <c r="I334" s="2"/>
    </row>
    <row r="335" spans="2:9">
      <c r="B335" s="2"/>
      <c r="C335" s="2"/>
      <c r="D335" s="2"/>
      <c r="E335" s="2"/>
      <c r="F335" s="2"/>
      <c r="G335" s="2"/>
      <c r="H335" s="2"/>
      <c r="I335" s="2"/>
    </row>
    <row r="336" spans="2:9">
      <c r="B336" s="2"/>
      <c r="C336" s="2"/>
      <c r="D336" s="2"/>
      <c r="E336" s="2"/>
      <c r="F336" s="2"/>
      <c r="G336" s="2"/>
      <c r="H336" s="2"/>
      <c r="I336" s="2"/>
    </row>
    <row r="337" spans="2:9">
      <c r="B337" s="2"/>
      <c r="C337" s="2"/>
      <c r="D337" s="2"/>
      <c r="E337" s="2"/>
      <c r="F337" s="2"/>
      <c r="G337" s="2"/>
      <c r="H337" s="2"/>
      <c r="I337" s="2"/>
    </row>
    <row r="338" spans="2:9">
      <c r="B338" s="2"/>
      <c r="C338" s="2"/>
      <c r="D338" s="2"/>
      <c r="E338" s="2"/>
      <c r="F338" s="2"/>
      <c r="G338" s="2"/>
      <c r="H338" s="2"/>
      <c r="I338" s="2"/>
    </row>
    <row r="339" spans="2:9">
      <c r="B339" s="2"/>
      <c r="C339" s="2"/>
      <c r="D339" s="2"/>
      <c r="E339" s="2"/>
      <c r="F339" s="2"/>
      <c r="G339" s="2"/>
      <c r="H339" s="2"/>
      <c r="I339" s="2"/>
    </row>
    <row r="340" spans="2:9">
      <c r="B340" s="2"/>
      <c r="C340" s="2"/>
      <c r="D340" s="2"/>
      <c r="E340" s="2"/>
      <c r="F340" s="2"/>
      <c r="G340" s="2"/>
      <c r="H340" s="2"/>
      <c r="I340" s="2"/>
    </row>
    <row r="341" spans="2:9">
      <c r="B341" s="2"/>
      <c r="C341" s="2"/>
      <c r="D341" s="2"/>
      <c r="E341" s="2"/>
      <c r="F341" s="2"/>
      <c r="G341" s="2"/>
      <c r="H341" s="2"/>
      <c r="I341" s="2"/>
    </row>
    <row r="342" spans="2:9">
      <c r="B342" s="2"/>
      <c r="C342" s="2"/>
      <c r="D342" s="2"/>
      <c r="E342" s="2"/>
      <c r="F342" s="2"/>
      <c r="G342" s="2"/>
      <c r="H342" s="2"/>
      <c r="I342" s="2"/>
    </row>
    <row r="343" spans="2:9">
      <c r="B343" s="2"/>
      <c r="C343" s="2"/>
      <c r="D343" s="2"/>
      <c r="E343" s="2"/>
      <c r="F343" s="2"/>
      <c r="G343" s="2"/>
      <c r="H343" s="2"/>
      <c r="I343" s="2"/>
    </row>
    <row r="344" spans="2:9">
      <c r="B344" s="2"/>
      <c r="C344" s="2"/>
      <c r="D344" s="2"/>
      <c r="E344" s="2"/>
      <c r="F344" s="2"/>
      <c r="G344" s="2"/>
      <c r="H344" s="2"/>
      <c r="I344" s="2"/>
    </row>
    <row r="345" spans="2:9">
      <c r="B345" s="2"/>
      <c r="C345" s="2"/>
      <c r="D345" s="2"/>
      <c r="E345" s="2"/>
      <c r="F345" s="2"/>
      <c r="G345" s="2"/>
      <c r="H345" s="2"/>
      <c r="I345" s="2"/>
    </row>
    <row r="346" spans="2:9">
      <c r="B346" s="2"/>
      <c r="C346" s="2"/>
      <c r="D346" s="2"/>
      <c r="E346" s="2"/>
      <c r="F346" s="2"/>
      <c r="G346" s="2"/>
      <c r="H346" s="2"/>
      <c r="I346" s="2"/>
    </row>
    <row r="347" spans="2:9">
      <c r="B347" s="2"/>
      <c r="C347" s="2"/>
      <c r="D347" s="2"/>
      <c r="E347" s="2"/>
      <c r="F347" s="2"/>
      <c r="G347" s="2"/>
      <c r="H347" s="2"/>
      <c r="I347" s="2"/>
    </row>
    <row r="348" spans="2:9">
      <c r="B348" s="2"/>
      <c r="C348" s="2"/>
      <c r="D348" s="2"/>
      <c r="E348" s="2"/>
      <c r="F348" s="2"/>
      <c r="G348" s="2"/>
      <c r="H348" s="2"/>
      <c r="I348" s="2"/>
    </row>
    <row r="349" spans="2:9">
      <c r="B349" s="2"/>
      <c r="C349" s="2"/>
      <c r="D349" s="2"/>
      <c r="E349" s="2"/>
      <c r="F349" s="2"/>
      <c r="G349" s="2"/>
      <c r="H349" s="2"/>
      <c r="I349" s="2"/>
    </row>
    <row r="350" spans="2:9">
      <c r="B350" s="2"/>
      <c r="C350" s="2"/>
      <c r="D350" s="2"/>
      <c r="E350" s="2"/>
      <c r="F350" s="2"/>
      <c r="G350" s="2"/>
      <c r="H350" s="2"/>
      <c r="I350" s="2"/>
    </row>
    <row r="351" spans="2:9">
      <c r="B351" s="2"/>
      <c r="C351" s="2"/>
      <c r="D351" s="2"/>
      <c r="E351" s="2"/>
      <c r="F351" s="2"/>
      <c r="G351" s="2"/>
      <c r="H351" s="2"/>
      <c r="I351" s="2"/>
    </row>
    <row r="352" spans="2:9">
      <c r="B352" s="2"/>
      <c r="C352" s="2"/>
      <c r="D352" s="2"/>
      <c r="E352" s="2"/>
      <c r="F352" s="2"/>
      <c r="G352" s="2"/>
      <c r="H352" s="2"/>
      <c r="I352" s="2"/>
    </row>
    <row r="353" spans="2:9">
      <c r="B353" s="2"/>
      <c r="C353" s="2"/>
      <c r="D353" s="2"/>
      <c r="E353" s="2"/>
      <c r="F353" s="2"/>
      <c r="G353" s="2"/>
      <c r="H353" s="2"/>
      <c r="I353" s="2"/>
    </row>
    <row r="354" spans="2:9">
      <c r="B354" s="2"/>
      <c r="C354" s="2"/>
      <c r="D354" s="2"/>
      <c r="E354" s="2"/>
      <c r="F354" s="2"/>
      <c r="G354" s="2"/>
      <c r="H354" s="2"/>
      <c r="I354" s="2"/>
    </row>
    <row r="355" spans="2:9">
      <c r="B355" s="2"/>
      <c r="C355" s="2"/>
      <c r="D355" s="2"/>
      <c r="E355" s="2"/>
      <c r="F355" s="2"/>
      <c r="G355" s="2"/>
      <c r="H355" s="2"/>
      <c r="I355" s="2"/>
    </row>
    <row r="356" spans="2:9">
      <c r="B356" s="2"/>
      <c r="C356" s="2"/>
      <c r="D356" s="2"/>
      <c r="E356" s="2"/>
      <c r="F356" s="2"/>
      <c r="G356" s="2"/>
      <c r="H356" s="2"/>
      <c r="I356" s="2"/>
    </row>
    <row r="357" spans="2:9">
      <c r="B357" s="2"/>
      <c r="C357" s="2"/>
      <c r="D357" s="2"/>
      <c r="E357" s="2"/>
      <c r="F357" s="2"/>
      <c r="G357" s="2"/>
      <c r="H357" s="2"/>
      <c r="I357" s="2"/>
    </row>
    <row r="358" spans="2:9">
      <c r="B358" s="2"/>
      <c r="C358" s="2"/>
      <c r="D358" s="2"/>
      <c r="E358" s="2"/>
      <c r="F358" s="2"/>
      <c r="G358" s="2"/>
      <c r="H358" s="2"/>
      <c r="I358" s="2"/>
    </row>
    <row r="359" spans="2:9">
      <c r="B359" s="2"/>
      <c r="C359" s="2"/>
      <c r="D359" s="2"/>
      <c r="E359" s="2"/>
      <c r="F359" s="2"/>
      <c r="G359" s="2"/>
      <c r="H359" s="2"/>
      <c r="I359" s="2"/>
    </row>
    <row r="360" spans="2:9">
      <c r="B360" s="2"/>
      <c r="C360" s="2"/>
      <c r="D360" s="2"/>
      <c r="E360" s="2"/>
      <c r="F360" s="2"/>
      <c r="G360" s="2"/>
      <c r="H360" s="2"/>
      <c r="I360" s="2"/>
    </row>
    <row r="361" spans="2:9">
      <c r="B361" s="2"/>
      <c r="C361" s="2"/>
      <c r="D361" s="2"/>
      <c r="E361" s="2"/>
      <c r="F361" s="2"/>
      <c r="G361" s="2"/>
      <c r="H361" s="2"/>
      <c r="I361" s="2"/>
    </row>
    <row r="362" spans="2:9">
      <c r="B362" s="2"/>
      <c r="C362" s="2"/>
      <c r="D362" s="2"/>
      <c r="E362" s="2"/>
      <c r="F362" s="2"/>
      <c r="G362" s="2"/>
      <c r="H362" s="2"/>
      <c r="I362" s="2"/>
    </row>
    <row r="363" spans="2:9">
      <c r="B363" s="2"/>
      <c r="C363" s="2"/>
      <c r="D363" s="2"/>
      <c r="E363" s="2"/>
      <c r="F363" s="2"/>
      <c r="G363" s="2"/>
      <c r="H363" s="2"/>
      <c r="I363" s="2"/>
    </row>
    <row r="364" spans="2:9">
      <c r="B364" s="2"/>
      <c r="C364" s="2"/>
      <c r="D364" s="2"/>
      <c r="E364" s="2"/>
      <c r="F364" s="2"/>
      <c r="G364" s="2"/>
      <c r="H364" s="2"/>
      <c r="I364" s="2"/>
    </row>
    <row r="365" spans="2:9">
      <c r="B365" s="2"/>
      <c r="C365" s="2"/>
      <c r="D365" s="2"/>
      <c r="E365" s="2"/>
      <c r="F365" s="2"/>
      <c r="G365" s="2"/>
      <c r="H365" s="2"/>
      <c r="I365" s="2"/>
    </row>
    <row r="366" spans="2:9">
      <c r="B366" s="2"/>
      <c r="C366" s="2"/>
      <c r="D366" s="2"/>
      <c r="E366" s="2"/>
      <c r="F366" s="2"/>
      <c r="G366" s="2"/>
      <c r="H366" s="2"/>
      <c r="I366" s="2"/>
    </row>
    <row r="367" spans="2:9">
      <c r="B367" s="2"/>
      <c r="C367" s="2"/>
      <c r="D367" s="2"/>
      <c r="E367" s="2"/>
      <c r="F367" s="2"/>
      <c r="G367" s="2"/>
      <c r="H367" s="2"/>
      <c r="I367" s="2"/>
    </row>
    <row r="368" spans="2:9">
      <c r="B368" s="2"/>
      <c r="C368" s="2"/>
      <c r="D368" s="2"/>
      <c r="E368" s="2"/>
      <c r="F368" s="2"/>
      <c r="G368" s="2"/>
      <c r="H368" s="2"/>
      <c r="I368" s="2"/>
    </row>
    <row r="369" spans="2:9">
      <c r="B369" s="2"/>
      <c r="C369" s="2"/>
      <c r="D369" s="2"/>
      <c r="E369" s="2"/>
      <c r="F369" s="2"/>
      <c r="G369" s="2"/>
      <c r="H369" s="2"/>
      <c r="I369" s="2"/>
    </row>
    <row r="370" spans="2:9">
      <c r="B370" s="2"/>
      <c r="C370" s="2"/>
      <c r="D370" s="2"/>
      <c r="E370" s="2"/>
      <c r="F370" s="2"/>
      <c r="G370" s="2"/>
      <c r="H370" s="2"/>
      <c r="I370" s="2"/>
    </row>
    <row r="371" spans="2:9">
      <c r="B371" s="2"/>
      <c r="C371" s="2"/>
      <c r="D371" s="2"/>
      <c r="E371" s="2"/>
      <c r="F371" s="2"/>
      <c r="G371" s="2"/>
      <c r="H371" s="2"/>
      <c r="I371" s="2"/>
    </row>
    <row r="372" spans="2:9">
      <c r="B372" s="2"/>
      <c r="C372" s="2"/>
      <c r="D372" s="2"/>
      <c r="E372" s="2"/>
      <c r="F372" s="2"/>
      <c r="G372" s="2"/>
      <c r="H372" s="2"/>
      <c r="I372" s="2"/>
    </row>
    <row r="373" spans="2:9">
      <c r="B373" s="2"/>
      <c r="C373" s="2"/>
      <c r="D373" s="2"/>
      <c r="E373" s="2"/>
      <c r="F373" s="2"/>
      <c r="G373" s="2"/>
      <c r="H373" s="2"/>
      <c r="I373" s="2"/>
    </row>
    <row r="374" spans="2:9">
      <c r="B374" s="2"/>
      <c r="C374" s="2"/>
      <c r="D374" s="2"/>
      <c r="E374" s="2"/>
      <c r="F374" s="2"/>
      <c r="G374" s="2"/>
      <c r="H374" s="2"/>
      <c r="I374" s="2"/>
    </row>
    <row r="375" spans="2:9">
      <c r="B375" s="2"/>
      <c r="C375" s="2"/>
      <c r="D375" s="2"/>
      <c r="E375" s="2"/>
      <c r="F375" s="2"/>
      <c r="G375" s="2"/>
      <c r="H375" s="2"/>
      <c r="I375" s="2"/>
    </row>
    <row r="376" spans="2:9">
      <c r="B376" s="2"/>
      <c r="C376" s="2"/>
      <c r="D376" s="2"/>
      <c r="E376" s="2"/>
      <c r="F376" s="2"/>
      <c r="G376" s="2"/>
      <c r="H376" s="2"/>
      <c r="I376" s="2"/>
    </row>
    <row r="377" spans="2:9">
      <c r="B377" s="2"/>
      <c r="C377" s="2"/>
      <c r="D377" s="2"/>
      <c r="E377" s="2"/>
      <c r="F377" s="2"/>
      <c r="G377" s="2"/>
      <c r="H377" s="2"/>
      <c r="I377" s="2"/>
    </row>
    <row r="378" spans="2:9">
      <c r="B378" s="2"/>
      <c r="C378" s="2"/>
      <c r="D378" s="2"/>
      <c r="E378" s="2"/>
      <c r="F378" s="2"/>
      <c r="G378" s="2"/>
      <c r="H378" s="2"/>
      <c r="I378" s="2"/>
    </row>
    <row r="379" spans="2:9">
      <c r="B379" s="2"/>
      <c r="C379" s="2"/>
      <c r="D379" s="2"/>
      <c r="E379" s="2"/>
      <c r="F379" s="2"/>
      <c r="G379" s="2"/>
      <c r="H379" s="2"/>
      <c r="I379" s="2"/>
    </row>
    <row r="380" spans="2:9">
      <c r="B380" s="2"/>
      <c r="C380" s="2"/>
      <c r="D380" s="2"/>
      <c r="E380" s="2"/>
      <c r="F380" s="2"/>
      <c r="G380" s="2"/>
      <c r="H380" s="2"/>
      <c r="I380" s="2"/>
    </row>
    <row r="381" spans="2:9">
      <c r="B381" s="2"/>
      <c r="C381" s="2"/>
      <c r="D381" s="2"/>
      <c r="E381" s="2"/>
      <c r="F381" s="2"/>
      <c r="G381" s="2"/>
      <c r="H381" s="2"/>
      <c r="I381" s="2"/>
    </row>
    <row r="382" spans="2:9">
      <c r="B382" s="2"/>
      <c r="C382" s="2"/>
      <c r="D382" s="2"/>
      <c r="E382" s="2"/>
      <c r="F382" s="2"/>
      <c r="G382" s="2"/>
      <c r="H382" s="2"/>
      <c r="I382" s="2"/>
    </row>
    <row r="383" spans="2:9">
      <c r="B383" s="2"/>
      <c r="C383" s="2"/>
      <c r="D383" s="2"/>
      <c r="E383" s="2"/>
      <c r="F383" s="2"/>
      <c r="G383" s="2"/>
      <c r="H383" s="2"/>
      <c r="I383" s="2"/>
    </row>
    <row r="384" spans="2:9">
      <c r="B384" s="2"/>
      <c r="C384" s="2"/>
      <c r="D384" s="2"/>
      <c r="E384" s="2"/>
      <c r="F384" s="2"/>
      <c r="G384" s="2"/>
      <c r="H384" s="2"/>
      <c r="I384" s="2"/>
    </row>
    <row r="385" spans="2:9">
      <c r="B385" s="2"/>
      <c r="C385" s="2"/>
      <c r="D385" s="2"/>
      <c r="E385" s="2"/>
      <c r="F385" s="2"/>
      <c r="G385" s="2"/>
      <c r="H385" s="2"/>
      <c r="I385" s="2"/>
    </row>
    <row r="386" spans="2:9">
      <c r="B386" s="2"/>
      <c r="C386" s="2"/>
      <c r="D386" s="2"/>
      <c r="E386" s="2"/>
      <c r="F386" s="2"/>
      <c r="G386" s="2"/>
      <c r="H386" s="2"/>
      <c r="I386" s="2"/>
    </row>
    <row r="387" spans="2:9">
      <c r="B387" s="2"/>
      <c r="C387" s="2"/>
      <c r="D387" s="2"/>
      <c r="E387" s="2"/>
      <c r="F387" s="2"/>
      <c r="G387" s="2"/>
      <c r="H387" s="2"/>
      <c r="I387" s="2"/>
    </row>
    <row r="388" spans="2:9">
      <c r="B388" s="2"/>
      <c r="C388" s="2"/>
      <c r="D388" s="2"/>
      <c r="E388" s="2"/>
      <c r="F388" s="2"/>
      <c r="G388" s="2"/>
      <c r="H388" s="2"/>
      <c r="I388" s="2"/>
    </row>
    <row r="389" spans="2:9">
      <c r="B389" s="2"/>
      <c r="C389" s="2"/>
      <c r="D389" s="2"/>
      <c r="E389" s="2"/>
      <c r="F389" s="2"/>
      <c r="G389" s="2"/>
      <c r="H389" s="2"/>
      <c r="I389" s="2"/>
    </row>
    <row r="390" spans="2:9">
      <c r="B390" s="2"/>
      <c r="C390" s="2"/>
      <c r="D390" s="2"/>
      <c r="E390" s="2"/>
      <c r="F390" s="2"/>
      <c r="G390" s="2"/>
      <c r="H390" s="2"/>
      <c r="I390" s="2"/>
    </row>
    <row r="391" spans="2:9">
      <c r="B391" s="2"/>
      <c r="C391" s="2"/>
      <c r="D391" s="2"/>
      <c r="E391" s="2"/>
      <c r="F391" s="2"/>
      <c r="G391" s="2"/>
      <c r="H391" s="2"/>
      <c r="I391" s="2"/>
    </row>
    <row r="392" spans="2:9">
      <c r="B392" s="2"/>
      <c r="C392" s="2"/>
      <c r="D392" s="2"/>
      <c r="E392" s="2"/>
      <c r="F392" s="2"/>
      <c r="G392" s="2"/>
      <c r="H392" s="2"/>
      <c r="I392" s="2"/>
    </row>
    <row r="393" spans="2:9">
      <c r="B393" s="2"/>
      <c r="C393" s="2"/>
      <c r="D393" s="2"/>
      <c r="E393" s="2"/>
      <c r="F393" s="2"/>
      <c r="G393" s="2"/>
      <c r="H393" s="2"/>
      <c r="I393" s="2"/>
    </row>
    <row r="394" spans="2:9">
      <c r="B394" s="2"/>
      <c r="C394" s="2"/>
      <c r="D394" s="2"/>
      <c r="E394" s="2"/>
      <c r="F394" s="2"/>
      <c r="G394" s="2"/>
      <c r="H394" s="2"/>
      <c r="I394" s="2"/>
    </row>
    <row r="395" spans="2:9">
      <c r="B395" s="2"/>
      <c r="C395" s="2"/>
      <c r="D395" s="2"/>
      <c r="E395" s="2"/>
      <c r="F395" s="2"/>
      <c r="G395" s="2"/>
      <c r="H395" s="2"/>
      <c r="I395" s="2"/>
    </row>
    <row r="396" spans="2:9">
      <c r="B396" s="2"/>
      <c r="C396" s="2"/>
      <c r="D396" s="2"/>
      <c r="E396" s="2"/>
      <c r="F396" s="2"/>
      <c r="G396" s="2"/>
      <c r="H396" s="2"/>
      <c r="I396" s="2"/>
    </row>
    <row r="397" spans="2:9">
      <c r="B397" s="2"/>
      <c r="C397" s="2"/>
      <c r="D397" s="2"/>
      <c r="E397" s="2"/>
      <c r="F397" s="2"/>
      <c r="G397" s="2"/>
      <c r="H397" s="2"/>
      <c r="I397" s="2"/>
    </row>
    <row r="398" spans="2:9">
      <c r="B398" s="2"/>
      <c r="C398" s="2"/>
      <c r="D398" s="2"/>
      <c r="E398" s="2"/>
      <c r="F398" s="2"/>
      <c r="G398" s="2"/>
      <c r="H398" s="2"/>
      <c r="I398" s="2"/>
    </row>
    <row r="399" spans="2:9">
      <c r="B399" s="2"/>
      <c r="C399" s="2"/>
      <c r="D399" s="2"/>
      <c r="E399" s="2"/>
      <c r="F399" s="2"/>
      <c r="G399" s="2"/>
      <c r="H399" s="2"/>
      <c r="I399" s="2"/>
    </row>
    <row r="400" spans="2:9">
      <c r="B400" s="2"/>
      <c r="C400" s="2"/>
      <c r="D400" s="2"/>
      <c r="E400" s="2"/>
      <c r="F400" s="2"/>
      <c r="G400" s="2"/>
      <c r="H400" s="2"/>
      <c r="I400" s="2"/>
    </row>
    <row r="401" spans="2:9">
      <c r="B401" s="2"/>
      <c r="C401" s="2"/>
      <c r="D401" s="2"/>
      <c r="E401" s="2"/>
      <c r="F401" s="2"/>
      <c r="G401" s="2"/>
      <c r="H401" s="2"/>
      <c r="I401" s="2"/>
    </row>
    <row r="402" spans="2:9">
      <c r="B402" s="2"/>
      <c r="C402" s="2"/>
      <c r="D402" s="2"/>
      <c r="E402" s="2"/>
      <c r="F402" s="2"/>
      <c r="G402" s="2"/>
      <c r="H402" s="2"/>
      <c r="I402" s="2"/>
    </row>
    <row r="403" spans="2:9">
      <c r="B403" s="2"/>
      <c r="C403" s="2"/>
      <c r="D403" s="2"/>
      <c r="E403" s="2"/>
      <c r="F403" s="2"/>
      <c r="G403" s="2"/>
      <c r="H403" s="2"/>
      <c r="I403" s="2"/>
    </row>
    <row r="404" spans="2:9">
      <c r="B404" s="2"/>
      <c r="C404" s="2"/>
      <c r="D404" s="2"/>
      <c r="E404" s="2"/>
      <c r="F404" s="2"/>
      <c r="G404" s="2"/>
      <c r="H404" s="2"/>
      <c r="I404" s="2"/>
    </row>
    <row r="405" spans="2:9">
      <c r="B405" s="2"/>
      <c r="C405" s="2"/>
      <c r="D405" s="2"/>
      <c r="E405" s="2"/>
      <c r="F405" s="2"/>
      <c r="G405" s="2"/>
      <c r="H405" s="2"/>
      <c r="I405" s="2"/>
    </row>
    <row r="406" spans="2:9">
      <c r="B406" s="2"/>
      <c r="C406" s="2"/>
      <c r="D406" s="2"/>
      <c r="E406" s="2"/>
      <c r="F406" s="2"/>
      <c r="G406" s="2"/>
      <c r="H406" s="2"/>
      <c r="I406" s="2"/>
    </row>
    <row r="407" spans="2:9">
      <c r="B407" s="2"/>
      <c r="C407" s="2"/>
      <c r="D407" s="2"/>
      <c r="E407" s="2"/>
      <c r="F407" s="2"/>
      <c r="G407" s="2"/>
      <c r="H407" s="2"/>
      <c r="I407" s="2"/>
    </row>
    <row r="408" spans="2:9">
      <c r="B408" s="2"/>
      <c r="C408" s="2"/>
      <c r="D408" s="2"/>
      <c r="E408" s="2"/>
      <c r="F408" s="2"/>
      <c r="G408" s="2"/>
      <c r="H408" s="2"/>
      <c r="I408" s="2"/>
    </row>
    <row r="409" spans="2:9">
      <c r="B409" s="2"/>
      <c r="C409" s="2"/>
      <c r="D409" s="2"/>
      <c r="E409" s="2"/>
      <c r="F409" s="2"/>
      <c r="G409" s="2"/>
      <c r="H409" s="2"/>
      <c r="I409" s="2"/>
    </row>
    <row r="410" spans="2:9">
      <c r="B410" s="2"/>
      <c r="C410" s="2"/>
      <c r="D410" s="2"/>
      <c r="E410" s="2"/>
      <c r="F410" s="2"/>
      <c r="G410" s="2"/>
      <c r="H410" s="2"/>
      <c r="I410" s="2"/>
    </row>
    <row r="411" spans="2:9">
      <c r="B411" s="2"/>
      <c r="C411" s="2"/>
      <c r="D411" s="2"/>
      <c r="E411" s="2"/>
      <c r="F411" s="2"/>
      <c r="G411" s="2"/>
      <c r="H411" s="2"/>
      <c r="I411" s="2"/>
    </row>
    <row r="412" spans="2:9">
      <c r="B412" s="2"/>
      <c r="C412" s="2"/>
      <c r="D412" s="2"/>
      <c r="E412" s="2"/>
      <c r="F412" s="2"/>
      <c r="G412" s="2"/>
      <c r="H412" s="2"/>
      <c r="I412" s="2"/>
    </row>
    <row r="413" spans="2:9">
      <c r="B413" s="2"/>
      <c r="C413" s="2"/>
      <c r="D413" s="2"/>
      <c r="E413" s="2"/>
      <c r="F413" s="2"/>
      <c r="G413" s="2"/>
      <c r="H413" s="2"/>
      <c r="I413" s="2"/>
    </row>
    <row r="414" spans="2:9">
      <c r="B414" s="2"/>
      <c r="C414" s="2"/>
      <c r="D414" s="2"/>
      <c r="E414" s="2"/>
      <c r="F414" s="2"/>
      <c r="G414" s="2"/>
      <c r="H414" s="2"/>
      <c r="I414" s="2"/>
    </row>
    <row r="415" spans="2:9">
      <c r="B415" s="2"/>
      <c r="C415" s="2"/>
      <c r="D415" s="2"/>
      <c r="E415" s="2"/>
      <c r="F415" s="2"/>
      <c r="G415" s="2"/>
      <c r="H415" s="2"/>
      <c r="I415" s="2"/>
    </row>
    <row r="416" spans="2:9">
      <c r="B416" s="2"/>
      <c r="C416" s="2"/>
      <c r="D416" s="2"/>
      <c r="E416" s="2"/>
      <c r="F416" s="2"/>
      <c r="G416" s="2"/>
      <c r="H416" s="2"/>
      <c r="I416" s="2"/>
    </row>
    <row r="417" spans="2:9">
      <c r="B417" s="2"/>
      <c r="C417" s="2"/>
      <c r="D417" s="2"/>
      <c r="E417" s="2"/>
      <c r="F417" s="2"/>
      <c r="G417" s="2"/>
      <c r="H417" s="2"/>
      <c r="I417" s="2"/>
    </row>
    <row r="418" spans="2:9">
      <c r="B418" s="2"/>
      <c r="C418" s="2"/>
      <c r="D418" s="2"/>
      <c r="E418" s="2"/>
      <c r="F418" s="2"/>
      <c r="G418" s="2"/>
      <c r="H418" s="2"/>
      <c r="I418" s="2"/>
    </row>
    <row r="419" spans="2:9">
      <c r="B419" s="2"/>
      <c r="C419" s="2"/>
      <c r="D419" s="2"/>
      <c r="E419" s="2"/>
      <c r="F419" s="2"/>
      <c r="G419" s="2"/>
      <c r="H419" s="2"/>
      <c r="I419" s="2"/>
    </row>
    <row r="420" spans="2:9">
      <c r="B420" s="2"/>
      <c r="C420" s="2"/>
      <c r="D420" s="2"/>
      <c r="E420" s="2"/>
      <c r="F420" s="2"/>
      <c r="G420" s="2"/>
      <c r="H420" s="2"/>
      <c r="I420" s="2"/>
    </row>
    <row r="421" spans="2:9">
      <c r="B421" s="2"/>
      <c r="C421" s="2"/>
      <c r="D421" s="2"/>
      <c r="E421" s="2"/>
      <c r="F421" s="2"/>
      <c r="G421" s="2"/>
      <c r="H421" s="2"/>
      <c r="I421" s="2"/>
    </row>
    <row r="422" spans="2:9">
      <c r="B422" s="2"/>
      <c r="C422" s="2"/>
      <c r="D422" s="2"/>
      <c r="E422" s="2"/>
      <c r="F422" s="2"/>
      <c r="G422" s="2"/>
      <c r="H422" s="2"/>
      <c r="I422" s="2"/>
    </row>
    <row r="423" spans="2:9">
      <c r="B423" s="2"/>
      <c r="C423" s="2"/>
      <c r="D423" s="2"/>
      <c r="E423" s="2"/>
      <c r="F423" s="2"/>
      <c r="G423" s="2"/>
      <c r="H423" s="2"/>
      <c r="I423" s="2"/>
    </row>
    <row r="424" spans="2:9">
      <c r="B424" s="2"/>
      <c r="C424" s="2"/>
      <c r="D424" s="2"/>
      <c r="E424" s="2"/>
      <c r="F424" s="2"/>
      <c r="G424" s="2"/>
      <c r="H424" s="2"/>
      <c r="I424" s="2"/>
    </row>
    <row r="425" spans="2:9">
      <c r="B425" s="2"/>
      <c r="C425" s="2"/>
      <c r="D425" s="2"/>
      <c r="E425" s="2"/>
      <c r="F425" s="2"/>
      <c r="G425" s="2"/>
      <c r="H425" s="2"/>
      <c r="I425" s="2"/>
    </row>
    <row r="426" spans="2:9">
      <c r="B426" s="2"/>
      <c r="C426" s="2"/>
      <c r="D426" s="2"/>
      <c r="E426" s="2"/>
      <c r="F426" s="2"/>
      <c r="G426" s="2"/>
      <c r="H426" s="2"/>
      <c r="I426" s="2"/>
    </row>
    <row r="427" spans="2:9">
      <c r="B427" s="2"/>
      <c r="C427" s="2"/>
      <c r="D427" s="2"/>
      <c r="E427" s="2"/>
      <c r="F427" s="2"/>
      <c r="G427" s="2"/>
      <c r="H427" s="2"/>
      <c r="I427" s="2"/>
    </row>
    <row r="428" spans="2:9">
      <c r="B428" s="2"/>
      <c r="C428" s="2"/>
      <c r="D428" s="2"/>
      <c r="E428" s="2"/>
      <c r="F428" s="2"/>
      <c r="G428" s="2"/>
      <c r="H428" s="2"/>
      <c r="I428" s="2"/>
    </row>
    <row r="429" spans="2:9">
      <c r="B429" s="2"/>
      <c r="C429" s="2"/>
      <c r="D429" s="2"/>
      <c r="E429" s="2"/>
      <c r="F429" s="2"/>
      <c r="G429" s="2"/>
      <c r="H429" s="2"/>
      <c r="I429" s="2"/>
    </row>
    <row r="430" spans="2:9">
      <c r="B430" s="2"/>
      <c r="C430" s="2"/>
      <c r="D430" s="2"/>
      <c r="E430" s="2"/>
      <c r="F430" s="2"/>
      <c r="G430" s="2"/>
      <c r="H430" s="2"/>
      <c r="I430" s="2"/>
    </row>
    <row r="431" spans="2:9">
      <c r="B431" s="2"/>
      <c r="C431" s="2"/>
      <c r="D431" s="2"/>
      <c r="E431" s="2"/>
      <c r="F431" s="2"/>
      <c r="G431" s="2"/>
      <c r="H431" s="2"/>
      <c r="I431" s="2"/>
    </row>
    <row r="432" spans="2:9">
      <c r="B432" s="2"/>
      <c r="C432" s="2"/>
      <c r="D432" s="2"/>
      <c r="E432" s="2"/>
      <c r="F432" s="2"/>
      <c r="G432" s="2"/>
      <c r="H432" s="2"/>
      <c r="I432" s="2"/>
    </row>
    <row r="433" spans="2:9">
      <c r="B433" s="2"/>
      <c r="C433" s="2"/>
      <c r="D433" s="2"/>
      <c r="E433" s="2"/>
      <c r="F433" s="2"/>
      <c r="G433" s="2"/>
      <c r="H433" s="2"/>
      <c r="I433" s="2"/>
    </row>
    <row r="434" spans="2:9">
      <c r="B434" s="2"/>
      <c r="C434" s="2"/>
      <c r="D434" s="2"/>
      <c r="E434" s="2"/>
      <c r="F434" s="2"/>
      <c r="G434" s="2"/>
      <c r="H434" s="2"/>
      <c r="I434" s="2"/>
    </row>
    <row r="435" spans="2:9">
      <c r="B435" s="2"/>
      <c r="C435" s="2"/>
      <c r="D435" s="2"/>
      <c r="E435" s="2"/>
      <c r="F435" s="2"/>
      <c r="G435" s="2"/>
      <c r="H435" s="2"/>
      <c r="I435" s="2"/>
    </row>
    <row r="436" spans="2:9">
      <c r="B436" s="2"/>
      <c r="C436" s="2"/>
      <c r="D436" s="2"/>
      <c r="E436" s="2"/>
      <c r="F436" s="2"/>
      <c r="G436" s="2"/>
      <c r="H436" s="2"/>
      <c r="I436" s="2"/>
    </row>
    <row r="437" spans="2:9">
      <c r="B437" s="2"/>
      <c r="C437" s="2"/>
      <c r="D437" s="2"/>
      <c r="E437" s="2"/>
      <c r="F437" s="2"/>
      <c r="G437" s="2"/>
      <c r="H437" s="2"/>
      <c r="I437" s="2"/>
    </row>
    <row r="438" spans="2:9">
      <c r="B438" s="2"/>
      <c r="C438" s="2"/>
      <c r="D438" s="2"/>
      <c r="E438" s="2"/>
      <c r="F438" s="2"/>
      <c r="G438" s="2"/>
      <c r="H438" s="2"/>
      <c r="I438" s="2"/>
    </row>
    <row r="439" spans="2:9">
      <c r="B439" s="2"/>
      <c r="C439" s="2"/>
      <c r="D439" s="2"/>
      <c r="E439" s="2"/>
      <c r="F439" s="2"/>
      <c r="G439" s="2"/>
      <c r="H439" s="2"/>
      <c r="I439" s="2"/>
    </row>
    <row r="440" spans="2:9">
      <c r="B440" s="2"/>
      <c r="C440" s="2"/>
      <c r="D440" s="2"/>
      <c r="E440" s="2"/>
      <c r="F440" s="2"/>
      <c r="G440" s="2"/>
      <c r="H440" s="2"/>
      <c r="I440" s="2"/>
    </row>
    <row r="441" spans="2:9">
      <c r="B441" s="2"/>
      <c r="C441" s="2"/>
      <c r="D441" s="2"/>
      <c r="E441" s="2"/>
      <c r="F441" s="2"/>
      <c r="G441" s="2"/>
      <c r="H441" s="2"/>
      <c r="I441" s="2"/>
    </row>
    <row r="442" spans="2:9">
      <c r="B442" s="2"/>
      <c r="C442" s="2"/>
      <c r="D442" s="2"/>
      <c r="E442" s="2"/>
      <c r="F442" s="2"/>
      <c r="G442" s="2"/>
      <c r="H442" s="2"/>
      <c r="I442" s="2"/>
    </row>
    <row r="443" spans="2:9">
      <c r="B443" s="2"/>
      <c r="C443" s="2"/>
      <c r="D443" s="2"/>
      <c r="E443" s="2"/>
      <c r="F443" s="2"/>
      <c r="G443" s="2"/>
      <c r="H443" s="2"/>
      <c r="I443" s="2"/>
    </row>
    <row r="444" spans="2:9">
      <c r="B444" s="2"/>
      <c r="C444" s="2"/>
      <c r="D444" s="2"/>
      <c r="E444" s="2"/>
      <c r="F444" s="2"/>
      <c r="G444" s="2"/>
      <c r="H444" s="2"/>
      <c r="I444" s="2"/>
    </row>
    <row r="445" spans="2:9">
      <c r="B445" s="2"/>
      <c r="C445" s="2"/>
      <c r="D445" s="2"/>
      <c r="E445" s="2"/>
      <c r="F445" s="2"/>
      <c r="G445" s="2"/>
      <c r="H445" s="2"/>
      <c r="I445" s="2"/>
    </row>
    <row r="446" spans="2:9">
      <c r="B446" s="2"/>
      <c r="C446" s="2"/>
      <c r="D446" s="2"/>
      <c r="E446" s="2"/>
      <c r="F446" s="2"/>
      <c r="G446" s="2"/>
      <c r="H446" s="2"/>
      <c r="I446" s="2"/>
    </row>
    <row r="447" spans="2:9">
      <c r="B447" s="2"/>
      <c r="C447" s="2"/>
      <c r="D447" s="2"/>
      <c r="E447" s="2"/>
      <c r="F447" s="2"/>
      <c r="G447" s="2"/>
      <c r="H447" s="2"/>
      <c r="I447" s="2"/>
    </row>
    <row r="448" spans="2:9">
      <c r="B448" s="2"/>
      <c r="C448" s="2"/>
      <c r="D448" s="2"/>
      <c r="E448" s="2"/>
      <c r="F448" s="2"/>
      <c r="G448" s="2"/>
      <c r="H448" s="2"/>
      <c r="I448" s="2"/>
    </row>
    <row r="449" spans="2:9">
      <c r="B449" s="2"/>
      <c r="C449" s="2"/>
      <c r="D449" s="2"/>
      <c r="E449" s="2"/>
      <c r="F449" s="2"/>
      <c r="G449" s="2"/>
      <c r="H449" s="2"/>
      <c r="I449" s="2"/>
    </row>
    <row r="450" spans="2:9">
      <c r="B450" s="2"/>
      <c r="C450" s="2"/>
      <c r="D450" s="2"/>
      <c r="E450" s="2"/>
      <c r="F450" s="2"/>
      <c r="G450" s="2"/>
      <c r="H450" s="2"/>
      <c r="I450" s="2"/>
    </row>
    <row r="451" spans="2:9">
      <c r="B451" s="2"/>
      <c r="C451" s="2"/>
      <c r="D451" s="2"/>
      <c r="E451" s="2"/>
      <c r="F451" s="2"/>
      <c r="G451" s="2"/>
      <c r="H451" s="2"/>
      <c r="I451" s="2"/>
    </row>
    <row r="452" spans="2:9">
      <c r="B452" s="2"/>
      <c r="C452" s="2"/>
      <c r="D452" s="2"/>
      <c r="E452" s="2"/>
      <c r="F452" s="2"/>
      <c r="G452" s="2"/>
      <c r="H452" s="2"/>
      <c r="I452" s="2"/>
    </row>
    <row r="453" spans="2:9">
      <c r="B453" s="2"/>
      <c r="C453" s="2"/>
      <c r="D453" s="2"/>
      <c r="E453" s="2"/>
      <c r="F453" s="2"/>
      <c r="G453" s="2"/>
      <c r="H453" s="2"/>
      <c r="I453" s="2"/>
    </row>
    <row r="454" spans="2:9">
      <c r="B454" s="2"/>
      <c r="C454" s="2"/>
      <c r="D454" s="2"/>
      <c r="E454" s="2"/>
      <c r="F454" s="2"/>
      <c r="G454" s="2"/>
      <c r="H454" s="2"/>
      <c r="I454" s="2"/>
    </row>
    <row r="455" spans="2:9">
      <c r="B455" s="2"/>
      <c r="C455" s="2"/>
      <c r="D455" s="2"/>
      <c r="E455" s="2"/>
      <c r="F455" s="2"/>
      <c r="G455" s="2"/>
      <c r="H455" s="2"/>
      <c r="I455" s="2"/>
    </row>
    <row r="456" spans="2:9">
      <c r="B456" s="2"/>
      <c r="C456" s="2"/>
      <c r="D456" s="2"/>
      <c r="E456" s="2"/>
      <c r="F456" s="2"/>
      <c r="G456" s="2"/>
      <c r="H456" s="2"/>
      <c r="I456" s="2"/>
    </row>
    <row r="457" spans="2:9">
      <c r="B457" s="2"/>
      <c r="C457" s="2"/>
      <c r="D457" s="2"/>
      <c r="E457" s="2"/>
      <c r="F457" s="2"/>
      <c r="G457" s="2"/>
      <c r="H457" s="2"/>
      <c r="I457" s="2"/>
    </row>
    <row r="458" spans="2:9">
      <c r="B458" s="2"/>
      <c r="C458" s="2"/>
      <c r="D458" s="2"/>
      <c r="E458" s="2"/>
      <c r="F458" s="2"/>
      <c r="G458" s="2"/>
      <c r="H458" s="2"/>
      <c r="I458" s="2"/>
    </row>
    <row r="459" spans="2:9">
      <c r="B459" s="2"/>
      <c r="C459" s="2"/>
      <c r="D459" s="2"/>
      <c r="E459" s="2"/>
      <c r="F459" s="2"/>
      <c r="G459" s="2"/>
      <c r="H459" s="2"/>
      <c r="I459" s="2"/>
    </row>
    <row r="460" spans="2:9">
      <c r="B460" s="2"/>
      <c r="C460" s="2"/>
      <c r="D460" s="2"/>
      <c r="E460" s="2"/>
      <c r="F460" s="2"/>
      <c r="G460" s="2"/>
      <c r="H460" s="2"/>
      <c r="I460" s="2"/>
    </row>
    <row r="461" spans="2:9">
      <c r="B461" s="2"/>
      <c r="C461" s="2"/>
      <c r="D461" s="2"/>
      <c r="E461" s="2"/>
      <c r="F461" s="2"/>
      <c r="G461" s="2"/>
      <c r="H461" s="2"/>
      <c r="I461" s="2"/>
    </row>
    <row r="462" spans="2:9">
      <c r="B462" s="2"/>
      <c r="C462" s="2"/>
      <c r="D462" s="2"/>
      <c r="E462" s="2"/>
      <c r="F462" s="2"/>
      <c r="G462" s="2"/>
      <c r="H462" s="2"/>
      <c r="I462" s="2"/>
    </row>
    <row r="463" spans="2:9">
      <c r="B463" s="2"/>
      <c r="C463" s="2"/>
      <c r="D463" s="2"/>
      <c r="E463" s="2"/>
      <c r="F463" s="2"/>
      <c r="G463" s="2"/>
      <c r="H463" s="2"/>
      <c r="I463" s="2"/>
    </row>
    <row r="464" spans="2:9">
      <c r="B464" s="2"/>
      <c r="C464" s="2"/>
      <c r="D464" s="2"/>
      <c r="E464" s="2"/>
      <c r="F464" s="2"/>
      <c r="G464" s="2"/>
      <c r="H464" s="2"/>
      <c r="I464" s="2"/>
    </row>
    <row r="465" spans="2:9">
      <c r="B465" s="2"/>
      <c r="C465" s="2"/>
      <c r="D465" s="2"/>
      <c r="E465" s="2"/>
      <c r="F465" s="2"/>
      <c r="G465" s="2"/>
      <c r="H465" s="2"/>
      <c r="I465" s="2"/>
    </row>
    <row r="466" spans="2:9">
      <c r="B466" s="2"/>
      <c r="C466" s="2"/>
      <c r="D466" s="2"/>
      <c r="E466" s="2"/>
      <c r="F466" s="2"/>
      <c r="G466" s="2"/>
      <c r="H466" s="2"/>
      <c r="I466" s="2"/>
    </row>
    <row r="467" spans="2:9">
      <c r="B467" s="2"/>
      <c r="C467" s="2"/>
      <c r="D467" s="2"/>
      <c r="E467" s="2"/>
      <c r="F467" s="2"/>
      <c r="G467" s="2"/>
      <c r="H467" s="2"/>
      <c r="I467" s="2"/>
    </row>
    <row r="468" spans="2:9">
      <c r="B468" s="2"/>
      <c r="C468" s="2"/>
      <c r="D468" s="2"/>
      <c r="E468" s="2"/>
      <c r="F468" s="2"/>
      <c r="G468" s="2"/>
      <c r="H468" s="2"/>
      <c r="I468" s="2"/>
    </row>
    <row r="469" spans="2:9">
      <c r="B469" s="2"/>
      <c r="C469" s="2"/>
      <c r="D469" s="2"/>
      <c r="E469" s="2"/>
      <c r="F469" s="2"/>
      <c r="G469" s="2"/>
      <c r="H469" s="2"/>
      <c r="I469" s="2"/>
    </row>
    <row r="470" spans="2:9">
      <c r="B470" s="2"/>
      <c r="C470" s="2"/>
      <c r="D470" s="2"/>
      <c r="E470" s="2"/>
      <c r="F470" s="2"/>
      <c r="G470" s="2"/>
      <c r="H470" s="2"/>
      <c r="I470" s="2"/>
    </row>
    <row r="471" spans="2:9">
      <c r="B471" s="2"/>
      <c r="C471" s="2"/>
      <c r="D471" s="2"/>
      <c r="E471" s="2"/>
      <c r="F471" s="2"/>
      <c r="G471" s="2"/>
      <c r="H471" s="2"/>
      <c r="I471" s="2"/>
    </row>
    <row r="472" spans="2:9">
      <c r="B472" s="2"/>
      <c r="C472" s="2"/>
      <c r="D472" s="2"/>
      <c r="E472" s="2"/>
      <c r="F472" s="2"/>
      <c r="G472" s="2"/>
      <c r="H472" s="2"/>
      <c r="I472" s="2"/>
    </row>
    <row r="473" spans="2:9">
      <c r="B473" s="2"/>
      <c r="C473" s="2"/>
      <c r="D473" s="2"/>
      <c r="E473" s="2"/>
      <c r="F473" s="2"/>
      <c r="G473" s="2"/>
      <c r="H473" s="2"/>
      <c r="I473" s="2"/>
    </row>
    <row r="474" spans="2:9">
      <c r="B474" s="2"/>
      <c r="C474" s="2"/>
      <c r="D474" s="2"/>
      <c r="E474" s="2"/>
      <c r="F474" s="2"/>
      <c r="G474" s="2"/>
      <c r="H474" s="2"/>
      <c r="I474" s="2"/>
    </row>
    <row r="475" spans="2:9">
      <c r="B475" s="2"/>
      <c r="C475" s="2"/>
      <c r="D475" s="2"/>
      <c r="E475" s="2"/>
      <c r="F475" s="2"/>
      <c r="G475" s="2"/>
      <c r="H475" s="2"/>
      <c r="I475" s="2"/>
    </row>
    <row r="476" spans="2:9">
      <c r="B476" s="2"/>
      <c r="C476" s="2"/>
      <c r="D476" s="2"/>
      <c r="E476" s="2"/>
      <c r="F476" s="2"/>
      <c r="G476" s="2"/>
      <c r="H476" s="2"/>
      <c r="I476" s="2"/>
    </row>
    <row r="477" spans="2:9">
      <c r="B477" s="2"/>
      <c r="C477" s="2"/>
      <c r="D477" s="2"/>
      <c r="E477" s="2"/>
      <c r="F477" s="2"/>
      <c r="G477" s="2"/>
      <c r="H477" s="2"/>
      <c r="I477" s="2"/>
    </row>
    <row r="478" spans="2:9">
      <c r="B478" s="2"/>
      <c r="C478" s="2"/>
      <c r="D478" s="2"/>
      <c r="E478" s="2"/>
      <c r="F478" s="2"/>
      <c r="G478" s="2"/>
      <c r="H478" s="2"/>
      <c r="I478" s="2"/>
    </row>
    <row r="479" spans="2:9">
      <c r="B479" s="2"/>
      <c r="C479" s="2"/>
      <c r="D479" s="2"/>
      <c r="E479" s="2"/>
      <c r="F479" s="2"/>
      <c r="G479" s="2"/>
      <c r="H479" s="2"/>
      <c r="I479" s="2"/>
    </row>
    <row r="480" spans="2:9">
      <c r="B480" s="2"/>
      <c r="C480" s="2"/>
      <c r="D480" s="2"/>
      <c r="E480" s="2"/>
      <c r="F480" s="2"/>
      <c r="G480" s="2"/>
      <c r="H480" s="2"/>
      <c r="I480" s="2"/>
    </row>
    <row r="481" spans="2:9">
      <c r="B481" s="2"/>
      <c r="C481" s="2"/>
      <c r="D481" s="2"/>
      <c r="E481" s="2"/>
      <c r="F481" s="2"/>
      <c r="G481" s="2"/>
      <c r="H481" s="2"/>
      <c r="I481" s="2"/>
    </row>
    <row r="482" spans="2:9">
      <c r="B482" s="2"/>
      <c r="C482" s="2"/>
      <c r="D482" s="2"/>
      <c r="E482" s="2"/>
      <c r="F482" s="2"/>
      <c r="G482" s="2"/>
      <c r="H482" s="2"/>
      <c r="I482" s="2"/>
    </row>
    <row r="483" spans="2:9">
      <c r="B483" s="2"/>
      <c r="C483" s="2"/>
      <c r="D483" s="2"/>
      <c r="E483" s="2"/>
      <c r="F483" s="2"/>
      <c r="G483" s="2"/>
      <c r="H483" s="2"/>
      <c r="I483" s="2"/>
    </row>
    <row r="484" spans="2:9">
      <c r="B484" s="2"/>
      <c r="C484" s="2"/>
      <c r="D484" s="2"/>
      <c r="E484" s="2"/>
      <c r="F484" s="2"/>
      <c r="G484" s="2"/>
      <c r="H484" s="2"/>
      <c r="I484" s="2"/>
    </row>
    <row r="485" spans="2:9">
      <c r="B485" s="2"/>
      <c r="C485" s="2"/>
      <c r="D485" s="2"/>
      <c r="E485" s="2"/>
      <c r="F485" s="2"/>
      <c r="G485" s="2"/>
      <c r="H485" s="2"/>
      <c r="I485" s="2"/>
    </row>
    <row r="486" spans="2:9">
      <c r="B486" s="2"/>
      <c r="C486" s="2"/>
      <c r="D486" s="2"/>
      <c r="E486" s="2"/>
      <c r="F486" s="2"/>
      <c r="G486" s="2"/>
      <c r="H486" s="2"/>
      <c r="I486" s="2"/>
    </row>
    <row r="487" spans="2:9">
      <c r="B487" s="2"/>
      <c r="C487" s="2"/>
      <c r="D487" s="2"/>
      <c r="E487" s="2"/>
      <c r="F487" s="2"/>
      <c r="G487" s="2"/>
      <c r="H487" s="2"/>
      <c r="I487" s="2"/>
    </row>
    <row r="488" spans="2:9">
      <c r="B488" s="2"/>
      <c r="C488" s="2"/>
      <c r="D488" s="2"/>
      <c r="E488" s="2"/>
      <c r="F488" s="2"/>
      <c r="G488" s="2"/>
      <c r="H488" s="2"/>
      <c r="I488" s="2"/>
    </row>
    <row r="489" spans="2:9">
      <c r="B489" s="2"/>
      <c r="C489" s="2"/>
      <c r="D489" s="2"/>
      <c r="E489" s="2"/>
      <c r="F489" s="2"/>
      <c r="G489" s="2"/>
      <c r="H489" s="2"/>
      <c r="I489" s="2"/>
    </row>
    <row r="490" spans="2:9">
      <c r="B490" s="2"/>
      <c r="C490" s="2"/>
      <c r="D490" s="2"/>
      <c r="E490" s="2"/>
      <c r="F490" s="2"/>
      <c r="G490" s="2"/>
      <c r="H490" s="2"/>
      <c r="I490" s="2"/>
    </row>
    <row r="491" spans="2:9">
      <c r="B491" s="2"/>
      <c r="C491" s="2"/>
      <c r="D491" s="2"/>
      <c r="E491" s="2"/>
      <c r="F491" s="2"/>
      <c r="G491" s="2"/>
      <c r="H491" s="2"/>
      <c r="I491" s="2"/>
    </row>
    <row r="492" spans="2:9">
      <c r="B492" s="2"/>
      <c r="C492" s="2"/>
      <c r="D492" s="2"/>
      <c r="E492" s="2"/>
      <c r="F492" s="2"/>
      <c r="G492" s="2"/>
      <c r="H492" s="2"/>
      <c r="I492" s="2"/>
    </row>
    <row r="493" spans="2:9">
      <c r="B493" s="2"/>
      <c r="C493" s="2"/>
      <c r="D493" s="2"/>
      <c r="E493" s="2"/>
      <c r="F493" s="2"/>
      <c r="G493" s="2"/>
      <c r="H493" s="2"/>
      <c r="I493" s="2"/>
    </row>
    <row r="494" spans="2:9">
      <c r="B494" s="2"/>
      <c r="C494" s="2"/>
      <c r="D494" s="2"/>
      <c r="E494" s="2"/>
      <c r="F494" s="2"/>
      <c r="G494" s="2"/>
      <c r="H494" s="2"/>
      <c r="I494" s="2"/>
    </row>
    <row r="495" spans="2:9">
      <c r="B495" s="2"/>
      <c r="C495" s="2"/>
      <c r="D495" s="2"/>
      <c r="E495" s="2"/>
      <c r="F495" s="2"/>
      <c r="G495" s="2"/>
      <c r="H495" s="2"/>
      <c r="I495" s="2"/>
    </row>
    <row r="496" spans="2:9">
      <c r="B496" s="2"/>
      <c r="C496" s="2"/>
      <c r="D496" s="2"/>
      <c r="E496" s="2"/>
      <c r="F496" s="2"/>
      <c r="G496" s="2"/>
      <c r="H496" s="2"/>
      <c r="I496" s="2"/>
    </row>
    <row r="497" spans="2:9">
      <c r="B497" s="2"/>
      <c r="C497" s="2"/>
      <c r="D497" s="2"/>
      <c r="E497" s="2"/>
      <c r="F497" s="2"/>
      <c r="G497" s="2"/>
      <c r="H497" s="2"/>
      <c r="I497" s="2"/>
    </row>
    <row r="498" spans="2:9">
      <c r="B498" s="2"/>
      <c r="C498" s="2"/>
      <c r="D498" s="2"/>
      <c r="E498" s="2"/>
      <c r="F498" s="2"/>
      <c r="G498" s="2"/>
      <c r="H498" s="2"/>
      <c r="I498" s="2"/>
    </row>
    <row r="499" spans="2:9">
      <c r="B499" s="2"/>
      <c r="C499" s="2"/>
      <c r="D499" s="2"/>
      <c r="E499" s="2"/>
      <c r="F499" s="2"/>
      <c r="G499" s="2"/>
      <c r="H499" s="2"/>
      <c r="I499" s="2"/>
    </row>
    <row r="500" spans="2:9">
      <c r="B500" s="2"/>
      <c r="C500" s="2"/>
      <c r="D500" s="2"/>
      <c r="E500" s="2"/>
      <c r="F500" s="2"/>
      <c r="G500" s="2"/>
      <c r="H500" s="2"/>
      <c r="I500" s="2"/>
    </row>
    <row r="501" spans="2:9">
      <c r="B501" s="2"/>
      <c r="C501" s="2"/>
      <c r="D501" s="2"/>
      <c r="E501" s="2"/>
      <c r="F501" s="2"/>
      <c r="G501" s="2"/>
      <c r="H501" s="2"/>
      <c r="I501" s="2"/>
    </row>
    <row r="502" spans="2:9">
      <c r="B502" s="2"/>
      <c r="C502" s="2"/>
      <c r="D502" s="2"/>
      <c r="E502" s="2"/>
      <c r="F502" s="2"/>
      <c r="G502" s="2"/>
      <c r="H502" s="2"/>
      <c r="I502" s="2"/>
    </row>
    <row r="503" spans="2:9">
      <c r="B503" s="2"/>
      <c r="C503" s="2"/>
      <c r="D503" s="2"/>
      <c r="E503" s="2"/>
      <c r="F503" s="2"/>
      <c r="G503" s="2"/>
      <c r="H503" s="2"/>
      <c r="I503" s="2"/>
    </row>
    <row r="504" spans="2:9">
      <c r="B504" s="2"/>
      <c r="C504" s="2"/>
      <c r="D504" s="2"/>
      <c r="E504" s="2"/>
      <c r="F504" s="2"/>
      <c r="G504" s="2"/>
      <c r="H504" s="2"/>
      <c r="I504" s="2"/>
    </row>
    <row r="505" spans="2:9">
      <c r="B505" s="2"/>
      <c r="C505" s="2"/>
      <c r="D505" s="2"/>
      <c r="E505" s="2"/>
      <c r="F505" s="2"/>
      <c r="G505" s="2"/>
      <c r="H505" s="2"/>
      <c r="I505" s="2"/>
    </row>
    <row r="506" spans="2:9">
      <c r="B506" s="2"/>
      <c r="C506" s="2"/>
      <c r="D506" s="2"/>
      <c r="E506" s="2"/>
      <c r="F506" s="2"/>
      <c r="G506" s="2"/>
      <c r="H506" s="2"/>
      <c r="I506" s="2"/>
    </row>
    <row r="507" spans="2:9">
      <c r="B507" s="2"/>
      <c r="C507" s="2"/>
      <c r="D507" s="2"/>
      <c r="E507" s="2"/>
      <c r="F507" s="2"/>
      <c r="G507" s="2"/>
      <c r="H507" s="2"/>
      <c r="I507" s="2"/>
    </row>
    <row r="508" spans="2:9">
      <c r="B508" s="2"/>
      <c r="C508" s="2"/>
      <c r="D508" s="2"/>
      <c r="E508" s="2"/>
      <c r="F508" s="2"/>
      <c r="G508" s="2"/>
      <c r="H508" s="2"/>
      <c r="I508" s="2"/>
    </row>
    <row r="509" spans="2:9">
      <c r="B509" s="2"/>
      <c r="C509" s="2"/>
      <c r="D509" s="2"/>
      <c r="E509" s="2"/>
      <c r="F509" s="2"/>
      <c r="G509" s="2"/>
      <c r="H509" s="2"/>
      <c r="I509" s="2"/>
    </row>
    <row r="510" spans="2:9">
      <c r="B510" s="2"/>
      <c r="C510" s="2"/>
      <c r="D510" s="2"/>
      <c r="E510" s="2"/>
      <c r="F510" s="2"/>
      <c r="G510" s="2"/>
      <c r="H510" s="2"/>
      <c r="I510" s="2"/>
    </row>
    <row r="511" spans="2:9">
      <c r="B511" s="2"/>
      <c r="C511" s="2"/>
      <c r="D511" s="2"/>
      <c r="E511" s="2"/>
      <c r="F511" s="2"/>
      <c r="G511" s="2"/>
      <c r="H511" s="2"/>
      <c r="I511" s="2"/>
    </row>
    <row r="512" spans="2:9">
      <c r="B512" s="2"/>
      <c r="C512" s="2"/>
      <c r="D512" s="2"/>
      <c r="E512" s="2"/>
      <c r="F512" s="2"/>
      <c r="G512" s="2"/>
      <c r="H512" s="2"/>
      <c r="I512" s="2"/>
    </row>
    <row r="513" spans="2:9">
      <c r="B513" s="2"/>
      <c r="C513" s="2"/>
      <c r="D513" s="2"/>
      <c r="E513" s="2"/>
      <c r="F513" s="2"/>
      <c r="G513" s="2"/>
      <c r="H513" s="2"/>
      <c r="I513" s="2"/>
    </row>
    <row r="514" spans="2:9">
      <c r="B514" s="2"/>
      <c r="C514" s="2"/>
      <c r="D514" s="2"/>
      <c r="E514" s="2"/>
      <c r="F514" s="2"/>
      <c r="G514" s="2"/>
      <c r="H514" s="2"/>
      <c r="I514" s="2"/>
    </row>
    <row r="515" spans="2:9">
      <c r="B515" s="2"/>
      <c r="C515" s="2"/>
      <c r="D515" s="2"/>
      <c r="E515" s="2"/>
      <c r="F515" s="2"/>
      <c r="G515" s="2"/>
      <c r="H515" s="2"/>
      <c r="I515" s="2"/>
    </row>
    <row r="516" spans="2:9">
      <c r="B516" s="2"/>
      <c r="C516" s="2"/>
      <c r="D516" s="2"/>
      <c r="E516" s="2"/>
      <c r="F516" s="2"/>
      <c r="G516" s="2"/>
      <c r="H516" s="2"/>
      <c r="I516" s="2"/>
    </row>
    <row r="517" spans="2:9">
      <c r="B517" s="2"/>
      <c r="C517" s="2"/>
      <c r="D517" s="2"/>
      <c r="E517" s="2"/>
      <c r="F517" s="2"/>
      <c r="G517" s="2"/>
      <c r="H517" s="2"/>
      <c r="I517" s="2"/>
    </row>
    <row r="518" spans="2:9">
      <c r="B518" s="2"/>
      <c r="C518" s="2"/>
      <c r="D518" s="2"/>
      <c r="E518" s="2"/>
      <c r="F518" s="2"/>
      <c r="G518" s="2"/>
      <c r="H518" s="2"/>
      <c r="I518" s="2"/>
    </row>
    <row r="519" spans="2:9">
      <c r="B519" s="2"/>
      <c r="C519" s="2"/>
      <c r="D519" s="2"/>
      <c r="E519" s="2"/>
      <c r="F519" s="2"/>
      <c r="G519" s="2"/>
      <c r="H519" s="2"/>
      <c r="I519" s="2"/>
    </row>
    <row r="520" spans="2:9">
      <c r="B520" s="2"/>
      <c r="C520" s="2"/>
      <c r="D520" s="2"/>
      <c r="E520" s="2"/>
      <c r="F520" s="2"/>
      <c r="G520" s="2"/>
      <c r="H520" s="2"/>
      <c r="I520" s="2"/>
    </row>
    <row r="521" spans="2:9">
      <c r="B521" s="2"/>
      <c r="C521" s="2"/>
      <c r="D521" s="2"/>
      <c r="E521" s="2"/>
      <c r="F521" s="2"/>
      <c r="G521" s="2"/>
      <c r="H521" s="2"/>
      <c r="I521" s="2"/>
    </row>
    <row r="522" spans="2:9">
      <c r="B522" s="2"/>
      <c r="C522" s="2"/>
      <c r="D522" s="2"/>
      <c r="E522" s="2"/>
      <c r="F522" s="2"/>
      <c r="G522" s="2"/>
      <c r="H522" s="2"/>
      <c r="I522" s="2"/>
    </row>
    <row r="523" spans="2:9">
      <c r="B523" s="2"/>
      <c r="C523" s="2"/>
      <c r="D523" s="2"/>
      <c r="E523" s="2"/>
      <c r="F523" s="2"/>
      <c r="G523" s="2"/>
      <c r="H523" s="2"/>
      <c r="I523" s="2"/>
    </row>
    <row r="524" spans="2:9">
      <c r="B524" s="2"/>
      <c r="C524" s="2"/>
      <c r="D524" s="2"/>
      <c r="E524" s="2"/>
      <c r="F524" s="2"/>
      <c r="G524" s="2"/>
      <c r="H524" s="2"/>
      <c r="I524" s="2"/>
    </row>
    <row r="525" spans="2:9">
      <c r="B525" s="2"/>
      <c r="C525" s="2"/>
      <c r="D525" s="2"/>
      <c r="E525" s="2"/>
      <c r="F525" s="2"/>
      <c r="G525" s="2"/>
      <c r="H525" s="2"/>
      <c r="I525" s="2"/>
    </row>
    <row r="526" spans="2:9">
      <c r="B526" s="2"/>
      <c r="C526" s="2"/>
      <c r="D526" s="2"/>
      <c r="E526" s="2"/>
      <c r="F526" s="2"/>
      <c r="G526" s="2"/>
      <c r="H526" s="2"/>
      <c r="I526" s="2"/>
    </row>
    <row r="527" spans="2:9">
      <c r="B527" s="2"/>
      <c r="C527" s="2"/>
      <c r="D527" s="2"/>
      <c r="E527" s="2"/>
      <c r="F527" s="2"/>
      <c r="G527" s="2"/>
      <c r="H527" s="2"/>
      <c r="I527" s="2"/>
    </row>
    <row r="528" spans="2:9">
      <c r="B528" s="2"/>
      <c r="C528" s="2"/>
      <c r="D528" s="2"/>
      <c r="E528" s="2"/>
      <c r="F528" s="2"/>
      <c r="G528" s="2"/>
      <c r="H528" s="2"/>
      <c r="I528" s="2"/>
    </row>
    <row r="529" spans="2:9">
      <c r="B529" s="2"/>
      <c r="C529" s="2"/>
      <c r="D529" s="2"/>
      <c r="E529" s="2"/>
      <c r="F529" s="2"/>
      <c r="G529" s="2"/>
      <c r="H529" s="2"/>
      <c r="I529" s="2"/>
    </row>
    <row r="530" spans="2:9">
      <c r="B530" s="2"/>
      <c r="C530" s="2"/>
      <c r="D530" s="2"/>
      <c r="E530" s="2"/>
      <c r="F530" s="2"/>
      <c r="G530" s="2"/>
      <c r="H530" s="2"/>
      <c r="I530" s="2"/>
    </row>
    <row r="531" spans="2:9">
      <c r="B531" s="2"/>
      <c r="C531" s="2"/>
      <c r="D531" s="2"/>
      <c r="E531" s="2"/>
      <c r="F531" s="2"/>
      <c r="G531" s="2"/>
      <c r="H531" s="2"/>
      <c r="I531" s="2"/>
    </row>
    <row r="532" spans="2:9">
      <c r="B532" s="2"/>
      <c r="C532" s="2"/>
      <c r="D532" s="2"/>
      <c r="E532" s="2"/>
      <c r="F532" s="2"/>
      <c r="G532" s="2"/>
      <c r="H532" s="2"/>
      <c r="I532" s="2"/>
    </row>
    <row r="533" spans="2:9">
      <c r="B533" s="2"/>
      <c r="C533" s="2"/>
      <c r="D533" s="2"/>
      <c r="E533" s="2"/>
      <c r="F533" s="2"/>
      <c r="G533" s="2"/>
      <c r="H533" s="2"/>
      <c r="I533" s="2"/>
    </row>
    <row r="534" spans="2:9">
      <c r="B534" s="2"/>
      <c r="C534" s="2"/>
      <c r="D534" s="2"/>
      <c r="E534" s="2"/>
      <c r="F534" s="2"/>
      <c r="G534" s="2"/>
      <c r="H534" s="2"/>
      <c r="I534" s="2"/>
    </row>
    <row r="535" spans="2:9">
      <c r="B535" s="2"/>
      <c r="C535" s="2"/>
      <c r="D535" s="2"/>
      <c r="E535" s="2"/>
      <c r="F535" s="2"/>
      <c r="G535" s="2"/>
      <c r="H535" s="2"/>
      <c r="I535" s="2"/>
    </row>
    <row r="536" spans="2:9">
      <c r="B536" s="2"/>
      <c r="C536" s="2"/>
      <c r="D536" s="2"/>
      <c r="E536" s="2"/>
      <c r="F536" s="2"/>
      <c r="G536" s="2"/>
      <c r="H536" s="2"/>
      <c r="I536" s="2"/>
    </row>
    <row r="537" spans="2:9">
      <c r="B537" s="2"/>
      <c r="C537" s="2"/>
      <c r="D537" s="2"/>
      <c r="E537" s="2"/>
      <c r="F537" s="2"/>
      <c r="G537" s="2"/>
      <c r="H537" s="2"/>
      <c r="I537" s="2"/>
    </row>
    <row r="538" spans="2:9">
      <c r="B538" s="2"/>
      <c r="C538" s="2"/>
      <c r="D538" s="2"/>
      <c r="E538" s="2"/>
      <c r="F538" s="2"/>
      <c r="G538" s="2"/>
      <c r="H538" s="2"/>
      <c r="I538" s="2"/>
    </row>
    <row r="539" spans="2:9">
      <c r="B539" s="2"/>
      <c r="C539" s="2"/>
      <c r="D539" s="2"/>
      <c r="E539" s="2"/>
      <c r="F539" s="2"/>
      <c r="G539" s="2"/>
      <c r="H539" s="2"/>
      <c r="I539" s="2"/>
    </row>
    <row r="540" spans="2:9">
      <c r="B540" s="2"/>
      <c r="C540" s="2"/>
      <c r="D540" s="2"/>
      <c r="E540" s="2"/>
      <c r="F540" s="2"/>
      <c r="G540" s="2"/>
      <c r="H540" s="2"/>
      <c r="I540" s="2"/>
    </row>
    <row r="541" spans="2:9">
      <c r="B541" s="2"/>
      <c r="C541" s="2"/>
      <c r="D541" s="2"/>
      <c r="E541" s="2"/>
      <c r="F541" s="2"/>
      <c r="G541" s="2"/>
      <c r="H541" s="2"/>
      <c r="I541" s="2"/>
    </row>
    <row r="542" spans="2:9">
      <c r="B542" s="2"/>
      <c r="C542" s="2"/>
      <c r="D542" s="2"/>
      <c r="E542" s="2"/>
      <c r="F542" s="2"/>
      <c r="G542" s="2"/>
      <c r="H542" s="2"/>
      <c r="I542" s="2"/>
    </row>
    <row r="543" spans="2:9">
      <c r="B543" s="2"/>
      <c r="C543" s="2"/>
      <c r="D543" s="2"/>
      <c r="E543" s="2"/>
      <c r="F543" s="2"/>
      <c r="G543" s="2"/>
      <c r="H543" s="2"/>
      <c r="I543" s="2"/>
    </row>
    <row r="544" spans="2:9">
      <c r="B544" s="2"/>
      <c r="C544" s="2"/>
      <c r="D544" s="2"/>
      <c r="E544" s="2"/>
      <c r="F544" s="2"/>
      <c r="G544" s="2"/>
      <c r="H544" s="2"/>
      <c r="I544" s="2"/>
    </row>
    <row r="545" spans="2:9">
      <c r="B545" s="2"/>
      <c r="C545" s="2"/>
      <c r="D545" s="2"/>
      <c r="E545" s="2"/>
      <c r="F545" s="2"/>
      <c r="G545" s="2"/>
      <c r="H545" s="2"/>
      <c r="I545" s="2"/>
    </row>
    <row r="546" spans="2:9">
      <c r="B546" s="2"/>
      <c r="C546" s="2"/>
      <c r="D546" s="2"/>
      <c r="E546" s="2"/>
      <c r="F546" s="2"/>
      <c r="G546" s="2"/>
      <c r="H546" s="2"/>
      <c r="I546" s="2"/>
    </row>
    <row r="547" spans="2:9">
      <c r="B547" s="2"/>
      <c r="C547" s="2"/>
      <c r="D547" s="2"/>
      <c r="E547" s="2"/>
      <c r="F547" s="2"/>
      <c r="G547" s="2"/>
      <c r="H547" s="2"/>
      <c r="I547" s="2"/>
    </row>
    <row r="548" spans="2:9">
      <c r="B548" s="2"/>
      <c r="C548" s="2"/>
      <c r="D548" s="2"/>
      <c r="E548" s="2"/>
      <c r="F548" s="2"/>
      <c r="G548" s="2"/>
      <c r="H548" s="2"/>
      <c r="I548" s="2"/>
    </row>
    <row r="549" spans="2:9">
      <c r="B549" s="2"/>
      <c r="C549" s="2"/>
      <c r="D549" s="2"/>
      <c r="E549" s="2"/>
      <c r="F549" s="2"/>
      <c r="G549" s="2"/>
      <c r="H549" s="2"/>
      <c r="I549" s="2"/>
    </row>
    <row r="550" spans="2:9">
      <c r="B550" s="2"/>
      <c r="C550" s="2"/>
      <c r="D550" s="2"/>
      <c r="E550" s="2"/>
      <c r="F550" s="2"/>
      <c r="G550" s="2"/>
      <c r="H550" s="2"/>
      <c r="I550" s="2"/>
    </row>
    <row r="551" spans="2:9">
      <c r="B551" s="2"/>
      <c r="C551" s="2"/>
      <c r="D551" s="2"/>
      <c r="E551" s="2"/>
      <c r="F551" s="2"/>
      <c r="G551" s="2"/>
      <c r="H551" s="2"/>
      <c r="I551" s="2"/>
    </row>
    <row r="552" spans="2:9">
      <c r="B552" s="2"/>
      <c r="C552" s="2"/>
      <c r="D552" s="2"/>
      <c r="E552" s="2"/>
      <c r="F552" s="2"/>
      <c r="G552" s="2"/>
      <c r="H552" s="2"/>
      <c r="I552" s="2"/>
    </row>
    <row r="553" spans="2:9">
      <c r="B553" s="2"/>
      <c r="C553" s="2"/>
      <c r="D553" s="2"/>
      <c r="E553" s="2"/>
      <c r="F553" s="2"/>
      <c r="G553" s="2"/>
      <c r="H553" s="2"/>
      <c r="I553" s="2"/>
    </row>
    <row r="554" spans="2:9">
      <c r="B554" s="2"/>
      <c r="C554" s="2"/>
      <c r="D554" s="2"/>
      <c r="E554" s="2"/>
      <c r="F554" s="2"/>
      <c r="G554" s="2"/>
      <c r="H554" s="2"/>
      <c r="I554" s="2"/>
    </row>
    <row r="555" spans="2:9">
      <c r="B555" s="2"/>
      <c r="C555" s="2"/>
      <c r="D555" s="2"/>
      <c r="E555" s="2"/>
      <c r="F555" s="2"/>
      <c r="G555" s="2"/>
      <c r="H555" s="2"/>
      <c r="I555" s="2"/>
    </row>
    <row r="556" spans="2:9">
      <c r="B556" s="2"/>
      <c r="C556" s="2"/>
      <c r="D556" s="2"/>
      <c r="E556" s="2"/>
      <c r="F556" s="2"/>
      <c r="G556" s="2"/>
      <c r="H556" s="2"/>
      <c r="I556" s="2"/>
    </row>
    <row r="557" spans="2:9">
      <c r="B557" s="2"/>
      <c r="C557" s="2"/>
      <c r="D557" s="2"/>
      <c r="E557" s="2"/>
      <c r="F557" s="2"/>
      <c r="G557" s="2"/>
      <c r="H557" s="2"/>
      <c r="I557" s="2"/>
    </row>
    <row r="558" spans="2:9">
      <c r="B558" s="2"/>
      <c r="C558" s="2"/>
      <c r="D558" s="2"/>
      <c r="E558" s="2"/>
      <c r="F558" s="2"/>
      <c r="G558" s="2"/>
      <c r="H558" s="2"/>
      <c r="I558" s="2"/>
    </row>
    <row r="559" spans="2:9">
      <c r="B559" s="2"/>
      <c r="C559" s="2"/>
      <c r="D559" s="2"/>
      <c r="E559" s="2"/>
      <c r="F559" s="2"/>
      <c r="G559" s="2"/>
      <c r="H559" s="2"/>
      <c r="I559" s="2"/>
    </row>
    <row r="560" spans="2:9">
      <c r="B560" s="2"/>
      <c r="C560" s="2"/>
      <c r="D560" s="2"/>
      <c r="E560" s="2"/>
      <c r="F560" s="2"/>
      <c r="G560" s="2"/>
      <c r="H560" s="2"/>
      <c r="I560" s="2"/>
    </row>
    <row r="561" spans="2:9">
      <c r="B561" s="2"/>
      <c r="C561" s="2"/>
      <c r="D561" s="2"/>
      <c r="E561" s="2"/>
      <c r="F561" s="2"/>
      <c r="G561" s="2"/>
      <c r="H561" s="2"/>
      <c r="I561" s="2"/>
    </row>
    <row r="562" spans="2:9">
      <c r="B562" s="2"/>
      <c r="C562" s="2"/>
      <c r="D562" s="2"/>
      <c r="E562" s="2"/>
      <c r="F562" s="2"/>
      <c r="G562" s="2"/>
      <c r="H562" s="2"/>
      <c r="I562" s="2"/>
    </row>
    <row r="563" spans="2:9">
      <c r="B563" s="2"/>
      <c r="C563" s="2"/>
      <c r="D563" s="2"/>
      <c r="E563" s="2"/>
      <c r="F563" s="2"/>
      <c r="G563" s="2"/>
      <c r="H563" s="2"/>
      <c r="I563" s="2"/>
    </row>
    <row r="564" spans="2:9">
      <c r="B564" s="2"/>
      <c r="C564" s="2"/>
      <c r="D564" s="2"/>
      <c r="E564" s="2"/>
      <c r="F564" s="2"/>
      <c r="G564" s="2"/>
      <c r="H564" s="2"/>
      <c r="I564" s="2"/>
    </row>
    <row r="565" spans="2:9">
      <c r="B565" s="2"/>
      <c r="C565" s="2"/>
      <c r="D565" s="2"/>
      <c r="E565" s="2"/>
      <c r="F565" s="2"/>
      <c r="G565" s="2"/>
      <c r="H565" s="2"/>
      <c r="I565" s="2"/>
    </row>
    <row r="566" spans="2:9">
      <c r="B566" s="2"/>
      <c r="C566" s="2"/>
      <c r="D566" s="2"/>
      <c r="E566" s="2"/>
      <c r="F566" s="2"/>
      <c r="G566" s="2"/>
      <c r="H566" s="2"/>
      <c r="I566" s="2"/>
    </row>
    <row r="567" spans="2:9">
      <c r="B567" s="2"/>
      <c r="C567" s="2"/>
      <c r="D567" s="2"/>
      <c r="E567" s="2"/>
      <c r="F567" s="2"/>
      <c r="G567" s="2"/>
      <c r="H567" s="2"/>
      <c r="I567" s="2"/>
    </row>
    <row r="568" spans="2:9">
      <c r="B568" s="2"/>
      <c r="C568" s="2"/>
      <c r="D568" s="2"/>
      <c r="E568" s="2"/>
      <c r="F568" s="2"/>
      <c r="G568" s="2"/>
      <c r="H568" s="2"/>
      <c r="I568" s="2"/>
    </row>
    <row r="569" spans="2:9">
      <c r="B569" s="2"/>
      <c r="C569" s="2"/>
      <c r="D569" s="2"/>
      <c r="E569" s="2"/>
      <c r="F569" s="2"/>
      <c r="G569" s="2"/>
      <c r="H569" s="2"/>
      <c r="I569" s="2"/>
    </row>
    <row r="570" spans="2:9">
      <c r="B570" s="2"/>
      <c r="C570" s="2"/>
      <c r="D570" s="2"/>
      <c r="E570" s="2"/>
      <c r="F570" s="2"/>
      <c r="G570" s="2"/>
      <c r="H570" s="2"/>
      <c r="I570" s="2"/>
    </row>
    <row r="571" spans="2:9">
      <c r="B571" s="2"/>
      <c r="C571" s="2"/>
      <c r="D571" s="2"/>
      <c r="E571" s="2"/>
      <c r="F571" s="2"/>
      <c r="G571" s="2"/>
      <c r="H571" s="2"/>
      <c r="I571" s="2"/>
    </row>
    <row r="572" spans="2:9">
      <c r="B572" s="2"/>
      <c r="C572" s="2"/>
      <c r="D572" s="2"/>
      <c r="E572" s="2"/>
      <c r="F572" s="2"/>
      <c r="G572" s="2"/>
      <c r="H572" s="2"/>
      <c r="I572" s="2"/>
    </row>
    <row r="573" spans="2:9">
      <c r="B573" s="2"/>
      <c r="C573" s="2"/>
      <c r="D573" s="2"/>
      <c r="E573" s="2"/>
      <c r="F573" s="2"/>
      <c r="G573" s="2"/>
      <c r="H573" s="2"/>
      <c r="I573" s="2"/>
    </row>
    <row r="574" spans="2:9">
      <c r="B574" s="2"/>
      <c r="C574" s="2"/>
      <c r="D574" s="2"/>
      <c r="E574" s="2"/>
      <c r="F574" s="2"/>
      <c r="G574" s="2"/>
      <c r="H574" s="2"/>
      <c r="I574" s="2"/>
    </row>
    <row r="575" spans="2:9">
      <c r="B575" s="2"/>
      <c r="C575" s="2"/>
      <c r="D575" s="2"/>
      <c r="E575" s="2"/>
      <c r="F575" s="2"/>
      <c r="G575" s="2"/>
      <c r="H575" s="2"/>
      <c r="I575" s="2"/>
    </row>
    <row r="576" spans="2:9">
      <c r="B576" s="2"/>
      <c r="C576" s="2"/>
      <c r="D576" s="2"/>
      <c r="E576" s="2"/>
      <c r="F576" s="2"/>
      <c r="G576" s="2"/>
      <c r="H576" s="2"/>
      <c r="I576" s="2"/>
    </row>
    <row r="577" spans="2:9">
      <c r="B577" s="2"/>
      <c r="C577" s="2"/>
      <c r="D577" s="2"/>
      <c r="E577" s="2"/>
      <c r="F577" s="2"/>
      <c r="G577" s="2"/>
      <c r="H577" s="2"/>
      <c r="I577" s="2"/>
    </row>
    <row r="578" spans="2:9">
      <c r="B578" s="2"/>
      <c r="C578" s="2"/>
      <c r="D578" s="2"/>
      <c r="E578" s="2"/>
      <c r="F578" s="2"/>
      <c r="G578" s="2"/>
      <c r="H578" s="2"/>
      <c r="I578" s="2"/>
    </row>
    <row r="579" spans="2:9">
      <c r="B579" s="2"/>
      <c r="C579" s="2"/>
      <c r="D579" s="2"/>
      <c r="E579" s="2"/>
      <c r="F579" s="2"/>
      <c r="G579" s="2"/>
      <c r="H579" s="2"/>
      <c r="I579" s="2"/>
    </row>
    <row r="580" spans="2:9">
      <c r="B580" s="2"/>
      <c r="C580" s="2"/>
      <c r="D580" s="2"/>
      <c r="E580" s="2"/>
      <c r="F580" s="2"/>
      <c r="G580" s="2"/>
      <c r="H580" s="2"/>
      <c r="I580" s="2"/>
    </row>
    <row r="581" spans="2:9">
      <c r="B581" s="2"/>
      <c r="C581" s="2"/>
      <c r="D581" s="2"/>
      <c r="E581" s="2"/>
      <c r="F581" s="2"/>
      <c r="G581" s="2"/>
      <c r="H581" s="2"/>
      <c r="I581" s="2"/>
    </row>
    <row r="582" spans="2:9">
      <c r="B582" s="2"/>
      <c r="C582" s="2"/>
      <c r="D582" s="2"/>
      <c r="E582" s="2"/>
      <c r="F582" s="2"/>
      <c r="G582" s="2"/>
      <c r="H582" s="2"/>
      <c r="I582" s="2"/>
    </row>
    <row r="583" spans="2:9">
      <c r="B583" s="2"/>
      <c r="C583" s="2"/>
      <c r="D583" s="2"/>
      <c r="E583" s="2"/>
      <c r="F583" s="2"/>
      <c r="G583" s="2"/>
      <c r="H583" s="2"/>
      <c r="I583" s="2"/>
    </row>
    <row r="584" spans="2:9">
      <c r="B584" s="2"/>
      <c r="C584" s="2"/>
      <c r="D584" s="2"/>
      <c r="E584" s="2"/>
      <c r="F584" s="2"/>
      <c r="G584" s="2"/>
      <c r="H584" s="2"/>
      <c r="I584" s="2"/>
    </row>
  </sheetData>
  <sheetCalcPr fullCalcOnLoad="1"/>
  <mergeCells count="5">
    <mergeCell ref="B6:I6"/>
    <mergeCell ref="A1:I1"/>
    <mergeCell ref="A2:I2"/>
    <mergeCell ref="B7:F7"/>
    <mergeCell ref="G7:I7"/>
  </mergeCells>
  <phoneticPr fontId="3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3333FF"/>
  </sheetPr>
  <dimension ref="A1:J599"/>
  <sheetViews>
    <sheetView showGridLines="0" zoomScale="80" zoomScaleNormal="80" zoomScalePageLayoutView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7" sqref="E27"/>
    </sheetView>
  </sheetViews>
  <sheetFormatPr baseColWidth="10" defaultColWidth="8.83203125" defaultRowHeight="14"/>
  <cols>
    <col min="1" max="1" width="63.33203125" customWidth="1"/>
    <col min="2" max="9" width="13.83203125" customWidth="1"/>
  </cols>
  <sheetData>
    <row r="1" spans="1:10">
      <c r="A1" s="258" t="s">
        <v>79</v>
      </c>
      <c r="B1" s="258"/>
      <c r="C1" s="258"/>
      <c r="D1" s="258"/>
      <c r="E1" s="258"/>
      <c r="F1" s="258"/>
      <c r="G1" s="258"/>
      <c r="H1" s="258"/>
      <c r="I1" s="258"/>
      <c r="J1" s="13"/>
    </row>
    <row r="2" spans="1:10">
      <c r="A2" s="259" t="s">
        <v>113</v>
      </c>
      <c r="B2" s="259"/>
      <c r="C2" s="259"/>
      <c r="D2" s="259"/>
      <c r="E2" s="259"/>
      <c r="F2" s="259"/>
      <c r="G2" s="259"/>
      <c r="H2" s="259"/>
      <c r="I2" s="259"/>
      <c r="J2" s="13"/>
    </row>
    <row r="3" spans="1:10">
      <c r="A3" s="13"/>
      <c r="B3" s="4"/>
      <c r="C3" s="4"/>
      <c r="D3" s="4"/>
      <c r="E3" s="4"/>
      <c r="F3" s="4"/>
      <c r="G3" s="4"/>
      <c r="H3" s="4"/>
      <c r="I3" s="4"/>
      <c r="J3" s="13"/>
    </row>
    <row r="4" spans="1:10" hidden="1">
      <c r="A4" s="36" t="s">
        <v>112</v>
      </c>
      <c r="B4" s="44">
        <v>4053</v>
      </c>
      <c r="C4" s="4"/>
      <c r="D4" s="4"/>
      <c r="E4" s="4"/>
      <c r="F4" s="4"/>
      <c r="G4" s="4"/>
      <c r="H4" s="4"/>
      <c r="I4" s="4"/>
      <c r="J4" s="13"/>
    </row>
    <row r="5" spans="1:10">
      <c r="A5" s="13"/>
      <c r="B5" s="4"/>
      <c r="C5" s="4"/>
      <c r="D5" s="4"/>
      <c r="E5" s="4"/>
      <c r="F5" s="4"/>
      <c r="G5" s="4"/>
      <c r="H5" s="4"/>
      <c r="I5" s="4"/>
      <c r="J5" s="13"/>
    </row>
    <row r="6" spans="1:10">
      <c r="A6" s="114"/>
      <c r="B6" s="256" t="s">
        <v>72</v>
      </c>
      <c r="C6" s="257"/>
      <c r="D6" s="257"/>
      <c r="E6" s="257"/>
      <c r="F6" s="257"/>
      <c r="G6" s="257"/>
      <c r="H6" s="257"/>
      <c r="I6" s="257"/>
    </row>
    <row r="7" spans="1:10">
      <c r="A7" s="115" t="s">
        <v>70</v>
      </c>
      <c r="B7" s="260" t="s">
        <v>66</v>
      </c>
      <c r="C7" s="260"/>
      <c r="D7" s="260"/>
      <c r="E7" s="260"/>
      <c r="F7" s="260"/>
      <c r="G7" s="261" t="s">
        <v>67</v>
      </c>
      <c r="H7" s="262"/>
      <c r="I7" s="263"/>
    </row>
    <row r="8" spans="1:10">
      <c r="A8" s="87"/>
      <c r="B8" s="94">
        <v>2007</v>
      </c>
      <c r="C8" s="94">
        <v>2008</v>
      </c>
      <c r="D8" s="94">
        <v>2009</v>
      </c>
      <c r="E8" s="94">
        <v>2010</v>
      </c>
      <c r="F8" s="94" t="s">
        <v>86</v>
      </c>
      <c r="G8" s="94" t="s">
        <v>74</v>
      </c>
      <c r="H8" s="94" t="s">
        <v>76</v>
      </c>
      <c r="I8" s="94" t="s">
        <v>75</v>
      </c>
    </row>
    <row r="9" spans="1:10">
      <c r="A9" s="77"/>
      <c r="B9" s="79"/>
      <c r="C9" s="79"/>
      <c r="D9" s="79"/>
      <c r="E9" s="79"/>
      <c r="F9" s="79"/>
      <c r="G9" s="77"/>
      <c r="H9" s="77"/>
      <c r="I9" s="77"/>
    </row>
    <row r="10" spans="1:10">
      <c r="A10" s="84" t="s">
        <v>149</v>
      </c>
      <c r="B10" s="80"/>
      <c r="C10" s="80"/>
      <c r="D10" s="80"/>
      <c r="E10" s="80"/>
      <c r="F10" s="80"/>
      <c r="G10" s="77"/>
      <c r="H10" s="77"/>
      <c r="I10" s="77"/>
    </row>
    <row r="11" spans="1:10">
      <c r="A11" s="88" t="s">
        <v>150</v>
      </c>
      <c r="B11" s="81">
        <f>'Financials - KHR'!B38/CF!$B$4</f>
        <v>12312.056994818653</v>
      </c>
      <c r="C11" s="81">
        <f>'Financials - KHR'!C38/CF!$B$4</f>
        <v>15200.805822847273</v>
      </c>
      <c r="D11" s="81">
        <f>'Financials - KHR'!D38/CF!$B$4</f>
        <v>14859.433752775722</v>
      </c>
      <c r="E11" s="81">
        <f>'Financials - KHR'!E38/CF!$B$4</f>
        <v>9894.4490500863558</v>
      </c>
      <c r="F11" s="81">
        <f>'Financials - KHR'!F38/CF!$B$4</f>
        <v>11979.215396002961</v>
      </c>
      <c r="G11" s="81">
        <f>'Financials - KHR'!G38/CF!$B$4</f>
        <v>0</v>
      </c>
      <c r="H11" s="81"/>
      <c r="I11" s="81">
        <f>'Financials - KHR'!I38/CF!$B$4</f>
        <v>0</v>
      </c>
    </row>
    <row r="12" spans="1:10">
      <c r="A12" s="88" t="s">
        <v>152</v>
      </c>
      <c r="B12" s="81">
        <f>'Financials - KHR'!B39/CF!$B$4</f>
        <v>-1966.367382186035</v>
      </c>
      <c r="C12" s="81">
        <f>'Financials - KHR'!C39/CF!$B$4</f>
        <v>-1396.3720700715519</v>
      </c>
      <c r="D12" s="81">
        <f>'Financials - KHR'!D39/CF!$B$4</f>
        <v>-1458.3639279546014</v>
      </c>
      <c r="E12" s="81">
        <f>'Financials - KHR'!E39/CF!$B$4</f>
        <v>-1057.0799407846041</v>
      </c>
      <c r="F12" s="81">
        <f>'Financials - KHR'!F39/CF!$B$4</f>
        <v>-1242.0419442388354</v>
      </c>
      <c r="G12" s="81">
        <f>'Financials - KHR'!G39/CF!$B$4</f>
        <v>0</v>
      </c>
      <c r="H12" s="81"/>
      <c r="I12" s="81">
        <f>'Financials - KHR'!I39/CF!$B$4</f>
        <v>0</v>
      </c>
    </row>
    <row r="13" spans="1:10">
      <c r="A13" s="91" t="s">
        <v>102</v>
      </c>
      <c r="B13" s="81">
        <f>'Financials - KHR'!B40/CF!$B$4</f>
        <v>-473.79175919072293</v>
      </c>
      <c r="C13" s="81">
        <f>'Financials - KHR'!C40/CF!$B$4</f>
        <v>-672.08808290155446</v>
      </c>
      <c r="D13" s="81">
        <f>'Financials - KHR'!D40/CF!$B$4</f>
        <v>-1038.1724648408585</v>
      </c>
      <c r="E13" s="81">
        <f>'Financials - KHR'!E40/CF!$B$4</f>
        <v>-1458.4621268196397</v>
      </c>
      <c r="F13" s="81">
        <f>'Financials - KHR'!F40/CF!$B$4</f>
        <v>-953.04194423883541</v>
      </c>
      <c r="G13" s="81">
        <f>'Financials - KHR'!G40/CF!$B$4</f>
        <v>0</v>
      </c>
      <c r="H13" s="81"/>
      <c r="I13" s="81">
        <f>'Financials - KHR'!I40/CF!$B$4</f>
        <v>0</v>
      </c>
    </row>
    <row r="14" spans="1:10">
      <c r="A14" s="91" t="s">
        <v>153</v>
      </c>
      <c r="B14" s="81">
        <f>'Financials - KHR'!B41/CF!$B$4</f>
        <v>0</v>
      </c>
      <c r="C14" s="81">
        <f>'Financials - KHR'!C41/CF!$B$4</f>
        <v>-57.068344436220087</v>
      </c>
      <c r="D14" s="81">
        <f>'Financials - KHR'!D41/CF!$B$4</f>
        <v>-77.775968418455463</v>
      </c>
      <c r="E14" s="81">
        <f>'Financials - KHR'!E41/CF!$B$4</f>
        <v>-101.65284974093264</v>
      </c>
      <c r="F14" s="81">
        <f>'Financials - KHR'!F41/CF!$B$4</f>
        <v>-87.062422896619793</v>
      </c>
      <c r="G14" s="81">
        <f>'Financials - KHR'!G41/CF!$B$4</f>
        <v>0</v>
      </c>
      <c r="H14" s="81"/>
      <c r="I14" s="81">
        <f>'Financials - KHR'!I41/CF!$B$4</f>
        <v>0</v>
      </c>
    </row>
    <row r="15" spans="1:10">
      <c r="A15" s="95" t="s">
        <v>154</v>
      </c>
      <c r="B15" s="85">
        <f t="shared" ref="B15:E15" si="0">SUM(B11:B14)</f>
        <v>9871.8978534418948</v>
      </c>
      <c r="C15" s="85">
        <f t="shared" si="0"/>
        <v>13075.277325437946</v>
      </c>
      <c r="D15" s="85">
        <f t="shared" si="0"/>
        <v>12285.121391561806</v>
      </c>
      <c r="E15" s="85">
        <f t="shared" si="0"/>
        <v>7277.2541327411791</v>
      </c>
      <c r="F15" s="85">
        <f>SUM(F11:F14)</f>
        <v>9697.0690846286707</v>
      </c>
      <c r="G15" s="85">
        <f t="shared" ref="G15:I15" si="1">SUM(G11:G14)</f>
        <v>0</v>
      </c>
      <c r="H15" s="85"/>
      <c r="I15" s="85">
        <f t="shared" si="1"/>
        <v>0</v>
      </c>
    </row>
    <row r="16" spans="1:10">
      <c r="A16" s="77"/>
      <c r="B16" s="82"/>
      <c r="C16" s="82"/>
      <c r="D16" s="82"/>
      <c r="E16" s="82"/>
      <c r="F16" s="82"/>
      <c r="G16" s="82"/>
      <c r="H16" s="82"/>
      <c r="I16" s="82"/>
    </row>
    <row r="17" spans="1:9">
      <c r="A17" s="91" t="s">
        <v>156</v>
      </c>
      <c r="B17" s="81">
        <f>'Financials - KHR'!B44/CF!$B$4</f>
        <v>-12069.023192696768</v>
      </c>
      <c r="C17" s="81">
        <f>'Financials - KHR'!C44/CF!$B$4</f>
        <v>-11661.032815198618</v>
      </c>
      <c r="D17" s="81">
        <f>'Financials - KHR'!D44/CF!$B$4</f>
        <v>-15155.380705650135</v>
      </c>
      <c r="E17" s="81">
        <f>'Financials - KHR'!E44/CF!$B$4</f>
        <v>-5792.1472982975574</v>
      </c>
      <c r="F17" s="81">
        <f>'Financials - KHR'!F44/CF!$B$4</f>
        <v>-20171.882062669629</v>
      </c>
      <c r="G17" s="81">
        <f>'Financials - KHR'!G44/CF!$B$4</f>
        <v>0</v>
      </c>
      <c r="H17" s="81"/>
      <c r="I17" s="81">
        <f>'Financials - KHR'!I44/CF!$B$4</f>
        <v>0</v>
      </c>
    </row>
    <row r="18" spans="1:9">
      <c r="A18" s="91" t="s">
        <v>155</v>
      </c>
      <c r="B18" s="81">
        <f>'Financials - KHR'!B45/CF!$B$4</f>
        <v>0</v>
      </c>
      <c r="C18" s="81">
        <f>'Financials - KHR'!C45/CF!$B$4</f>
        <v>0</v>
      </c>
      <c r="D18" s="81">
        <f>'Financials - KHR'!D45/CF!$B$4</f>
        <v>-41.219096965210952</v>
      </c>
      <c r="E18" s="81">
        <f>'Financials - KHR'!E45/CF!$B$4</f>
        <v>-104.78164322723909</v>
      </c>
      <c r="F18" s="81">
        <f>'Financials - KHR'!F45/CF!$B$4</f>
        <v>-24.643227239082162</v>
      </c>
      <c r="G18" s="81">
        <f>'Financials - KHR'!G45/CF!$B$4</f>
        <v>0</v>
      </c>
      <c r="H18" s="81"/>
      <c r="I18" s="81">
        <f>'Financials - KHR'!I45/CF!$B$4</f>
        <v>0</v>
      </c>
    </row>
    <row r="19" spans="1:9">
      <c r="A19" s="91" t="s">
        <v>157</v>
      </c>
      <c r="B19" s="81">
        <f>'Financials - KHR'!B46/CF!$B$4</f>
        <v>20.297063903281519</v>
      </c>
      <c r="C19" s="81">
        <f>'Financials - KHR'!C46/CF!$B$4</f>
        <v>24.401431038736739</v>
      </c>
      <c r="D19" s="81">
        <f>'Financials - KHR'!D46/CF!$B$4</f>
        <v>43.814705156674066</v>
      </c>
      <c r="E19" s="81">
        <f>'Financials - KHR'!E46/CF!$B$4</f>
        <v>0</v>
      </c>
      <c r="F19" s="81">
        <f>'Financials - KHR'!F46/CF!$B$4</f>
        <v>79.819886503824321</v>
      </c>
      <c r="G19" s="81">
        <f>'Financials - KHR'!G46/CF!$B$4</f>
        <v>0</v>
      </c>
      <c r="H19" s="81"/>
      <c r="I19" s="81">
        <f>'Financials - KHR'!I46/CF!$B$4</f>
        <v>0</v>
      </c>
    </row>
    <row r="20" spans="1:9">
      <c r="A20" s="91" t="s">
        <v>158</v>
      </c>
      <c r="B20" s="81">
        <f>'Financials - KHR'!B47/CF!$B$4</f>
        <v>1029.4073525783369</v>
      </c>
      <c r="C20" s="81">
        <f>'Financials - KHR'!C47/CF!$B$4</f>
        <v>527.52948433259314</v>
      </c>
      <c r="D20" s="81">
        <f>'Financials - KHR'!D47/CF!$B$4</f>
        <v>0</v>
      </c>
      <c r="E20" s="81">
        <f>'Financials - KHR'!E47/CF!$B$4</f>
        <v>0</v>
      </c>
      <c r="F20" s="81">
        <f>'Financials - KHR'!F47/CF!$B$4</f>
        <v>0</v>
      </c>
      <c r="G20" s="81">
        <f>'Financials - KHR'!G47/CF!$B$4</f>
        <v>0</v>
      </c>
      <c r="H20" s="81"/>
      <c r="I20" s="81">
        <f>'Financials - KHR'!I47/CF!$B$4</f>
        <v>0</v>
      </c>
    </row>
    <row r="21" spans="1:9">
      <c r="A21" s="91" t="s">
        <v>159</v>
      </c>
      <c r="B21" s="81">
        <f>'Financials - KHR'!B48/CF!$B$4</f>
        <v>0</v>
      </c>
      <c r="C21" s="81">
        <f>'Financials - KHR'!C48/CF!$B$4</f>
        <v>-166.65284974093265</v>
      </c>
      <c r="D21" s="81">
        <f>'Financials - KHR'!D48/CF!$B$4</f>
        <v>-55.755983222304465</v>
      </c>
      <c r="E21" s="81">
        <f>'Financials - KHR'!E48/CF!$B$4</f>
        <v>0</v>
      </c>
      <c r="F21" s="81">
        <f>'Financials - KHR'!F48/CF!$B$4</f>
        <v>0</v>
      </c>
      <c r="G21" s="81">
        <f>'Financials - KHR'!G48/CF!$B$4</f>
        <v>0</v>
      </c>
      <c r="H21" s="81"/>
      <c r="I21" s="81">
        <f>'Financials - KHR'!I48/CF!$B$4</f>
        <v>0</v>
      </c>
    </row>
    <row r="22" spans="1:9">
      <c r="A22" s="91" t="s">
        <v>160</v>
      </c>
      <c r="B22" s="81">
        <f>'Financials - KHR'!B49/CF!$B$4</f>
        <v>0</v>
      </c>
      <c r="C22" s="81">
        <f>'Financials - KHR'!C49/CF!$B$4</f>
        <v>0</v>
      </c>
      <c r="D22" s="81">
        <f>'Financials - KHR'!D49/CF!$B$4</f>
        <v>4.9962990377498153</v>
      </c>
      <c r="E22" s="81">
        <f>'Financials - KHR'!E49/CF!$B$4</f>
        <v>15.484332593140884</v>
      </c>
      <c r="F22" s="81">
        <f>'Financials - KHR'!F49/CF!$B$4</f>
        <v>7.5953614606464344</v>
      </c>
      <c r="G22" s="81">
        <f>'Financials - KHR'!G49/CF!$B$4</f>
        <v>0</v>
      </c>
      <c r="H22" s="81"/>
      <c r="I22" s="81">
        <f>'Financials - KHR'!I49/CF!$B$4</f>
        <v>0</v>
      </c>
    </row>
    <row r="23" spans="1:9">
      <c r="A23" s="91" t="s">
        <v>101</v>
      </c>
      <c r="B23" s="81">
        <f>'Financials - KHR'!B50/CF!$B$4</f>
        <v>3635.7725141870219</v>
      </c>
      <c r="C23" s="81">
        <f>'Financials - KHR'!C50/CF!$B$4</f>
        <v>-13618.253145817913</v>
      </c>
      <c r="D23" s="81">
        <f>'Financials - KHR'!D50/CF!$B$4</f>
        <v>64.126572908956334</v>
      </c>
      <c r="E23" s="81">
        <f>'Financials - KHR'!E50/CF!$B$4</f>
        <v>-7002.4705156674072</v>
      </c>
      <c r="F23" s="81">
        <f>'Financials - KHR'!F50/CF!$B$4</f>
        <v>-2015.5218356772762</v>
      </c>
      <c r="G23" s="81">
        <f>'Financials - KHR'!G50/CF!$B$4</f>
        <v>0</v>
      </c>
      <c r="H23" s="81"/>
      <c r="I23" s="81">
        <f>'Financials - KHR'!I50/CF!$B$4</f>
        <v>0</v>
      </c>
    </row>
    <row r="24" spans="1:9">
      <c r="A24" s="91" t="s">
        <v>161</v>
      </c>
      <c r="B24" s="81">
        <f>'Financials - KHR'!B51/CF!$B$4</f>
        <v>898.74981495188752</v>
      </c>
      <c r="C24" s="81">
        <f>'Financials - KHR'!C51/CF!$B$4</f>
        <v>1090.3698494942018</v>
      </c>
      <c r="D24" s="81">
        <f>'Financials - KHR'!D51/CF!$B$4</f>
        <v>1539.5302245250432</v>
      </c>
      <c r="E24" s="81">
        <f>'Financials - KHR'!E51/CF!$B$4</f>
        <v>1584.2388354305454</v>
      </c>
      <c r="F24" s="81">
        <f>'Financials - KHR'!F51/CF!$B$4</f>
        <v>974.31260794473235</v>
      </c>
      <c r="G24" s="81">
        <f>'Financials - KHR'!G51/CF!$B$4</f>
        <v>0</v>
      </c>
      <c r="H24" s="81"/>
      <c r="I24" s="81">
        <f>'Financials - KHR'!I51/CF!$B$4</f>
        <v>0</v>
      </c>
    </row>
    <row r="25" spans="1:9">
      <c r="A25" s="95" t="s">
        <v>103</v>
      </c>
      <c r="B25" s="85">
        <f t="shared" ref="B25:E25" si="2">SUM(B17:B24)</f>
        <v>-6484.7964470762408</v>
      </c>
      <c r="C25" s="85">
        <f t="shared" si="2"/>
        <v>-23803.63804589193</v>
      </c>
      <c r="D25" s="85">
        <f t="shared" si="2"/>
        <v>-13599.887984209228</v>
      </c>
      <c r="E25" s="85">
        <f t="shared" si="2"/>
        <v>-11299.676289168518</v>
      </c>
      <c r="F25" s="85">
        <f>SUM(F17:F24)</f>
        <v>-21150.31926967678</v>
      </c>
      <c r="G25" s="85">
        <f t="shared" ref="G25:I25" si="3">SUM(G17:G24)</f>
        <v>0</v>
      </c>
      <c r="H25" s="85"/>
      <c r="I25" s="85">
        <f t="shared" si="3"/>
        <v>0</v>
      </c>
    </row>
    <row r="26" spans="1:9">
      <c r="A26" s="77"/>
      <c r="B26" s="82"/>
      <c r="C26" s="82"/>
      <c r="D26" s="82"/>
      <c r="E26" s="82"/>
      <c r="F26" s="82"/>
      <c r="G26" s="82"/>
      <c r="H26" s="82"/>
      <c r="I26" s="82"/>
    </row>
    <row r="27" spans="1:9">
      <c r="A27" s="91" t="s">
        <v>162</v>
      </c>
      <c r="B27" s="82">
        <f>'Financials - KHR'!B54/CF!$B$4</f>
        <v>-394.02911423636812</v>
      </c>
      <c r="C27" s="82">
        <f>'Financials - KHR'!C54/CF!$B$4</f>
        <v>-552.76363187762149</v>
      </c>
      <c r="D27" s="82">
        <f>'Financials - KHR'!D54/CF!$B$4</f>
        <v>-602.91734517641248</v>
      </c>
      <c r="E27" s="82">
        <f>'Financials - KHR'!E54/CF!$B$4</f>
        <v>-664.53811991117686</v>
      </c>
      <c r="F27" s="82">
        <f>'Financials - KHR'!F54/CF!$B$4</f>
        <v>-752.68566493955097</v>
      </c>
      <c r="G27" s="82">
        <f>'Financials - KHR'!G54/CF!$B$4</f>
        <v>0</v>
      </c>
      <c r="H27" s="82"/>
      <c r="I27" s="82">
        <f>'Financials - KHR'!I54/CF!$B$4</f>
        <v>0</v>
      </c>
    </row>
    <row r="28" spans="1:9">
      <c r="A28" s="91" t="s">
        <v>163</v>
      </c>
      <c r="B28" s="82">
        <f>'Financials - KHR'!B55/CF!$B$4</f>
        <v>0</v>
      </c>
      <c r="C28" s="82">
        <f>'Financials - KHR'!C55/CF!$B$4</f>
        <v>0</v>
      </c>
      <c r="D28" s="82">
        <f>'Financials - KHR'!D55/CF!$B$4</f>
        <v>0</v>
      </c>
      <c r="E28" s="82">
        <f>'Financials - KHR'!E55/CF!$B$4</f>
        <v>-142.29731063409821</v>
      </c>
      <c r="F28" s="82">
        <f>'Financials - KHR'!F55/CF!$B$4</f>
        <v>0</v>
      </c>
      <c r="G28" s="82">
        <f>'Financials - KHR'!G55/CF!$B$4</f>
        <v>0</v>
      </c>
      <c r="H28" s="82"/>
      <c r="I28" s="82">
        <f>'Financials - KHR'!I55/CF!$B$4</f>
        <v>0</v>
      </c>
    </row>
    <row r="29" spans="1:9">
      <c r="A29" s="91" t="s">
        <v>164</v>
      </c>
      <c r="B29" s="82">
        <f>'Financials - KHR'!B56/CF!$B$4</f>
        <v>5109.0382432765855</v>
      </c>
      <c r="C29" s="82">
        <f>'Financials - KHR'!C56/CF!$B$4</f>
        <v>5874.6138662718977</v>
      </c>
      <c r="D29" s="82">
        <f>'Financials - KHR'!D56/CF!$B$4</f>
        <v>4617.1613619541076</v>
      </c>
      <c r="E29" s="82">
        <f>'Financials - KHR'!E56/CF!$B$4</f>
        <v>7196.5060449050088</v>
      </c>
      <c r="F29" s="82">
        <f>'Financials - KHR'!F56/CF!$B$4</f>
        <v>14713.836910930175</v>
      </c>
      <c r="G29" s="82">
        <f>'Financials - KHR'!G56/CF!$B$4</f>
        <v>0</v>
      </c>
      <c r="H29" s="82"/>
      <c r="I29" s="82">
        <f>'Financials - KHR'!I56/CF!$B$4</f>
        <v>0</v>
      </c>
    </row>
    <row r="30" spans="1:9">
      <c r="A30" s="91" t="s">
        <v>165</v>
      </c>
      <c r="B30" s="82">
        <f>'Financials - KHR'!B57/CF!$B$4</f>
        <v>-2220.5773501110289</v>
      </c>
      <c r="C30" s="82">
        <f>'Financials - KHR'!C57/CF!$B$4</f>
        <v>-2220.5773501110289</v>
      </c>
      <c r="D30" s="82">
        <f>'Financials - KHR'!D57/CF!$B$4</f>
        <v>-2630.6227485812979</v>
      </c>
      <c r="E30" s="82">
        <f>'Financials - KHR'!E57/CF!$B$4</f>
        <v>-2907.7359980261535</v>
      </c>
      <c r="F30" s="82">
        <f>'Financials - KHR'!F57/CF!$B$4</f>
        <v>-1570.4142610412041</v>
      </c>
      <c r="G30" s="82">
        <f>'Financials - KHR'!G57/CF!$B$4</f>
        <v>0</v>
      </c>
      <c r="H30" s="82"/>
      <c r="I30" s="82">
        <f>'Financials - KHR'!I57/CF!$B$4</f>
        <v>0</v>
      </c>
    </row>
    <row r="31" spans="1:9">
      <c r="A31" s="95" t="s">
        <v>166</v>
      </c>
      <c r="B31" s="85">
        <f t="shared" ref="B31:E31" si="4">SUM(B27:B30)</f>
        <v>2494.4317789291881</v>
      </c>
      <c r="C31" s="85">
        <f t="shared" si="4"/>
        <v>3101.2728842832475</v>
      </c>
      <c r="D31" s="85">
        <f t="shared" si="4"/>
        <v>1383.6212681963971</v>
      </c>
      <c r="E31" s="85">
        <f t="shared" si="4"/>
        <v>3481.9346163335804</v>
      </c>
      <c r="F31" s="85">
        <f>SUM(F27:F30)</f>
        <v>12390.736984949421</v>
      </c>
      <c r="G31" s="85">
        <f t="shared" ref="G31:I31" si="5">SUM(G27:G30)</f>
        <v>0</v>
      </c>
      <c r="H31" s="85"/>
      <c r="I31" s="85">
        <f t="shared" si="5"/>
        <v>0</v>
      </c>
    </row>
    <row r="32" spans="1:9">
      <c r="A32" s="83"/>
      <c r="B32" s="82"/>
      <c r="C32" s="82"/>
      <c r="D32" s="82"/>
      <c r="E32" s="82"/>
      <c r="F32" s="82"/>
      <c r="G32" s="82"/>
      <c r="H32" s="82"/>
      <c r="I32" s="82"/>
    </row>
    <row r="33" spans="1:9">
      <c r="A33" s="95" t="s">
        <v>104</v>
      </c>
      <c r="B33" s="82">
        <f t="shared" ref="B33:I33" si="6">B15+B25+B31</f>
        <v>5881.533185294842</v>
      </c>
      <c r="C33" s="82">
        <f t="shared" si="6"/>
        <v>-7627.0878361707364</v>
      </c>
      <c r="D33" s="82">
        <f t="shared" si="6"/>
        <v>68.854675548975138</v>
      </c>
      <c r="E33" s="82">
        <f t="shared" si="6"/>
        <v>-540.48754009375807</v>
      </c>
      <c r="F33" s="82">
        <f>F15+F25+F31</f>
        <v>937.48679990131131</v>
      </c>
      <c r="G33" s="82">
        <f t="shared" si="6"/>
        <v>0</v>
      </c>
      <c r="H33" s="82"/>
      <c r="I33" s="82">
        <f t="shared" si="6"/>
        <v>0</v>
      </c>
    </row>
    <row r="34" spans="1:9">
      <c r="A34" s="91" t="s">
        <v>105</v>
      </c>
      <c r="B34" s="82">
        <f>'Financials - KHR'!B61/CF!$B$4</f>
        <v>3960.7730076486555</v>
      </c>
      <c r="C34" s="82">
        <f>'Financials - KHR'!C61/CF!$B$4</f>
        <v>9842.3061929434989</v>
      </c>
      <c r="D34" s="82">
        <f>'Financials - KHR'!D61/CF!$B$4</f>
        <v>2215.2183567727611</v>
      </c>
      <c r="E34" s="82">
        <f>'Financials - KHR'!E61/CF!$B$4</f>
        <v>2284.0730323217372</v>
      </c>
      <c r="F34" s="82">
        <f>'Financials - KHR'!F61/CF!$B$4</f>
        <v>1743.5854922279793</v>
      </c>
      <c r="G34" s="82">
        <f>'Financials - KHR'!G61/CF!$B$4</f>
        <v>0</v>
      </c>
      <c r="H34" s="82"/>
      <c r="I34" s="82">
        <f>'Financials - KHR'!I61/CF!$B$4</f>
        <v>0</v>
      </c>
    </row>
    <row r="35" spans="1:9">
      <c r="A35" s="83"/>
      <c r="B35" s="82"/>
      <c r="C35" s="82"/>
      <c r="D35" s="82"/>
      <c r="E35" s="82"/>
      <c r="F35" s="82"/>
      <c r="G35" s="82"/>
      <c r="H35" s="82"/>
      <c r="I35" s="82"/>
    </row>
    <row r="36" spans="1:9">
      <c r="A36" s="95" t="s">
        <v>106</v>
      </c>
      <c r="B36" s="85">
        <f t="shared" ref="B36:I36" si="7">SUM(B33:B34)</f>
        <v>9842.3061929434971</v>
      </c>
      <c r="C36" s="85">
        <f t="shared" si="7"/>
        <v>2215.2183567727625</v>
      </c>
      <c r="D36" s="85">
        <f t="shared" si="7"/>
        <v>2284.0730323217363</v>
      </c>
      <c r="E36" s="85">
        <f t="shared" si="7"/>
        <v>1743.5854922279791</v>
      </c>
      <c r="F36" s="85">
        <f>SUM(F33:F34)</f>
        <v>2681.0722921292909</v>
      </c>
      <c r="G36" s="85">
        <f t="shared" si="7"/>
        <v>0</v>
      </c>
      <c r="H36" s="85"/>
      <c r="I36" s="85">
        <f t="shared" si="7"/>
        <v>0</v>
      </c>
    </row>
    <row r="37" spans="1:9">
      <c r="A37" s="95"/>
      <c r="B37" s="82"/>
      <c r="C37" s="82"/>
      <c r="D37" s="82"/>
      <c r="E37" s="82"/>
      <c r="F37" s="82"/>
      <c r="G37" s="82"/>
      <c r="H37" s="82"/>
      <c r="I37" s="82"/>
    </row>
    <row r="38" spans="1:9">
      <c r="A38" s="31"/>
      <c r="B38" s="4"/>
      <c r="C38" s="4"/>
      <c r="D38" s="4"/>
      <c r="E38" s="4"/>
      <c r="F38" s="4"/>
      <c r="G38" s="4"/>
      <c r="H38" s="4"/>
      <c r="I38" s="4"/>
    </row>
    <row r="39" spans="1:9">
      <c r="A39" s="13"/>
      <c r="B39" s="13"/>
      <c r="C39" s="13"/>
      <c r="D39" s="13"/>
      <c r="E39" s="13"/>
      <c r="F39" s="13"/>
      <c r="G39" s="13"/>
      <c r="H39" s="13"/>
      <c r="I39" s="13"/>
    </row>
    <row r="40" spans="1:9">
      <c r="B40" s="2"/>
      <c r="C40" s="2"/>
      <c r="D40" s="2"/>
      <c r="E40" s="2"/>
      <c r="F40" s="2"/>
      <c r="G40" s="2"/>
      <c r="H40" s="2"/>
      <c r="I40" s="2"/>
    </row>
    <row r="41" spans="1:9">
      <c r="B41" s="2"/>
      <c r="C41" s="2"/>
      <c r="D41" s="2"/>
      <c r="E41" s="2"/>
      <c r="F41" s="2"/>
      <c r="G41" s="2"/>
      <c r="H41" s="2"/>
      <c r="I41" s="2"/>
    </row>
    <row r="42" spans="1:9">
      <c r="B42" s="2"/>
      <c r="C42" s="2"/>
      <c r="D42" s="2"/>
      <c r="E42" s="2"/>
      <c r="F42" s="2"/>
      <c r="G42" s="2"/>
      <c r="H42" s="2"/>
      <c r="I42" s="2"/>
    </row>
    <row r="43" spans="1:9">
      <c r="B43" s="2"/>
      <c r="C43" s="2"/>
      <c r="D43" s="2"/>
      <c r="E43" s="2"/>
      <c r="F43" s="2"/>
      <c r="G43" s="2"/>
      <c r="H43" s="2"/>
      <c r="I43" s="2"/>
    </row>
    <row r="44" spans="1:9">
      <c r="B44" s="2"/>
      <c r="C44" s="2"/>
      <c r="D44" s="2"/>
      <c r="E44" s="2"/>
      <c r="F44" s="2"/>
      <c r="G44" s="2"/>
      <c r="H44" s="2"/>
      <c r="I44" s="2"/>
    </row>
    <row r="45" spans="1:9">
      <c r="B45" s="2"/>
      <c r="C45" s="2"/>
      <c r="D45" s="2"/>
      <c r="E45" s="2"/>
      <c r="F45" s="2"/>
      <c r="G45" s="2"/>
      <c r="H45" s="2"/>
      <c r="I45" s="2"/>
    </row>
    <row r="46" spans="1:9">
      <c r="B46" s="2"/>
      <c r="C46" s="2"/>
      <c r="D46" s="2"/>
      <c r="E46" s="2"/>
      <c r="F46" s="2"/>
      <c r="G46" s="2"/>
      <c r="H46" s="2"/>
      <c r="I46" s="2"/>
    </row>
    <row r="47" spans="1:9">
      <c r="B47" s="2"/>
      <c r="C47" s="2"/>
      <c r="D47" s="2"/>
      <c r="E47" s="2"/>
      <c r="F47" s="2"/>
      <c r="G47" s="2"/>
      <c r="H47" s="2"/>
      <c r="I47" s="2"/>
    </row>
    <row r="48" spans="1:9">
      <c r="B48" s="2"/>
      <c r="C48" s="2"/>
      <c r="D48" s="2"/>
      <c r="E48" s="2"/>
      <c r="F48" s="2"/>
      <c r="G48" s="2"/>
      <c r="H48" s="2"/>
      <c r="I48" s="2"/>
    </row>
    <row r="49" spans="2:9">
      <c r="B49" s="2"/>
      <c r="C49" s="2"/>
      <c r="D49" s="2"/>
      <c r="E49" s="2"/>
      <c r="F49" s="2"/>
      <c r="G49" s="2"/>
      <c r="H49" s="2"/>
      <c r="I49" s="2"/>
    </row>
    <row r="50" spans="2:9">
      <c r="B50" s="2"/>
      <c r="C50" s="2"/>
      <c r="D50" s="2"/>
      <c r="E50" s="2"/>
      <c r="F50" s="2"/>
      <c r="G50" s="2"/>
      <c r="H50" s="2"/>
      <c r="I50" s="2"/>
    </row>
    <row r="51" spans="2:9">
      <c r="B51" s="2"/>
      <c r="C51" s="2"/>
      <c r="D51" s="2"/>
      <c r="E51" s="2"/>
      <c r="F51" s="2"/>
      <c r="G51" s="2"/>
      <c r="H51" s="2"/>
      <c r="I51" s="2"/>
    </row>
    <row r="52" spans="2:9">
      <c r="B52" s="2"/>
      <c r="C52" s="2"/>
      <c r="D52" s="2"/>
      <c r="E52" s="2"/>
      <c r="F52" s="2"/>
      <c r="G52" s="2"/>
      <c r="H52" s="2"/>
      <c r="I52" s="2"/>
    </row>
    <row r="53" spans="2:9">
      <c r="B53" s="2"/>
      <c r="C53" s="2"/>
      <c r="D53" s="2"/>
      <c r="E53" s="2"/>
      <c r="F53" s="2"/>
      <c r="G53" s="2"/>
      <c r="H53" s="2"/>
      <c r="I53" s="2"/>
    </row>
    <row r="54" spans="2:9">
      <c r="B54" s="2"/>
      <c r="C54" s="2"/>
      <c r="D54" s="2"/>
      <c r="E54" s="2"/>
      <c r="F54" s="2"/>
      <c r="G54" s="2"/>
      <c r="H54" s="2"/>
      <c r="I54" s="2"/>
    </row>
    <row r="55" spans="2:9">
      <c r="B55" s="2"/>
      <c r="C55" s="2"/>
      <c r="D55" s="2"/>
      <c r="E55" s="2"/>
      <c r="F55" s="2"/>
      <c r="G55" s="2"/>
      <c r="H55" s="2"/>
      <c r="I55" s="2"/>
    </row>
    <row r="56" spans="2:9">
      <c r="B56" s="2"/>
      <c r="C56" s="2"/>
      <c r="D56" s="2"/>
      <c r="E56" s="2"/>
      <c r="F56" s="2"/>
      <c r="G56" s="2"/>
      <c r="H56" s="2"/>
      <c r="I56" s="2"/>
    </row>
    <row r="57" spans="2:9">
      <c r="B57" s="2"/>
      <c r="C57" s="2"/>
      <c r="D57" s="2"/>
      <c r="E57" s="2"/>
      <c r="F57" s="2"/>
      <c r="G57" s="2"/>
      <c r="H57" s="2"/>
      <c r="I57" s="2"/>
    </row>
    <row r="58" spans="2:9">
      <c r="B58" s="2"/>
      <c r="C58" s="2"/>
      <c r="D58" s="2"/>
      <c r="E58" s="2"/>
      <c r="F58" s="2"/>
      <c r="G58" s="2"/>
      <c r="H58" s="2"/>
      <c r="I58" s="2"/>
    </row>
    <row r="59" spans="2:9">
      <c r="B59" s="2"/>
      <c r="C59" s="2"/>
      <c r="D59" s="2"/>
      <c r="E59" s="2"/>
      <c r="F59" s="2"/>
      <c r="G59" s="2"/>
      <c r="H59" s="2"/>
      <c r="I59" s="2"/>
    </row>
    <row r="60" spans="2:9">
      <c r="B60" s="2"/>
      <c r="C60" s="2"/>
      <c r="D60" s="2"/>
      <c r="E60" s="2"/>
      <c r="F60" s="2"/>
      <c r="G60" s="2"/>
      <c r="H60" s="2"/>
      <c r="I60" s="2"/>
    </row>
    <row r="61" spans="2:9">
      <c r="B61" s="2"/>
      <c r="C61" s="2"/>
      <c r="D61" s="2"/>
      <c r="E61" s="2"/>
      <c r="F61" s="2"/>
      <c r="G61" s="2"/>
      <c r="H61" s="2"/>
      <c r="I61" s="2"/>
    </row>
    <row r="62" spans="2:9">
      <c r="B62" s="2"/>
      <c r="C62" s="2"/>
      <c r="D62" s="2"/>
      <c r="E62" s="2"/>
      <c r="F62" s="2"/>
      <c r="G62" s="2"/>
      <c r="H62" s="2"/>
      <c r="I62" s="2"/>
    </row>
    <row r="63" spans="2:9">
      <c r="B63" s="2"/>
      <c r="C63" s="2"/>
      <c r="D63" s="2"/>
      <c r="E63" s="2"/>
      <c r="F63" s="2"/>
      <c r="G63" s="2"/>
      <c r="H63" s="2"/>
      <c r="I63" s="2"/>
    </row>
    <row r="64" spans="2:9">
      <c r="B64" s="2"/>
      <c r="C64" s="2"/>
      <c r="D64" s="2"/>
      <c r="E64" s="2"/>
      <c r="F64" s="2"/>
      <c r="G64" s="2"/>
      <c r="H64" s="2"/>
      <c r="I64" s="2"/>
    </row>
    <row r="65" spans="2:9">
      <c r="B65" s="2"/>
      <c r="C65" s="2"/>
      <c r="D65" s="2"/>
      <c r="E65" s="2"/>
      <c r="F65" s="2"/>
      <c r="G65" s="2"/>
      <c r="H65" s="2"/>
      <c r="I65" s="2"/>
    </row>
    <row r="66" spans="2:9">
      <c r="B66" s="2"/>
      <c r="C66" s="2"/>
      <c r="D66" s="2"/>
      <c r="E66" s="2"/>
      <c r="F66" s="2"/>
      <c r="G66" s="2"/>
      <c r="H66" s="2"/>
      <c r="I66" s="2"/>
    </row>
    <row r="67" spans="2:9">
      <c r="B67" s="2"/>
      <c r="C67" s="2"/>
      <c r="D67" s="2"/>
      <c r="E67" s="2"/>
      <c r="F67" s="2"/>
      <c r="G67" s="2"/>
      <c r="H67" s="2"/>
      <c r="I67" s="2"/>
    </row>
    <row r="68" spans="2:9">
      <c r="B68" s="2"/>
      <c r="C68" s="2"/>
      <c r="D68" s="2"/>
      <c r="E68" s="2"/>
      <c r="F68" s="2"/>
      <c r="G68" s="2"/>
      <c r="H68" s="2"/>
      <c r="I68" s="2"/>
    </row>
    <row r="69" spans="2:9">
      <c r="B69" s="2"/>
      <c r="C69" s="2"/>
      <c r="D69" s="2"/>
      <c r="E69" s="2"/>
      <c r="F69" s="2"/>
      <c r="G69" s="2"/>
      <c r="H69" s="2"/>
      <c r="I69" s="2"/>
    </row>
    <row r="70" spans="2:9">
      <c r="B70" s="2"/>
      <c r="C70" s="2"/>
      <c r="D70" s="2"/>
      <c r="E70" s="2"/>
      <c r="F70" s="2"/>
      <c r="G70" s="2"/>
      <c r="H70" s="2"/>
      <c r="I70" s="2"/>
    </row>
    <row r="71" spans="2:9">
      <c r="B71" s="2"/>
      <c r="C71" s="2"/>
      <c r="D71" s="2"/>
      <c r="E71" s="2"/>
      <c r="F71" s="2"/>
      <c r="G71" s="2"/>
      <c r="H71" s="2"/>
      <c r="I71" s="2"/>
    </row>
    <row r="72" spans="2:9">
      <c r="B72" s="2"/>
      <c r="C72" s="2"/>
      <c r="D72" s="2"/>
      <c r="E72" s="2"/>
      <c r="F72" s="2"/>
      <c r="G72" s="2"/>
      <c r="H72" s="2"/>
      <c r="I72" s="2"/>
    </row>
    <row r="73" spans="2:9">
      <c r="B73" s="2"/>
      <c r="C73" s="2"/>
      <c r="D73" s="2"/>
      <c r="E73" s="2"/>
      <c r="F73" s="2"/>
      <c r="G73" s="2"/>
      <c r="H73" s="2"/>
      <c r="I73" s="2"/>
    </row>
    <row r="74" spans="2:9">
      <c r="B74" s="2"/>
      <c r="C74" s="2"/>
      <c r="D74" s="2"/>
      <c r="E74" s="2"/>
      <c r="F74" s="2"/>
      <c r="G74" s="2"/>
      <c r="H74" s="2"/>
      <c r="I74" s="2"/>
    </row>
    <row r="75" spans="2:9">
      <c r="B75" s="2"/>
      <c r="C75" s="2"/>
      <c r="D75" s="2"/>
      <c r="E75" s="2"/>
      <c r="F75" s="2"/>
      <c r="G75" s="2"/>
      <c r="H75" s="2"/>
      <c r="I75" s="2"/>
    </row>
    <row r="76" spans="2:9">
      <c r="B76" s="2"/>
      <c r="C76" s="2"/>
      <c r="D76" s="2"/>
      <c r="E76" s="2"/>
      <c r="F76" s="2"/>
      <c r="G76" s="2"/>
      <c r="H76" s="2"/>
      <c r="I76" s="2"/>
    </row>
    <row r="77" spans="2:9">
      <c r="B77" s="2"/>
      <c r="C77" s="2"/>
      <c r="D77" s="2"/>
      <c r="E77" s="2"/>
      <c r="F77" s="2"/>
      <c r="G77" s="2"/>
      <c r="H77" s="2"/>
      <c r="I77" s="2"/>
    </row>
    <row r="78" spans="2:9">
      <c r="B78" s="2"/>
      <c r="C78" s="2"/>
      <c r="D78" s="2"/>
      <c r="E78" s="2"/>
      <c r="F78" s="2"/>
      <c r="G78" s="2"/>
      <c r="H78" s="2"/>
      <c r="I78" s="2"/>
    </row>
    <row r="79" spans="2:9">
      <c r="B79" s="2"/>
      <c r="C79" s="2"/>
      <c r="D79" s="2"/>
      <c r="E79" s="2"/>
      <c r="F79" s="2"/>
      <c r="G79" s="2"/>
      <c r="H79" s="2"/>
      <c r="I79" s="2"/>
    </row>
    <row r="80" spans="2:9">
      <c r="B80" s="2"/>
      <c r="C80" s="2"/>
      <c r="D80" s="2"/>
      <c r="E80" s="2"/>
      <c r="F80" s="2"/>
      <c r="G80" s="2"/>
      <c r="H80" s="2"/>
      <c r="I80" s="2"/>
    </row>
    <row r="81" spans="2:9">
      <c r="B81" s="2"/>
      <c r="C81" s="2"/>
      <c r="D81" s="2"/>
      <c r="E81" s="2"/>
      <c r="F81" s="2"/>
      <c r="G81" s="2"/>
      <c r="H81" s="2"/>
      <c r="I81" s="2"/>
    </row>
    <row r="82" spans="2:9">
      <c r="B82" s="2"/>
      <c r="C82" s="2"/>
      <c r="D82" s="2"/>
      <c r="E82" s="2"/>
      <c r="F82" s="2"/>
      <c r="G82" s="2"/>
      <c r="H82" s="2"/>
      <c r="I82" s="2"/>
    </row>
    <row r="83" spans="2:9">
      <c r="B83" s="2"/>
      <c r="C83" s="2"/>
      <c r="D83" s="2"/>
      <c r="E83" s="2"/>
      <c r="F83" s="2"/>
      <c r="G83" s="2"/>
      <c r="H83" s="2"/>
      <c r="I83" s="2"/>
    </row>
    <row r="84" spans="2:9">
      <c r="B84" s="2"/>
      <c r="C84" s="2"/>
      <c r="D84" s="2"/>
      <c r="E84" s="2"/>
      <c r="F84" s="2"/>
      <c r="G84" s="2"/>
      <c r="H84" s="2"/>
      <c r="I84" s="2"/>
    </row>
    <row r="85" spans="2:9">
      <c r="B85" s="2"/>
      <c r="C85" s="2"/>
      <c r="D85" s="2"/>
      <c r="E85" s="2"/>
      <c r="F85" s="2"/>
      <c r="G85" s="2"/>
      <c r="H85" s="2"/>
      <c r="I85" s="2"/>
    </row>
    <row r="86" spans="2:9">
      <c r="B86" s="2"/>
      <c r="C86" s="2"/>
      <c r="D86" s="2"/>
      <c r="E86" s="2"/>
      <c r="F86" s="2"/>
      <c r="G86" s="2"/>
      <c r="H86" s="2"/>
      <c r="I86" s="2"/>
    </row>
    <row r="87" spans="2:9">
      <c r="B87" s="2"/>
      <c r="C87" s="2"/>
      <c r="D87" s="2"/>
      <c r="E87" s="2"/>
      <c r="F87" s="2"/>
      <c r="G87" s="2"/>
      <c r="H87" s="2"/>
      <c r="I87" s="2"/>
    </row>
    <row r="88" spans="2:9">
      <c r="B88" s="2"/>
      <c r="C88" s="2"/>
      <c r="D88" s="2"/>
      <c r="E88" s="2"/>
      <c r="F88" s="2"/>
      <c r="G88" s="2"/>
      <c r="H88" s="2"/>
      <c r="I88" s="2"/>
    </row>
    <row r="89" spans="2:9">
      <c r="B89" s="2"/>
      <c r="C89" s="2"/>
      <c r="D89" s="2"/>
      <c r="E89" s="2"/>
      <c r="F89" s="2"/>
      <c r="G89" s="2"/>
      <c r="H89" s="2"/>
      <c r="I89" s="2"/>
    </row>
    <row r="90" spans="2:9">
      <c r="B90" s="2"/>
      <c r="C90" s="2"/>
      <c r="D90" s="2"/>
      <c r="E90" s="2"/>
      <c r="F90" s="2"/>
      <c r="G90" s="2"/>
      <c r="H90" s="2"/>
      <c r="I90" s="2"/>
    </row>
    <row r="91" spans="2:9">
      <c r="B91" s="2"/>
      <c r="C91" s="2"/>
      <c r="D91" s="2"/>
      <c r="E91" s="2"/>
      <c r="F91" s="2"/>
      <c r="G91" s="2"/>
      <c r="H91" s="2"/>
      <c r="I91" s="2"/>
    </row>
    <row r="92" spans="2:9">
      <c r="B92" s="2"/>
      <c r="C92" s="2"/>
      <c r="D92" s="2"/>
      <c r="E92" s="2"/>
      <c r="F92" s="2"/>
      <c r="G92" s="2"/>
      <c r="H92" s="2"/>
      <c r="I92" s="2"/>
    </row>
    <row r="93" spans="2:9">
      <c r="B93" s="2"/>
      <c r="C93" s="2"/>
      <c r="D93" s="2"/>
      <c r="E93" s="2"/>
      <c r="F93" s="2"/>
      <c r="G93" s="2"/>
      <c r="H93" s="2"/>
      <c r="I93" s="2"/>
    </row>
    <row r="94" spans="2:9">
      <c r="B94" s="2"/>
      <c r="C94" s="2"/>
      <c r="D94" s="2"/>
      <c r="E94" s="2"/>
      <c r="F94" s="2"/>
      <c r="G94" s="2"/>
      <c r="H94" s="2"/>
      <c r="I94" s="2"/>
    </row>
    <row r="95" spans="2:9">
      <c r="B95" s="2"/>
      <c r="C95" s="2"/>
      <c r="D95" s="2"/>
      <c r="E95" s="2"/>
      <c r="F95" s="2"/>
      <c r="G95" s="2"/>
      <c r="H95" s="2"/>
      <c r="I95" s="2"/>
    </row>
    <row r="96" spans="2:9">
      <c r="B96" s="2"/>
      <c r="C96" s="2"/>
      <c r="D96" s="2"/>
      <c r="E96" s="2"/>
      <c r="F96" s="2"/>
      <c r="G96" s="2"/>
      <c r="H96" s="2"/>
      <c r="I96" s="2"/>
    </row>
    <row r="97" spans="2:9">
      <c r="B97" s="2"/>
      <c r="C97" s="2"/>
      <c r="D97" s="2"/>
      <c r="E97" s="2"/>
      <c r="F97" s="2"/>
      <c r="G97" s="2"/>
      <c r="H97" s="2"/>
      <c r="I97" s="2"/>
    </row>
    <row r="98" spans="2:9">
      <c r="B98" s="2"/>
      <c r="C98" s="2"/>
      <c r="D98" s="2"/>
      <c r="E98" s="2"/>
      <c r="F98" s="2"/>
      <c r="G98" s="2"/>
      <c r="H98" s="2"/>
      <c r="I98" s="2"/>
    </row>
    <row r="99" spans="2:9">
      <c r="B99" s="2"/>
      <c r="C99" s="2"/>
      <c r="D99" s="2"/>
      <c r="E99" s="2"/>
      <c r="F99" s="2"/>
      <c r="G99" s="2"/>
      <c r="H99" s="2"/>
      <c r="I99" s="2"/>
    </row>
    <row r="100" spans="2:9">
      <c r="B100" s="2"/>
      <c r="C100" s="2"/>
      <c r="D100" s="2"/>
      <c r="E100" s="2"/>
      <c r="F100" s="2"/>
      <c r="G100" s="2"/>
      <c r="H100" s="2"/>
      <c r="I100" s="2"/>
    </row>
    <row r="101" spans="2:9">
      <c r="B101" s="2"/>
      <c r="C101" s="2"/>
      <c r="D101" s="2"/>
      <c r="E101" s="2"/>
      <c r="F101" s="2"/>
      <c r="G101" s="2"/>
      <c r="H101" s="2"/>
      <c r="I101" s="2"/>
    </row>
    <row r="102" spans="2:9">
      <c r="B102" s="2"/>
      <c r="C102" s="2"/>
      <c r="D102" s="2"/>
      <c r="E102" s="2"/>
      <c r="F102" s="2"/>
      <c r="G102" s="2"/>
      <c r="H102" s="2"/>
      <c r="I102" s="2"/>
    </row>
    <row r="103" spans="2:9">
      <c r="B103" s="2"/>
      <c r="C103" s="2"/>
      <c r="D103" s="2"/>
      <c r="E103" s="2"/>
      <c r="F103" s="2"/>
      <c r="G103" s="2"/>
      <c r="H103" s="2"/>
      <c r="I103" s="2"/>
    </row>
    <row r="104" spans="2:9">
      <c r="B104" s="2"/>
      <c r="C104" s="2"/>
      <c r="D104" s="2"/>
      <c r="E104" s="2"/>
      <c r="F104" s="2"/>
      <c r="G104" s="2"/>
      <c r="H104" s="2"/>
      <c r="I104" s="2"/>
    </row>
    <row r="105" spans="2:9">
      <c r="B105" s="2"/>
      <c r="C105" s="2"/>
      <c r="D105" s="2"/>
      <c r="E105" s="2"/>
      <c r="F105" s="2"/>
      <c r="G105" s="2"/>
      <c r="H105" s="2"/>
      <c r="I105" s="2"/>
    </row>
    <row r="106" spans="2:9">
      <c r="B106" s="2"/>
      <c r="C106" s="2"/>
      <c r="D106" s="2"/>
      <c r="E106" s="2"/>
      <c r="F106" s="2"/>
      <c r="G106" s="2"/>
      <c r="H106" s="2"/>
      <c r="I106" s="2"/>
    </row>
    <row r="107" spans="2:9">
      <c r="B107" s="2"/>
      <c r="C107" s="2"/>
      <c r="D107" s="2"/>
      <c r="E107" s="2"/>
      <c r="F107" s="2"/>
      <c r="G107" s="2"/>
      <c r="H107" s="2"/>
      <c r="I107" s="2"/>
    </row>
    <row r="108" spans="2:9">
      <c r="B108" s="2"/>
      <c r="C108" s="2"/>
      <c r="D108" s="2"/>
      <c r="E108" s="2"/>
      <c r="F108" s="2"/>
      <c r="G108" s="2"/>
      <c r="H108" s="2"/>
      <c r="I108" s="2"/>
    </row>
    <row r="109" spans="2:9">
      <c r="B109" s="2"/>
      <c r="C109" s="2"/>
      <c r="D109" s="2"/>
      <c r="E109" s="2"/>
      <c r="F109" s="2"/>
      <c r="G109" s="2"/>
      <c r="H109" s="2"/>
      <c r="I109" s="2"/>
    </row>
    <row r="110" spans="2:9">
      <c r="B110" s="2"/>
      <c r="C110" s="2"/>
      <c r="D110" s="2"/>
      <c r="E110" s="2"/>
      <c r="F110" s="2"/>
      <c r="G110" s="2"/>
      <c r="H110" s="2"/>
      <c r="I110" s="2"/>
    </row>
    <row r="111" spans="2:9">
      <c r="B111" s="2"/>
      <c r="C111" s="2"/>
      <c r="D111" s="2"/>
      <c r="E111" s="2"/>
      <c r="F111" s="2"/>
      <c r="G111" s="2"/>
      <c r="H111" s="2"/>
      <c r="I111" s="2"/>
    </row>
    <row r="112" spans="2:9">
      <c r="B112" s="2"/>
      <c r="C112" s="2"/>
      <c r="D112" s="2"/>
      <c r="E112" s="2"/>
      <c r="F112" s="2"/>
      <c r="G112" s="2"/>
      <c r="H112" s="2"/>
      <c r="I112" s="2"/>
    </row>
    <row r="113" spans="2:9">
      <c r="B113" s="2"/>
      <c r="C113" s="2"/>
      <c r="D113" s="2"/>
      <c r="E113" s="2"/>
      <c r="F113" s="2"/>
      <c r="G113" s="2"/>
      <c r="H113" s="2"/>
      <c r="I113" s="2"/>
    </row>
    <row r="114" spans="2:9">
      <c r="B114" s="2"/>
      <c r="C114" s="2"/>
      <c r="D114" s="2"/>
      <c r="E114" s="2"/>
      <c r="F114" s="2"/>
      <c r="G114" s="2"/>
      <c r="H114" s="2"/>
      <c r="I114" s="2"/>
    </row>
    <row r="115" spans="2:9">
      <c r="B115" s="2"/>
      <c r="C115" s="2"/>
      <c r="D115" s="2"/>
      <c r="E115" s="2"/>
      <c r="F115" s="2"/>
      <c r="G115" s="2"/>
      <c r="H115" s="2"/>
      <c r="I115" s="2"/>
    </row>
    <row r="116" spans="2:9">
      <c r="B116" s="2"/>
      <c r="C116" s="2"/>
      <c r="D116" s="2"/>
      <c r="E116" s="2"/>
      <c r="F116" s="2"/>
      <c r="G116" s="2"/>
      <c r="H116" s="2"/>
      <c r="I116" s="2"/>
    </row>
    <row r="117" spans="2:9">
      <c r="B117" s="2"/>
      <c r="C117" s="2"/>
      <c r="D117" s="2"/>
      <c r="E117" s="2"/>
      <c r="F117" s="2"/>
      <c r="G117" s="2"/>
      <c r="H117" s="2"/>
      <c r="I117" s="2"/>
    </row>
    <row r="118" spans="2:9">
      <c r="B118" s="2"/>
      <c r="C118" s="2"/>
      <c r="D118" s="2"/>
      <c r="E118" s="2"/>
      <c r="F118" s="2"/>
      <c r="G118" s="2"/>
      <c r="H118" s="2"/>
      <c r="I118" s="2"/>
    </row>
    <row r="119" spans="2:9">
      <c r="B119" s="2"/>
      <c r="C119" s="2"/>
      <c r="D119" s="2"/>
      <c r="E119" s="2"/>
      <c r="F119" s="2"/>
      <c r="G119" s="2"/>
      <c r="H119" s="2"/>
      <c r="I119" s="2"/>
    </row>
    <row r="120" spans="2:9">
      <c r="B120" s="2"/>
      <c r="C120" s="2"/>
      <c r="D120" s="2"/>
      <c r="E120" s="2"/>
      <c r="F120" s="2"/>
      <c r="G120" s="2"/>
      <c r="H120" s="2"/>
      <c r="I120" s="2"/>
    </row>
    <row r="121" spans="2:9">
      <c r="B121" s="2"/>
      <c r="C121" s="2"/>
      <c r="D121" s="2"/>
      <c r="E121" s="2"/>
      <c r="F121" s="2"/>
      <c r="G121" s="2"/>
      <c r="H121" s="2"/>
      <c r="I121" s="2"/>
    </row>
    <row r="122" spans="2:9">
      <c r="B122" s="2"/>
      <c r="C122" s="2"/>
      <c r="D122" s="2"/>
      <c r="E122" s="2"/>
      <c r="F122" s="2"/>
      <c r="G122" s="2"/>
      <c r="H122" s="2"/>
      <c r="I122" s="2"/>
    </row>
    <row r="123" spans="2:9">
      <c r="B123" s="2"/>
      <c r="C123" s="2"/>
      <c r="D123" s="2"/>
      <c r="E123" s="2"/>
      <c r="F123" s="2"/>
      <c r="G123" s="2"/>
      <c r="H123" s="2"/>
      <c r="I123" s="2"/>
    </row>
    <row r="124" spans="2:9">
      <c r="B124" s="2"/>
      <c r="C124" s="2"/>
      <c r="D124" s="2"/>
      <c r="E124" s="2"/>
      <c r="F124" s="2"/>
      <c r="G124" s="2"/>
      <c r="H124" s="2"/>
      <c r="I124" s="2"/>
    </row>
    <row r="125" spans="2:9">
      <c r="B125" s="2"/>
      <c r="C125" s="2"/>
      <c r="D125" s="2"/>
      <c r="E125" s="2"/>
      <c r="F125" s="2"/>
      <c r="G125" s="2"/>
      <c r="H125" s="2"/>
      <c r="I125" s="2"/>
    </row>
    <row r="126" spans="2:9">
      <c r="B126" s="2"/>
      <c r="C126" s="2"/>
      <c r="D126" s="2"/>
      <c r="E126" s="2"/>
      <c r="F126" s="2"/>
      <c r="G126" s="2"/>
      <c r="H126" s="2"/>
      <c r="I126" s="2"/>
    </row>
    <row r="127" spans="2:9">
      <c r="B127" s="2"/>
      <c r="C127" s="2"/>
      <c r="D127" s="2"/>
      <c r="E127" s="2"/>
      <c r="F127" s="2"/>
      <c r="G127" s="2"/>
      <c r="H127" s="2"/>
      <c r="I127" s="2"/>
    </row>
    <row r="128" spans="2:9">
      <c r="B128" s="2"/>
      <c r="C128" s="2"/>
      <c r="D128" s="2"/>
      <c r="E128" s="2"/>
      <c r="F128" s="2"/>
      <c r="G128" s="2"/>
      <c r="H128" s="2"/>
      <c r="I128" s="2"/>
    </row>
    <row r="129" spans="2:9">
      <c r="B129" s="2"/>
      <c r="C129" s="2"/>
      <c r="D129" s="2"/>
      <c r="E129" s="2"/>
      <c r="F129" s="2"/>
      <c r="G129" s="2"/>
      <c r="H129" s="2"/>
      <c r="I129" s="2"/>
    </row>
    <row r="130" spans="2:9">
      <c r="B130" s="2"/>
      <c r="C130" s="2"/>
      <c r="D130" s="2"/>
      <c r="E130" s="2"/>
      <c r="F130" s="2"/>
      <c r="G130" s="2"/>
      <c r="H130" s="2"/>
      <c r="I130" s="2"/>
    </row>
    <row r="131" spans="2:9">
      <c r="B131" s="2"/>
      <c r="C131" s="2"/>
      <c r="D131" s="2"/>
      <c r="E131" s="2"/>
      <c r="F131" s="2"/>
      <c r="G131" s="2"/>
      <c r="H131" s="2"/>
      <c r="I131" s="2"/>
    </row>
    <row r="132" spans="2:9">
      <c r="B132" s="2"/>
      <c r="C132" s="2"/>
      <c r="D132" s="2"/>
      <c r="E132" s="2"/>
      <c r="F132" s="2"/>
      <c r="G132" s="2"/>
      <c r="H132" s="2"/>
      <c r="I132" s="2"/>
    </row>
    <row r="133" spans="2:9">
      <c r="B133" s="2"/>
      <c r="C133" s="2"/>
      <c r="D133" s="2"/>
      <c r="E133" s="2"/>
      <c r="F133" s="2"/>
      <c r="G133" s="2"/>
      <c r="H133" s="2"/>
      <c r="I133" s="2"/>
    </row>
    <row r="134" spans="2:9">
      <c r="B134" s="2"/>
      <c r="C134" s="2"/>
      <c r="D134" s="2"/>
      <c r="E134" s="2"/>
      <c r="F134" s="2"/>
      <c r="G134" s="2"/>
      <c r="H134" s="2"/>
      <c r="I134" s="2"/>
    </row>
    <row r="135" spans="2:9">
      <c r="B135" s="2"/>
      <c r="C135" s="2"/>
      <c r="D135" s="2"/>
      <c r="E135" s="2"/>
      <c r="F135" s="2"/>
      <c r="G135" s="2"/>
      <c r="H135" s="2"/>
      <c r="I135" s="2"/>
    </row>
    <row r="136" spans="2:9">
      <c r="B136" s="2"/>
      <c r="C136" s="2"/>
      <c r="D136" s="2"/>
      <c r="E136" s="2"/>
      <c r="F136" s="2"/>
      <c r="G136" s="2"/>
      <c r="H136" s="2"/>
      <c r="I136" s="2"/>
    </row>
    <row r="137" spans="2:9">
      <c r="B137" s="2"/>
      <c r="C137" s="2"/>
      <c r="D137" s="2"/>
      <c r="E137" s="2"/>
      <c r="F137" s="2"/>
      <c r="G137" s="2"/>
      <c r="H137" s="2"/>
      <c r="I137" s="2"/>
    </row>
    <row r="138" spans="2:9">
      <c r="B138" s="2"/>
      <c r="C138" s="2"/>
      <c r="D138" s="2"/>
      <c r="E138" s="2"/>
      <c r="F138" s="2"/>
      <c r="G138" s="2"/>
      <c r="H138" s="2"/>
      <c r="I138" s="2"/>
    </row>
    <row r="139" spans="2:9">
      <c r="B139" s="2"/>
      <c r="C139" s="2"/>
      <c r="D139" s="2"/>
      <c r="E139" s="2"/>
      <c r="F139" s="2"/>
      <c r="G139" s="2"/>
      <c r="H139" s="2"/>
      <c r="I139" s="2"/>
    </row>
    <row r="140" spans="2:9">
      <c r="B140" s="2"/>
      <c r="C140" s="2"/>
      <c r="D140" s="2"/>
      <c r="E140" s="2"/>
      <c r="F140" s="2"/>
      <c r="G140" s="2"/>
      <c r="H140" s="2"/>
      <c r="I140" s="2"/>
    </row>
    <row r="141" spans="2:9">
      <c r="B141" s="2"/>
      <c r="C141" s="2"/>
      <c r="D141" s="2"/>
      <c r="E141" s="2"/>
      <c r="F141" s="2"/>
      <c r="G141" s="2"/>
      <c r="H141" s="2"/>
      <c r="I141" s="2"/>
    </row>
    <row r="142" spans="2:9">
      <c r="B142" s="2"/>
      <c r="C142" s="2"/>
      <c r="D142" s="2"/>
      <c r="E142" s="2"/>
      <c r="F142" s="2"/>
      <c r="G142" s="2"/>
      <c r="H142" s="2"/>
      <c r="I142" s="2"/>
    </row>
    <row r="143" spans="2:9">
      <c r="B143" s="2"/>
      <c r="C143" s="2"/>
      <c r="D143" s="2"/>
      <c r="E143" s="2"/>
      <c r="F143" s="2"/>
      <c r="G143" s="2"/>
      <c r="H143" s="2"/>
      <c r="I143" s="2"/>
    </row>
    <row r="144" spans="2:9">
      <c r="B144" s="2"/>
      <c r="C144" s="2"/>
      <c r="D144" s="2"/>
      <c r="E144" s="2"/>
      <c r="F144" s="2"/>
      <c r="G144" s="2"/>
      <c r="H144" s="2"/>
      <c r="I144" s="2"/>
    </row>
    <row r="145" spans="2:9">
      <c r="B145" s="2"/>
      <c r="C145" s="2"/>
      <c r="D145" s="2"/>
      <c r="E145" s="2"/>
      <c r="F145" s="2"/>
      <c r="G145" s="2"/>
      <c r="H145" s="2"/>
      <c r="I145" s="2"/>
    </row>
    <row r="146" spans="2:9">
      <c r="B146" s="2"/>
      <c r="C146" s="2"/>
      <c r="D146" s="2"/>
      <c r="E146" s="2"/>
      <c r="F146" s="2"/>
      <c r="G146" s="2"/>
      <c r="H146" s="2"/>
      <c r="I146" s="2"/>
    </row>
    <row r="147" spans="2:9">
      <c r="B147" s="2"/>
      <c r="C147" s="2"/>
      <c r="D147" s="2"/>
      <c r="E147" s="2"/>
      <c r="F147" s="2"/>
      <c r="G147" s="2"/>
      <c r="H147" s="2"/>
      <c r="I147" s="2"/>
    </row>
    <row r="148" spans="2:9">
      <c r="B148" s="2"/>
      <c r="C148" s="2"/>
      <c r="D148" s="2"/>
      <c r="E148" s="2"/>
      <c r="F148" s="2"/>
      <c r="G148" s="2"/>
      <c r="H148" s="2"/>
      <c r="I148" s="2"/>
    </row>
    <row r="149" spans="2:9">
      <c r="B149" s="2"/>
      <c r="C149" s="2"/>
      <c r="D149" s="2"/>
      <c r="E149" s="2"/>
      <c r="F149" s="2"/>
      <c r="G149" s="2"/>
      <c r="H149" s="2"/>
      <c r="I149" s="2"/>
    </row>
    <row r="150" spans="2:9">
      <c r="B150" s="2"/>
      <c r="C150" s="2"/>
      <c r="D150" s="2"/>
      <c r="E150" s="2"/>
      <c r="F150" s="2"/>
      <c r="G150" s="2"/>
      <c r="H150" s="2"/>
      <c r="I150" s="2"/>
    </row>
    <row r="151" spans="2:9">
      <c r="B151" s="2"/>
      <c r="C151" s="2"/>
      <c r="D151" s="2"/>
      <c r="E151" s="2"/>
      <c r="F151" s="2"/>
      <c r="G151" s="2"/>
      <c r="H151" s="2"/>
      <c r="I151" s="2"/>
    </row>
    <row r="152" spans="2:9">
      <c r="B152" s="2"/>
      <c r="C152" s="2"/>
      <c r="D152" s="2"/>
      <c r="E152" s="2"/>
      <c r="F152" s="2"/>
      <c r="G152" s="2"/>
      <c r="H152" s="2"/>
      <c r="I152" s="2"/>
    </row>
    <row r="153" spans="2:9">
      <c r="B153" s="2"/>
      <c r="C153" s="2"/>
      <c r="D153" s="2"/>
      <c r="E153" s="2"/>
      <c r="F153" s="2"/>
      <c r="G153" s="2"/>
      <c r="H153" s="2"/>
      <c r="I153" s="2"/>
    </row>
    <row r="154" spans="2:9">
      <c r="B154" s="2"/>
      <c r="C154" s="2"/>
      <c r="D154" s="2"/>
      <c r="E154" s="2"/>
      <c r="F154" s="2"/>
      <c r="G154" s="2"/>
      <c r="H154" s="2"/>
      <c r="I154" s="2"/>
    </row>
    <row r="155" spans="2:9">
      <c r="B155" s="2"/>
      <c r="C155" s="2"/>
      <c r="D155" s="2"/>
      <c r="E155" s="2"/>
      <c r="F155" s="2"/>
      <c r="G155" s="2"/>
      <c r="H155" s="2"/>
      <c r="I155" s="2"/>
    </row>
    <row r="156" spans="2:9">
      <c r="B156" s="2"/>
      <c r="C156" s="2"/>
      <c r="D156" s="2"/>
      <c r="E156" s="2"/>
      <c r="F156" s="2"/>
      <c r="G156" s="2"/>
      <c r="H156" s="2"/>
      <c r="I156" s="2"/>
    </row>
    <row r="157" spans="2:9">
      <c r="B157" s="2"/>
      <c r="C157" s="2"/>
      <c r="D157" s="2"/>
      <c r="E157" s="2"/>
      <c r="F157" s="2"/>
      <c r="G157" s="2"/>
      <c r="H157" s="2"/>
      <c r="I157" s="2"/>
    </row>
    <row r="158" spans="2:9">
      <c r="B158" s="2"/>
      <c r="C158" s="2"/>
      <c r="D158" s="2"/>
      <c r="E158" s="2"/>
      <c r="F158" s="2"/>
      <c r="G158" s="2"/>
      <c r="H158" s="2"/>
      <c r="I158" s="2"/>
    </row>
    <row r="159" spans="2:9">
      <c r="B159" s="2"/>
      <c r="C159" s="2"/>
      <c r="D159" s="2"/>
      <c r="E159" s="2"/>
      <c r="F159" s="2"/>
      <c r="G159" s="2"/>
      <c r="H159" s="2"/>
      <c r="I159" s="2"/>
    </row>
    <row r="160" spans="2:9">
      <c r="B160" s="2"/>
      <c r="C160" s="2"/>
      <c r="D160" s="2"/>
      <c r="E160" s="2"/>
      <c r="F160" s="2"/>
      <c r="G160" s="2"/>
      <c r="H160" s="2"/>
      <c r="I160" s="2"/>
    </row>
    <row r="161" spans="2:9">
      <c r="B161" s="2"/>
      <c r="C161" s="2"/>
      <c r="D161" s="2"/>
      <c r="E161" s="2"/>
      <c r="F161" s="2"/>
      <c r="G161" s="2"/>
      <c r="H161" s="2"/>
      <c r="I161" s="2"/>
    </row>
    <row r="162" spans="2:9">
      <c r="B162" s="2"/>
      <c r="C162" s="2"/>
      <c r="D162" s="2"/>
      <c r="E162" s="2"/>
      <c r="F162" s="2"/>
      <c r="G162" s="2"/>
      <c r="H162" s="2"/>
      <c r="I162" s="2"/>
    </row>
    <row r="163" spans="2:9">
      <c r="B163" s="2"/>
      <c r="C163" s="2"/>
      <c r="D163" s="2"/>
      <c r="E163" s="2"/>
      <c r="F163" s="2"/>
      <c r="G163" s="2"/>
      <c r="H163" s="2"/>
      <c r="I163" s="2"/>
    </row>
    <row r="164" spans="2:9">
      <c r="B164" s="2"/>
      <c r="C164" s="2"/>
      <c r="D164" s="2"/>
      <c r="E164" s="2"/>
      <c r="F164" s="2"/>
      <c r="G164" s="2"/>
      <c r="H164" s="2"/>
      <c r="I164" s="2"/>
    </row>
    <row r="165" spans="2:9">
      <c r="B165" s="2"/>
      <c r="C165" s="2"/>
      <c r="D165" s="2"/>
      <c r="E165" s="2"/>
      <c r="F165" s="2"/>
      <c r="G165" s="2"/>
      <c r="H165" s="2"/>
      <c r="I165" s="2"/>
    </row>
    <row r="166" spans="2:9">
      <c r="B166" s="2"/>
      <c r="C166" s="2"/>
      <c r="D166" s="2"/>
      <c r="E166" s="2"/>
      <c r="F166" s="2"/>
      <c r="G166" s="2"/>
      <c r="H166" s="2"/>
      <c r="I166" s="2"/>
    </row>
    <row r="167" spans="2:9">
      <c r="B167" s="2"/>
      <c r="C167" s="2"/>
      <c r="D167" s="2"/>
      <c r="E167" s="2"/>
      <c r="F167" s="2"/>
      <c r="G167" s="2"/>
      <c r="H167" s="2"/>
      <c r="I167" s="2"/>
    </row>
    <row r="168" spans="2:9">
      <c r="B168" s="2"/>
      <c r="C168" s="2"/>
      <c r="D168" s="2"/>
      <c r="E168" s="2"/>
      <c r="F168" s="2"/>
      <c r="G168" s="2"/>
      <c r="H168" s="2"/>
      <c r="I168" s="2"/>
    </row>
    <row r="169" spans="2:9">
      <c r="B169" s="2"/>
      <c r="C169" s="2"/>
      <c r="D169" s="2"/>
      <c r="E169" s="2"/>
      <c r="F169" s="2"/>
      <c r="G169" s="2"/>
      <c r="H169" s="2"/>
      <c r="I169" s="2"/>
    </row>
    <row r="170" spans="2:9">
      <c r="B170" s="2"/>
      <c r="C170" s="2"/>
      <c r="D170" s="2"/>
      <c r="E170" s="2"/>
      <c r="F170" s="2"/>
      <c r="G170" s="2"/>
      <c r="H170" s="2"/>
      <c r="I170" s="2"/>
    </row>
    <row r="171" spans="2:9">
      <c r="B171" s="2"/>
      <c r="C171" s="2"/>
      <c r="D171" s="2"/>
      <c r="E171" s="2"/>
      <c r="F171" s="2"/>
      <c r="G171" s="2"/>
      <c r="H171" s="2"/>
      <c r="I171" s="2"/>
    </row>
    <row r="172" spans="2:9">
      <c r="B172" s="2"/>
      <c r="C172" s="2"/>
      <c r="D172" s="2"/>
      <c r="E172" s="2"/>
      <c r="F172" s="2"/>
      <c r="G172" s="2"/>
      <c r="H172" s="2"/>
      <c r="I172" s="2"/>
    </row>
    <row r="173" spans="2:9">
      <c r="B173" s="2"/>
      <c r="C173" s="2"/>
      <c r="D173" s="2"/>
      <c r="E173" s="2"/>
      <c r="F173" s="2"/>
      <c r="G173" s="2"/>
      <c r="H173" s="2"/>
      <c r="I173" s="2"/>
    </row>
    <row r="174" spans="2:9">
      <c r="B174" s="2"/>
      <c r="C174" s="2"/>
      <c r="D174" s="2"/>
      <c r="E174" s="2"/>
      <c r="F174" s="2"/>
      <c r="G174" s="2"/>
      <c r="H174" s="2"/>
      <c r="I174" s="2"/>
    </row>
    <row r="175" spans="2:9">
      <c r="B175" s="2"/>
      <c r="C175" s="2"/>
      <c r="D175" s="2"/>
      <c r="E175" s="2"/>
      <c r="F175" s="2"/>
      <c r="G175" s="2"/>
      <c r="H175" s="2"/>
      <c r="I175" s="2"/>
    </row>
    <row r="176" spans="2:9">
      <c r="B176" s="2"/>
      <c r="C176" s="2"/>
      <c r="D176" s="2"/>
      <c r="E176" s="2"/>
      <c r="F176" s="2"/>
      <c r="G176" s="2"/>
      <c r="H176" s="2"/>
      <c r="I176" s="2"/>
    </row>
    <row r="177" spans="2:9">
      <c r="B177" s="2"/>
      <c r="C177" s="2"/>
      <c r="D177" s="2"/>
      <c r="E177" s="2"/>
      <c r="F177" s="2"/>
      <c r="G177" s="2"/>
      <c r="H177" s="2"/>
      <c r="I177" s="2"/>
    </row>
    <row r="178" spans="2:9">
      <c r="B178" s="2"/>
      <c r="C178" s="2"/>
      <c r="D178" s="2"/>
      <c r="E178" s="2"/>
      <c r="F178" s="2"/>
      <c r="G178" s="2"/>
      <c r="H178" s="2"/>
      <c r="I178" s="2"/>
    </row>
    <row r="179" spans="2:9">
      <c r="B179" s="2"/>
      <c r="C179" s="2"/>
      <c r="D179" s="2"/>
      <c r="E179" s="2"/>
      <c r="F179" s="2"/>
      <c r="G179" s="2"/>
      <c r="H179" s="2"/>
      <c r="I179" s="2"/>
    </row>
    <row r="180" spans="2:9">
      <c r="B180" s="2"/>
      <c r="C180" s="2"/>
      <c r="D180" s="2"/>
      <c r="E180" s="2"/>
      <c r="F180" s="2"/>
      <c r="G180" s="2"/>
      <c r="H180" s="2"/>
      <c r="I180" s="2"/>
    </row>
    <row r="181" spans="2:9">
      <c r="B181" s="2"/>
      <c r="C181" s="2"/>
      <c r="D181" s="2"/>
      <c r="E181" s="2"/>
      <c r="F181" s="2"/>
      <c r="G181" s="2"/>
      <c r="H181" s="2"/>
      <c r="I181" s="2"/>
    </row>
    <row r="182" spans="2:9">
      <c r="B182" s="2"/>
      <c r="C182" s="2"/>
      <c r="D182" s="2"/>
      <c r="E182" s="2"/>
      <c r="F182" s="2"/>
      <c r="G182" s="2"/>
      <c r="H182" s="2"/>
      <c r="I182" s="2"/>
    </row>
    <row r="183" spans="2:9">
      <c r="B183" s="2"/>
      <c r="C183" s="2"/>
      <c r="D183" s="2"/>
      <c r="E183" s="2"/>
      <c r="F183" s="2"/>
      <c r="G183" s="2"/>
      <c r="H183" s="2"/>
      <c r="I183" s="2"/>
    </row>
    <row r="184" spans="2:9">
      <c r="B184" s="2"/>
      <c r="C184" s="2"/>
      <c r="D184" s="2"/>
      <c r="E184" s="2"/>
      <c r="F184" s="2"/>
      <c r="G184" s="2"/>
      <c r="H184" s="2"/>
      <c r="I184" s="2"/>
    </row>
    <row r="185" spans="2:9">
      <c r="B185" s="2"/>
      <c r="C185" s="2"/>
      <c r="D185" s="2"/>
      <c r="E185" s="2"/>
      <c r="F185" s="2"/>
      <c r="G185" s="2"/>
      <c r="H185" s="2"/>
      <c r="I185" s="2"/>
    </row>
    <row r="186" spans="2:9">
      <c r="B186" s="2"/>
      <c r="C186" s="2"/>
      <c r="D186" s="2"/>
      <c r="E186" s="2"/>
      <c r="F186" s="2"/>
      <c r="G186" s="2"/>
      <c r="H186" s="2"/>
      <c r="I186" s="2"/>
    </row>
    <row r="187" spans="2:9">
      <c r="B187" s="2"/>
      <c r="C187" s="2"/>
      <c r="D187" s="2"/>
      <c r="E187" s="2"/>
      <c r="F187" s="2"/>
      <c r="G187" s="2"/>
      <c r="H187" s="2"/>
      <c r="I187" s="2"/>
    </row>
    <row r="188" spans="2:9">
      <c r="B188" s="2"/>
      <c r="C188" s="2"/>
      <c r="D188" s="2"/>
      <c r="E188" s="2"/>
      <c r="F188" s="2"/>
      <c r="G188" s="2"/>
      <c r="H188" s="2"/>
      <c r="I188" s="2"/>
    </row>
    <row r="189" spans="2:9">
      <c r="B189" s="2"/>
      <c r="C189" s="2"/>
      <c r="D189" s="2"/>
      <c r="E189" s="2"/>
      <c r="F189" s="2"/>
      <c r="G189" s="2"/>
      <c r="H189" s="2"/>
      <c r="I189" s="2"/>
    </row>
    <row r="190" spans="2:9">
      <c r="B190" s="2"/>
      <c r="C190" s="2"/>
      <c r="D190" s="2"/>
      <c r="E190" s="2"/>
      <c r="F190" s="2"/>
      <c r="G190" s="2"/>
      <c r="H190" s="2"/>
      <c r="I190" s="2"/>
    </row>
    <row r="191" spans="2:9">
      <c r="B191" s="2"/>
      <c r="C191" s="2"/>
      <c r="D191" s="2"/>
      <c r="E191" s="2"/>
      <c r="F191" s="2"/>
      <c r="G191" s="2"/>
      <c r="H191" s="2"/>
      <c r="I191" s="2"/>
    </row>
    <row r="192" spans="2:9">
      <c r="B192" s="2"/>
      <c r="C192" s="2"/>
      <c r="D192" s="2"/>
      <c r="E192" s="2"/>
      <c r="F192" s="2"/>
      <c r="G192" s="2"/>
      <c r="H192" s="2"/>
      <c r="I192" s="2"/>
    </row>
    <row r="193" spans="2:9">
      <c r="B193" s="2"/>
      <c r="C193" s="2"/>
      <c r="D193" s="2"/>
      <c r="E193" s="2"/>
      <c r="F193" s="2"/>
      <c r="G193" s="2"/>
      <c r="H193" s="2"/>
      <c r="I193" s="2"/>
    </row>
    <row r="194" spans="2:9">
      <c r="B194" s="2"/>
      <c r="C194" s="2"/>
      <c r="D194" s="2"/>
      <c r="E194" s="2"/>
      <c r="F194" s="2"/>
      <c r="G194" s="2"/>
      <c r="H194" s="2"/>
      <c r="I194" s="2"/>
    </row>
    <row r="195" spans="2:9">
      <c r="B195" s="2"/>
      <c r="C195" s="2"/>
      <c r="D195" s="2"/>
      <c r="E195" s="2"/>
      <c r="F195" s="2"/>
      <c r="G195" s="2"/>
      <c r="H195" s="2"/>
      <c r="I195" s="2"/>
    </row>
    <row r="196" spans="2:9">
      <c r="B196" s="2"/>
      <c r="C196" s="2"/>
      <c r="D196" s="2"/>
      <c r="E196" s="2"/>
      <c r="F196" s="2"/>
      <c r="G196" s="2"/>
      <c r="H196" s="2"/>
      <c r="I196" s="2"/>
    </row>
    <row r="197" spans="2:9">
      <c r="B197" s="2"/>
      <c r="C197" s="2"/>
      <c r="D197" s="2"/>
      <c r="E197" s="2"/>
      <c r="F197" s="2"/>
      <c r="G197" s="2"/>
      <c r="H197" s="2"/>
      <c r="I197" s="2"/>
    </row>
    <row r="198" spans="2:9">
      <c r="B198" s="2"/>
      <c r="C198" s="2"/>
      <c r="D198" s="2"/>
      <c r="E198" s="2"/>
      <c r="F198" s="2"/>
      <c r="G198" s="2"/>
      <c r="H198" s="2"/>
      <c r="I198" s="2"/>
    </row>
    <row r="199" spans="2:9">
      <c r="B199" s="2"/>
      <c r="C199" s="2"/>
      <c r="D199" s="2"/>
      <c r="E199" s="2"/>
      <c r="F199" s="2"/>
      <c r="G199" s="2"/>
      <c r="H199" s="2"/>
      <c r="I199" s="2"/>
    </row>
    <row r="200" spans="2:9">
      <c r="B200" s="2"/>
      <c r="C200" s="2"/>
      <c r="D200" s="2"/>
      <c r="E200" s="2"/>
      <c r="F200" s="2"/>
      <c r="G200" s="2"/>
      <c r="H200" s="2"/>
      <c r="I200" s="2"/>
    </row>
    <row r="201" spans="2:9">
      <c r="B201" s="2"/>
      <c r="C201" s="2"/>
      <c r="D201" s="2"/>
      <c r="E201" s="2"/>
      <c r="F201" s="2"/>
      <c r="G201" s="2"/>
      <c r="H201" s="2"/>
      <c r="I201" s="2"/>
    </row>
    <row r="202" spans="2:9">
      <c r="B202" s="2"/>
      <c r="C202" s="2"/>
      <c r="D202" s="2"/>
      <c r="E202" s="2"/>
      <c r="F202" s="2"/>
      <c r="G202" s="2"/>
      <c r="H202" s="2"/>
      <c r="I202" s="2"/>
    </row>
    <row r="203" spans="2:9">
      <c r="B203" s="2"/>
      <c r="C203" s="2"/>
      <c r="D203" s="2"/>
      <c r="E203" s="2"/>
      <c r="F203" s="2"/>
      <c r="G203" s="2"/>
      <c r="H203" s="2"/>
      <c r="I203" s="2"/>
    </row>
    <row r="204" spans="2:9">
      <c r="B204" s="2"/>
      <c r="C204" s="2"/>
      <c r="D204" s="2"/>
      <c r="E204" s="2"/>
      <c r="F204" s="2"/>
      <c r="G204" s="2"/>
      <c r="H204" s="2"/>
      <c r="I204" s="2"/>
    </row>
    <row r="205" spans="2:9">
      <c r="B205" s="2"/>
      <c r="C205" s="2"/>
      <c r="D205" s="2"/>
      <c r="E205" s="2"/>
      <c r="F205" s="2"/>
      <c r="G205" s="2"/>
      <c r="H205" s="2"/>
      <c r="I205" s="2"/>
    </row>
    <row r="206" spans="2:9">
      <c r="B206" s="2"/>
      <c r="C206" s="2"/>
      <c r="D206" s="2"/>
      <c r="E206" s="2"/>
      <c r="F206" s="2"/>
      <c r="G206" s="2"/>
      <c r="H206" s="2"/>
      <c r="I206" s="2"/>
    </row>
    <row r="207" spans="2:9">
      <c r="B207" s="2"/>
      <c r="C207" s="2"/>
      <c r="D207" s="2"/>
      <c r="E207" s="2"/>
      <c r="F207" s="2"/>
      <c r="G207" s="2"/>
      <c r="H207" s="2"/>
      <c r="I207" s="2"/>
    </row>
    <row r="208" spans="2:9">
      <c r="B208" s="2"/>
      <c r="C208" s="2"/>
      <c r="D208" s="2"/>
      <c r="E208" s="2"/>
      <c r="F208" s="2"/>
      <c r="G208" s="2"/>
      <c r="H208" s="2"/>
      <c r="I208" s="2"/>
    </row>
    <row r="209" spans="2:9">
      <c r="B209" s="2"/>
      <c r="C209" s="2"/>
      <c r="D209" s="2"/>
      <c r="E209" s="2"/>
      <c r="F209" s="2"/>
      <c r="G209" s="2"/>
      <c r="H209" s="2"/>
      <c r="I209" s="2"/>
    </row>
    <row r="210" spans="2:9">
      <c r="B210" s="2"/>
      <c r="C210" s="2"/>
      <c r="D210" s="2"/>
      <c r="E210" s="2"/>
      <c r="F210" s="2"/>
      <c r="G210" s="2"/>
      <c r="H210" s="2"/>
      <c r="I210" s="2"/>
    </row>
    <row r="211" spans="2:9">
      <c r="B211" s="2"/>
      <c r="C211" s="2"/>
      <c r="D211" s="2"/>
      <c r="E211" s="2"/>
      <c r="F211" s="2"/>
      <c r="G211" s="2"/>
      <c r="H211" s="2"/>
      <c r="I211" s="2"/>
    </row>
    <row r="212" spans="2:9">
      <c r="B212" s="2"/>
      <c r="C212" s="2"/>
      <c r="D212" s="2"/>
      <c r="E212" s="2"/>
      <c r="F212" s="2"/>
      <c r="G212" s="2"/>
      <c r="H212" s="2"/>
      <c r="I212" s="2"/>
    </row>
    <row r="213" spans="2:9">
      <c r="B213" s="2"/>
      <c r="C213" s="2"/>
      <c r="D213" s="2"/>
      <c r="E213" s="2"/>
      <c r="F213" s="2"/>
      <c r="G213" s="2"/>
      <c r="H213" s="2"/>
      <c r="I213" s="2"/>
    </row>
    <row r="214" spans="2:9">
      <c r="B214" s="2"/>
      <c r="C214" s="2"/>
      <c r="D214" s="2"/>
      <c r="E214" s="2"/>
      <c r="F214" s="2"/>
      <c r="G214" s="2"/>
      <c r="H214" s="2"/>
      <c r="I214" s="2"/>
    </row>
    <row r="215" spans="2:9">
      <c r="B215" s="2"/>
      <c r="C215" s="2"/>
      <c r="D215" s="2"/>
      <c r="E215" s="2"/>
      <c r="F215" s="2"/>
      <c r="G215" s="2"/>
      <c r="H215" s="2"/>
      <c r="I215" s="2"/>
    </row>
    <row r="216" spans="2:9">
      <c r="B216" s="2"/>
      <c r="C216" s="2"/>
      <c r="D216" s="2"/>
      <c r="E216" s="2"/>
      <c r="F216" s="2"/>
      <c r="G216" s="2"/>
      <c r="H216" s="2"/>
      <c r="I216" s="2"/>
    </row>
    <row r="217" spans="2:9">
      <c r="B217" s="2"/>
      <c r="C217" s="2"/>
      <c r="D217" s="2"/>
      <c r="E217" s="2"/>
      <c r="F217" s="2"/>
      <c r="G217" s="2"/>
      <c r="H217" s="2"/>
      <c r="I217" s="2"/>
    </row>
    <row r="218" spans="2:9">
      <c r="B218" s="2"/>
      <c r="C218" s="2"/>
      <c r="D218" s="2"/>
      <c r="E218" s="2"/>
      <c r="F218" s="2"/>
      <c r="G218" s="2"/>
      <c r="H218" s="2"/>
      <c r="I218" s="2"/>
    </row>
    <row r="219" spans="2:9">
      <c r="B219" s="2"/>
      <c r="C219" s="2"/>
      <c r="D219" s="2"/>
      <c r="E219" s="2"/>
      <c r="F219" s="2"/>
      <c r="G219" s="2"/>
      <c r="H219" s="2"/>
      <c r="I219" s="2"/>
    </row>
    <row r="220" spans="2:9">
      <c r="B220" s="2"/>
      <c r="C220" s="2"/>
      <c r="D220" s="2"/>
      <c r="E220" s="2"/>
      <c r="F220" s="2"/>
      <c r="G220" s="2"/>
      <c r="H220" s="2"/>
      <c r="I220" s="2"/>
    </row>
    <row r="221" spans="2:9">
      <c r="B221" s="2"/>
      <c r="C221" s="2"/>
      <c r="D221" s="2"/>
      <c r="E221" s="2"/>
      <c r="F221" s="2"/>
      <c r="G221" s="2"/>
      <c r="H221" s="2"/>
      <c r="I221" s="2"/>
    </row>
    <row r="222" spans="2:9">
      <c r="B222" s="2"/>
      <c r="C222" s="2"/>
      <c r="D222" s="2"/>
      <c r="E222" s="2"/>
      <c r="F222" s="2"/>
      <c r="G222" s="2"/>
      <c r="H222" s="2"/>
      <c r="I222" s="2"/>
    </row>
    <row r="223" spans="2:9">
      <c r="B223" s="2"/>
      <c r="C223" s="2"/>
      <c r="D223" s="2"/>
      <c r="E223" s="2"/>
      <c r="F223" s="2"/>
      <c r="G223" s="2"/>
      <c r="H223" s="2"/>
      <c r="I223" s="2"/>
    </row>
    <row r="224" spans="2:9">
      <c r="B224" s="2"/>
      <c r="C224" s="2"/>
      <c r="D224" s="2"/>
      <c r="E224" s="2"/>
      <c r="F224" s="2"/>
      <c r="G224" s="2"/>
      <c r="H224" s="2"/>
      <c r="I224" s="2"/>
    </row>
    <row r="225" spans="2:9">
      <c r="B225" s="2"/>
      <c r="C225" s="2"/>
      <c r="D225" s="2"/>
      <c r="E225" s="2"/>
      <c r="F225" s="2"/>
      <c r="G225" s="2"/>
      <c r="H225" s="2"/>
      <c r="I225" s="2"/>
    </row>
    <row r="226" spans="2:9">
      <c r="B226" s="2"/>
      <c r="C226" s="2"/>
      <c r="D226" s="2"/>
      <c r="E226" s="2"/>
      <c r="F226" s="2"/>
      <c r="G226" s="2"/>
      <c r="H226" s="2"/>
      <c r="I226" s="2"/>
    </row>
    <row r="227" spans="2:9">
      <c r="B227" s="2"/>
      <c r="C227" s="2"/>
      <c r="D227" s="2"/>
      <c r="E227" s="2"/>
      <c r="F227" s="2"/>
      <c r="G227" s="2"/>
      <c r="H227" s="2"/>
      <c r="I227" s="2"/>
    </row>
    <row r="228" spans="2:9">
      <c r="B228" s="2"/>
      <c r="C228" s="2"/>
      <c r="D228" s="2"/>
      <c r="E228" s="2"/>
      <c r="F228" s="2"/>
      <c r="G228" s="2"/>
      <c r="H228" s="2"/>
      <c r="I228" s="2"/>
    </row>
    <row r="229" spans="2:9">
      <c r="B229" s="2"/>
      <c r="C229" s="2"/>
      <c r="D229" s="2"/>
      <c r="E229" s="2"/>
      <c r="F229" s="2"/>
      <c r="G229" s="2"/>
      <c r="H229" s="2"/>
      <c r="I229" s="2"/>
    </row>
    <row r="230" spans="2:9">
      <c r="B230" s="2"/>
      <c r="C230" s="2"/>
      <c r="D230" s="2"/>
      <c r="E230" s="2"/>
      <c r="F230" s="2"/>
      <c r="G230" s="2"/>
      <c r="H230" s="2"/>
      <c r="I230" s="2"/>
    </row>
    <row r="231" spans="2:9">
      <c r="B231" s="2"/>
      <c r="C231" s="2"/>
      <c r="D231" s="2"/>
      <c r="E231" s="2"/>
      <c r="F231" s="2"/>
      <c r="G231" s="2"/>
      <c r="H231" s="2"/>
      <c r="I231" s="2"/>
    </row>
    <row r="232" spans="2:9">
      <c r="B232" s="2"/>
      <c r="C232" s="2"/>
      <c r="D232" s="2"/>
      <c r="E232" s="2"/>
      <c r="F232" s="2"/>
      <c r="G232" s="2"/>
      <c r="H232" s="2"/>
      <c r="I232" s="2"/>
    </row>
    <row r="233" spans="2:9">
      <c r="B233" s="2"/>
      <c r="C233" s="2"/>
      <c r="D233" s="2"/>
      <c r="E233" s="2"/>
      <c r="F233" s="2"/>
      <c r="G233" s="2"/>
      <c r="H233" s="2"/>
      <c r="I233" s="2"/>
    </row>
    <row r="234" spans="2:9">
      <c r="B234" s="2"/>
      <c r="C234" s="2"/>
      <c r="D234" s="2"/>
      <c r="E234" s="2"/>
      <c r="F234" s="2"/>
      <c r="G234" s="2"/>
      <c r="H234" s="2"/>
      <c r="I234" s="2"/>
    </row>
    <row r="235" spans="2:9">
      <c r="B235" s="2"/>
      <c r="C235" s="2"/>
      <c r="D235" s="2"/>
      <c r="E235" s="2"/>
      <c r="F235" s="2"/>
      <c r="G235" s="2"/>
      <c r="H235" s="2"/>
      <c r="I235" s="2"/>
    </row>
    <row r="236" spans="2:9">
      <c r="B236" s="2"/>
      <c r="C236" s="2"/>
      <c r="D236" s="2"/>
      <c r="E236" s="2"/>
      <c r="F236" s="2"/>
      <c r="G236" s="2"/>
      <c r="H236" s="2"/>
      <c r="I236" s="2"/>
    </row>
    <row r="237" spans="2:9">
      <c r="B237" s="2"/>
      <c r="C237" s="2"/>
      <c r="D237" s="2"/>
      <c r="E237" s="2"/>
      <c r="F237" s="2"/>
      <c r="G237" s="2"/>
      <c r="H237" s="2"/>
      <c r="I237" s="2"/>
    </row>
    <row r="238" spans="2:9">
      <c r="B238" s="2"/>
      <c r="C238" s="2"/>
      <c r="D238" s="2"/>
      <c r="E238" s="2"/>
      <c r="F238" s="2"/>
      <c r="G238" s="2"/>
      <c r="H238" s="2"/>
      <c r="I238" s="2"/>
    </row>
    <row r="239" spans="2:9">
      <c r="B239" s="2"/>
      <c r="C239" s="2"/>
      <c r="D239" s="2"/>
      <c r="E239" s="2"/>
      <c r="F239" s="2"/>
      <c r="G239" s="2"/>
      <c r="H239" s="2"/>
      <c r="I239" s="2"/>
    </row>
    <row r="240" spans="2:9">
      <c r="B240" s="2"/>
      <c r="C240" s="2"/>
      <c r="D240" s="2"/>
      <c r="E240" s="2"/>
      <c r="F240" s="2"/>
      <c r="G240" s="2"/>
      <c r="H240" s="2"/>
      <c r="I240" s="2"/>
    </row>
    <row r="241" spans="2:9">
      <c r="B241" s="2"/>
      <c r="C241" s="2"/>
      <c r="D241" s="2"/>
      <c r="E241" s="2"/>
      <c r="F241" s="2"/>
      <c r="G241" s="2"/>
      <c r="H241" s="2"/>
      <c r="I241" s="2"/>
    </row>
    <row r="242" spans="2:9">
      <c r="B242" s="2"/>
      <c r="C242" s="2"/>
      <c r="D242" s="2"/>
      <c r="E242" s="2"/>
      <c r="F242" s="2"/>
      <c r="G242" s="2"/>
      <c r="H242" s="2"/>
      <c r="I242" s="2"/>
    </row>
    <row r="243" spans="2:9">
      <c r="B243" s="2"/>
      <c r="C243" s="2"/>
      <c r="D243" s="2"/>
      <c r="E243" s="2"/>
      <c r="F243" s="2"/>
      <c r="G243" s="2"/>
      <c r="H243" s="2"/>
      <c r="I243" s="2"/>
    </row>
    <row r="244" spans="2:9">
      <c r="B244" s="2"/>
      <c r="C244" s="2"/>
      <c r="D244" s="2"/>
      <c r="E244" s="2"/>
      <c r="F244" s="2"/>
      <c r="G244" s="2"/>
      <c r="H244" s="2"/>
      <c r="I244" s="2"/>
    </row>
    <row r="245" spans="2:9">
      <c r="B245" s="2"/>
      <c r="C245" s="2"/>
      <c r="D245" s="2"/>
      <c r="E245" s="2"/>
      <c r="F245" s="2"/>
      <c r="G245" s="2"/>
      <c r="H245" s="2"/>
      <c r="I245" s="2"/>
    </row>
    <row r="246" spans="2:9">
      <c r="B246" s="2"/>
      <c r="C246" s="2"/>
      <c r="D246" s="2"/>
      <c r="E246" s="2"/>
      <c r="F246" s="2"/>
      <c r="G246" s="2"/>
      <c r="H246" s="2"/>
      <c r="I246" s="2"/>
    </row>
    <row r="247" spans="2:9">
      <c r="B247" s="2"/>
      <c r="C247" s="2"/>
      <c r="D247" s="2"/>
      <c r="E247" s="2"/>
      <c r="F247" s="2"/>
      <c r="G247" s="2"/>
      <c r="H247" s="2"/>
      <c r="I247" s="2"/>
    </row>
    <row r="248" spans="2:9">
      <c r="B248" s="2"/>
      <c r="C248" s="2"/>
      <c r="D248" s="2"/>
      <c r="E248" s="2"/>
      <c r="F248" s="2"/>
      <c r="G248" s="2"/>
      <c r="H248" s="2"/>
      <c r="I248" s="2"/>
    </row>
    <row r="249" spans="2:9">
      <c r="B249" s="2"/>
      <c r="C249" s="2"/>
      <c r="D249" s="2"/>
      <c r="E249" s="2"/>
      <c r="F249" s="2"/>
      <c r="G249" s="2"/>
      <c r="H249" s="2"/>
      <c r="I249" s="2"/>
    </row>
    <row r="250" spans="2:9">
      <c r="B250" s="2"/>
      <c r="C250" s="2"/>
      <c r="D250" s="2"/>
      <c r="E250" s="2"/>
      <c r="F250" s="2"/>
      <c r="G250" s="2"/>
      <c r="H250" s="2"/>
      <c r="I250" s="2"/>
    </row>
    <row r="251" spans="2:9">
      <c r="B251" s="2"/>
      <c r="C251" s="2"/>
      <c r="D251" s="2"/>
      <c r="E251" s="2"/>
      <c r="F251" s="2"/>
      <c r="G251" s="2"/>
      <c r="H251" s="2"/>
      <c r="I251" s="2"/>
    </row>
    <row r="252" spans="2:9">
      <c r="B252" s="2"/>
      <c r="C252" s="2"/>
      <c r="D252" s="2"/>
      <c r="E252" s="2"/>
      <c r="F252" s="2"/>
      <c r="G252" s="2"/>
      <c r="H252" s="2"/>
      <c r="I252" s="2"/>
    </row>
    <row r="253" spans="2:9">
      <c r="B253" s="2"/>
      <c r="C253" s="2"/>
      <c r="D253" s="2"/>
      <c r="E253" s="2"/>
      <c r="F253" s="2"/>
      <c r="G253" s="2"/>
      <c r="H253" s="2"/>
      <c r="I253" s="2"/>
    </row>
    <row r="254" spans="2:9">
      <c r="B254" s="2"/>
      <c r="C254" s="2"/>
      <c r="D254" s="2"/>
      <c r="E254" s="2"/>
      <c r="F254" s="2"/>
      <c r="G254" s="2"/>
      <c r="H254" s="2"/>
      <c r="I254" s="2"/>
    </row>
    <row r="255" spans="2:9">
      <c r="B255" s="2"/>
      <c r="C255" s="2"/>
      <c r="D255" s="2"/>
      <c r="E255" s="2"/>
      <c r="F255" s="2"/>
      <c r="G255" s="2"/>
      <c r="H255" s="2"/>
      <c r="I255" s="2"/>
    </row>
    <row r="256" spans="2:9">
      <c r="B256" s="2"/>
      <c r="C256" s="2"/>
      <c r="D256" s="2"/>
      <c r="E256" s="2"/>
      <c r="F256" s="2"/>
      <c r="G256" s="2"/>
      <c r="H256" s="2"/>
      <c r="I256" s="2"/>
    </row>
    <row r="257" spans="2:9">
      <c r="B257" s="2"/>
      <c r="C257" s="2"/>
      <c r="D257" s="2"/>
      <c r="E257" s="2"/>
      <c r="F257" s="2"/>
      <c r="G257" s="2"/>
      <c r="H257" s="2"/>
      <c r="I257" s="2"/>
    </row>
    <row r="258" spans="2:9">
      <c r="B258" s="2"/>
      <c r="C258" s="2"/>
      <c r="D258" s="2"/>
      <c r="E258" s="2"/>
      <c r="F258" s="2"/>
      <c r="G258" s="2"/>
      <c r="H258" s="2"/>
      <c r="I258" s="2"/>
    </row>
    <row r="259" spans="2:9">
      <c r="B259" s="2"/>
      <c r="C259" s="2"/>
      <c r="D259" s="2"/>
      <c r="E259" s="2"/>
      <c r="F259" s="2"/>
      <c r="G259" s="2"/>
      <c r="H259" s="2"/>
      <c r="I259" s="2"/>
    </row>
    <row r="260" spans="2:9">
      <c r="B260" s="2"/>
      <c r="C260" s="2"/>
      <c r="D260" s="2"/>
      <c r="E260" s="2"/>
      <c r="F260" s="2"/>
      <c r="G260" s="2"/>
      <c r="H260" s="2"/>
      <c r="I260" s="2"/>
    </row>
    <row r="261" spans="2:9">
      <c r="B261" s="2"/>
      <c r="C261" s="2"/>
      <c r="D261" s="2"/>
      <c r="E261" s="2"/>
      <c r="F261" s="2"/>
      <c r="G261" s="2"/>
      <c r="H261" s="2"/>
      <c r="I261" s="2"/>
    </row>
    <row r="262" spans="2:9">
      <c r="B262" s="2"/>
      <c r="C262" s="2"/>
      <c r="D262" s="2"/>
      <c r="E262" s="2"/>
      <c r="F262" s="2"/>
      <c r="G262" s="2"/>
      <c r="H262" s="2"/>
      <c r="I262" s="2"/>
    </row>
    <row r="263" spans="2:9">
      <c r="B263" s="2"/>
      <c r="C263" s="2"/>
      <c r="D263" s="2"/>
      <c r="E263" s="2"/>
      <c r="F263" s="2"/>
      <c r="G263" s="2"/>
      <c r="H263" s="2"/>
      <c r="I263" s="2"/>
    </row>
    <row r="264" spans="2:9">
      <c r="B264" s="2"/>
      <c r="C264" s="2"/>
      <c r="D264" s="2"/>
      <c r="E264" s="2"/>
      <c r="F264" s="2"/>
      <c r="G264" s="2"/>
      <c r="H264" s="2"/>
      <c r="I264" s="2"/>
    </row>
    <row r="265" spans="2:9">
      <c r="B265" s="2"/>
      <c r="C265" s="2"/>
      <c r="D265" s="2"/>
      <c r="E265" s="2"/>
      <c r="F265" s="2"/>
      <c r="G265" s="2"/>
      <c r="H265" s="2"/>
      <c r="I265" s="2"/>
    </row>
    <row r="266" spans="2:9">
      <c r="B266" s="2"/>
      <c r="C266" s="2"/>
      <c r="D266" s="2"/>
      <c r="E266" s="2"/>
      <c r="F266" s="2"/>
      <c r="G266" s="2"/>
      <c r="H266" s="2"/>
      <c r="I266" s="2"/>
    </row>
    <row r="267" spans="2:9">
      <c r="B267" s="2"/>
      <c r="C267" s="2"/>
      <c r="D267" s="2"/>
      <c r="E267" s="2"/>
      <c r="F267" s="2"/>
      <c r="G267" s="2"/>
      <c r="H267" s="2"/>
      <c r="I267" s="2"/>
    </row>
    <row r="268" spans="2:9">
      <c r="B268" s="2"/>
      <c r="C268" s="2"/>
      <c r="D268" s="2"/>
      <c r="E268" s="2"/>
      <c r="F268" s="2"/>
      <c r="G268" s="2"/>
      <c r="H268" s="2"/>
      <c r="I268" s="2"/>
    </row>
    <row r="269" spans="2:9">
      <c r="B269" s="2"/>
      <c r="C269" s="2"/>
      <c r="D269" s="2"/>
      <c r="E269" s="2"/>
      <c r="F269" s="2"/>
      <c r="G269" s="2"/>
      <c r="H269" s="2"/>
      <c r="I269" s="2"/>
    </row>
    <row r="270" spans="2:9">
      <c r="B270" s="2"/>
      <c r="C270" s="2"/>
      <c r="D270" s="2"/>
      <c r="E270" s="2"/>
      <c r="F270" s="2"/>
      <c r="G270" s="2"/>
      <c r="H270" s="2"/>
      <c r="I270" s="2"/>
    </row>
    <row r="271" spans="2:9">
      <c r="B271" s="2"/>
      <c r="C271" s="2"/>
      <c r="D271" s="2"/>
      <c r="E271" s="2"/>
      <c r="F271" s="2"/>
      <c r="G271" s="2"/>
      <c r="H271" s="2"/>
      <c r="I271" s="2"/>
    </row>
    <row r="272" spans="2:9">
      <c r="B272" s="2"/>
      <c r="C272" s="2"/>
      <c r="D272" s="2"/>
      <c r="E272" s="2"/>
      <c r="F272" s="2"/>
      <c r="G272" s="2"/>
      <c r="H272" s="2"/>
      <c r="I272" s="2"/>
    </row>
    <row r="273" spans="2:9">
      <c r="B273" s="2"/>
      <c r="C273" s="2"/>
      <c r="D273" s="2"/>
      <c r="E273" s="2"/>
      <c r="F273" s="2"/>
      <c r="G273" s="2"/>
      <c r="H273" s="2"/>
      <c r="I273" s="2"/>
    </row>
    <row r="274" spans="2:9">
      <c r="B274" s="2"/>
      <c r="C274" s="2"/>
      <c r="D274" s="2"/>
      <c r="E274" s="2"/>
      <c r="F274" s="2"/>
      <c r="G274" s="2"/>
      <c r="H274" s="2"/>
      <c r="I274" s="2"/>
    </row>
    <row r="275" spans="2:9">
      <c r="B275" s="2"/>
      <c r="C275" s="2"/>
      <c r="D275" s="2"/>
      <c r="E275" s="2"/>
      <c r="F275" s="2"/>
      <c r="G275" s="2"/>
      <c r="H275" s="2"/>
      <c r="I275" s="2"/>
    </row>
    <row r="276" spans="2:9">
      <c r="B276" s="2"/>
      <c r="C276" s="2"/>
      <c r="D276" s="2"/>
      <c r="E276" s="2"/>
      <c r="F276" s="2"/>
      <c r="G276" s="2"/>
      <c r="H276" s="2"/>
      <c r="I276" s="2"/>
    </row>
    <row r="277" spans="2:9">
      <c r="B277" s="2"/>
      <c r="C277" s="2"/>
      <c r="D277" s="2"/>
      <c r="E277" s="2"/>
      <c r="F277" s="2"/>
      <c r="G277" s="2"/>
      <c r="H277" s="2"/>
      <c r="I277" s="2"/>
    </row>
    <row r="278" spans="2:9">
      <c r="B278" s="2"/>
      <c r="C278" s="2"/>
      <c r="D278" s="2"/>
      <c r="E278" s="2"/>
      <c r="F278" s="2"/>
      <c r="G278" s="2"/>
      <c r="H278" s="2"/>
      <c r="I278" s="2"/>
    </row>
    <row r="279" spans="2:9">
      <c r="B279" s="2"/>
      <c r="C279" s="2"/>
      <c r="D279" s="2"/>
      <c r="E279" s="2"/>
      <c r="F279" s="2"/>
      <c r="G279" s="2"/>
      <c r="H279" s="2"/>
      <c r="I279" s="2"/>
    </row>
    <row r="280" spans="2:9">
      <c r="B280" s="2"/>
      <c r="C280" s="2"/>
      <c r="D280" s="2"/>
      <c r="E280" s="2"/>
      <c r="F280" s="2"/>
      <c r="G280" s="2"/>
      <c r="H280" s="2"/>
      <c r="I280" s="2"/>
    </row>
    <row r="281" spans="2:9">
      <c r="B281" s="2"/>
      <c r="C281" s="2"/>
      <c r="D281" s="2"/>
      <c r="E281" s="2"/>
      <c r="F281" s="2"/>
      <c r="G281" s="2"/>
      <c r="H281" s="2"/>
      <c r="I281" s="2"/>
    </row>
    <row r="282" spans="2:9">
      <c r="B282" s="2"/>
      <c r="C282" s="2"/>
      <c r="D282" s="2"/>
      <c r="E282" s="2"/>
      <c r="F282" s="2"/>
      <c r="G282" s="2"/>
      <c r="H282" s="2"/>
      <c r="I282" s="2"/>
    </row>
    <row r="283" spans="2:9">
      <c r="B283" s="2"/>
      <c r="C283" s="2"/>
      <c r="D283" s="2"/>
      <c r="E283" s="2"/>
      <c r="F283" s="2"/>
      <c r="G283" s="2"/>
      <c r="H283" s="2"/>
      <c r="I283" s="2"/>
    </row>
    <row r="284" spans="2:9">
      <c r="B284" s="2"/>
      <c r="C284" s="2"/>
      <c r="D284" s="2"/>
      <c r="E284" s="2"/>
      <c r="F284" s="2"/>
      <c r="G284" s="2"/>
      <c r="H284" s="2"/>
      <c r="I284" s="2"/>
    </row>
    <row r="285" spans="2:9">
      <c r="B285" s="2"/>
      <c r="C285" s="2"/>
      <c r="D285" s="2"/>
      <c r="E285" s="2"/>
      <c r="F285" s="2"/>
      <c r="G285" s="2"/>
      <c r="H285" s="2"/>
      <c r="I285" s="2"/>
    </row>
    <row r="286" spans="2:9">
      <c r="B286" s="2"/>
      <c r="C286" s="2"/>
      <c r="D286" s="2"/>
      <c r="E286" s="2"/>
      <c r="F286" s="2"/>
      <c r="G286" s="2"/>
      <c r="H286" s="2"/>
      <c r="I286" s="2"/>
    </row>
    <row r="287" spans="2:9">
      <c r="B287" s="2"/>
      <c r="C287" s="2"/>
      <c r="D287" s="2"/>
      <c r="E287" s="2"/>
      <c r="F287" s="2"/>
      <c r="G287" s="2"/>
      <c r="H287" s="2"/>
      <c r="I287" s="2"/>
    </row>
    <row r="288" spans="2:9">
      <c r="B288" s="2"/>
      <c r="C288" s="2"/>
      <c r="D288" s="2"/>
      <c r="E288" s="2"/>
      <c r="F288" s="2"/>
      <c r="G288" s="2"/>
      <c r="H288" s="2"/>
      <c r="I288" s="2"/>
    </row>
    <row r="289" spans="2:9">
      <c r="B289" s="2"/>
      <c r="C289" s="2"/>
      <c r="D289" s="2"/>
      <c r="E289" s="2"/>
      <c r="F289" s="2"/>
      <c r="G289" s="2"/>
      <c r="H289" s="2"/>
      <c r="I289" s="2"/>
    </row>
    <row r="290" spans="2:9">
      <c r="B290" s="2"/>
      <c r="C290" s="2"/>
      <c r="D290" s="2"/>
      <c r="E290" s="2"/>
      <c r="F290" s="2"/>
      <c r="G290" s="2"/>
      <c r="H290" s="2"/>
      <c r="I290" s="2"/>
    </row>
    <row r="291" spans="2:9">
      <c r="B291" s="2"/>
      <c r="C291" s="2"/>
      <c r="D291" s="2"/>
      <c r="E291" s="2"/>
      <c r="F291" s="2"/>
      <c r="G291" s="2"/>
      <c r="H291" s="2"/>
      <c r="I291" s="2"/>
    </row>
    <row r="292" spans="2:9">
      <c r="B292" s="2"/>
      <c r="C292" s="2"/>
      <c r="D292" s="2"/>
      <c r="E292" s="2"/>
      <c r="F292" s="2"/>
      <c r="G292" s="2"/>
      <c r="H292" s="2"/>
      <c r="I292" s="2"/>
    </row>
    <row r="293" spans="2:9">
      <c r="B293" s="2"/>
      <c r="C293" s="2"/>
      <c r="D293" s="2"/>
      <c r="E293" s="2"/>
      <c r="F293" s="2"/>
      <c r="G293" s="2"/>
      <c r="H293" s="2"/>
      <c r="I293" s="2"/>
    </row>
    <row r="294" spans="2:9">
      <c r="B294" s="2"/>
      <c r="C294" s="2"/>
      <c r="D294" s="2"/>
      <c r="E294" s="2"/>
      <c r="F294" s="2"/>
      <c r="G294" s="2"/>
      <c r="H294" s="2"/>
      <c r="I294" s="2"/>
    </row>
    <row r="295" spans="2:9">
      <c r="B295" s="2"/>
      <c r="C295" s="2"/>
      <c r="D295" s="2"/>
      <c r="E295" s="2"/>
      <c r="F295" s="2"/>
      <c r="G295" s="2"/>
      <c r="H295" s="2"/>
      <c r="I295" s="2"/>
    </row>
    <row r="296" spans="2:9">
      <c r="B296" s="2"/>
      <c r="C296" s="2"/>
      <c r="D296" s="2"/>
      <c r="E296" s="2"/>
      <c r="F296" s="2"/>
      <c r="G296" s="2"/>
      <c r="H296" s="2"/>
      <c r="I296" s="2"/>
    </row>
    <row r="297" spans="2:9">
      <c r="B297" s="2"/>
      <c r="C297" s="2"/>
      <c r="D297" s="2"/>
      <c r="E297" s="2"/>
      <c r="F297" s="2"/>
      <c r="G297" s="2"/>
      <c r="H297" s="2"/>
      <c r="I297" s="2"/>
    </row>
    <row r="298" spans="2:9">
      <c r="B298" s="2"/>
      <c r="C298" s="2"/>
      <c r="D298" s="2"/>
      <c r="E298" s="2"/>
      <c r="F298" s="2"/>
      <c r="G298" s="2"/>
      <c r="H298" s="2"/>
      <c r="I298" s="2"/>
    </row>
    <row r="299" spans="2:9">
      <c r="B299" s="2"/>
      <c r="C299" s="2"/>
      <c r="D299" s="2"/>
      <c r="E299" s="2"/>
      <c r="F299" s="2"/>
      <c r="G299" s="2"/>
      <c r="H299" s="2"/>
      <c r="I299" s="2"/>
    </row>
    <row r="300" spans="2:9">
      <c r="B300" s="2"/>
      <c r="C300" s="2"/>
      <c r="D300" s="2"/>
      <c r="E300" s="2"/>
      <c r="F300" s="2"/>
      <c r="G300" s="2"/>
      <c r="H300" s="2"/>
      <c r="I300" s="2"/>
    </row>
    <row r="301" spans="2:9">
      <c r="B301" s="2"/>
      <c r="C301" s="2"/>
      <c r="D301" s="2"/>
      <c r="E301" s="2"/>
      <c r="F301" s="2"/>
      <c r="G301" s="2"/>
      <c r="H301" s="2"/>
      <c r="I301" s="2"/>
    </row>
    <row r="302" spans="2:9">
      <c r="B302" s="2"/>
      <c r="C302" s="2"/>
      <c r="D302" s="2"/>
      <c r="E302" s="2"/>
      <c r="F302" s="2"/>
      <c r="G302" s="2"/>
      <c r="H302" s="2"/>
      <c r="I302" s="2"/>
    </row>
    <row r="303" spans="2:9">
      <c r="B303" s="2"/>
      <c r="C303" s="2"/>
      <c r="D303" s="2"/>
      <c r="E303" s="2"/>
      <c r="F303" s="2"/>
      <c r="G303" s="2"/>
      <c r="H303" s="2"/>
      <c r="I303" s="2"/>
    </row>
    <row r="304" spans="2:9">
      <c r="B304" s="2"/>
      <c r="C304" s="2"/>
      <c r="D304" s="2"/>
      <c r="E304" s="2"/>
      <c r="F304" s="2"/>
      <c r="G304" s="2"/>
      <c r="H304" s="2"/>
      <c r="I304" s="2"/>
    </row>
    <row r="305" spans="2:9">
      <c r="B305" s="2"/>
      <c r="C305" s="2"/>
      <c r="D305" s="2"/>
      <c r="E305" s="2"/>
      <c r="F305" s="2"/>
      <c r="G305" s="2"/>
      <c r="H305" s="2"/>
      <c r="I305" s="2"/>
    </row>
    <row r="306" spans="2:9">
      <c r="B306" s="2"/>
      <c r="C306" s="2"/>
      <c r="D306" s="2"/>
      <c r="E306" s="2"/>
      <c r="F306" s="2"/>
      <c r="G306" s="2"/>
      <c r="H306" s="2"/>
      <c r="I306" s="2"/>
    </row>
    <row r="307" spans="2:9">
      <c r="B307" s="2"/>
      <c r="C307" s="2"/>
      <c r="D307" s="2"/>
      <c r="E307" s="2"/>
      <c r="F307" s="2"/>
      <c r="G307" s="2"/>
      <c r="H307" s="2"/>
      <c r="I307" s="2"/>
    </row>
    <row r="308" spans="2:9">
      <c r="B308" s="2"/>
      <c r="C308" s="2"/>
      <c r="D308" s="2"/>
      <c r="E308" s="2"/>
      <c r="F308" s="2"/>
      <c r="G308" s="2"/>
      <c r="H308" s="2"/>
      <c r="I308" s="2"/>
    </row>
    <row r="309" spans="2:9">
      <c r="B309" s="2"/>
      <c r="C309" s="2"/>
      <c r="D309" s="2"/>
      <c r="E309" s="2"/>
      <c r="F309" s="2"/>
      <c r="G309" s="2"/>
      <c r="H309" s="2"/>
      <c r="I309" s="2"/>
    </row>
    <row r="310" spans="2:9">
      <c r="B310" s="2"/>
      <c r="C310" s="2"/>
      <c r="D310" s="2"/>
      <c r="E310" s="2"/>
      <c r="F310" s="2"/>
      <c r="G310" s="2"/>
      <c r="H310" s="2"/>
      <c r="I310" s="2"/>
    </row>
    <row r="311" spans="2:9">
      <c r="B311" s="2"/>
      <c r="C311" s="2"/>
      <c r="D311" s="2"/>
      <c r="E311" s="2"/>
      <c r="F311" s="2"/>
      <c r="G311" s="2"/>
      <c r="H311" s="2"/>
      <c r="I311" s="2"/>
    </row>
    <row r="312" spans="2:9">
      <c r="B312" s="2"/>
      <c r="C312" s="2"/>
      <c r="D312" s="2"/>
      <c r="E312" s="2"/>
      <c r="F312" s="2"/>
      <c r="G312" s="2"/>
      <c r="H312" s="2"/>
      <c r="I312" s="2"/>
    </row>
    <row r="313" spans="2:9">
      <c r="B313" s="2"/>
      <c r="C313" s="2"/>
      <c r="D313" s="2"/>
      <c r="E313" s="2"/>
      <c r="F313" s="2"/>
      <c r="G313" s="2"/>
      <c r="H313" s="2"/>
      <c r="I313" s="2"/>
    </row>
    <row r="314" spans="2:9">
      <c r="B314" s="2"/>
      <c r="C314" s="2"/>
      <c r="D314" s="2"/>
      <c r="E314" s="2"/>
      <c r="F314" s="2"/>
      <c r="G314" s="2"/>
      <c r="H314" s="2"/>
      <c r="I314" s="2"/>
    </row>
    <row r="315" spans="2:9">
      <c r="B315" s="2"/>
      <c r="C315" s="2"/>
      <c r="D315" s="2"/>
      <c r="E315" s="2"/>
      <c r="F315" s="2"/>
      <c r="G315" s="2"/>
      <c r="H315" s="2"/>
      <c r="I315" s="2"/>
    </row>
    <row r="316" spans="2:9">
      <c r="B316" s="2"/>
      <c r="C316" s="2"/>
      <c r="D316" s="2"/>
      <c r="E316" s="2"/>
      <c r="F316" s="2"/>
      <c r="G316" s="2"/>
      <c r="H316" s="2"/>
      <c r="I316" s="2"/>
    </row>
    <row r="317" spans="2:9">
      <c r="B317" s="2"/>
      <c r="C317" s="2"/>
      <c r="D317" s="2"/>
      <c r="E317" s="2"/>
      <c r="F317" s="2"/>
      <c r="G317" s="2"/>
      <c r="H317" s="2"/>
      <c r="I317" s="2"/>
    </row>
    <row r="318" spans="2:9">
      <c r="B318" s="2"/>
      <c r="C318" s="2"/>
      <c r="D318" s="2"/>
      <c r="E318" s="2"/>
      <c r="F318" s="2"/>
      <c r="G318" s="2"/>
      <c r="H318" s="2"/>
      <c r="I318" s="2"/>
    </row>
    <row r="319" spans="2:9">
      <c r="B319" s="2"/>
      <c r="C319" s="2"/>
      <c r="D319" s="2"/>
      <c r="E319" s="2"/>
      <c r="F319" s="2"/>
      <c r="G319" s="2"/>
      <c r="H319" s="2"/>
      <c r="I319" s="2"/>
    </row>
    <row r="320" spans="2:9">
      <c r="B320" s="2"/>
      <c r="C320" s="2"/>
      <c r="D320" s="2"/>
      <c r="E320" s="2"/>
      <c r="F320" s="2"/>
      <c r="G320" s="2"/>
      <c r="H320" s="2"/>
      <c r="I320" s="2"/>
    </row>
    <row r="321" spans="2:9">
      <c r="B321" s="2"/>
      <c r="C321" s="2"/>
      <c r="D321" s="2"/>
      <c r="E321" s="2"/>
      <c r="F321" s="2"/>
      <c r="G321" s="2"/>
      <c r="H321" s="2"/>
      <c r="I321" s="2"/>
    </row>
    <row r="322" spans="2:9">
      <c r="B322" s="2"/>
      <c r="C322" s="2"/>
      <c r="D322" s="2"/>
      <c r="E322" s="2"/>
      <c r="F322" s="2"/>
      <c r="G322" s="2"/>
      <c r="H322" s="2"/>
      <c r="I322" s="2"/>
    </row>
    <row r="323" spans="2:9">
      <c r="B323" s="2"/>
      <c r="C323" s="2"/>
      <c r="D323" s="2"/>
      <c r="E323" s="2"/>
      <c r="F323" s="2"/>
      <c r="G323" s="2"/>
      <c r="H323" s="2"/>
      <c r="I323" s="2"/>
    </row>
    <row r="324" spans="2:9">
      <c r="B324" s="2"/>
      <c r="C324" s="2"/>
      <c r="D324" s="2"/>
      <c r="E324" s="2"/>
      <c r="F324" s="2"/>
      <c r="G324" s="2"/>
      <c r="H324" s="2"/>
      <c r="I324" s="2"/>
    </row>
    <row r="325" spans="2:9">
      <c r="B325" s="2"/>
      <c r="C325" s="2"/>
      <c r="D325" s="2"/>
      <c r="E325" s="2"/>
      <c r="F325" s="2"/>
      <c r="G325" s="2"/>
      <c r="H325" s="2"/>
      <c r="I325" s="2"/>
    </row>
    <row r="326" spans="2:9">
      <c r="B326" s="2"/>
      <c r="C326" s="2"/>
      <c r="D326" s="2"/>
      <c r="E326" s="2"/>
      <c r="F326" s="2"/>
      <c r="G326" s="2"/>
      <c r="H326" s="2"/>
      <c r="I326" s="2"/>
    </row>
    <row r="327" spans="2:9">
      <c r="B327" s="2"/>
      <c r="C327" s="2"/>
      <c r="D327" s="2"/>
      <c r="E327" s="2"/>
      <c r="F327" s="2"/>
      <c r="G327" s="2"/>
      <c r="H327" s="2"/>
      <c r="I327" s="2"/>
    </row>
    <row r="328" spans="2:9">
      <c r="B328" s="2"/>
      <c r="C328" s="2"/>
      <c r="D328" s="2"/>
      <c r="E328" s="2"/>
      <c r="F328" s="2"/>
      <c r="G328" s="2"/>
      <c r="H328" s="2"/>
      <c r="I328" s="2"/>
    </row>
    <row r="329" spans="2:9">
      <c r="B329" s="2"/>
      <c r="C329" s="2"/>
      <c r="D329" s="2"/>
      <c r="E329" s="2"/>
      <c r="F329" s="2"/>
      <c r="G329" s="2"/>
      <c r="H329" s="2"/>
      <c r="I329" s="2"/>
    </row>
    <row r="330" spans="2:9">
      <c r="B330" s="2"/>
      <c r="C330" s="2"/>
      <c r="D330" s="2"/>
      <c r="E330" s="2"/>
      <c r="F330" s="2"/>
      <c r="G330" s="2"/>
      <c r="H330" s="2"/>
      <c r="I330" s="2"/>
    </row>
    <row r="331" spans="2:9">
      <c r="B331" s="2"/>
      <c r="C331" s="2"/>
      <c r="D331" s="2"/>
      <c r="E331" s="2"/>
      <c r="F331" s="2"/>
      <c r="G331" s="2"/>
      <c r="H331" s="2"/>
      <c r="I331" s="2"/>
    </row>
    <row r="332" spans="2:9">
      <c r="B332" s="2"/>
      <c r="C332" s="2"/>
      <c r="D332" s="2"/>
      <c r="E332" s="2"/>
      <c r="F332" s="2"/>
      <c r="G332" s="2"/>
      <c r="H332" s="2"/>
      <c r="I332" s="2"/>
    </row>
    <row r="333" spans="2:9">
      <c r="B333" s="2"/>
      <c r="C333" s="2"/>
      <c r="D333" s="2"/>
      <c r="E333" s="2"/>
      <c r="F333" s="2"/>
      <c r="G333" s="2"/>
      <c r="H333" s="2"/>
      <c r="I333" s="2"/>
    </row>
    <row r="334" spans="2:9">
      <c r="B334" s="2"/>
      <c r="C334" s="2"/>
      <c r="D334" s="2"/>
      <c r="E334" s="2"/>
      <c r="F334" s="2"/>
      <c r="G334" s="2"/>
      <c r="H334" s="2"/>
      <c r="I334" s="2"/>
    </row>
    <row r="335" spans="2:9">
      <c r="B335" s="2"/>
      <c r="C335" s="2"/>
      <c r="D335" s="2"/>
      <c r="E335" s="2"/>
      <c r="F335" s="2"/>
      <c r="G335" s="2"/>
      <c r="H335" s="2"/>
      <c r="I335" s="2"/>
    </row>
    <row r="336" spans="2:9">
      <c r="B336" s="2"/>
      <c r="C336" s="2"/>
      <c r="D336" s="2"/>
      <c r="E336" s="2"/>
      <c r="F336" s="2"/>
      <c r="G336" s="2"/>
      <c r="H336" s="2"/>
      <c r="I336" s="2"/>
    </row>
    <row r="337" spans="2:9">
      <c r="B337" s="2"/>
      <c r="C337" s="2"/>
      <c r="D337" s="2"/>
      <c r="E337" s="2"/>
      <c r="F337" s="2"/>
      <c r="G337" s="2"/>
      <c r="H337" s="2"/>
      <c r="I337" s="2"/>
    </row>
    <row r="338" spans="2:9">
      <c r="B338" s="2"/>
      <c r="C338" s="2"/>
      <c r="D338" s="2"/>
      <c r="E338" s="2"/>
      <c r="F338" s="2"/>
      <c r="G338" s="2"/>
      <c r="H338" s="2"/>
      <c r="I338" s="2"/>
    </row>
    <row r="339" spans="2:9">
      <c r="B339" s="2"/>
      <c r="C339" s="2"/>
      <c r="D339" s="2"/>
      <c r="E339" s="2"/>
      <c r="F339" s="2"/>
      <c r="G339" s="2"/>
      <c r="H339" s="2"/>
      <c r="I339" s="2"/>
    </row>
    <row r="340" spans="2:9">
      <c r="B340" s="2"/>
      <c r="C340" s="2"/>
      <c r="D340" s="2"/>
      <c r="E340" s="2"/>
      <c r="F340" s="2"/>
      <c r="G340" s="2"/>
      <c r="H340" s="2"/>
      <c r="I340" s="2"/>
    </row>
    <row r="341" spans="2:9">
      <c r="B341" s="2"/>
      <c r="C341" s="2"/>
      <c r="D341" s="2"/>
      <c r="E341" s="2"/>
      <c r="F341" s="2"/>
      <c r="G341" s="2"/>
      <c r="H341" s="2"/>
      <c r="I341" s="2"/>
    </row>
    <row r="342" spans="2:9">
      <c r="B342" s="2"/>
      <c r="C342" s="2"/>
      <c r="D342" s="2"/>
      <c r="E342" s="2"/>
      <c r="F342" s="2"/>
      <c r="G342" s="2"/>
      <c r="H342" s="2"/>
      <c r="I342" s="2"/>
    </row>
    <row r="343" spans="2:9">
      <c r="B343" s="2"/>
      <c r="C343" s="2"/>
      <c r="D343" s="2"/>
      <c r="E343" s="2"/>
      <c r="F343" s="2"/>
      <c r="G343" s="2"/>
      <c r="H343" s="2"/>
      <c r="I343" s="2"/>
    </row>
    <row r="344" spans="2:9">
      <c r="B344" s="2"/>
      <c r="C344" s="2"/>
      <c r="D344" s="2"/>
      <c r="E344" s="2"/>
      <c r="F344" s="2"/>
      <c r="G344" s="2"/>
      <c r="H344" s="2"/>
      <c r="I344" s="2"/>
    </row>
    <row r="345" spans="2:9">
      <c r="B345" s="2"/>
      <c r="C345" s="2"/>
      <c r="D345" s="2"/>
      <c r="E345" s="2"/>
      <c r="F345" s="2"/>
      <c r="G345" s="2"/>
      <c r="H345" s="2"/>
      <c r="I345" s="2"/>
    </row>
    <row r="346" spans="2:9">
      <c r="B346" s="2"/>
      <c r="C346" s="2"/>
      <c r="D346" s="2"/>
      <c r="E346" s="2"/>
      <c r="F346" s="2"/>
      <c r="G346" s="2"/>
      <c r="H346" s="2"/>
      <c r="I346" s="2"/>
    </row>
    <row r="347" spans="2:9">
      <c r="B347" s="2"/>
      <c r="C347" s="2"/>
      <c r="D347" s="2"/>
      <c r="E347" s="2"/>
      <c r="F347" s="2"/>
      <c r="G347" s="2"/>
      <c r="H347" s="2"/>
      <c r="I347" s="2"/>
    </row>
    <row r="348" spans="2:9">
      <c r="B348" s="2"/>
      <c r="C348" s="2"/>
      <c r="D348" s="2"/>
      <c r="E348" s="2"/>
      <c r="F348" s="2"/>
      <c r="G348" s="2"/>
      <c r="H348" s="2"/>
      <c r="I348" s="2"/>
    </row>
    <row r="349" spans="2:9">
      <c r="B349" s="2"/>
      <c r="C349" s="2"/>
      <c r="D349" s="2"/>
      <c r="E349" s="2"/>
      <c r="F349" s="2"/>
      <c r="G349" s="2"/>
      <c r="H349" s="2"/>
      <c r="I349" s="2"/>
    </row>
    <row r="350" spans="2:9">
      <c r="B350" s="2"/>
      <c r="C350" s="2"/>
      <c r="D350" s="2"/>
      <c r="E350" s="2"/>
      <c r="F350" s="2"/>
      <c r="G350" s="2"/>
      <c r="H350" s="2"/>
      <c r="I350" s="2"/>
    </row>
    <row r="351" spans="2:9">
      <c r="B351" s="2"/>
      <c r="C351" s="2"/>
      <c r="D351" s="2"/>
      <c r="E351" s="2"/>
      <c r="F351" s="2"/>
      <c r="G351" s="2"/>
      <c r="H351" s="2"/>
      <c r="I351" s="2"/>
    </row>
    <row r="352" spans="2:9">
      <c r="B352" s="2"/>
      <c r="C352" s="2"/>
      <c r="D352" s="2"/>
      <c r="E352" s="2"/>
      <c r="F352" s="2"/>
      <c r="G352" s="2"/>
      <c r="H352" s="2"/>
      <c r="I352" s="2"/>
    </row>
    <row r="353" spans="2:9">
      <c r="B353" s="2"/>
      <c r="C353" s="2"/>
      <c r="D353" s="2"/>
      <c r="E353" s="2"/>
      <c r="F353" s="2"/>
      <c r="G353" s="2"/>
      <c r="H353" s="2"/>
      <c r="I353" s="2"/>
    </row>
    <row r="354" spans="2:9">
      <c r="B354" s="2"/>
      <c r="C354" s="2"/>
      <c r="D354" s="2"/>
      <c r="E354" s="2"/>
      <c r="F354" s="2"/>
      <c r="G354" s="2"/>
      <c r="H354" s="2"/>
      <c r="I354" s="2"/>
    </row>
    <row r="355" spans="2:9">
      <c r="B355" s="2"/>
      <c r="C355" s="2"/>
      <c r="D355" s="2"/>
      <c r="E355" s="2"/>
      <c r="F355" s="2"/>
      <c r="G355" s="2"/>
      <c r="H355" s="2"/>
      <c r="I355" s="2"/>
    </row>
    <row r="356" spans="2:9">
      <c r="B356" s="2"/>
      <c r="C356" s="2"/>
      <c r="D356" s="2"/>
      <c r="E356" s="2"/>
      <c r="F356" s="2"/>
      <c r="G356" s="2"/>
      <c r="H356" s="2"/>
      <c r="I356" s="2"/>
    </row>
    <row r="357" spans="2:9">
      <c r="B357" s="2"/>
      <c r="C357" s="2"/>
      <c r="D357" s="2"/>
      <c r="E357" s="2"/>
      <c r="F357" s="2"/>
      <c r="G357" s="2"/>
      <c r="H357" s="2"/>
      <c r="I357" s="2"/>
    </row>
    <row r="358" spans="2:9">
      <c r="B358" s="2"/>
      <c r="C358" s="2"/>
      <c r="D358" s="2"/>
      <c r="E358" s="2"/>
      <c r="F358" s="2"/>
      <c r="G358" s="2"/>
      <c r="H358" s="2"/>
      <c r="I358" s="2"/>
    </row>
    <row r="359" spans="2:9">
      <c r="B359" s="2"/>
      <c r="C359" s="2"/>
      <c r="D359" s="2"/>
      <c r="E359" s="2"/>
      <c r="F359" s="2"/>
      <c r="G359" s="2"/>
      <c r="H359" s="2"/>
      <c r="I359" s="2"/>
    </row>
    <row r="360" spans="2:9">
      <c r="B360" s="2"/>
      <c r="C360" s="2"/>
      <c r="D360" s="2"/>
      <c r="E360" s="2"/>
      <c r="F360" s="2"/>
      <c r="G360" s="2"/>
      <c r="H360" s="2"/>
      <c r="I360" s="2"/>
    </row>
    <row r="361" spans="2:9">
      <c r="B361" s="2"/>
      <c r="C361" s="2"/>
      <c r="D361" s="2"/>
      <c r="E361" s="2"/>
      <c r="F361" s="2"/>
      <c r="G361" s="2"/>
      <c r="H361" s="2"/>
      <c r="I361" s="2"/>
    </row>
    <row r="362" spans="2:9">
      <c r="B362" s="2"/>
      <c r="C362" s="2"/>
      <c r="D362" s="2"/>
      <c r="E362" s="2"/>
      <c r="F362" s="2"/>
      <c r="G362" s="2"/>
      <c r="H362" s="2"/>
      <c r="I362" s="2"/>
    </row>
    <row r="363" spans="2:9">
      <c r="B363" s="2"/>
      <c r="C363" s="2"/>
      <c r="D363" s="2"/>
      <c r="E363" s="2"/>
      <c r="F363" s="2"/>
      <c r="G363" s="2"/>
      <c r="H363" s="2"/>
      <c r="I363" s="2"/>
    </row>
    <row r="364" spans="2:9">
      <c r="B364" s="2"/>
      <c r="C364" s="2"/>
      <c r="D364" s="2"/>
      <c r="E364" s="2"/>
      <c r="F364" s="2"/>
      <c r="G364" s="2"/>
      <c r="H364" s="2"/>
      <c r="I364" s="2"/>
    </row>
    <row r="365" spans="2:9">
      <c r="B365" s="2"/>
      <c r="C365" s="2"/>
      <c r="D365" s="2"/>
      <c r="E365" s="2"/>
      <c r="F365" s="2"/>
      <c r="G365" s="2"/>
      <c r="H365" s="2"/>
      <c r="I365" s="2"/>
    </row>
    <row r="366" spans="2:9">
      <c r="B366" s="2"/>
      <c r="C366" s="2"/>
      <c r="D366" s="2"/>
      <c r="E366" s="2"/>
      <c r="F366" s="2"/>
      <c r="G366" s="2"/>
      <c r="H366" s="2"/>
      <c r="I366" s="2"/>
    </row>
    <row r="367" spans="2:9">
      <c r="B367" s="2"/>
      <c r="C367" s="2"/>
      <c r="D367" s="2"/>
      <c r="E367" s="2"/>
      <c r="F367" s="2"/>
      <c r="G367" s="2"/>
      <c r="H367" s="2"/>
      <c r="I367" s="2"/>
    </row>
    <row r="368" spans="2:9">
      <c r="B368" s="2"/>
      <c r="C368" s="2"/>
      <c r="D368" s="2"/>
      <c r="E368" s="2"/>
      <c r="F368" s="2"/>
      <c r="G368" s="2"/>
      <c r="H368" s="2"/>
      <c r="I368" s="2"/>
    </row>
    <row r="369" spans="2:9">
      <c r="B369" s="2"/>
      <c r="C369" s="2"/>
      <c r="D369" s="2"/>
      <c r="E369" s="2"/>
      <c r="F369" s="2"/>
      <c r="G369" s="2"/>
      <c r="H369" s="2"/>
      <c r="I369" s="2"/>
    </row>
    <row r="370" spans="2:9">
      <c r="B370" s="2"/>
      <c r="C370" s="2"/>
      <c r="D370" s="2"/>
      <c r="E370" s="2"/>
      <c r="F370" s="2"/>
      <c r="G370" s="2"/>
      <c r="H370" s="2"/>
      <c r="I370" s="2"/>
    </row>
    <row r="371" spans="2:9">
      <c r="B371" s="2"/>
      <c r="C371" s="2"/>
      <c r="D371" s="2"/>
      <c r="E371" s="2"/>
      <c r="F371" s="2"/>
      <c r="G371" s="2"/>
      <c r="H371" s="2"/>
      <c r="I371" s="2"/>
    </row>
    <row r="372" spans="2:9">
      <c r="B372" s="2"/>
      <c r="C372" s="2"/>
      <c r="D372" s="2"/>
      <c r="E372" s="2"/>
      <c r="F372" s="2"/>
      <c r="G372" s="2"/>
      <c r="H372" s="2"/>
      <c r="I372" s="2"/>
    </row>
    <row r="373" spans="2:9">
      <c r="B373" s="2"/>
      <c r="C373" s="2"/>
      <c r="D373" s="2"/>
      <c r="E373" s="2"/>
      <c r="F373" s="2"/>
      <c r="G373" s="2"/>
      <c r="H373" s="2"/>
      <c r="I373" s="2"/>
    </row>
    <row r="374" spans="2:9">
      <c r="B374" s="2"/>
      <c r="C374" s="2"/>
      <c r="D374" s="2"/>
      <c r="E374" s="2"/>
      <c r="F374" s="2"/>
      <c r="G374" s="2"/>
      <c r="H374" s="2"/>
      <c r="I374" s="2"/>
    </row>
    <row r="375" spans="2:9">
      <c r="B375" s="2"/>
      <c r="C375" s="2"/>
      <c r="D375" s="2"/>
      <c r="E375" s="2"/>
      <c r="F375" s="2"/>
      <c r="G375" s="2"/>
      <c r="H375" s="2"/>
      <c r="I375" s="2"/>
    </row>
    <row r="376" spans="2:9">
      <c r="B376" s="2"/>
      <c r="C376" s="2"/>
      <c r="D376" s="2"/>
      <c r="E376" s="2"/>
      <c r="F376" s="2"/>
      <c r="G376" s="2"/>
      <c r="H376" s="2"/>
      <c r="I376" s="2"/>
    </row>
    <row r="377" spans="2:9">
      <c r="B377" s="2"/>
      <c r="C377" s="2"/>
      <c r="D377" s="2"/>
      <c r="E377" s="2"/>
      <c r="F377" s="2"/>
      <c r="G377" s="2"/>
      <c r="H377" s="2"/>
      <c r="I377" s="2"/>
    </row>
    <row r="378" spans="2:9">
      <c r="B378" s="2"/>
      <c r="C378" s="2"/>
      <c r="D378" s="2"/>
      <c r="E378" s="2"/>
      <c r="F378" s="2"/>
      <c r="G378" s="2"/>
      <c r="H378" s="2"/>
      <c r="I378" s="2"/>
    </row>
    <row r="379" spans="2:9">
      <c r="B379" s="2"/>
      <c r="C379" s="2"/>
      <c r="D379" s="2"/>
      <c r="E379" s="2"/>
      <c r="F379" s="2"/>
      <c r="G379" s="2"/>
      <c r="H379" s="2"/>
      <c r="I379" s="2"/>
    </row>
    <row r="380" spans="2:9">
      <c r="B380" s="2"/>
      <c r="C380" s="2"/>
      <c r="D380" s="2"/>
      <c r="E380" s="2"/>
      <c r="F380" s="2"/>
      <c r="G380" s="2"/>
      <c r="H380" s="2"/>
      <c r="I380" s="2"/>
    </row>
    <row r="381" spans="2:9">
      <c r="B381" s="2"/>
      <c r="C381" s="2"/>
      <c r="D381" s="2"/>
      <c r="E381" s="2"/>
      <c r="F381" s="2"/>
      <c r="G381" s="2"/>
      <c r="H381" s="2"/>
      <c r="I381" s="2"/>
    </row>
    <row r="382" spans="2:9">
      <c r="B382" s="2"/>
      <c r="C382" s="2"/>
      <c r="D382" s="2"/>
      <c r="E382" s="2"/>
      <c r="F382" s="2"/>
      <c r="G382" s="2"/>
      <c r="H382" s="2"/>
      <c r="I382" s="2"/>
    </row>
    <row r="383" spans="2:9">
      <c r="B383" s="2"/>
      <c r="C383" s="2"/>
      <c r="D383" s="2"/>
      <c r="E383" s="2"/>
      <c r="F383" s="2"/>
      <c r="G383" s="2"/>
      <c r="H383" s="2"/>
      <c r="I383" s="2"/>
    </row>
    <row r="384" spans="2:9">
      <c r="B384" s="2"/>
      <c r="C384" s="2"/>
      <c r="D384" s="2"/>
      <c r="E384" s="2"/>
      <c r="F384" s="2"/>
      <c r="G384" s="2"/>
      <c r="H384" s="2"/>
      <c r="I384" s="2"/>
    </row>
    <row r="385" spans="2:9">
      <c r="B385" s="2"/>
      <c r="C385" s="2"/>
      <c r="D385" s="2"/>
      <c r="E385" s="2"/>
      <c r="F385" s="2"/>
      <c r="G385" s="2"/>
      <c r="H385" s="2"/>
      <c r="I385" s="2"/>
    </row>
    <row r="386" spans="2:9">
      <c r="B386" s="2"/>
      <c r="C386" s="2"/>
      <c r="D386" s="2"/>
      <c r="E386" s="2"/>
      <c r="F386" s="2"/>
      <c r="G386" s="2"/>
      <c r="H386" s="2"/>
      <c r="I386" s="2"/>
    </row>
    <row r="387" spans="2:9">
      <c r="B387" s="2"/>
      <c r="C387" s="2"/>
      <c r="D387" s="2"/>
      <c r="E387" s="2"/>
      <c r="F387" s="2"/>
      <c r="G387" s="2"/>
      <c r="H387" s="2"/>
      <c r="I387" s="2"/>
    </row>
    <row r="388" spans="2:9">
      <c r="B388" s="2"/>
      <c r="C388" s="2"/>
      <c r="D388" s="2"/>
      <c r="E388" s="2"/>
      <c r="F388" s="2"/>
      <c r="G388" s="2"/>
      <c r="H388" s="2"/>
      <c r="I388" s="2"/>
    </row>
    <row r="389" spans="2:9">
      <c r="B389" s="2"/>
      <c r="C389" s="2"/>
      <c r="D389" s="2"/>
      <c r="E389" s="2"/>
      <c r="F389" s="2"/>
      <c r="G389" s="2"/>
      <c r="H389" s="2"/>
      <c r="I389" s="2"/>
    </row>
    <row r="390" spans="2:9">
      <c r="B390" s="2"/>
      <c r="C390" s="2"/>
      <c r="D390" s="2"/>
      <c r="E390" s="2"/>
      <c r="F390" s="2"/>
      <c r="G390" s="2"/>
      <c r="H390" s="2"/>
      <c r="I390" s="2"/>
    </row>
    <row r="391" spans="2:9">
      <c r="B391" s="2"/>
      <c r="C391" s="2"/>
      <c r="D391" s="2"/>
      <c r="E391" s="2"/>
      <c r="F391" s="2"/>
      <c r="G391" s="2"/>
      <c r="H391" s="2"/>
      <c r="I391" s="2"/>
    </row>
    <row r="392" spans="2:9">
      <c r="B392" s="2"/>
      <c r="C392" s="2"/>
      <c r="D392" s="2"/>
      <c r="E392" s="2"/>
      <c r="F392" s="2"/>
      <c r="G392" s="2"/>
      <c r="H392" s="2"/>
      <c r="I392" s="2"/>
    </row>
    <row r="393" spans="2:9">
      <c r="B393" s="2"/>
      <c r="C393" s="2"/>
      <c r="D393" s="2"/>
      <c r="E393" s="2"/>
      <c r="F393" s="2"/>
      <c r="G393" s="2"/>
      <c r="H393" s="2"/>
      <c r="I393" s="2"/>
    </row>
    <row r="394" spans="2:9">
      <c r="B394" s="2"/>
      <c r="C394" s="2"/>
      <c r="D394" s="2"/>
      <c r="E394" s="2"/>
      <c r="F394" s="2"/>
      <c r="G394" s="2"/>
      <c r="H394" s="2"/>
      <c r="I394" s="2"/>
    </row>
    <row r="395" spans="2:9">
      <c r="B395" s="2"/>
      <c r="C395" s="2"/>
      <c r="D395" s="2"/>
      <c r="E395" s="2"/>
      <c r="F395" s="2"/>
      <c r="G395" s="2"/>
      <c r="H395" s="2"/>
      <c r="I395" s="2"/>
    </row>
    <row r="396" spans="2:9">
      <c r="B396" s="2"/>
      <c r="C396" s="2"/>
      <c r="D396" s="2"/>
      <c r="E396" s="2"/>
      <c r="F396" s="2"/>
      <c r="G396" s="2"/>
      <c r="H396" s="2"/>
      <c r="I396" s="2"/>
    </row>
    <row r="397" spans="2:9">
      <c r="B397" s="2"/>
      <c r="C397" s="2"/>
      <c r="D397" s="2"/>
      <c r="E397" s="2"/>
      <c r="F397" s="2"/>
      <c r="G397" s="2"/>
      <c r="H397" s="2"/>
      <c r="I397" s="2"/>
    </row>
    <row r="398" spans="2:9">
      <c r="B398" s="2"/>
      <c r="C398" s="2"/>
      <c r="D398" s="2"/>
      <c r="E398" s="2"/>
      <c r="F398" s="2"/>
      <c r="G398" s="2"/>
      <c r="H398" s="2"/>
      <c r="I398" s="2"/>
    </row>
    <row r="399" spans="2:9">
      <c r="B399" s="2"/>
      <c r="C399" s="2"/>
      <c r="D399" s="2"/>
      <c r="E399" s="2"/>
      <c r="F399" s="2"/>
      <c r="G399" s="2"/>
      <c r="H399" s="2"/>
      <c r="I399" s="2"/>
    </row>
    <row r="400" spans="2:9">
      <c r="B400" s="2"/>
      <c r="C400" s="2"/>
      <c r="D400" s="2"/>
      <c r="E400" s="2"/>
      <c r="F400" s="2"/>
      <c r="G400" s="2"/>
      <c r="H400" s="2"/>
      <c r="I400" s="2"/>
    </row>
    <row r="401" spans="2:9">
      <c r="B401" s="2"/>
      <c r="C401" s="2"/>
      <c r="D401" s="2"/>
      <c r="E401" s="2"/>
      <c r="F401" s="2"/>
      <c r="G401" s="2"/>
      <c r="H401" s="2"/>
      <c r="I401" s="2"/>
    </row>
    <row r="402" spans="2:9">
      <c r="B402" s="2"/>
      <c r="C402" s="2"/>
      <c r="D402" s="2"/>
      <c r="E402" s="2"/>
      <c r="F402" s="2"/>
      <c r="G402" s="2"/>
      <c r="H402" s="2"/>
      <c r="I402" s="2"/>
    </row>
    <row r="403" spans="2:9">
      <c r="B403" s="2"/>
      <c r="C403" s="2"/>
      <c r="D403" s="2"/>
      <c r="E403" s="2"/>
      <c r="F403" s="2"/>
      <c r="G403" s="2"/>
      <c r="H403" s="2"/>
      <c r="I403" s="2"/>
    </row>
    <row r="404" spans="2:9">
      <c r="B404" s="2"/>
      <c r="C404" s="2"/>
      <c r="D404" s="2"/>
      <c r="E404" s="2"/>
      <c r="F404" s="2"/>
      <c r="G404" s="2"/>
      <c r="H404" s="2"/>
      <c r="I404" s="2"/>
    </row>
    <row r="405" spans="2:9">
      <c r="B405" s="2"/>
      <c r="C405" s="2"/>
      <c r="D405" s="2"/>
      <c r="E405" s="2"/>
      <c r="F405" s="2"/>
      <c r="G405" s="2"/>
      <c r="H405" s="2"/>
      <c r="I405" s="2"/>
    </row>
    <row r="406" spans="2:9">
      <c r="B406" s="2"/>
      <c r="C406" s="2"/>
      <c r="D406" s="2"/>
      <c r="E406" s="2"/>
      <c r="F406" s="2"/>
      <c r="G406" s="2"/>
      <c r="H406" s="2"/>
      <c r="I406" s="2"/>
    </row>
    <row r="407" spans="2:9">
      <c r="B407" s="2"/>
      <c r="C407" s="2"/>
      <c r="D407" s="2"/>
      <c r="E407" s="2"/>
      <c r="F407" s="2"/>
      <c r="G407" s="2"/>
      <c r="H407" s="2"/>
      <c r="I407" s="2"/>
    </row>
    <row r="408" spans="2:9">
      <c r="B408" s="2"/>
      <c r="C408" s="2"/>
      <c r="D408" s="2"/>
      <c r="E408" s="2"/>
      <c r="F408" s="2"/>
      <c r="G408" s="2"/>
      <c r="H408" s="2"/>
      <c r="I408" s="2"/>
    </row>
    <row r="409" spans="2:9">
      <c r="B409" s="2"/>
      <c r="C409" s="2"/>
      <c r="D409" s="2"/>
      <c r="E409" s="2"/>
      <c r="F409" s="2"/>
      <c r="G409" s="2"/>
      <c r="H409" s="2"/>
      <c r="I409" s="2"/>
    </row>
    <row r="410" spans="2:9">
      <c r="B410" s="2"/>
      <c r="C410" s="2"/>
      <c r="D410" s="2"/>
      <c r="E410" s="2"/>
      <c r="F410" s="2"/>
      <c r="G410" s="2"/>
      <c r="H410" s="2"/>
      <c r="I410" s="2"/>
    </row>
    <row r="411" spans="2:9">
      <c r="B411" s="2"/>
      <c r="C411" s="2"/>
      <c r="D411" s="2"/>
      <c r="E411" s="2"/>
      <c r="F411" s="2"/>
      <c r="G411" s="2"/>
      <c r="H411" s="2"/>
      <c r="I411" s="2"/>
    </row>
    <row r="412" spans="2:9">
      <c r="B412" s="2"/>
      <c r="C412" s="2"/>
      <c r="D412" s="2"/>
      <c r="E412" s="2"/>
      <c r="F412" s="2"/>
      <c r="G412" s="2"/>
      <c r="H412" s="2"/>
      <c r="I412" s="2"/>
    </row>
    <row r="413" spans="2:9">
      <c r="B413" s="2"/>
      <c r="C413" s="2"/>
      <c r="D413" s="2"/>
      <c r="E413" s="2"/>
      <c r="F413" s="2"/>
      <c r="G413" s="2"/>
      <c r="H413" s="2"/>
      <c r="I413" s="2"/>
    </row>
    <row r="414" spans="2:9">
      <c r="B414" s="2"/>
      <c r="C414" s="2"/>
      <c r="D414" s="2"/>
      <c r="E414" s="2"/>
      <c r="F414" s="2"/>
      <c r="G414" s="2"/>
      <c r="H414" s="2"/>
      <c r="I414" s="2"/>
    </row>
    <row r="415" spans="2:9">
      <c r="B415" s="2"/>
      <c r="C415" s="2"/>
      <c r="D415" s="2"/>
      <c r="E415" s="2"/>
      <c r="F415" s="2"/>
      <c r="G415" s="2"/>
      <c r="H415" s="2"/>
      <c r="I415" s="2"/>
    </row>
    <row r="416" spans="2:9">
      <c r="B416" s="2"/>
      <c r="C416" s="2"/>
      <c r="D416" s="2"/>
      <c r="E416" s="2"/>
      <c r="F416" s="2"/>
      <c r="G416" s="2"/>
      <c r="H416" s="2"/>
      <c r="I416" s="2"/>
    </row>
    <row r="417" spans="2:9">
      <c r="B417" s="2"/>
      <c r="C417" s="2"/>
      <c r="D417" s="2"/>
      <c r="E417" s="2"/>
      <c r="F417" s="2"/>
      <c r="G417" s="2"/>
      <c r="H417" s="2"/>
      <c r="I417" s="2"/>
    </row>
    <row r="418" spans="2:9">
      <c r="B418" s="2"/>
      <c r="C418" s="2"/>
      <c r="D418" s="2"/>
      <c r="E418" s="2"/>
      <c r="F418" s="2"/>
      <c r="G418" s="2"/>
      <c r="H418" s="2"/>
      <c r="I418" s="2"/>
    </row>
    <row r="419" spans="2:9">
      <c r="B419" s="2"/>
      <c r="C419" s="2"/>
      <c r="D419" s="2"/>
      <c r="E419" s="2"/>
      <c r="F419" s="2"/>
      <c r="G419" s="2"/>
      <c r="H419" s="2"/>
      <c r="I419" s="2"/>
    </row>
    <row r="420" spans="2:9">
      <c r="B420" s="2"/>
      <c r="C420" s="2"/>
      <c r="D420" s="2"/>
      <c r="E420" s="2"/>
      <c r="F420" s="2"/>
      <c r="G420" s="2"/>
      <c r="H420" s="2"/>
      <c r="I420" s="2"/>
    </row>
    <row r="421" spans="2:9">
      <c r="B421" s="2"/>
      <c r="C421" s="2"/>
      <c r="D421" s="2"/>
      <c r="E421" s="2"/>
      <c r="F421" s="2"/>
      <c r="G421" s="2"/>
      <c r="H421" s="2"/>
      <c r="I421" s="2"/>
    </row>
    <row r="422" spans="2:9">
      <c r="B422" s="2"/>
      <c r="C422" s="2"/>
      <c r="D422" s="2"/>
      <c r="E422" s="2"/>
      <c r="F422" s="2"/>
      <c r="G422" s="2"/>
      <c r="H422" s="2"/>
      <c r="I422" s="2"/>
    </row>
    <row r="423" spans="2:9">
      <c r="B423" s="2"/>
      <c r="C423" s="2"/>
      <c r="D423" s="2"/>
      <c r="E423" s="2"/>
      <c r="F423" s="2"/>
      <c r="G423" s="2"/>
      <c r="H423" s="2"/>
      <c r="I423" s="2"/>
    </row>
    <row r="424" spans="2:9">
      <c r="B424" s="2"/>
      <c r="C424" s="2"/>
      <c r="D424" s="2"/>
      <c r="E424" s="2"/>
      <c r="F424" s="2"/>
      <c r="G424" s="2"/>
      <c r="H424" s="2"/>
      <c r="I424" s="2"/>
    </row>
    <row r="425" spans="2:9">
      <c r="B425" s="2"/>
      <c r="C425" s="2"/>
      <c r="D425" s="2"/>
      <c r="E425" s="2"/>
      <c r="F425" s="2"/>
      <c r="G425" s="2"/>
      <c r="H425" s="2"/>
      <c r="I425" s="2"/>
    </row>
    <row r="426" spans="2:9">
      <c r="B426" s="2"/>
      <c r="C426" s="2"/>
      <c r="D426" s="2"/>
      <c r="E426" s="2"/>
      <c r="F426" s="2"/>
      <c r="G426" s="2"/>
      <c r="H426" s="2"/>
      <c r="I426" s="2"/>
    </row>
    <row r="427" spans="2:9">
      <c r="B427" s="2"/>
      <c r="C427" s="2"/>
      <c r="D427" s="2"/>
      <c r="E427" s="2"/>
      <c r="F427" s="2"/>
      <c r="G427" s="2"/>
      <c r="H427" s="2"/>
      <c r="I427" s="2"/>
    </row>
    <row r="428" spans="2:9">
      <c r="B428" s="2"/>
      <c r="C428" s="2"/>
      <c r="D428" s="2"/>
      <c r="E428" s="2"/>
      <c r="F428" s="2"/>
      <c r="G428" s="2"/>
      <c r="H428" s="2"/>
      <c r="I428" s="2"/>
    </row>
    <row r="429" spans="2:9">
      <c r="B429" s="2"/>
      <c r="C429" s="2"/>
      <c r="D429" s="2"/>
      <c r="E429" s="2"/>
      <c r="F429" s="2"/>
      <c r="G429" s="2"/>
      <c r="H429" s="2"/>
      <c r="I429" s="2"/>
    </row>
    <row r="430" spans="2:9">
      <c r="B430" s="2"/>
      <c r="C430" s="2"/>
      <c r="D430" s="2"/>
      <c r="E430" s="2"/>
      <c r="F430" s="2"/>
      <c r="G430" s="2"/>
      <c r="H430" s="2"/>
      <c r="I430" s="2"/>
    </row>
    <row r="431" spans="2:9">
      <c r="B431" s="2"/>
      <c r="C431" s="2"/>
      <c r="D431" s="2"/>
      <c r="E431" s="2"/>
      <c r="F431" s="2"/>
      <c r="G431" s="2"/>
      <c r="H431" s="2"/>
      <c r="I431" s="2"/>
    </row>
    <row r="432" spans="2:9">
      <c r="B432" s="2"/>
      <c r="C432" s="2"/>
      <c r="D432" s="2"/>
      <c r="E432" s="2"/>
      <c r="F432" s="2"/>
      <c r="G432" s="2"/>
      <c r="H432" s="2"/>
      <c r="I432" s="2"/>
    </row>
    <row r="433" spans="2:9">
      <c r="B433" s="2"/>
      <c r="C433" s="2"/>
      <c r="D433" s="2"/>
      <c r="E433" s="2"/>
      <c r="F433" s="2"/>
      <c r="G433" s="2"/>
      <c r="H433" s="2"/>
      <c r="I433" s="2"/>
    </row>
    <row r="434" spans="2:9">
      <c r="B434" s="2"/>
      <c r="C434" s="2"/>
      <c r="D434" s="2"/>
      <c r="E434" s="2"/>
      <c r="F434" s="2"/>
      <c r="G434" s="2"/>
      <c r="H434" s="2"/>
      <c r="I434" s="2"/>
    </row>
    <row r="435" spans="2:9">
      <c r="B435" s="2"/>
      <c r="C435" s="2"/>
      <c r="D435" s="2"/>
      <c r="E435" s="2"/>
      <c r="F435" s="2"/>
      <c r="G435" s="2"/>
      <c r="H435" s="2"/>
      <c r="I435" s="2"/>
    </row>
    <row r="436" spans="2:9">
      <c r="B436" s="2"/>
      <c r="C436" s="2"/>
      <c r="D436" s="2"/>
      <c r="E436" s="2"/>
      <c r="F436" s="2"/>
      <c r="G436" s="2"/>
      <c r="H436" s="2"/>
      <c r="I436" s="2"/>
    </row>
    <row r="437" spans="2:9">
      <c r="B437" s="2"/>
      <c r="C437" s="2"/>
      <c r="D437" s="2"/>
      <c r="E437" s="2"/>
      <c r="F437" s="2"/>
      <c r="G437" s="2"/>
      <c r="H437" s="2"/>
      <c r="I437" s="2"/>
    </row>
    <row r="438" spans="2:9">
      <c r="B438" s="2"/>
      <c r="C438" s="2"/>
      <c r="D438" s="2"/>
      <c r="E438" s="2"/>
      <c r="F438" s="2"/>
      <c r="G438" s="2"/>
      <c r="H438" s="2"/>
      <c r="I438" s="2"/>
    </row>
    <row r="439" spans="2:9">
      <c r="B439" s="2"/>
      <c r="C439" s="2"/>
      <c r="D439" s="2"/>
      <c r="E439" s="2"/>
      <c r="F439" s="2"/>
      <c r="G439" s="2"/>
      <c r="H439" s="2"/>
      <c r="I439" s="2"/>
    </row>
    <row r="440" spans="2:9">
      <c r="B440" s="2"/>
      <c r="C440" s="2"/>
      <c r="D440" s="2"/>
      <c r="E440" s="2"/>
      <c r="F440" s="2"/>
      <c r="G440" s="2"/>
      <c r="H440" s="2"/>
      <c r="I440" s="2"/>
    </row>
    <row r="441" spans="2:9">
      <c r="B441" s="2"/>
      <c r="C441" s="2"/>
      <c r="D441" s="2"/>
      <c r="E441" s="2"/>
      <c r="F441" s="2"/>
      <c r="G441" s="2"/>
      <c r="H441" s="2"/>
      <c r="I441" s="2"/>
    </row>
    <row r="442" spans="2:9">
      <c r="B442" s="2"/>
      <c r="C442" s="2"/>
      <c r="D442" s="2"/>
      <c r="E442" s="2"/>
      <c r="F442" s="2"/>
      <c r="G442" s="2"/>
      <c r="H442" s="2"/>
      <c r="I442" s="2"/>
    </row>
    <row r="443" spans="2:9">
      <c r="B443" s="2"/>
      <c r="C443" s="2"/>
      <c r="D443" s="2"/>
      <c r="E443" s="2"/>
      <c r="F443" s="2"/>
      <c r="G443" s="2"/>
      <c r="H443" s="2"/>
      <c r="I443" s="2"/>
    </row>
    <row r="444" spans="2:9">
      <c r="B444" s="2"/>
      <c r="C444" s="2"/>
      <c r="D444" s="2"/>
      <c r="E444" s="2"/>
      <c r="F444" s="2"/>
      <c r="G444" s="2"/>
      <c r="H444" s="2"/>
      <c r="I444" s="2"/>
    </row>
    <row r="445" spans="2:9">
      <c r="B445" s="2"/>
      <c r="C445" s="2"/>
      <c r="D445" s="2"/>
      <c r="E445" s="2"/>
      <c r="F445" s="2"/>
      <c r="G445" s="2"/>
      <c r="H445" s="2"/>
      <c r="I445" s="2"/>
    </row>
    <row r="446" spans="2:9">
      <c r="B446" s="2"/>
      <c r="C446" s="2"/>
      <c r="D446" s="2"/>
      <c r="E446" s="2"/>
      <c r="F446" s="2"/>
      <c r="G446" s="2"/>
      <c r="H446" s="2"/>
      <c r="I446" s="2"/>
    </row>
    <row r="447" spans="2:9">
      <c r="B447" s="2"/>
      <c r="C447" s="2"/>
      <c r="D447" s="2"/>
      <c r="E447" s="2"/>
      <c r="F447" s="2"/>
      <c r="G447" s="2"/>
      <c r="H447" s="2"/>
      <c r="I447" s="2"/>
    </row>
    <row r="448" spans="2:9">
      <c r="B448" s="2"/>
      <c r="C448" s="2"/>
      <c r="D448" s="2"/>
      <c r="E448" s="2"/>
      <c r="F448" s="2"/>
      <c r="G448" s="2"/>
      <c r="H448" s="2"/>
      <c r="I448" s="2"/>
    </row>
    <row r="449" spans="2:9">
      <c r="B449" s="2"/>
      <c r="C449" s="2"/>
      <c r="D449" s="2"/>
      <c r="E449" s="2"/>
      <c r="F449" s="2"/>
      <c r="G449" s="2"/>
      <c r="H449" s="2"/>
      <c r="I449" s="2"/>
    </row>
    <row r="450" spans="2:9">
      <c r="B450" s="2"/>
      <c r="C450" s="2"/>
      <c r="D450" s="2"/>
      <c r="E450" s="2"/>
      <c r="F450" s="2"/>
      <c r="G450" s="2"/>
      <c r="H450" s="2"/>
      <c r="I450" s="2"/>
    </row>
    <row r="451" spans="2:9">
      <c r="B451" s="2"/>
      <c r="C451" s="2"/>
      <c r="D451" s="2"/>
      <c r="E451" s="2"/>
      <c r="F451" s="2"/>
      <c r="G451" s="2"/>
      <c r="H451" s="2"/>
      <c r="I451" s="2"/>
    </row>
    <row r="452" spans="2:9">
      <c r="B452" s="2"/>
      <c r="C452" s="2"/>
      <c r="D452" s="2"/>
      <c r="E452" s="2"/>
      <c r="F452" s="2"/>
      <c r="G452" s="2"/>
      <c r="H452" s="2"/>
      <c r="I452" s="2"/>
    </row>
    <row r="453" spans="2:9">
      <c r="B453" s="2"/>
      <c r="C453" s="2"/>
      <c r="D453" s="2"/>
      <c r="E453" s="2"/>
      <c r="F453" s="2"/>
      <c r="G453" s="2"/>
      <c r="H453" s="2"/>
      <c r="I453" s="2"/>
    </row>
    <row r="454" spans="2:9">
      <c r="B454" s="2"/>
      <c r="C454" s="2"/>
      <c r="D454" s="2"/>
      <c r="E454" s="2"/>
      <c r="F454" s="2"/>
      <c r="G454" s="2"/>
      <c r="H454" s="2"/>
      <c r="I454" s="2"/>
    </row>
    <row r="455" spans="2:9">
      <c r="B455" s="2"/>
      <c r="C455" s="2"/>
      <c r="D455" s="2"/>
      <c r="E455" s="2"/>
      <c r="F455" s="2"/>
      <c r="G455" s="2"/>
      <c r="H455" s="2"/>
      <c r="I455" s="2"/>
    </row>
    <row r="456" spans="2:9">
      <c r="B456" s="2"/>
      <c r="C456" s="2"/>
      <c r="D456" s="2"/>
      <c r="E456" s="2"/>
      <c r="F456" s="2"/>
      <c r="G456" s="2"/>
      <c r="H456" s="2"/>
      <c r="I456" s="2"/>
    </row>
    <row r="457" spans="2:9">
      <c r="B457" s="2"/>
      <c r="C457" s="2"/>
      <c r="D457" s="2"/>
      <c r="E457" s="2"/>
      <c r="F457" s="2"/>
      <c r="G457" s="2"/>
      <c r="H457" s="2"/>
      <c r="I457" s="2"/>
    </row>
    <row r="458" spans="2:9">
      <c r="B458" s="2"/>
      <c r="C458" s="2"/>
      <c r="D458" s="2"/>
      <c r="E458" s="2"/>
      <c r="F458" s="2"/>
      <c r="G458" s="2"/>
      <c r="H458" s="2"/>
      <c r="I458" s="2"/>
    </row>
    <row r="459" spans="2:9">
      <c r="B459" s="2"/>
      <c r="C459" s="2"/>
      <c r="D459" s="2"/>
      <c r="E459" s="2"/>
      <c r="F459" s="2"/>
      <c r="G459" s="2"/>
      <c r="H459" s="2"/>
      <c r="I459" s="2"/>
    </row>
    <row r="460" spans="2:9">
      <c r="B460" s="2"/>
      <c r="C460" s="2"/>
      <c r="D460" s="2"/>
      <c r="E460" s="2"/>
      <c r="F460" s="2"/>
      <c r="G460" s="2"/>
      <c r="H460" s="2"/>
      <c r="I460" s="2"/>
    </row>
    <row r="461" spans="2:9">
      <c r="B461" s="2"/>
      <c r="C461" s="2"/>
      <c r="D461" s="2"/>
      <c r="E461" s="2"/>
      <c r="F461" s="2"/>
      <c r="G461" s="2"/>
      <c r="H461" s="2"/>
      <c r="I461" s="2"/>
    </row>
    <row r="462" spans="2:9">
      <c r="B462" s="2"/>
      <c r="C462" s="2"/>
      <c r="D462" s="2"/>
      <c r="E462" s="2"/>
      <c r="F462" s="2"/>
      <c r="G462" s="2"/>
      <c r="H462" s="2"/>
      <c r="I462" s="2"/>
    </row>
    <row r="463" spans="2:9">
      <c r="B463" s="2"/>
      <c r="C463" s="2"/>
      <c r="D463" s="2"/>
      <c r="E463" s="2"/>
      <c r="F463" s="2"/>
      <c r="G463" s="2"/>
      <c r="H463" s="2"/>
      <c r="I463" s="2"/>
    </row>
    <row r="464" spans="2:9">
      <c r="B464" s="2"/>
      <c r="C464" s="2"/>
      <c r="D464" s="2"/>
      <c r="E464" s="2"/>
      <c r="F464" s="2"/>
      <c r="G464" s="2"/>
      <c r="H464" s="2"/>
      <c r="I464" s="2"/>
    </row>
    <row r="465" spans="2:9">
      <c r="B465" s="2"/>
      <c r="C465" s="2"/>
      <c r="D465" s="2"/>
      <c r="E465" s="2"/>
      <c r="F465" s="2"/>
      <c r="G465" s="2"/>
      <c r="H465" s="2"/>
      <c r="I465" s="2"/>
    </row>
    <row r="466" spans="2:9">
      <c r="B466" s="2"/>
      <c r="C466" s="2"/>
      <c r="D466" s="2"/>
      <c r="E466" s="2"/>
      <c r="F466" s="2"/>
      <c r="G466" s="2"/>
      <c r="H466" s="2"/>
      <c r="I466" s="2"/>
    </row>
    <row r="467" spans="2:9">
      <c r="B467" s="2"/>
      <c r="C467" s="2"/>
      <c r="D467" s="2"/>
      <c r="E467" s="2"/>
      <c r="F467" s="2"/>
      <c r="G467" s="2"/>
      <c r="H467" s="2"/>
      <c r="I467" s="2"/>
    </row>
    <row r="468" spans="2:9">
      <c r="B468" s="2"/>
      <c r="C468" s="2"/>
      <c r="D468" s="2"/>
      <c r="E468" s="2"/>
      <c r="F468" s="2"/>
      <c r="G468" s="2"/>
      <c r="H468" s="2"/>
      <c r="I468" s="2"/>
    </row>
    <row r="469" spans="2:9">
      <c r="B469" s="2"/>
      <c r="C469" s="2"/>
      <c r="D469" s="2"/>
      <c r="E469" s="2"/>
      <c r="F469" s="2"/>
      <c r="G469" s="2"/>
      <c r="H469" s="2"/>
      <c r="I469" s="2"/>
    </row>
    <row r="470" spans="2:9">
      <c r="B470" s="2"/>
      <c r="C470" s="2"/>
      <c r="D470" s="2"/>
      <c r="E470" s="2"/>
      <c r="F470" s="2"/>
      <c r="G470" s="2"/>
      <c r="H470" s="2"/>
      <c r="I470" s="2"/>
    </row>
    <row r="471" spans="2:9">
      <c r="B471" s="2"/>
      <c r="C471" s="2"/>
      <c r="D471" s="2"/>
      <c r="E471" s="2"/>
      <c r="F471" s="2"/>
      <c r="G471" s="2"/>
      <c r="H471" s="2"/>
      <c r="I471" s="2"/>
    </row>
    <row r="472" spans="2:9">
      <c r="B472" s="2"/>
      <c r="C472" s="2"/>
      <c r="D472" s="2"/>
      <c r="E472" s="2"/>
      <c r="F472" s="2"/>
      <c r="G472" s="2"/>
      <c r="H472" s="2"/>
      <c r="I472" s="2"/>
    </row>
    <row r="473" spans="2:9">
      <c r="B473" s="2"/>
      <c r="C473" s="2"/>
      <c r="D473" s="2"/>
      <c r="E473" s="2"/>
      <c r="F473" s="2"/>
      <c r="G473" s="2"/>
      <c r="H473" s="2"/>
      <c r="I473" s="2"/>
    </row>
    <row r="474" spans="2:9">
      <c r="B474" s="2"/>
      <c r="C474" s="2"/>
      <c r="D474" s="2"/>
      <c r="E474" s="2"/>
      <c r="F474" s="2"/>
      <c r="G474" s="2"/>
      <c r="H474" s="2"/>
      <c r="I474" s="2"/>
    </row>
    <row r="475" spans="2:9">
      <c r="B475" s="2"/>
      <c r="C475" s="2"/>
      <c r="D475" s="2"/>
      <c r="E475" s="2"/>
      <c r="F475" s="2"/>
      <c r="G475" s="2"/>
      <c r="H475" s="2"/>
      <c r="I475" s="2"/>
    </row>
    <row r="476" spans="2:9">
      <c r="B476" s="2"/>
      <c r="C476" s="2"/>
      <c r="D476" s="2"/>
      <c r="E476" s="2"/>
      <c r="F476" s="2"/>
      <c r="G476" s="2"/>
      <c r="H476" s="2"/>
      <c r="I476" s="2"/>
    </row>
    <row r="477" spans="2:9">
      <c r="B477" s="2"/>
      <c r="C477" s="2"/>
      <c r="D477" s="2"/>
      <c r="E477" s="2"/>
      <c r="F477" s="2"/>
      <c r="G477" s="2"/>
      <c r="H477" s="2"/>
      <c r="I477" s="2"/>
    </row>
    <row r="478" spans="2:9">
      <c r="B478" s="2"/>
      <c r="C478" s="2"/>
      <c r="D478" s="2"/>
      <c r="E478" s="2"/>
      <c r="F478" s="2"/>
      <c r="G478" s="2"/>
      <c r="H478" s="2"/>
      <c r="I478" s="2"/>
    </row>
    <row r="479" spans="2:9">
      <c r="B479" s="2"/>
      <c r="C479" s="2"/>
      <c r="D479" s="2"/>
      <c r="E479" s="2"/>
      <c r="F479" s="2"/>
      <c r="G479" s="2"/>
      <c r="H479" s="2"/>
      <c r="I479" s="2"/>
    </row>
    <row r="480" spans="2:9">
      <c r="B480" s="2"/>
      <c r="C480" s="2"/>
      <c r="D480" s="2"/>
      <c r="E480" s="2"/>
      <c r="F480" s="2"/>
      <c r="G480" s="2"/>
      <c r="H480" s="2"/>
      <c r="I480" s="2"/>
    </row>
    <row r="481" spans="2:9">
      <c r="B481" s="2"/>
      <c r="C481" s="2"/>
      <c r="D481" s="2"/>
      <c r="E481" s="2"/>
      <c r="F481" s="2"/>
      <c r="G481" s="2"/>
      <c r="H481" s="2"/>
      <c r="I481" s="2"/>
    </row>
    <row r="482" spans="2:9">
      <c r="B482" s="2"/>
      <c r="C482" s="2"/>
      <c r="D482" s="2"/>
      <c r="E482" s="2"/>
      <c r="F482" s="2"/>
      <c r="G482" s="2"/>
      <c r="H482" s="2"/>
      <c r="I482" s="2"/>
    </row>
    <row r="483" spans="2:9">
      <c r="B483" s="2"/>
      <c r="C483" s="2"/>
      <c r="D483" s="2"/>
      <c r="E483" s="2"/>
      <c r="F483" s="2"/>
      <c r="G483" s="2"/>
      <c r="H483" s="2"/>
      <c r="I483" s="2"/>
    </row>
    <row r="484" spans="2:9">
      <c r="B484" s="2"/>
      <c r="C484" s="2"/>
      <c r="D484" s="2"/>
      <c r="E484" s="2"/>
      <c r="F484" s="2"/>
      <c r="G484" s="2"/>
      <c r="H484" s="2"/>
      <c r="I484" s="2"/>
    </row>
    <row r="485" spans="2:9">
      <c r="B485" s="2"/>
      <c r="C485" s="2"/>
      <c r="D485" s="2"/>
      <c r="E485" s="2"/>
      <c r="F485" s="2"/>
      <c r="G485" s="2"/>
      <c r="H485" s="2"/>
      <c r="I485" s="2"/>
    </row>
    <row r="486" spans="2:9">
      <c r="B486" s="2"/>
      <c r="C486" s="2"/>
      <c r="D486" s="2"/>
      <c r="E486" s="2"/>
      <c r="F486" s="2"/>
      <c r="G486" s="2"/>
      <c r="H486" s="2"/>
      <c r="I486" s="2"/>
    </row>
    <row r="487" spans="2:9">
      <c r="B487" s="2"/>
      <c r="C487" s="2"/>
      <c r="D487" s="2"/>
      <c r="E487" s="2"/>
      <c r="F487" s="2"/>
      <c r="G487" s="2"/>
      <c r="H487" s="2"/>
      <c r="I487" s="2"/>
    </row>
    <row r="488" spans="2:9">
      <c r="B488" s="2"/>
      <c r="C488" s="2"/>
      <c r="D488" s="2"/>
      <c r="E488" s="2"/>
      <c r="F488" s="2"/>
      <c r="G488" s="2"/>
      <c r="H488" s="2"/>
      <c r="I488" s="2"/>
    </row>
    <row r="489" spans="2:9">
      <c r="B489" s="2"/>
      <c r="C489" s="2"/>
      <c r="D489" s="2"/>
      <c r="E489" s="2"/>
      <c r="F489" s="2"/>
      <c r="G489" s="2"/>
      <c r="H489" s="2"/>
      <c r="I489" s="2"/>
    </row>
    <row r="490" spans="2:9">
      <c r="B490" s="2"/>
      <c r="C490" s="2"/>
      <c r="D490" s="2"/>
      <c r="E490" s="2"/>
      <c r="F490" s="2"/>
      <c r="G490" s="2"/>
      <c r="H490" s="2"/>
      <c r="I490" s="2"/>
    </row>
    <row r="491" spans="2:9">
      <c r="B491" s="2"/>
      <c r="C491" s="2"/>
      <c r="D491" s="2"/>
      <c r="E491" s="2"/>
      <c r="F491" s="2"/>
      <c r="G491" s="2"/>
      <c r="H491" s="2"/>
      <c r="I491" s="2"/>
    </row>
    <row r="492" spans="2:9">
      <c r="B492" s="2"/>
      <c r="C492" s="2"/>
      <c r="D492" s="2"/>
      <c r="E492" s="2"/>
      <c r="F492" s="2"/>
      <c r="G492" s="2"/>
      <c r="H492" s="2"/>
      <c r="I492" s="2"/>
    </row>
    <row r="493" spans="2:9">
      <c r="B493" s="2"/>
      <c r="C493" s="2"/>
      <c r="D493" s="2"/>
      <c r="E493" s="2"/>
      <c r="F493" s="2"/>
      <c r="G493" s="2"/>
      <c r="H493" s="2"/>
      <c r="I493" s="2"/>
    </row>
    <row r="494" spans="2:9">
      <c r="B494" s="2"/>
      <c r="C494" s="2"/>
      <c r="D494" s="2"/>
      <c r="E494" s="2"/>
      <c r="F494" s="2"/>
      <c r="G494" s="2"/>
      <c r="H494" s="2"/>
      <c r="I494" s="2"/>
    </row>
    <row r="495" spans="2:9">
      <c r="B495" s="2"/>
      <c r="C495" s="2"/>
      <c r="D495" s="2"/>
      <c r="E495" s="2"/>
      <c r="F495" s="2"/>
      <c r="G495" s="2"/>
      <c r="H495" s="2"/>
      <c r="I495" s="2"/>
    </row>
    <row r="496" spans="2:9">
      <c r="B496" s="2"/>
      <c r="C496" s="2"/>
      <c r="D496" s="2"/>
      <c r="E496" s="2"/>
      <c r="F496" s="2"/>
      <c r="G496" s="2"/>
      <c r="H496" s="2"/>
      <c r="I496" s="2"/>
    </row>
    <row r="497" spans="2:9">
      <c r="B497" s="2"/>
      <c r="C497" s="2"/>
      <c r="D497" s="2"/>
      <c r="E497" s="2"/>
      <c r="F497" s="2"/>
      <c r="G497" s="2"/>
      <c r="H497" s="2"/>
      <c r="I497" s="2"/>
    </row>
    <row r="498" spans="2:9">
      <c r="B498" s="2"/>
      <c r="C498" s="2"/>
      <c r="D498" s="2"/>
      <c r="E498" s="2"/>
      <c r="F498" s="2"/>
      <c r="G498" s="2"/>
      <c r="H498" s="2"/>
      <c r="I498" s="2"/>
    </row>
    <row r="499" spans="2:9">
      <c r="B499" s="2"/>
      <c r="C499" s="2"/>
      <c r="D499" s="2"/>
      <c r="E499" s="2"/>
      <c r="F499" s="2"/>
      <c r="G499" s="2"/>
      <c r="H499" s="2"/>
      <c r="I499" s="2"/>
    </row>
    <row r="500" spans="2:9">
      <c r="B500" s="2"/>
      <c r="C500" s="2"/>
      <c r="D500" s="2"/>
      <c r="E500" s="2"/>
      <c r="F500" s="2"/>
      <c r="G500" s="2"/>
      <c r="H500" s="2"/>
      <c r="I500" s="2"/>
    </row>
    <row r="501" spans="2:9">
      <c r="B501" s="2"/>
      <c r="C501" s="2"/>
      <c r="D501" s="2"/>
      <c r="E501" s="2"/>
      <c r="F501" s="2"/>
      <c r="G501" s="2"/>
      <c r="H501" s="2"/>
      <c r="I501" s="2"/>
    </row>
    <row r="502" spans="2:9">
      <c r="B502" s="2"/>
      <c r="C502" s="2"/>
      <c r="D502" s="2"/>
      <c r="E502" s="2"/>
      <c r="F502" s="2"/>
      <c r="G502" s="2"/>
      <c r="H502" s="2"/>
      <c r="I502" s="2"/>
    </row>
    <row r="503" spans="2:9">
      <c r="B503" s="2"/>
      <c r="C503" s="2"/>
      <c r="D503" s="2"/>
      <c r="E503" s="2"/>
      <c r="F503" s="2"/>
      <c r="G503" s="2"/>
      <c r="H503" s="2"/>
      <c r="I503" s="2"/>
    </row>
    <row r="504" spans="2:9">
      <c r="B504" s="2"/>
      <c r="C504" s="2"/>
      <c r="D504" s="2"/>
      <c r="E504" s="2"/>
      <c r="F504" s="2"/>
      <c r="G504" s="2"/>
      <c r="H504" s="2"/>
      <c r="I504" s="2"/>
    </row>
    <row r="505" spans="2:9">
      <c r="B505" s="2"/>
      <c r="C505" s="2"/>
      <c r="D505" s="2"/>
      <c r="E505" s="2"/>
      <c r="F505" s="2"/>
      <c r="G505" s="2"/>
      <c r="H505" s="2"/>
      <c r="I505" s="2"/>
    </row>
    <row r="506" spans="2:9">
      <c r="B506" s="2"/>
      <c r="C506" s="2"/>
      <c r="D506" s="2"/>
      <c r="E506" s="2"/>
      <c r="F506" s="2"/>
      <c r="G506" s="2"/>
      <c r="H506" s="2"/>
      <c r="I506" s="2"/>
    </row>
    <row r="507" spans="2:9">
      <c r="B507" s="2"/>
      <c r="C507" s="2"/>
      <c r="D507" s="2"/>
      <c r="E507" s="2"/>
      <c r="F507" s="2"/>
      <c r="G507" s="2"/>
      <c r="H507" s="2"/>
      <c r="I507" s="2"/>
    </row>
    <row r="508" spans="2:9">
      <c r="B508" s="2"/>
      <c r="C508" s="2"/>
      <c r="D508" s="2"/>
      <c r="E508" s="2"/>
      <c r="F508" s="2"/>
      <c r="G508" s="2"/>
      <c r="H508" s="2"/>
      <c r="I508" s="2"/>
    </row>
    <row r="509" spans="2:9">
      <c r="B509" s="2"/>
      <c r="C509" s="2"/>
      <c r="D509" s="2"/>
      <c r="E509" s="2"/>
      <c r="F509" s="2"/>
      <c r="G509" s="2"/>
      <c r="H509" s="2"/>
      <c r="I509" s="2"/>
    </row>
    <row r="510" spans="2:9">
      <c r="B510" s="2"/>
      <c r="C510" s="2"/>
      <c r="D510" s="2"/>
      <c r="E510" s="2"/>
      <c r="F510" s="2"/>
      <c r="G510" s="2"/>
      <c r="H510" s="2"/>
      <c r="I510" s="2"/>
    </row>
    <row r="511" spans="2:9">
      <c r="B511" s="2"/>
      <c r="C511" s="2"/>
      <c r="D511" s="2"/>
      <c r="E511" s="2"/>
      <c r="F511" s="2"/>
      <c r="G511" s="2"/>
      <c r="H511" s="2"/>
      <c r="I511" s="2"/>
    </row>
    <row r="512" spans="2:9">
      <c r="B512" s="2"/>
      <c r="C512" s="2"/>
      <c r="D512" s="2"/>
      <c r="E512" s="2"/>
      <c r="F512" s="2"/>
      <c r="G512" s="2"/>
      <c r="H512" s="2"/>
      <c r="I512" s="2"/>
    </row>
    <row r="513" spans="2:9">
      <c r="B513" s="2"/>
      <c r="C513" s="2"/>
      <c r="D513" s="2"/>
      <c r="E513" s="2"/>
      <c r="F513" s="2"/>
      <c r="G513" s="2"/>
      <c r="H513" s="2"/>
      <c r="I513" s="2"/>
    </row>
    <row r="514" spans="2:9">
      <c r="B514" s="2"/>
      <c r="C514" s="2"/>
      <c r="D514" s="2"/>
      <c r="E514" s="2"/>
      <c r="F514" s="2"/>
      <c r="G514" s="2"/>
      <c r="H514" s="2"/>
      <c r="I514" s="2"/>
    </row>
    <row r="515" spans="2:9">
      <c r="B515" s="2"/>
      <c r="C515" s="2"/>
      <c r="D515" s="2"/>
      <c r="E515" s="2"/>
      <c r="F515" s="2"/>
      <c r="G515" s="2"/>
      <c r="H515" s="2"/>
      <c r="I515" s="2"/>
    </row>
    <row r="516" spans="2:9">
      <c r="B516" s="2"/>
      <c r="C516" s="2"/>
      <c r="D516" s="2"/>
      <c r="E516" s="2"/>
      <c r="F516" s="2"/>
      <c r="G516" s="2"/>
      <c r="H516" s="2"/>
      <c r="I516" s="2"/>
    </row>
    <row r="517" spans="2:9">
      <c r="B517" s="2"/>
      <c r="C517" s="2"/>
      <c r="D517" s="2"/>
      <c r="E517" s="2"/>
      <c r="F517" s="2"/>
      <c r="G517" s="2"/>
      <c r="H517" s="2"/>
      <c r="I517" s="2"/>
    </row>
    <row r="518" spans="2:9">
      <c r="B518" s="2"/>
      <c r="C518" s="2"/>
      <c r="D518" s="2"/>
      <c r="E518" s="2"/>
      <c r="F518" s="2"/>
      <c r="G518" s="2"/>
      <c r="H518" s="2"/>
      <c r="I518" s="2"/>
    </row>
    <row r="519" spans="2:9">
      <c r="B519" s="2"/>
      <c r="C519" s="2"/>
      <c r="D519" s="2"/>
      <c r="E519" s="2"/>
      <c r="F519" s="2"/>
      <c r="G519" s="2"/>
      <c r="H519" s="2"/>
      <c r="I519" s="2"/>
    </row>
    <row r="520" spans="2:9">
      <c r="B520" s="2"/>
      <c r="C520" s="2"/>
      <c r="D520" s="2"/>
      <c r="E520" s="2"/>
      <c r="F520" s="2"/>
      <c r="G520" s="2"/>
      <c r="H520" s="2"/>
      <c r="I520" s="2"/>
    </row>
    <row r="521" spans="2:9">
      <c r="B521" s="2"/>
      <c r="C521" s="2"/>
      <c r="D521" s="2"/>
      <c r="E521" s="2"/>
      <c r="F521" s="2"/>
      <c r="G521" s="2"/>
      <c r="H521" s="2"/>
      <c r="I521" s="2"/>
    </row>
    <row r="522" spans="2:9">
      <c r="B522" s="2"/>
      <c r="C522" s="2"/>
      <c r="D522" s="2"/>
      <c r="E522" s="2"/>
      <c r="F522" s="2"/>
      <c r="G522" s="2"/>
      <c r="H522" s="2"/>
      <c r="I522" s="2"/>
    </row>
    <row r="523" spans="2:9">
      <c r="B523" s="2"/>
      <c r="C523" s="2"/>
      <c r="D523" s="2"/>
      <c r="E523" s="2"/>
      <c r="F523" s="2"/>
      <c r="G523" s="2"/>
      <c r="H523" s="2"/>
      <c r="I523" s="2"/>
    </row>
    <row r="524" spans="2:9">
      <c r="B524" s="2"/>
      <c r="C524" s="2"/>
      <c r="D524" s="2"/>
      <c r="E524" s="2"/>
      <c r="F524" s="2"/>
      <c r="G524" s="2"/>
      <c r="H524" s="2"/>
      <c r="I524" s="2"/>
    </row>
    <row r="525" spans="2:9">
      <c r="B525" s="2"/>
      <c r="C525" s="2"/>
      <c r="D525" s="2"/>
      <c r="E525" s="2"/>
      <c r="F525" s="2"/>
      <c r="G525" s="2"/>
      <c r="H525" s="2"/>
      <c r="I525" s="2"/>
    </row>
    <row r="526" spans="2:9">
      <c r="B526" s="2"/>
      <c r="C526" s="2"/>
      <c r="D526" s="2"/>
      <c r="E526" s="2"/>
      <c r="F526" s="2"/>
      <c r="G526" s="2"/>
      <c r="H526" s="2"/>
      <c r="I526" s="2"/>
    </row>
    <row r="527" spans="2:9">
      <c r="B527" s="2"/>
      <c r="C527" s="2"/>
      <c r="D527" s="2"/>
      <c r="E527" s="2"/>
      <c r="F527" s="2"/>
      <c r="G527" s="2"/>
      <c r="H527" s="2"/>
      <c r="I527" s="2"/>
    </row>
    <row r="528" spans="2:9">
      <c r="B528" s="2"/>
      <c r="C528" s="2"/>
      <c r="D528" s="2"/>
      <c r="E528" s="2"/>
      <c r="F528" s="2"/>
      <c r="G528" s="2"/>
      <c r="H528" s="2"/>
      <c r="I528" s="2"/>
    </row>
    <row r="529" spans="2:9">
      <c r="B529" s="2"/>
      <c r="C529" s="2"/>
      <c r="D529" s="2"/>
      <c r="E529" s="2"/>
      <c r="F529" s="2"/>
      <c r="G529" s="2"/>
      <c r="H529" s="2"/>
      <c r="I529" s="2"/>
    </row>
    <row r="530" spans="2:9">
      <c r="B530" s="2"/>
      <c r="C530" s="2"/>
      <c r="D530" s="2"/>
      <c r="E530" s="2"/>
      <c r="F530" s="2"/>
      <c r="G530" s="2"/>
      <c r="H530" s="2"/>
      <c r="I530" s="2"/>
    </row>
    <row r="531" spans="2:9">
      <c r="B531" s="2"/>
      <c r="C531" s="2"/>
      <c r="D531" s="2"/>
      <c r="E531" s="2"/>
      <c r="F531" s="2"/>
      <c r="G531" s="2"/>
      <c r="H531" s="2"/>
      <c r="I531" s="2"/>
    </row>
    <row r="532" spans="2:9">
      <c r="B532" s="2"/>
      <c r="C532" s="2"/>
      <c r="D532" s="2"/>
      <c r="E532" s="2"/>
      <c r="F532" s="2"/>
      <c r="G532" s="2"/>
      <c r="H532" s="2"/>
      <c r="I532" s="2"/>
    </row>
    <row r="533" spans="2:9">
      <c r="B533" s="2"/>
      <c r="C533" s="2"/>
      <c r="D533" s="2"/>
      <c r="E533" s="2"/>
      <c r="F533" s="2"/>
      <c r="G533" s="2"/>
      <c r="H533" s="2"/>
      <c r="I533" s="2"/>
    </row>
    <row r="534" spans="2:9">
      <c r="B534" s="2"/>
      <c r="C534" s="2"/>
      <c r="D534" s="2"/>
      <c r="E534" s="2"/>
      <c r="F534" s="2"/>
      <c r="G534" s="2"/>
      <c r="H534" s="2"/>
      <c r="I534" s="2"/>
    </row>
    <row r="535" spans="2:9">
      <c r="B535" s="2"/>
      <c r="C535" s="2"/>
      <c r="D535" s="2"/>
      <c r="E535" s="2"/>
      <c r="F535" s="2"/>
      <c r="G535" s="2"/>
      <c r="H535" s="2"/>
      <c r="I535" s="2"/>
    </row>
    <row r="536" spans="2:9">
      <c r="B536" s="2"/>
      <c r="C536" s="2"/>
      <c r="D536" s="2"/>
      <c r="E536" s="2"/>
      <c r="F536" s="2"/>
      <c r="G536" s="2"/>
      <c r="H536" s="2"/>
      <c r="I536" s="2"/>
    </row>
    <row r="537" spans="2:9">
      <c r="B537" s="2"/>
      <c r="C537" s="2"/>
      <c r="D537" s="2"/>
      <c r="E537" s="2"/>
      <c r="F537" s="2"/>
      <c r="G537" s="2"/>
      <c r="H537" s="2"/>
      <c r="I537" s="2"/>
    </row>
    <row r="538" spans="2:9">
      <c r="B538" s="2"/>
      <c r="C538" s="2"/>
      <c r="D538" s="2"/>
      <c r="E538" s="2"/>
      <c r="F538" s="2"/>
      <c r="G538" s="2"/>
      <c r="H538" s="2"/>
      <c r="I538" s="2"/>
    </row>
    <row r="539" spans="2:9">
      <c r="B539" s="2"/>
      <c r="C539" s="2"/>
      <c r="D539" s="2"/>
      <c r="E539" s="2"/>
      <c r="F539" s="2"/>
      <c r="G539" s="2"/>
      <c r="H539" s="2"/>
      <c r="I539" s="2"/>
    </row>
    <row r="540" spans="2:9">
      <c r="B540" s="2"/>
      <c r="C540" s="2"/>
      <c r="D540" s="2"/>
      <c r="E540" s="2"/>
      <c r="F540" s="2"/>
      <c r="G540" s="2"/>
      <c r="H540" s="2"/>
      <c r="I540" s="2"/>
    </row>
    <row r="541" spans="2:9">
      <c r="B541" s="2"/>
      <c r="C541" s="2"/>
      <c r="D541" s="2"/>
      <c r="E541" s="2"/>
      <c r="F541" s="2"/>
      <c r="G541" s="2"/>
      <c r="H541" s="2"/>
      <c r="I541" s="2"/>
    </row>
    <row r="542" spans="2:9">
      <c r="B542" s="2"/>
      <c r="C542" s="2"/>
      <c r="D542" s="2"/>
      <c r="E542" s="2"/>
      <c r="F542" s="2"/>
      <c r="G542" s="2"/>
      <c r="H542" s="2"/>
      <c r="I542" s="2"/>
    </row>
    <row r="543" spans="2:9">
      <c r="B543" s="2"/>
      <c r="C543" s="2"/>
      <c r="D543" s="2"/>
      <c r="E543" s="2"/>
      <c r="F543" s="2"/>
      <c r="G543" s="2"/>
      <c r="H543" s="2"/>
      <c r="I543" s="2"/>
    </row>
    <row r="544" spans="2:9">
      <c r="B544" s="2"/>
      <c r="C544" s="2"/>
      <c r="D544" s="2"/>
      <c r="E544" s="2"/>
      <c r="F544" s="2"/>
      <c r="G544" s="2"/>
      <c r="H544" s="2"/>
      <c r="I544" s="2"/>
    </row>
    <row r="545" spans="2:9">
      <c r="B545" s="2"/>
      <c r="C545" s="2"/>
      <c r="D545" s="2"/>
      <c r="E545" s="2"/>
      <c r="F545" s="2"/>
      <c r="G545" s="2"/>
      <c r="H545" s="2"/>
      <c r="I545" s="2"/>
    </row>
    <row r="546" spans="2:9">
      <c r="B546" s="2"/>
      <c r="C546" s="2"/>
      <c r="D546" s="2"/>
      <c r="E546" s="2"/>
      <c r="F546" s="2"/>
      <c r="G546" s="2"/>
      <c r="H546" s="2"/>
      <c r="I546" s="2"/>
    </row>
    <row r="547" spans="2:9">
      <c r="B547" s="2"/>
      <c r="C547" s="2"/>
      <c r="D547" s="2"/>
      <c r="E547" s="2"/>
      <c r="F547" s="2"/>
      <c r="G547" s="2"/>
      <c r="H547" s="2"/>
      <c r="I547" s="2"/>
    </row>
    <row r="548" spans="2:9">
      <c r="B548" s="2"/>
      <c r="C548" s="2"/>
      <c r="D548" s="2"/>
      <c r="E548" s="2"/>
      <c r="F548" s="2"/>
      <c r="G548" s="2"/>
      <c r="H548" s="2"/>
      <c r="I548" s="2"/>
    </row>
    <row r="549" spans="2:9">
      <c r="B549" s="2"/>
      <c r="C549" s="2"/>
      <c r="D549" s="2"/>
      <c r="E549" s="2"/>
      <c r="F549" s="2"/>
      <c r="G549" s="2"/>
      <c r="H549" s="2"/>
      <c r="I549" s="2"/>
    </row>
    <row r="550" spans="2:9">
      <c r="B550" s="2"/>
      <c r="C550" s="2"/>
      <c r="D550" s="2"/>
      <c r="E550" s="2"/>
      <c r="F550" s="2"/>
      <c r="G550" s="2"/>
      <c r="H550" s="2"/>
      <c r="I550" s="2"/>
    </row>
    <row r="551" spans="2:9">
      <c r="B551" s="2"/>
      <c r="C551" s="2"/>
      <c r="D551" s="2"/>
      <c r="E551" s="2"/>
      <c r="F551" s="2"/>
      <c r="G551" s="2"/>
      <c r="H551" s="2"/>
      <c r="I551" s="2"/>
    </row>
    <row r="552" spans="2:9">
      <c r="B552" s="2"/>
      <c r="C552" s="2"/>
      <c r="D552" s="2"/>
      <c r="E552" s="2"/>
      <c r="F552" s="2"/>
      <c r="G552" s="2"/>
      <c r="H552" s="2"/>
      <c r="I552" s="2"/>
    </row>
    <row r="553" spans="2:9">
      <c r="B553" s="2"/>
      <c r="C553" s="2"/>
      <c r="D553" s="2"/>
      <c r="E553" s="2"/>
      <c r="F553" s="2"/>
      <c r="G553" s="2"/>
      <c r="H553" s="2"/>
      <c r="I553" s="2"/>
    </row>
    <row r="554" spans="2:9">
      <c r="B554" s="2"/>
      <c r="C554" s="2"/>
      <c r="D554" s="2"/>
      <c r="E554" s="2"/>
      <c r="F554" s="2"/>
      <c r="G554" s="2"/>
      <c r="H554" s="2"/>
      <c r="I554" s="2"/>
    </row>
    <row r="555" spans="2:9">
      <c r="B555" s="2"/>
      <c r="C555" s="2"/>
      <c r="D555" s="2"/>
      <c r="E555" s="2"/>
      <c r="F555" s="2"/>
      <c r="G555" s="2"/>
      <c r="H555" s="2"/>
      <c r="I555" s="2"/>
    </row>
    <row r="556" spans="2:9">
      <c r="B556" s="2"/>
      <c r="C556" s="2"/>
      <c r="D556" s="2"/>
      <c r="E556" s="2"/>
      <c r="F556" s="2"/>
      <c r="G556" s="2"/>
      <c r="H556" s="2"/>
      <c r="I556" s="2"/>
    </row>
    <row r="557" spans="2:9">
      <c r="B557" s="2"/>
      <c r="C557" s="2"/>
      <c r="D557" s="2"/>
      <c r="E557" s="2"/>
      <c r="F557" s="2"/>
      <c r="G557" s="2"/>
      <c r="H557" s="2"/>
      <c r="I557" s="2"/>
    </row>
    <row r="558" spans="2:9">
      <c r="B558" s="2"/>
      <c r="C558" s="2"/>
      <c r="D558" s="2"/>
      <c r="E558" s="2"/>
      <c r="F558" s="2"/>
      <c r="G558" s="2"/>
      <c r="H558" s="2"/>
      <c r="I558" s="2"/>
    </row>
    <row r="559" spans="2:9">
      <c r="B559" s="2"/>
      <c r="C559" s="2"/>
      <c r="D559" s="2"/>
      <c r="E559" s="2"/>
      <c r="F559" s="2"/>
      <c r="G559" s="2"/>
      <c r="H559" s="2"/>
      <c r="I559" s="2"/>
    </row>
    <row r="560" spans="2:9">
      <c r="B560" s="2"/>
      <c r="C560" s="2"/>
      <c r="D560" s="2"/>
      <c r="E560" s="2"/>
      <c r="F560" s="2"/>
      <c r="G560" s="2"/>
      <c r="H560" s="2"/>
      <c r="I560" s="2"/>
    </row>
    <row r="561" spans="2:9">
      <c r="B561" s="2"/>
      <c r="C561" s="2"/>
      <c r="D561" s="2"/>
      <c r="E561" s="2"/>
      <c r="F561" s="2"/>
      <c r="G561" s="2"/>
      <c r="H561" s="2"/>
      <c r="I561" s="2"/>
    </row>
    <row r="562" spans="2:9">
      <c r="B562" s="2"/>
      <c r="C562" s="2"/>
      <c r="D562" s="2"/>
      <c r="E562" s="2"/>
      <c r="F562" s="2"/>
      <c r="G562" s="2"/>
      <c r="H562" s="2"/>
      <c r="I562" s="2"/>
    </row>
    <row r="563" spans="2:9">
      <c r="B563" s="2"/>
      <c r="C563" s="2"/>
      <c r="D563" s="2"/>
      <c r="E563" s="2"/>
      <c r="F563" s="2"/>
      <c r="G563" s="2"/>
      <c r="H563" s="2"/>
      <c r="I563" s="2"/>
    </row>
    <row r="564" spans="2:9">
      <c r="B564" s="2"/>
      <c r="C564" s="2"/>
      <c r="D564" s="2"/>
      <c r="E564" s="2"/>
      <c r="F564" s="2"/>
      <c r="G564" s="2"/>
      <c r="H564" s="2"/>
      <c r="I564" s="2"/>
    </row>
    <row r="565" spans="2:9">
      <c r="B565" s="2"/>
      <c r="C565" s="2"/>
      <c r="D565" s="2"/>
      <c r="E565" s="2"/>
      <c r="F565" s="2"/>
      <c r="G565" s="2"/>
      <c r="H565" s="2"/>
      <c r="I565" s="2"/>
    </row>
    <row r="566" spans="2:9">
      <c r="B566" s="2"/>
      <c r="C566" s="2"/>
      <c r="D566" s="2"/>
      <c r="E566" s="2"/>
      <c r="F566" s="2"/>
      <c r="G566" s="2"/>
      <c r="H566" s="2"/>
      <c r="I566" s="2"/>
    </row>
    <row r="567" spans="2:9">
      <c r="B567" s="2"/>
      <c r="C567" s="2"/>
      <c r="D567" s="2"/>
      <c r="E567" s="2"/>
      <c r="F567" s="2"/>
      <c r="G567" s="2"/>
      <c r="H567" s="2"/>
      <c r="I567" s="2"/>
    </row>
    <row r="568" spans="2:9">
      <c r="B568" s="2"/>
      <c r="C568" s="2"/>
      <c r="D568" s="2"/>
      <c r="E568" s="2"/>
      <c r="F568" s="2"/>
      <c r="G568" s="2"/>
      <c r="H568" s="2"/>
      <c r="I568" s="2"/>
    </row>
    <row r="569" spans="2:9">
      <c r="B569" s="2"/>
      <c r="C569" s="2"/>
      <c r="D569" s="2"/>
      <c r="E569" s="2"/>
      <c r="F569" s="2"/>
      <c r="G569" s="2"/>
      <c r="H569" s="2"/>
      <c r="I569" s="2"/>
    </row>
    <row r="570" spans="2:9">
      <c r="B570" s="2"/>
      <c r="C570" s="2"/>
      <c r="D570" s="2"/>
      <c r="E570" s="2"/>
      <c r="F570" s="2"/>
      <c r="G570" s="2"/>
      <c r="H570" s="2"/>
      <c r="I570" s="2"/>
    </row>
    <row r="571" spans="2:9">
      <c r="B571" s="2"/>
      <c r="C571" s="2"/>
      <c r="D571" s="2"/>
      <c r="E571" s="2"/>
      <c r="F571" s="2"/>
      <c r="G571" s="2"/>
      <c r="H571" s="2"/>
      <c r="I571" s="2"/>
    </row>
    <row r="572" spans="2:9">
      <c r="B572" s="2"/>
      <c r="C572" s="2"/>
      <c r="D572" s="2"/>
      <c r="E572" s="2"/>
      <c r="F572" s="2"/>
      <c r="G572" s="2"/>
      <c r="H572" s="2"/>
      <c r="I572" s="2"/>
    </row>
    <row r="573" spans="2:9">
      <c r="B573" s="2"/>
      <c r="C573" s="2"/>
      <c r="D573" s="2"/>
      <c r="E573" s="2"/>
      <c r="F573" s="2"/>
      <c r="G573" s="2"/>
      <c r="H573" s="2"/>
      <c r="I573" s="2"/>
    </row>
    <row r="574" spans="2:9">
      <c r="B574" s="2"/>
      <c r="C574" s="2"/>
      <c r="D574" s="2"/>
      <c r="E574" s="2"/>
      <c r="F574" s="2"/>
      <c r="G574" s="2"/>
      <c r="H574" s="2"/>
      <c r="I574" s="2"/>
    </row>
    <row r="575" spans="2:9">
      <c r="B575" s="2"/>
      <c r="C575" s="2"/>
      <c r="D575" s="2"/>
      <c r="E575" s="2"/>
      <c r="F575" s="2"/>
      <c r="G575" s="2"/>
      <c r="H575" s="2"/>
      <c r="I575" s="2"/>
    </row>
    <row r="576" spans="2:9">
      <c r="B576" s="2"/>
      <c r="C576" s="2"/>
      <c r="D576" s="2"/>
      <c r="E576" s="2"/>
      <c r="F576" s="2"/>
      <c r="G576" s="2"/>
      <c r="H576" s="2"/>
      <c r="I576" s="2"/>
    </row>
    <row r="577" spans="2:9">
      <c r="B577" s="2"/>
      <c r="C577" s="2"/>
      <c r="D577" s="2"/>
      <c r="E577" s="2"/>
      <c r="F577" s="2"/>
      <c r="G577" s="2"/>
      <c r="H577" s="2"/>
      <c r="I577" s="2"/>
    </row>
    <row r="578" spans="2:9">
      <c r="B578" s="2"/>
      <c r="C578" s="2"/>
      <c r="D578" s="2"/>
      <c r="E578" s="2"/>
      <c r="F578" s="2"/>
      <c r="G578" s="2"/>
      <c r="H578" s="2"/>
      <c r="I578" s="2"/>
    </row>
    <row r="579" spans="2:9">
      <c r="B579" s="2"/>
      <c r="C579" s="2"/>
      <c r="D579" s="2"/>
      <c r="E579" s="2"/>
      <c r="F579" s="2"/>
      <c r="G579" s="2"/>
      <c r="H579" s="2"/>
      <c r="I579" s="2"/>
    </row>
    <row r="580" spans="2:9">
      <c r="B580" s="2"/>
      <c r="C580" s="2"/>
      <c r="D580" s="2"/>
      <c r="E580" s="2"/>
      <c r="F580" s="2"/>
      <c r="G580" s="2"/>
      <c r="H580" s="2"/>
      <c r="I580" s="2"/>
    </row>
    <row r="581" spans="2:9">
      <c r="B581" s="2"/>
      <c r="C581" s="2"/>
      <c r="D581" s="2"/>
      <c r="E581" s="2"/>
      <c r="F581" s="2"/>
      <c r="G581" s="2"/>
      <c r="H581" s="2"/>
      <c r="I581" s="2"/>
    </row>
    <row r="582" spans="2:9">
      <c r="B582" s="2"/>
      <c r="C582" s="2"/>
      <c r="D582" s="2"/>
      <c r="E582" s="2"/>
      <c r="F582" s="2"/>
      <c r="G582" s="2"/>
      <c r="H582" s="2"/>
      <c r="I582" s="2"/>
    </row>
    <row r="583" spans="2:9">
      <c r="B583" s="2"/>
      <c r="C583" s="2"/>
      <c r="D583" s="2"/>
      <c r="E583" s="2"/>
      <c r="F583" s="2"/>
      <c r="G583" s="2"/>
      <c r="H583" s="2"/>
      <c r="I583" s="2"/>
    </row>
    <row r="584" spans="2:9">
      <c r="B584" s="2"/>
      <c r="C584" s="2"/>
      <c r="D584" s="2"/>
      <c r="E584" s="2"/>
      <c r="F584" s="2"/>
      <c r="G584" s="2"/>
      <c r="H584" s="2"/>
      <c r="I584" s="2"/>
    </row>
    <row r="585" spans="2:9">
      <c r="B585" s="2"/>
      <c r="C585" s="2"/>
      <c r="D585" s="2"/>
      <c r="E585" s="2"/>
      <c r="F585" s="2"/>
      <c r="G585" s="2"/>
      <c r="H585" s="2"/>
      <c r="I585" s="2"/>
    </row>
    <row r="586" spans="2:9">
      <c r="B586" s="2"/>
      <c r="C586" s="2"/>
      <c r="D586" s="2"/>
      <c r="E586" s="2"/>
      <c r="F586" s="2"/>
      <c r="G586" s="2"/>
      <c r="H586" s="2"/>
      <c r="I586" s="2"/>
    </row>
    <row r="587" spans="2:9">
      <c r="B587" s="2"/>
      <c r="C587" s="2"/>
      <c r="D587" s="2"/>
      <c r="E587" s="2"/>
      <c r="F587" s="2"/>
      <c r="G587" s="2"/>
      <c r="H587" s="2"/>
      <c r="I587" s="2"/>
    </row>
    <row r="588" spans="2:9">
      <c r="B588" s="2"/>
      <c r="C588" s="2"/>
      <c r="D588" s="2"/>
      <c r="E588" s="2"/>
      <c r="F588" s="2"/>
      <c r="G588" s="2"/>
      <c r="H588" s="2"/>
      <c r="I588" s="2"/>
    </row>
    <row r="589" spans="2:9">
      <c r="B589" s="2"/>
      <c r="C589" s="2"/>
      <c r="D589" s="2"/>
      <c r="E589" s="2"/>
      <c r="F589" s="2"/>
      <c r="G589" s="2"/>
      <c r="H589" s="2"/>
      <c r="I589" s="2"/>
    </row>
    <row r="590" spans="2:9">
      <c r="B590" s="2"/>
      <c r="C590" s="2"/>
      <c r="D590" s="2"/>
      <c r="E590" s="2"/>
      <c r="F590" s="2"/>
      <c r="G590" s="2"/>
      <c r="H590" s="2"/>
      <c r="I590" s="2"/>
    </row>
    <row r="591" spans="2:9">
      <c r="B591" s="2"/>
      <c r="C591" s="2"/>
      <c r="D591" s="2"/>
      <c r="E591" s="2"/>
      <c r="F591" s="2"/>
      <c r="G591" s="2"/>
      <c r="H591" s="2"/>
      <c r="I591" s="2"/>
    </row>
    <row r="592" spans="2:9">
      <c r="B592" s="2"/>
      <c r="C592" s="2"/>
      <c r="D592" s="2"/>
      <c r="E592" s="2"/>
      <c r="F592" s="2"/>
      <c r="G592" s="2"/>
      <c r="H592" s="2"/>
      <c r="I592" s="2"/>
    </row>
    <row r="593" spans="2:9">
      <c r="B593" s="2"/>
      <c r="C593" s="2"/>
      <c r="D593" s="2"/>
      <c r="E593" s="2"/>
      <c r="F593" s="2"/>
      <c r="G593" s="2"/>
      <c r="H593" s="2"/>
      <c r="I593" s="2"/>
    </row>
    <row r="594" spans="2:9">
      <c r="B594" s="2"/>
      <c r="C594" s="2"/>
      <c r="D594" s="2"/>
      <c r="E594" s="2"/>
      <c r="F594" s="2"/>
      <c r="G594" s="2"/>
      <c r="H594" s="2"/>
      <c r="I594" s="2"/>
    </row>
    <row r="595" spans="2:9">
      <c r="B595" s="2"/>
      <c r="C595" s="2"/>
      <c r="D595" s="2"/>
      <c r="E595" s="2"/>
      <c r="F595" s="2"/>
      <c r="G595" s="2"/>
      <c r="H595" s="2"/>
      <c r="I595" s="2"/>
    </row>
    <row r="596" spans="2:9">
      <c r="B596" s="2"/>
      <c r="C596" s="2"/>
      <c r="D596" s="2"/>
      <c r="E596" s="2"/>
      <c r="F596" s="2"/>
      <c r="G596" s="2"/>
      <c r="H596" s="2"/>
      <c r="I596" s="2"/>
    </row>
    <row r="597" spans="2:9">
      <c r="B597" s="2"/>
      <c r="C597" s="2"/>
      <c r="D597" s="2"/>
      <c r="E597" s="2"/>
      <c r="F597" s="2"/>
      <c r="G597" s="2"/>
      <c r="H597" s="2"/>
      <c r="I597" s="2"/>
    </row>
    <row r="598" spans="2:9">
      <c r="B598" s="2"/>
      <c r="C598" s="2"/>
      <c r="D598" s="2"/>
      <c r="E598" s="2"/>
      <c r="F598" s="2"/>
      <c r="G598" s="2"/>
      <c r="H598" s="2"/>
      <c r="I598" s="2"/>
    </row>
    <row r="599" spans="2:9">
      <c r="B599" s="2"/>
      <c r="C599" s="2"/>
      <c r="D599" s="2"/>
      <c r="E599" s="2"/>
      <c r="F599" s="2"/>
      <c r="G599" s="2"/>
      <c r="H599" s="2"/>
      <c r="I599" s="2"/>
    </row>
  </sheetData>
  <sheetCalcPr fullCalcOnLoad="1"/>
  <mergeCells count="5">
    <mergeCell ref="B7:F7"/>
    <mergeCell ref="G7:I7"/>
    <mergeCell ref="A1:I1"/>
    <mergeCell ref="A2:I2"/>
    <mergeCell ref="B6:I6"/>
  </mergeCells>
  <phoneticPr fontId="3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tabColor rgb="FF3333FF"/>
  </sheetPr>
  <dimension ref="A1:AD38"/>
  <sheetViews>
    <sheetView showGridLines="0" zoomScaleNormal="60" zoomScalePageLayoutView="60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P34" sqref="P34"/>
    </sheetView>
  </sheetViews>
  <sheetFormatPr baseColWidth="10" defaultColWidth="8.6640625" defaultRowHeight="13" outlineLevelCol="1"/>
  <cols>
    <col min="1" max="1" width="2.5" style="118" customWidth="1"/>
    <col min="2" max="2" width="51.83203125" style="118" customWidth="1"/>
    <col min="3" max="3" width="2.5" style="118" customWidth="1"/>
    <col min="4" max="4" width="0" style="118" hidden="1" customWidth="1" outlineLevel="1"/>
    <col min="5" max="5" width="9" style="118" hidden="1" customWidth="1" outlineLevel="1"/>
    <col min="6" max="6" width="12.5" style="118" customWidth="1" collapsed="1"/>
    <col min="7" max="7" width="1.83203125" style="118" customWidth="1"/>
    <col min="8" max="8" width="11" style="118" hidden="1" customWidth="1" outlineLevel="1"/>
    <col min="9" max="9" width="13.5" style="118" customWidth="1" collapsed="1"/>
    <col min="10" max="10" width="1.5" style="118" customWidth="1"/>
    <col min="11" max="11" width="9.83203125" style="118" hidden="1" customWidth="1" outlineLevel="1"/>
    <col min="12" max="12" width="8.5" style="118" customWidth="1" collapsed="1"/>
    <col min="13" max="13" width="10.1640625" style="118" hidden="1" customWidth="1" outlineLevel="1"/>
    <col min="14" max="14" width="9" style="118" customWidth="1" collapsed="1"/>
    <col min="15" max="15" width="10.33203125" style="118" hidden="1" customWidth="1" outlineLevel="1"/>
    <col min="16" max="16" width="9" style="118" customWidth="1" collapsed="1"/>
    <col min="17" max="17" width="1.5" style="118" customWidth="1"/>
    <col min="18" max="18" width="9" style="118" hidden="1" customWidth="1" outlineLevel="1"/>
    <col min="19" max="19" width="9" style="118" customWidth="1" collapsed="1"/>
    <col min="20" max="20" width="1.33203125" style="118" customWidth="1"/>
    <col min="21" max="21" width="9.5" style="118" hidden="1" customWidth="1" outlineLevel="1"/>
    <col min="22" max="22" width="12.33203125" style="118" customWidth="1" collapsed="1"/>
    <col min="23" max="23" width="10.1640625" style="118" hidden="1" customWidth="1" outlineLevel="1"/>
    <col min="24" max="24" width="12.1640625" style="118" customWidth="1" collapsed="1"/>
    <col min="25" max="25" width="2.33203125" style="118" customWidth="1"/>
    <col min="26" max="26" width="10.5" style="118" hidden="1" customWidth="1" outlineLevel="1"/>
    <col min="27" max="27" width="13" style="118" customWidth="1" collapsed="1"/>
    <col min="28" max="28" width="2.1640625" style="118" customWidth="1"/>
    <col min="29" max="29" width="7.6640625" style="118" customWidth="1"/>
    <col min="30" max="34" width="14.83203125" style="118" customWidth="1"/>
    <col min="35" max="41" width="10.33203125" style="118" customWidth="1"/>
    <col min="42" max="16384" width="8.6640625" style="118"/>
  </cols>
  <sheetData>
    <row r="1" spans="2:30">
      <c r="B1" s="117"/>
    </row>
    <row r="2" spans="2:30">
      <c r="B2" s="119" t="s">
        <v>121</v>
      </c>
      <c r="C2" s="174"/>
      <c r="D2" s="174"/>
      <c r="E2" s="174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6"/>
      <c r="AD2" s="120"/>
    </row>
    <row r="3" spans="2:30">
      <c r="B3" s="177" t="s">
        <v>122</v>
      </c>
      <c r="C3" s="178"/>
      <c r="D3" s="178"/>
      <c r="E3" s="17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79"/>
      <c r="AD3" s="120"/>
    </row>
    <row r="4" spans="2:30" ht="16">
      <c r="B4" s="180"/>
      <c r="C4" s="181"/>
      <c r="D4" s="181"/>
      <c r="E4" s="181"/>
      <c r="F4" s="148"/>
      <c r="G4" s="148"/>
      <c r="H4" s="148"/>
      <c r="I4" s="148"/>
      <c r="J4" s="148"/>
      <c r="K4" s="264"/>
      <c r="L4" s="265"/>
      <c r="M4" s="265"/>
      <c r="N4" s="265"/>
      <c r="O4" s="233"/>
      <c r="P4" s="233"/>
      <c r="Q4" s="182"/>
      <c r="R4" s="182"/>
      <c r="S4" s="182"/>
      <c r="T4" s="182"/>
      <c r="U4" s="182"/>
      <c r="V4" s="182"/>
      <c r="W4" s="182"/>
      <c r="X4" s="182"/>
      <c r="Y4" s="182"/>
      <c r="Z4" s="148"/>
      <c r="AA4" s="148"/>
      <c r="AB4" s="148"/>
      <c r="AC4" s="179"/>
      <c r="AD4" s="120"/>
    </row>
    <row r="5" spans="2:30" ht="54.75" customHeight="1" thickBot="1">
      <c r="B5" s="220" t="s">
        <v>123</v>
      </c>
      <c r="C5" s="221"/>
      <c r="D5" s="222" t="s">
        <v>187</v>
      </c>
      <c r="E5" s="222" t="s">
        <v>188</v>
      </c>
      <c r="F5" s="223" t="s">
        <v>189</v>
      </c>
      <c r="G5" s="224"/>
      <c r="H5" s="223" t="s">
        <v>190</v>
      </c>
      <c r="I5" s="223" t="s">
        <v>124</v>
      </c>
      <c r="J5" s="225"/>
      <c r="K5" s="226" t="s">
        <v>191</v>
      </c>
      <c r="L5" s="227" t="s">
        <v>192</v>
      </c>
      <c r="M5" s="226" t="s">
        <v>193</v>
      </c>
      <c r="N5" s="226" t="s">
        <v>194</v>
      </c>
      <c r="O5" s="226" t="s">
        <v>214</v>
      </c>
      <c r="P5" s="226" t="s">
        <v>215</v>
      </c>
      <c r="Q5" s="228"/>
      <c r="R5" s="228" t="s">
        <v>195</v>
      </c>
      <c r="S5" s="226" t="s">
        <v>196</v>
      </c>
      <c r="T5" s="228"/>
      <c r="U5" s="226" t="s">
        <v>197</v>
      </c>
      <c r="V5" s="223" t="s">
        <v>125</v>
      </c>
      <c r="W5" s="226" t="s">
        <v>198</v>
      </c>
      <c r="X5" s="223" t="s">
        <v>199</v>
      </c>
      <c r="Y5" s="228"/>
      <c r="Z5" s="229" t="s">
        <v>200</v>
      </c>
      <c r="AA5" s="226" t="s">
        <v>201</v>
      </c>
      <c r="AB5" s="297"/>
      <c r="AC5" s="230" t="s">
        <v>32</v>
      </c>
    </row>
    <row r="6" spans="2:30" ht="14" customHeight="1">
      <c r="B6" s="194" t="s">
        <v>126</v>
      </c>
      <c r="C6" s="140"/>
      <c r="D6" s="140"/>
      <c r="E6" s="140"/>
      <c r="F6" s="121"/>
      <c r="G6" s="121"/>
      <c r="H6" s="121"/>
      <c r="I6" s="121"/>
      <c r="J6" s="121"/>
      <c r="K6" s="121"/>
      <c r="L6" s="121"/>
      <c r="M6" s="121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48"/>
      <c r="AA6" s="122"/>
      <c r="AB6" s="297"/>
      <c r="AC6" s="179"/>
    </row>
    <row r="7" spans="2:30" ht="14" customHeight="1">
      <c r="B7" s="197" t="s">
        <v>127</v>
      </c>
      <c r="C7" s="149"/>
      <c r="D7" s="150">
        <f>5.7/30.52</f>
        <v>0.18676277850589779</v>
      </c>
      <c r="E7" s="235">
        <v>3990</v>
      </c>
      <c r="F7" s="152">
        <f>E7*D7</f>
        <v>745.18348623853217</v>
      </c>
      <c r="G7" s="236"/>
      <c r="H7" s="237">
        <f>(3670-1967+3496)/30.52</f>
        <v>170.3473132372215</v>
      </c>
      <c r="I7" s="152">
        <f>F7+H7</f>
        <v>915.53079947575361</v>
      </c>
      <c r="J7" s="123"/>
      <c r="K7" s="124">
        <f>2112.968/30.52</f>
        <v>69.232241153342073</v>
      </c>
      <c r="L7" s="238">
        <f>F7/K7</f>
        <v>10.763532623305228</v>
      </c>
      <c r="M7" s="124">
        <f>2282/30.52</f>
        <v>74.77064220183486</v>
      </c>
      <c r="N7" s="183">
        <f>F7/M7</f>
        <v>9.9662576687116573</v>
      </c>
      <c r="O7" s="250">
        <f>2458/30.52</f>
        <v>80.537352555701176</v>
      </c>
      <c r="P7" s="183">
        <f>F7/O7</f>
        <v>9.2526444263628971</v>
      </c>
      <c r="Q7" s="148"/>
      <c r="R7" s="184">
        <f>10191.67/30.52</f>
        <v>333.93414154652686</v>
      </c>
      <c r="S7" s="153">
        <f>F7/R7</f>
        <v>2.2315282971289299</v>
      </c>
      <c r="T7" s="148"/>
      <c r="U7" s="185">
        <f>3837/30.52</f>
        <v>125.72083879423329</v>
      </c>
      <c r="V7" s="238">
        <f>I7/U7</f>
        <v>7.282251759186865</v>
      </c>
      <c r="W7" s="185">
        <f>3602/30.52</f>
        <v>118.02096985583225</v>
      </c>
      <c r="X7" s="183">
        <f>I7/W7</f>
        <v>7.757357023875624</v>
      </c>
      <c r="Y7" s="148"/>
      <c r="Z7" s="178"/>
      <c r="AA7" s="294">
        <v>6.9599999999999995E-2</v>
      </c>
      <c r="AB7" s="297"/>
      <c r="AC7" s="299">
        <v>0.22500000000000001</v>
      </c>
    </row>
    <row r="8" spans="2:30" ht="14" customHeight="1">
      <c r="B8" s="197" t="s">
        <v>128</v>
      </c>
      <c r="C8" s="149"/>
      <c r="D8" s="150">
        <f>7.15/30.52</f>
        <v>0.23427260812581915</v>
      </c>
      <c r="E8" s="235">
        <v>1663.73</v>
      </c>
      <c r="F8" s="152">
        <f>E8*D8</f>
        <v>389.76636631716912</v>
      </c>
      <c r="G8" s="239"/>
      <c r="H8" s="237">
        <f xml:space="preserve"> (33+620.996+2325.024-128.689)/30.52</f>
        <v>93.392234600262128</v>
      </c>
      <c r="I8" s="152">
        <f>F8+H8</f>
        <v>483.15860091743127</v>
      </c>
      <c r="J8" s="123"/>
      <c r="K8" s="124">
        <f>1007.548/30.52</f>
        <v>33.012712975098296</v>
      </c>
      <c r="L8" s="238">
        <f>F8/K8</f>
        <v>11.806553633176783</v>
      </c>
      <c r="M8" s="124">
        <f>1112/30.52</f>
        <v>36.435124508519003</v>
      </c>
      <c r="N8" s="183">
        <f>F8/M8</f>
        <v>10.697544514388492</v>
      </c>
      <c r="O8" s="250">
        <f>1244/30.52</f>
        <v>40.760157273918743</v>
      </c>
      <c r="P8" s="183">
        <f>F8/O8</f>
        <v>9.5624352893890681</v>
      </c>
      <c r="Q8" s="148"/>
      <c r="R8" s="184">
        <f>6936.2009/30.52</f>
        <v>227.26739515072083</v>
      </c>
      <c r="S8" s="153">
        <f>F8/R8</f>
        <v>1.7150122482755656</v>
      </c>
      <c r="T8" s="148"/>
      <c r="U8" s="185">
        <f>1790/30.52</f>
        <v>58.650065530799473</v>
      </c>
      <c r="V8" s="156">
        <f>I8/U8</f>
        <v>8.2379891061452533</v>
      </c>
      <c r="W8" s="185">
        <f>2083/30.52</f>
        <v>68.250327653997374</v>
      </c>
      <c r="X8" s="183">
        <f>I8/W8</f>
        <v>7.0792129140662521</v>
      </c>
      <c r="Y8" s="148"/>
      <c r="Z8" s="178"/>
      <c r="AA8" s="294">
        <v>7.7299999999999994E-2</v>
      </c>
      <c r="AB8" s="297"/>
      <c r="AC8" s="299">
        <v>0.13500000000000001</v>
      </c>
    </row>
    <row r="9" spans="2:30" s="126" customFormat="1" ht="14" customHeight="1">
      <c r="B9" s="197" t="s">
        <v>129</v>
      </c>
      <c r="C9" s="149"/>
      <c r="D9" s="150">
        <f>22/42.68</f>
        <v>0.51546391752577325</v>
      </c>
      <c r="E9" s="235">
        <v>2011.36</v>
      </c>
      <c r="F9" s="152">
        <f>E9*D9</f>
        <v>1036.7835051546392</v>
      </c>
      <c r="G9" s="240"/>
      <c r="H9" s="155">
        <f>15745/42.68</f>
        <v>368.90815370196816</v>
      </c>
      <c r="I9" s="152">
        <f>F9+H9</f>
        <v>1405.6916588566073</v>
      </c>
      <c r="J9" s="123"/>
      <c r="K9" s="124">
        <f>4130/42.68</f>
        <v>96.766635426429247</v>
      </c>
      <c r="L9" s="238">
        <f>F9/K9</f>
        <v>10.714266343825665</v>
      </c>
      <c r="M9" s="124">
        <f>4908/42.68</f>
        <v>114.99531396438613</v>
      </c>
      <c r="N9" s="183">
        <f>F9/M9</f>
        <v>9.0158761206193976</v>
      </c>
      <c r="O9" s="250">
        <f>5719/42.68</f>
        <v>133.99718837863168</v>
      </c>
      <c r="P9" s="183">
        <f>F9/O9</f>
        <v>7.7373526840356712</v>
      </c>
      <c r="Q9" s="186"/>
      <c r="R9" s="187">
        <f>22576/42.68</f>
        <v>528.9597000937207</v>
      </c>
      <c r="S9" s="153">
        <f>F9/R9</f>
        <v>1.9600425230333098</v>
      </c>
      <c r="T9" s="186"/>
      <c r="U9" s="188">
        <f>8857/42.68</f>
        <v>207.52108716026243</v>
      </c>
      <c r="V9" s="156">
        <f>I9/U9</f>
        <v>6.7737292536976401</v>
      </c>
      <c r="W9" s="188">
        <f>10419/42.68</f>
        <v>244.11902530459233</v>
      </c>
      <c r="X9" s="183">
        <f>I9/W9</f>
        <v>5.7582224781648907</v>
      </c>
      <c r="Y9" s="186"/>
      <c r="Z9" s="178"/>
      <c r="AA9" s="294">
        <v>0.02</v>
      </c>
      <c r="AB9" s="186"/>
      <c r="AC9" s="300">
        <v>0.191</v>
      </c>
    </row>
    <row r="10" spans="2:30" ht="14" customHeight="1">
      <c r="B10" s="189"/>
      <c r="C10" s="127"/>
      <c r="D10" s="128"/>
      <c r="E10" s="129"/>
      <c r="F10" s="130"/>
      <c r="G10" s="131"/>
      <c r="H10" s="132"/>
      <c r="I10" s="133"/>
      <c r="J10" s="134"/>
      <c r="K10" s="135"/>
      <c r="L10" s="136"/>
      <c r="M10" s="137"/>
      <c r="N10" s="183"/>
      <c r="O10" s="250"/>
      <c r="P10" s="183"/>
      <c r="Q10" s="148"/>
      <c r="R10" s="184"/>
      <c r="S10" s="138"/>
      <c r="T10" s="148"/>
      <c r="U10" s="185"/>
      <c r="V10" s="138"/>
      <c r="W10" s="185"/>
      <c r="X10" s="183"/>
      <c r="Y10" s="148"/>
      <c r="Z10" s="178"/>
      <c r="AA10" s="294"/>
      <c r="AB10" s="148"/>
      <c r="AC10" s="299"/>
    </row>
    <row r="11" spans="2:30" ht="14" customHeight="1">
      <c r="B11" s="194" t="s">
        <v>130</v>
      </c>
      <c r="C11" s="140"/>
      <c r="D11" s="241"/>
      <c r="E11" s="242"/>
      <c r="F11" s="147"/>
      <c r="G11" s="142"/>
      <c r="H11" s="143"/>
      <c r="I11" s="141"/>
      <c r="J11" s="142"/>
      <c r="K11" s="144"/>
      <c r="L11" s="243"/>
      <c r="M11" s="144"/>
      <c r="N11" s="183"/>
      <c r="O11" s="250"/>
      <c r="P11" s="183"/>
      <c r="Q11" s="148"/>
      <c r="R11" s="184"/>
      <c r="S11" s="139"/>
      <c r="T11" s="148"/>
      <c r="U11" s="185"/>
      <c r="V11" s="139"/>
      <c r="W11" s="185"/>
      <c r="X11" s="183"/>
      <c r="Y11" s="148"/>
      <c r="Z11" s="178"/>
      <c r="AA11" s="294"/>
      <c r="AB11" s="148"/>
      <c r="AC11" s="299"/>
    </row>
    <row r="12" spans="2:30" ht="14" customHeight="1">
      <c r="B12" s="190" t="s">
        <v>131</v>
      </c>
      <c r="C12" s="140"/>
      <c r="D12" s="191">
        <f>1.45/1.25</f>
        <v>1.1599999999999999</v>
      </c>
      <c r="E12" s="192">
        <v>858.678</v>
      </c>
      <c r="F12" s="141">
        <f>E12*D12</f>
        <v>996.06647999999996</v>
      </c>
      <c r="G12" s="142"/>
      <c r="H12" s="143">
        <f>(712.301+118.121-662.358)/1.25</f>
        <v>134.45120000000006</v>
      </c>
      <c r="I12" s="141">
        <f>F12+H12</f>
        <v>1130.5176799999999</v>
      </c>
      <c r="J12" s="142"/>
      <c r="K12" s="144">
        <f>55.725/1.25</f>
        <v>44.58</v>
      </c>
      <c r="L12" s="139">
        <f>F12/K12</f>
        <v>22.34334858681023</v>
      </c>
      <c r="M12" s="144">
        <f>94/1.25</f>
        <v>75.2</v>
      </c>
      <c r="N12" s="183">
        <f>F12/M12</f>
        <v>13.24556489361702</v>
      </c>
      <c r="O12" s="250">
        <f>117/1.25</f>
        <v>93.6</v>
      </c>
      <c r="P12" s="183">
        <f>F12/O12</f>
        <v>10.641735897435897</v>
      </c>
      <c r="Q12" s="148"/>
      <c r="R12" s="184">
        <f>935.567/1.25</f>
        <v>748.45360000000005</v>
      </c>
      <c r="S12" s="139">
        <f>F12/R12</f>
        <v>1.3308326394582108</v>
      </c>
      <c r="T12" s="148"/>
      <c r="U12" s="185">
        <f>162/1.25</f>
        <v>129.6</v>
      </c>
      <c r="V12" s="139">
        <f>I12/U12</f>
        <v>8.7231302469135805</v>
      </c>
      <c r="W12" s="185">
        <f>193/1.25</f>
        <v>154.4</v>
      </c>
      <c r="X12" s="183">
        <f>I12/W12</f>
        <v>7.3220056994818643</v>
      </c>
      <c r="Y12" s="148"/>
      <c r="Z12" s="178"/>
      <c r="AA12" s="294">
        <v>2.8000000000000001E-2</v>
      </c>
      <c r="AB12" s="148"/>
      <c r="AC12" s="299">
        <v>0.16500000000000001</v>
      </c>
    </row>
    <row r="13" spans="2:30" ht="14" customHeight="1">
      <c r="B13" s="190" t="s">
        <v>132</v>
      </c>
      <c r="C13" s="140"/>
      <c r="D13" s="191">
        <f>2.1/7.76</f>
        <v>0.27061855670103097</v>
      </c>
      <c r="E13" s="192">
        <v>6909.17</v>
      </c>
      <c r="F13" s="141">
        <f>E13*D13</f>
        <v>1869.7496134020621</v>
      </c>
      <c r="G13" s="142"/>
      <c r="H13" s="193">
        <f xml:space="preserve"> (5262.7+1.728+1.284-3.961)/7.76</f>
        <v>678.06069587628861</v>
      </c>
      <c r="I13" s="141">
        <f>F13+H13</f>
        <v>2547.8103092783508</v>
      </c>
      <c r="J13" s="142"/>
      <c r="K13" s="144">
        <f>721/7.76</f>
        <v>92.912371134020617</v>
      </c>
      <c r="L13" s="139">
        <f>F13/K13</f>
        <v>20.123796116504856</v>
      </c>
      <c r="M13" s="144">
        <f>993/7.76</f>
        <v>127.9639175257732</v>
      </c>
      <c r="N13" s="183">
        <f>F13/M13</f>
        <v>14.611537764350455</v>
      </c>
      <c r="O13" s="250">
        <f>1174/7.76</f>
        <v>151.28865979381445</v>
      </c>
      <c r="P13" s="183">
        <f>F13/O13</f>
        <v>12.358821976149915</v>
      </c>
      <c r="Q13" s="148"/>
      <c r="R13" s="184">
        <f>6681/7.76</f>
        <v>860.95360824742272</v>
      </c>
      <c r="S13" s="139">
        <f>F13/R13</f>
        <v>2.1717193533902113</v>
      </c>
      <c r="T13" s="148"/>
      <c r="U13" s="185">
        <f>1296/7.76</f>
        <v>167.01030927835052</v>
      </c>
      <c r="V13" s="139">
        <f>I13/U13</f>
        <v>15.255407407407409</v>
      </c>
      <c r="W13" s="185">
        <f>1759/7.76</f>
        <v>226.67525773195877</v>
      </c>
      <c r="X13" s="183">
        <f>I13/W13</f>
        <v>11.239913587265493</v>
      </c>
      <c r="Y13" s="148"/>
      <c r="Z13" s="178"/>
      <c r="AA13" s="294">
        <v>0.02</v>
      </c>
      <c r="AB13" s="148"/>
      <c r="AC13" s="299">
        <v>0.13600000000000001</v>
      </c>
    </row>
    <row r="14" spans="2:30" ht="14" customHeight="1">
      <c r="B14" s="190" t="s">
        <v>133</v>
      </c>
      <c r="C14" s="140"/>
      <c r="D14" s="191">
        <f>2.38/7.76</f>
        <v>0.30670103092783507</v>
      </c>
      <c r="E14" s="192">
        <v>1493</v>
      </c>
      <c r="F14" s="141">
        <f>E14*D14</f>
        <v>457.90463917525778</v>
      </c>
      <c r="G14" s="142"/>
      <c r="H14" s="144">
        <f>(769+1190.8+586-916)/7.76</f>
        <v>210.02577319587633</v>
      </c>
      <c r="I14" s="141">
        <f>F14+H14</f>
        <v>667.93041237113414</v>
      </c>
      <c r="J14" s="142"/>
      <c r="K14" s="145">
        <f>422/7.76</f>
        <v>54.381443298969074</v>
      </c>
      <c r="L14" s="139">
        <f>F14/K14</f>
        <v>8.4202369668246444</v>
      </c>
      <c r="M14" s="144">
        <f>268/7.76</f>
        <v>34.536082474226802</v>
      </c>
      <c r="N14" s="183">
        <f>F14/M14</f>
        <v>13.258731343283584</v>
      </c>
      <c r="O14" s="250">
        <f>285/7.76</f>
        <v>36.726804123711339</v>
      </c>
      <c r="P14" s="183">
        <f>F14/O14</f>
        <v>12.46785964912281</v>
      </c>
      <c r="Q14" s="148"/>
      <c r="R14" s="184">
        <f>3268/7.76</f>
        <v>421.13402061855669</v>
      </c>
      <c r="S14" s="139">
        <f>F14/R14</f>
        <v>1.0873133414932683</v>
      </c>
      <c r="T14" s="148"/>
      <c r="U14" s="185"/>
      <c r="V14" s="139"/>
      <c r="W14" s="185"/>
      <c r="X14" s="183"/>
      <c r="Y14" s="148"/>
      <c r="Z14" s="178"/>
      <c r="AA14" s="294">
        <v>0.02</v>
      </c>
      <c r="AB14" s="148"/>
      <c r="AC14" s="299">
        <v>0.14699999999999999</v>
      </c>
    </row>
    <row r="15" spans="2:30" ht="14" customHeight="1">
      <c r="B15" s="194"/>
      <c r="C15" s="140"/>
      <c r="D15" s="146"/>
      <c r="E15" s="192"/>
      <c r="F15" s="147"/>
      <c r="G15" s="142"/>
      <c r="H15" s="144"/>
      <c r="I15" s="141"/>
      <c r="J15" s="142"/>
      <c r="K15" s="144"/>
      <c r="L15" s="139"/>
      <c r="M15" s="144"/>
      <c r="N15" s="183"/>
      <c r="O15" s="250"/>
      <c r="P15" s="183"/>
      <c r="Q15" s="148"/>
      <c r="R15" s="184"/>
      <c r="S15" s="139"/>
      <c r="T15" s="148"/>
      <c r="U15" s="185"/>
      <c r="V15" s="139"/>
      <c r="W15" s="185"/>
      <c r="X15" s="183"/>
      <c r="Y15" s="148"/>
      <c r="Z15" s="178"/>
      <c r="AA15" s="294"/>
      <c r="AB15" s="148"/>
      <c r="AC15" s="299"/>
    </row>
    <row r="16" spans="2:30" ht="14" customHeight="1">
      <c r="B16" s="194" t="s">
        <v>134</v>
      </c>
      <c r="C16" s="140"/>
      <c r="D16" s="146"/>
      <c r="E16" s="192"/>
      <c r="F16" s="147"/>
      <c r="G16" s="142"/>
      <c r="H16" s="144"/>
      <c r="I16" s="141"/>
      <c r="J16" s="142"/>
      <c r="K16" s="144"/>
      <c r="L16" s="139"/>
      <c r="M16" s="144"/>
      <c r="N16" s="183"/>
      <c r="O16" s="250"/>
      <c r="P16" s="183"/>
      <c r="Q16" s="148"/>
      <c r="R16" s="184"/>
      <c r="S16" s="139"/>
      <c r="T16" s="148"/>
      <c r="U16" s="185"/>
      <c r="V16" s="139"/>
      <c r="W16" s="185"/>
      <c r="X16" s="183"/>
      <c r="Y16" s="148"/>
      <c r="Z16" s="178"/>
      <c r="AA16" s="294"/>
      <c r="AB16" s="148"/>
      <c r="AC16" s="299"/>
    </row>
    <row r="17" spans="1:29" ht="14" customHeight="1">
      <c r="B17" s="195" t="s">
        <v>135</v>
      </c>
      <c r="C17" s="140"/>
      <c r="D17" s="146"/>
      <c r="E17" s="192"/>
      <c r="F17" s="147"/>
      <c r="G17" s="142"/>
      <c r="H17" s="144"/>
      <c r="I17" s="141"/>
      <c r="J17" s="142"/>
      <c r="K17" s="144"/>
      <c r="L17" s="139"/>
      <c r="M17" s="144"/>
      <c r="N17" s="183"/>
      <c r="O17" s="250"/>
      <c r="P17" s="183"/>
      <c r="Q17" s="148"/>
      <c r="R17" s="184"/>
      <c r="S17" s="139"/>
      <c r="T17" s="148"/>
      <c r="U17" s="185"/>
      <c r="V17" s="139"/>
      <c r="W17" s="185"/>
      <c r="X17" s="183"/>
      <c r="Y17" s="148"/>
      <c r="Z17" s="178"/>
      <c r="AA17" s="294"/>
      <c r="AB17" s="148"/>
      <c r="AC17" s="299"/>
    </row>
    <row r="18" spans="1:29" ht="14" customHeight="1">
      <c r="A18" s="148"/>
      <c r="B18" s="197" t="s">
        <v>136</v>
      </c>
      <c r="C18" s="149"/>
      <c r="D18" s="150">
        <f>6.205/0.63</f>
        <v>9.8492063492063497</v>
      </c>
      <c r="E18" s="192">
        <v>681.8</v>
      </c>
      <c r="F18" s="141">
        <f>E18*D18</f>
        <v>6715.1888888888889</v>
      </c>
      <c r="G18" s="151"/>
      <c r="H18" s="196">
        <f>(5476-302)/0.63</f>
        <v>8212.6984126984134</v>
      </c>
      <c r="I18" s="141">
        <f>H18+F18</f>
        <v>14927.887301587303</v>
      </c>
      <c r="J18" s="123"/>
      <c r="K18" s="185">
        <f>458/0.63</f>
        <v>726.98412698412699</v>
      </c>
      <c r="L18" s="139">
        <f>F18/K18</f>
        <v>9.2370502183406114</v>
      </c>
      <c r="M18" s="185">
        <f>277/0.63</f>
        <v>439.6825396825397</v>
      </c>
      <c r="N18" s="183">
        <f>F18/M18</f>
        <v>15.272812274368231</v>
      </c>
      <c r="O18" s="250">
        <f>312/0.63</f>
        <v>495.23809523809524</v>
      </c>
      <c r="P18" s="183">
        <f>F18/O18</f>
        <v>13.559516025641026</v>
      </c>
      <c r="Q18" s="148"/>
      <c r="R18" s="184">
        <f>1678/0.63</f>
        <v>2663.4920634920636</v>
      </c>
      <c r="S18" s="139">
        <f>F18/R18</f>
        <v>2.5211972586412394</v>
      </c>
      <c r="T18" s="148"/>
      <c r="U18" s="196">
        <f>887/0.63</f>
        <v>1407.936507936508</v>
      </c>
      <c r="V18" s="139">
        <f>I18/U18</f>
        <v>10.602670800450959</v>
      </c>
      <c r="W18" s="196">
        <f>883/0.63</f>
        <v>1401.5873015873017</v>
      </c>
      <c r="X18" s="183">
        <f>I18/W18</f>
        <v>10.650701019252548</v>
      </c>
      <c r="Y18" s="148"/>
      <c r="Z18" s="178"/>
      <c r="AA18" s="294">
        <v>5.1999999999999998E-2</v>
      </c>
      <c r="AB18" s="148"/>
      <c r="AC18" s="299">
        <v>0.182</v>
      </c>
    </row>
    <row r="19" spans="1:29" ht="14" customHeight="1">
      <c r="A19" s="148"/>
      <c r="B19" s="197" t="s">
        <v>137</v>
      </c>
      <c r="C19" s="149"/>
      <c r="D19" s="150">
        <f>7.295/0.63</f>
        <v>11.579365079365079</v>
      </c>
      <c r="E19" s="192">
        <v>364.22</v>
      </c>
      <c r="F19" s="141">
        <f>E19*D19</f>
        <v>4217.4363492063494</v>
      </c>
      <c r="G19" s="151"/>
      <c r="H19" s="155">
        <f>(2489-556)/0.63</f>
        <v>3068.2539682539682</v>
      </c>
      <c r="I19" s="141">
        <f>H19+F19</f>
        <v>7285.6903174603176</v>
      </c>
      <c r="J19" s="123"/>
      <c r="K19" s="124">
        <f>172/0.63</f>
        <v>273.01587301587301</v>
      </c>
      <c r="L19" s="139">
        <f>F19/K19</f>
        <v>15.447586627906977</v>
      </c>
      <c r="M19" s="124">
        <f>156/0.63</f>
        <v>247.61904761904762</v>
      </c>
      <c r="N19" s="183">
        <f>F19/M19</f>
        <v>17.031954487179487</v>
      </c>
      <c r="O19" s="250">
        <f>175/0.63</f>
        <v>277.77777777777777</v>
      </c>
      <c r="P19" s="183">
        <f>F19/O19</f>
        <v>15.182770857142858</v>
      </c>
      <c r="Q19" s="148"/>
      <c r="R19" s="184">
        <f>780/0.63</f>
        <v>1238.0952380952381</v>
      </c>
      <c r="S19" s="139">
        <f>F19/R19</f>
        <v>3.4063908974358976</v>
      </c>
      <c r="T19" s="148"/>
      <c r="U19" s="185">
        <f>402/0.63</f>
        <v>638.09523809523807</v>
      </c>
      <c r="V19" s="139">
        <f>I19/U19</f>
        <v>11.417872885572139</v>
      </c>
      <c r="W19" s="185">
        <f>416/0.63</f>
        <v>660.31746031746036</v>
      </c>
      <c r="X19" s="183">
        <f>I19/W19</f>
        <v>11.033617548076922</v>
      </c>
      <c r="Y19" s="148"/>
      <c r="Z19" s="178"/>
      <c r="AA19" s="294">
        <v>3.7999999999999999E-2</v>
      </c>
      <c r="AB19" s="148"/>
      <c r="AC19" s="299">
        <v>0.20799999999999999</v>
      </c>
    </row>
    <row r="20" spans="1:29" ht="14" customHeight="1">
      <c r="A20" s="148"/>
      <c r="B20" s="197" t="s">
        <v>138</v>
      </c>
      <c r="C20" s="149"/>
      <c r="D20" s="150">
        <f>15.81/0.63</f>
        <v>25.095238095238095</v>
      </c>
      <c r="E20" s="192">
        <v>237.6</v>
      </c>
      <c r="F20" s="141">
        <f>E20*D20</f>
        <v>5962.6285714285714</v>
      </c>
      <c r="G20" s="151"/>
      <c r="H20" s="155">
        <f>(4344-315)/0.63</f>
        <v>6395.2380952380954</v>
      </c>
      <c r="I20" s="152">
        <f>H20+F20</f>
        <v>12357.866666666667</v>
      </c>
      <c r="J20" s="123"/>
      <c r="K20" s="124">
        <f>277/0.63</f>
        <v>439.6825396825397</v>
      </c>
      <c r="L20" s="139">
        <f>F20/K20</f>
        <v>13.561212996389891</v>
      </c>
      <c r="M20" s="124">
        <f>236/0.63</f>
        <v>374.60317460317458</v>
      </c>
      <c r="N20" s="183">
        <f>F20/M20</f>
        <v>15.917186440677966</v>
      </c>
      <c r="O20" s="250">
        <f>276/0.63</f>
        <v>438.09523809523807</v>
      </c>
      <c r="P20" s="183">
        <f>F20/O20</f>
        <v>13.610347826086958</v>
      </c>
      <c r="Q20" s="148"/>
      <c r="R20" s="184">
        <f>1106/0.63</f>
        <v>1755.5555555555557</v>
      </c>
      <c r="S20" s="153">
        <f>F20/R20</f>
        <v>3.3964339963833634</v>
      </c>
      <c r="T20" s="148"/>
      <c r="U20" s="185">
        <f>801/0.63</f>
        <v>1271.4285714285713</v>
      </c>
      <c r="V20" s="139">
        <f>I20/U20</f>
        <v>9.7196704119850192</v>
      </c>
      <c r="W20" s="185">
        <f>823/0.63</f>
        <v>1306.3492063492063</v>
      </c>
      <c r="X20" s="183">
        <f>I20/W20</f>
        <v>9.4598493317132455</v>
      </c>
      <c r="Y20" s="148"/>
      <c r="Z20" s="178"/>
      <c r="AA20" s="294">
        <v>4.4999999999999998E-2</v>
      </c>
      <c r="AB20" s="148"/>
      <c r="AC20" s="299">
        <v>0.245</v>
      </c>
    </row>
    <row r="21" spans="1:29" ht="14" customHeight="1">
      <c r="A21" s="148"/>
      <c r="B21" s="197"/>
      <c r="C21" s="149"/>
      <c r="D21" s="150"/>
      <c r="E21" s="192"/>
      <c r="F21" s="154"/>
      <c r="G21" s="151"/>
      <c r="H21" s="155"/>
      <c r="I21" s="152"/>
      <c r="J21" s="123"/>
      <c r="K21" s="124"/>
      <c r="L21" s="156"/>
      <c r="M21" s="124"/>
      <c r="N21" s="183"/>
      <c r="O21" s="250"/>
      <c r="P21" s="183"/>
      <c r="Q21" s="148"/>
      <c r="R21" s="184"/>
      <c r="S21" s="153"/>
      <c r="T21" s="148"/>
      <c r="U21" s="185"/>
      <c r="V21" s="156"/>
      <c r="W21" s="198"/>
      <c r="X21" s="183"/>
      <c r="Y21" s="148"/>
      <c r="Z21" s="178"/>
      <c r="AA21" s="294"/>
      <c r="AB21" s="148"/>
      <c r="AC21" s="299"/>
    </row>
    <row r="22" spans="1:29" ht="14" customHeight="1">
      <c r="B22" s="195" t="s">
        <v>139</v>
      </c>
      <c r="C22" s="140"/>
      <c r="D22" s="146"/>
      <c r="E22" s="192"/>
      <c r="F22" s="147"/>
      <c r="G22" s="142"/>
      <c r="H22" s="143"/>
      <c r="I22" s="141"/>
      <c r="J22" s="142"/>
      <c r="K22" s="144"/>
      <c r="L22" s="139"/>
      <c r="M22" s="144"/>
      <c r="N22" s="183"/>
      <c r="O22" s="250"/>
      <c r="P22" s="183"/>
      <c r="Q22" s="148"/>
      <c r="R22" s="184"/>
      <c r="S22" s="139"/>
      <c r="T22" s="148"/>
      <c r="U22" s="185"/>
      <c r="V22" s="139"/>
      <c r="W22" s="198"/>
      <c r="X22" s="183"/>
      <c r="Y22" s="148"/>
      <c r="Z22" s="178"/>
      <c r="AA22" s="294"/>
      <c r="AB22" s="148"/>
      <c r="AC22" s="299"/>
    </row>
    <row r="23" spans="1:29" ht="14" customHeight="1">
      <c r="A23" s="148"/>
      <c r="B23" s="197" t="s">
        <v>140</v>
      </c>
      <c r="C23" s="149"/>
      <c r="D23" s="150">
        <v>34.19</v>
      </c>
      <c r="E23" s="192">
        <v>175.72</v>
      </c>
      <c r="F23" s="154">
        <f t="shared" ref="F23:F29" si="0">D23*E23</f>
        <v>6007.8667999999998</v>
      </c>
      <c r="G23" s="151"/>
      <c r="H23" s="155">
        <f>5346+274-17</f>
        <v>5603</v>
      </c>
      <c r="I23" s="152">
        <f>H23+F23</f>
        <v>11610.8668</v>
      </c>
      <c r="J23" s="123"/>
      <c r="K23" s="124">
        <f>312</f>
        <v>312</v>
      </c>
      <c r="L23" s="156">
        <f t="shared" ref="L23:L29" si="1">F23/K23</f>
        <v>19.255983333333333</v>
      </c>
      <c r="M23" s="124">
        <v>337</v>
      </c>
      <c r="N23" s="183">
        <f t="shared" ref="N23:N29" si="2">F23/M23</f>
        <v>17.827497922848664</v>
      </c>
      <c r="O23" s="250">
        <v>369</v>
      </c>
      <c r="P23" s="183">
        <f>F23/O23</f>
        <v>16.281481842818426</v>
      </c>
      <c r="Q23" s="148"/>
      <c r="R23" s="196">
        <v>4187</v>
      </c>
      <c r="S23" s="153">
        <f t="shared" ref="S23:S29" si="3">F23/R23</f>
        <v>1.4348857893479818</v>
      </c>
      <c r="T23" s="148"/>
      <c r="U23" s="199"/>
      <c r="V23" s="217" t="s">
        <v>141</v>
      </c>
      <c r="W23" s="218"/>
      <c r="X23" s="217" t="s">
        <v>141</v>
      </c>
      <c r="Y23" s="148"/>
      <c r="Z23" s="178"/>
      <c r="AA23" s="294">
        <v>2.8000000000000001E-2</v>
      </c>
      <c r="AB23" s="148"/>
      <c r="AC23" s="299">
        <v>7.4999999999999997E-2</v>
      </c>
    </row>
    <row r="24" spans="1:29" ht="14" customHeight="1">
      <c r="A24" s="148"/>
      <c r="B24" s="197" t="s">
        <v>142</v>
      </c>
      <c r="C24" s="149"/>
      <c r="D24" s="150">
        <v>36.380000000000003</v>
      </c>
      <c r="E24" s="192">
        <v>18.739999999999998</v>
      </c>
      <c r="F24" s="154">
        <f t="shared" si="0"/>
        <v>681.76120000000003</v>
      </c>
      <c r="G24" s="151"/>
      <c r="H24" s="155">
        <f>340.404+0.348+4.5-5.215</f>
        <v>340.03700000000003</v>
      </c>
      <c r="I24" s="152">
        <f>H24+F24</f>
        <v>1021.7982000000001</v>
      </c>
      <c r="J24" s="123"/>
      <c r="K24" s="124">
        <v>42.878062893081761</v>
      </c>
      <c r="L24" s="156">
        <f t="shared" si="1"/>
        <v>15.9</v>
      </c>
      <c r="M24" s="124">
        <v>42.878062893081761</v>
      </c>
      <c r="N24" s="183">
        <f t="shared" si="2"/>
        <v>15.9</v>
      </c>
      <c r="O24" s="250">
        <v>45.149748344370863</v>
      </c>
      <c r="P24" s="183">
        <v>15.1</v>
      </c>
      <c r="Q24" s="148"/>
      <c r="R24" s="196">
        <v>405.05200000000002</v>
      </c>
      <c r="S24" s="153">
        <f t="shared" si="3"/>
        <v>1.6831448801635345</v>
      </c>
      <c r="T24" s="148"/>
      <c r="U24" s="199"/>
      <c r="V24" s="217" t="s">
        <v>141</v>
      </c>
      <c r="W24" s="218"/>
      <c r="X24" s="217" t="s">
        <v>141</v>
      </c>
      <c r="Y24" s="148"/>
      <c r="Z24" s="178"/>
      <c r="AA24" s="294">
        <v>3.2000000000000001E-2</v>
      </c>
      <c r="AB24" s="148"/>
      <c r="AC24" s="299"/>
    </row>
    <row r="25" spans="1:29" ht="14" customHeight="1">
      <c r="B25" s="197" t="s">
        <v>143</v>
      </c>
      <c r="C25" s="149"/>
      <c r="D25" s="150">
        <v>22.11</v>
      </c>
      <c r="E25" s="192">
        <v>138.88</v>
      </c>
      <c r="F25" s="154">
        <f t="shared" si="0"/>
        <v>3070.6367999999998</v>
      </c>
      <c r="G25" s="158"/>
      <c r="H25" s="244">
        <f>80.429+1395.457-8.204</f>
        <v>1467.6820000000002</v>
      </c>
      <c r="I25" s="245">
        <f>F25+H25</f>
        <v>4538.3188</v>
      </c>
      <c r="J25" s="123"/>
      <c r="K25" s="124">
        <v>144.84135849056602</v>
      </c>
      <c r="L25" s="156">
        <f t="shared" si="1"/>
        <v>21.2</v>
      </c>
      <c r="M25" s="124">
        <v>153.53183999999999</v>
      </c>
      <c r="N25" s="183">
        <f t="shared" si="2"/>
        <v>20</v>
      </c>
      <c r="O25" s="250">
        <v>165.98036756756755</v>
      </c>
      <c r="P25" s="183">
        <v>18.5</v>
      </c>
      <c r="Q25" s="148"/>
      <c r="R25" s="196">
        <v>1228.2547199999999</v>
      </c>
      <c r="S25" s="153">
        <f t="shared" si="3"/>
        <v>2.5</v>
      </c>
      <c r="T25" s="148"/>
      <c r="U25" s="199"/>
      <c r="V25" s="217" t="s">
        <v>141</v>
      </c>
      <c r="W25" s="218"/>
      <c r="X25" s="217" t="s">
        <v>141</v>
      </c>
      <c r="Y25" s="148"/>
      <c r="Z25" s="178"/>
      <c r="AA25" s="294">
        <v>3.1E-2</v>
      </c>
      <c r="AB25" s="148"/>
      <c r="AC25" s="299"/>
    </row>
    <row r="26" spans="1:29" ht="14" customHeight="1">
      <c r="B26" s="200" t="s">
        <v>144</v>
      </c>
      <c r="C26" s="148"/>
      <c r="D26" s="201">
        <v>18.239999999999998</v>
      </c>
      <c r="E26" s="192">
        <v>41.82</v>
      </c>
      <c r="F26" s="154">
        <f t="shared" si="0"/>
        <v>762.79679999999996</v>
      </c>
      <c r="G26" s="148"/>
      <c r="H26" s="202">
        <f>47.14+6.533+481.632-27.203</f>
        <v>508.10200000000009</v>
      </c>
      <c r="I26" s="245">
        <f>F26+H26</f>
        <v>1270.8987999999999</v>
      </c>
      <c r="J26" s="148"/>
      <c r="K26" s="124">
        <v>42.853752808988759</v>
      </c>
      <c r="L26" s="156">
        <f t="shared" si="1"/>
        <v>17.8</v>
      </c>
      <c r="M26" s="124">
        <v>47.086222222222219</v>
      </c>
      <c r="N26" s="183">
        <f t="shared" si="2"/>
        <v>16.2</v>
      </c>
      <c r="O26" s="250">
        <v>49.855999999999995</v>
      </c>
      <c r="P26" s="183">
        <v>15.3</v>
      </c>
      <c r="Q26" s="158"/>
      <c r="R26" s="196">
        <v>448.70400000000001</v>
      </c>
      <c r="S26" s="153">
        <f t="shared" si="3"/>
        <v>1.7</v>
      </c>
      <c r="T26" s="158"/>
      <c r="U26" s="199"/>
      <c r="V26" s="217" t="s">
        <v>141</v>
      </c>
      <c r="W26" s="219"/>
      <c r="X26" s="217" t="s">
        <v>141</v>
      </c>
      <c r="Y26" s="158"/>
      <c r="Z26" s="178"/>
      <c r="AA26" s="294">
        <v>3.4000000000000002E-2</v>
      </c>
      <c r="AB26" s="148"/>
      <c r="AC26" s="299"/>
    </row>
    <row r="27" spans="1:29" ht="14" customHeight="1">
      <c r="B27" s="200" t="s">
        <v>145</v>
      </c>
      <c r="C27" s="148"/>
      <c r="D27" s="201">
        <v>23.77</v>
      </c>
      <c r="E27" s="192">
        <v>18.62</v>
      </c>
      <c r="F27" s="203">
        <f t="shared" si="0"/>
        <v>442.59739999999999</v>
      </c>
      <c r="G27" s="148"/>
      <c r="H27" s="202">
        <f>0.838+343.848</f>
        <v>344.68600000000004</v>
      </c>
      <c r="I27" s="245">
        <f>F27+H27</f>
        <v>787.28340000000003</v>
      </c>
      <c r="J27" s="148"/>
      <c r="K27" s="124">
        <v>16.893030534351144</v>
      </c>
      <c r="L27" s="156">
        <f t="shared" si="1"/>
        <v>26.2</v>
      </c>
      <c r="M27" s="124">
        <v>19.936819819819821</v>
      </c>
      <c r="N27" s="183">
        <f t="shared" si="2"/>
        <v>22.2</v>
      </c>
      <c r="O27" s="250">
        <v>23.051947916666666</v>
      </c>
      <c r="P27" s="183">
        <v>19.2</v>
      </c>
      <c r="Q27" s="158"/>
      <c r="R27" s="196">
        <v>264</v>
      </c>
      <c r="S27" s="153">
        <f t="shared" si="3"/>
        <v>1.676505303030303</v>
      </c>
      <c r="T27" s="158"/>
      <c r="U27" s="199"/>
      <c r="V27" s="217" t="s">
        <v>141</v>
      </c>
      <c r="W27" s="219"/>
      <c r="X27" s="217" t="s">
        <v>141</v>
      </c>
      <c r="Y27" s="158"/>
      <c r="Z27" s="178"/>
      <c r="AA27" s="294">
        <v>0.03</v>
      </c>
      <c r="AB27" s="148"/>
      <c r="AC27" s="299"/>
    </row>
    <row r="28" spans="1:29" ht="14" customHeight="1">
      <c r="B28" s="200" t="s">
        <v>180</v>
      </c>
      <c r="C28" s="148"/>
      <c r="D28" s="201">
        <v>18.37</v>
      </c>
      <c r="E28" s="192">
        <v>15.63</v>
      </c>
      <c r="F28" s="203">
        <f t="shared" si="0"/>
        <v>287.12310000000002</v>
      </c>
      <c r="G28" s="148"/>
      <c r="H28" s="202">
        <f>4.564+132.641-4.134</f>
        <v>133.07099999999997</v>
      </c>
      <c r="I28" s="245">
        <f>F28+H28</f>
        <v>420.19409999999999</v>
      </c>
      <c r="J28" s="148"/>
      <c r="K28" s="124">
        <v>13.416967289719627</v>
      </c>
      <c r="L28" s="156">
        <f t="shared" si="1"/>
        <v>21.4</v>
      </c>
      <c r="M28" s="124">
        <v>15.354176470588238</v>
      </c>
      <c r="N28" s="183">
        <f t="shared" si="2"/>
        <v>18.7</v>
      </c>
      <c r="O28" s="250">
        <v>16.407034285714285</v>
      </c>
      <c r="P28" s="183">
        <v>17.5</v>
      </c>
      <c r="Q28" s="148"/>
      <c r="R28" s="196">
        <v>177.46799999999999</v>
      </c>
      <c r="S28" s="153">
        <f t="shared" si="3"/>
        <v>1.6178866049090543</v>
      </c>
      <c r="T28" s="148"/>
      <c r="U28" s="199"/>
      <c r="V28" s="217" t="s">
        <v>141</v>
      </c>
      <c r="W28" s="218"/>
      <c r="X28" s="217" t="s">
        <v>141</v>
      </c>
      <c r="Y28" s="148"/>
      <c r="Z28" s="178"/>
      <c r="AA28" s="294">
        <v>3.9E-2</v>
      </c>
      <c r="AB28" s="148"/>
      <c r="AC28" s="299"/>
    </row>
    <row r="29" spans="1:29" ht="14" customHeight="1">
      <c r="B29" s="200" t="s">
        <v>181</v>
      </c>
      <c r="C29" s="148"/>
      <c r="D29" s="201">
        <v>28.78</v>
      </c>
      <c r="E29" s="192">
        <v>8.74</v>
      </c>
      <c r="F29" s="203">
        <f t="shared" si="0"/>
        <v>251.53720000000001</v>
      </c>
      <c r="G29" s="148"/>
      <c r="H29" s="202">
        <f>111.305-1.004</f>
        <v>110.301</v>
      </c>
      <c r="I29" s="245">
        <f>F29+H29</f>
        <v>361.83820000000003</v>
      </c>
      <c r="J29" s="148"/>
      <c r="K29" s="124">
        <v>11.754074766355142</v>
      </c>
      <c r="L29" s="156">
        <f t="shared" si="1"/>
        <v>21.4</v>
      </c>
      <c r="M29" s="124">
        <v>12.833530612244898</v>
      </c>
      <c r="N29" s="183">
        <f t="shared" si="2"/>
        <v>19.600000000000001</v>
      </c>
      <c r="O29" s="250">
        <v>12.833530612244898</v>
      </c>
      <c r="P29" s="183">
        <v>19.600000000000001</v>
      </c>
      <c r="Q29" s="148"/>
      <c r="R29" s="196">
        <v>117.986</v>
      </c>
      <c r="S29" s="153">
        <f t="shared" si="3"/>
        <v>2.1319241265912905</v>
      </c>
      <c r="T29" s="148"/>
      <c r="U29" s="199"/>
      <c r="V29" s="217" t="s">
        <v>141</v>
      </c>
      <c r="W29" s="218"/>
      <c r="X29" s="217" t="s">
        <v>141</v>
      </c>
      <c r="Y29" s="148"/>
      <c r="Z29" s="178"/>
      <c r="AA29" s="294">
        <v>3.5000000000000003E-2</v>
      </c>
      <c r="AB29" s="148"/>
      <c r="AC29" s="299"/>
    </row>
    <row r="30" spans="1:29" ht="14" customHeight="1">
      <c r="B30" s="204"/>
      <c r="C30" s="148"/>
      <c r="D30" s="201"/>
      <c r="E30" s="192"/>
      <c r="F30" s="203"/>
      <c r="G30" s="148"/>
      <c r="H30" s="202"/>
      <c r="I30" s="205"/>
      <c r="J30" s="148"/>
      <c r="K30" s="206"/>
      <c r="L30" s="183"/>
      <c r="M30" s="207"/>
      <c r="N30" s="183"/>
      <c r="O30" s="249"/>
      <c r="P30" s="183"/>
      <c r="Q30" s="148"/>
      <c r="R30" s="184"/>
      <c r="S30" s="183"/>
      <c r="T30" s="148"/>
      <c r="U30" s="185"/>
      <c r="V30" s="183"/>
      <c r="W30" s="198"/>
      <c r="X30" s="183"/>
      <c r="Y30" s="148"/>
      <c r="Z30" s="198"/>
      <c r="AA30" s="295"/>
      <c r="AB30" s="148"/>
      <c r="AC30" s="299"/>
    </row>
    <row r="31" spans="1:29" ht="14" customHeight="1">
      <c r="B31" s="208" t="s">
        <v>182</v>
      </c>
      <c r="C31" s="148"/>
      <c r="D31" s="201"/>
      <c r="E31" s="192"/>
      <c r="F31" s="203"/>
      <c r="G31" s="148"/>
      <c r="H31" s="202"/>
      <c r="I31" s="205"/>
      <c r="J31" s="148"/>
      <c r="K31" s="206"/>
      <c r="L31" s="183"/>
      <c r="M31" s="207"/>
      <c r="N31" s="183"/>
      <c r="O31" s="249"/>
      <c r="P31" s="183"/>
      <c r="Q31" s="148"/>
      <c r="R31" s="184"/>
      <c r="S31" s="183"/>
      <c r="T31" s="148"/>
      <c r="U31" s="185"/>
      <c r="V31" s="183"/>
      <c r="W31" s="198"/>
      <c r="X31" s="183"/>
      <c r="Y31" s="148"/>
      <c r="Z31" s="198"/>
      <c r="AA31" s="295"/>
      <c r="AB31" s="148"/>
      <c r="AC31" s="299"/>
    </row>
    <row r="32" spans="1:29" ht="14" customHeight="1">
      <c r="B32" s="209" t="s">
        <v>183</v>
      </c>
      <c r="C32" s="148"/>
      <c r="D32" s="201">
        <v>1.57</v>
      </c>
      <c r="E32" s="192">
        <v>86.972999999999999</v>
      </c>
      <c r="F32" s="203">
        <f>D32*E32</f>
        <v>136.54760999999999</v>
      </c>
      <c r="G32" s="148"/>
      <c r="H32" s="202">
        <f xml:space="preserve"> 2.681+45.059-2.136</f>
        <v>45.603999999999992</v>
      </c>
      <c r="I32" s="205">
        <f>F32+H32</f>
        <v>182.15160999999998</v>
      </c>
      <c r="J32" s="148"/>
      <c r="K32" s="207">
        <f>IS!$G$36/1000</f>
        <v>8.601536814538564</v>
      </c>
      <c r="L32" s="183">
        <f>F32/K32</f>
        <v>15.874792254472865</v>
      </c>
      <c r="M32" s="207">
        <f>IS!$H$36/1000</f>
        <v>8.0795144030888917</v>
      </c>
      <c r="N32" s="183">
        <f>F32/M32</f>
        <v>16.900472378364256</v>
      </c>
      <c r="O32" s="251">
        <f>IS!$I$36/1000</f>
        <v>9.9692817460083152</v>
      </c>
      <c r="P32" s="183">
        <f>F32/O32</f>
        <v>13.696835286521363</v>
      </c>
      <c r="Q32" s="148"/>
      <c r="R32" s="184">
        <f>137.2+20.454</f>
        <v>157.654</v>
      </c>
      <c r="S32" s="183">
        <f>F32/R32</f>
        <v>0.86612207746076852</v>
      </c>
      <c r="T32" s="148"/>
      <c r="U32" s="185">
        <v>14.547000000000001</v>
      </c>
      <c r="V32" s="183">
        <f>I32/U32</f>
        <v>12.52159276826837</v>
      </c>
      <c r="W32" s="185">
        <v>15.359</v>
      </c>
      <c r="X32" s="183">
        <f>I32/W32</f>
        <v>11.859600885474313</v>
      </c>
      <c r="Y32" s="148"/>
      <c r="Z32" s="198">
        <f>0.1*M32</f>
        <v>0.80795144030888921</v>
      </c>
      <c r="AA32" s="295">
        <f>Z32/F32</f>
        <v>5.9169943751405775E-3</v>
      </c>
      <c r="AB32" s="148"/>
      <c r="AC32" s="299">
        <f>Summary!$G$52</f>
        <v>6.3339829473266482E-2</v>
      </c>
    </row>
    <row r="33" spans="1:29" ht="14" customHeight="1">
      <c r="A33" s="148"/>
      <c r="B33" s="209" t="s">
        <v>184</v>
      </c>
      <c r="C33" s="148"/>
      <c r="D33" s="201">
        <f>AVERAGE(D32,D34)</f>
        <v>1.2850000000000001</v>
      </c>
      <c r="E33" s="192">
        <v>86.972999999999999</v>
      </c>
      <c r="F33" s="203">
        <f>D33*E33</f>
        <v>111.76030500000002</v>
      </c>
      <c r="G33" s="148"/>
      <c r="H33" s="202">
        <f xml:space="preserve"> 2.681+45.059-2.136</f>
        <v>45.603999999999992</v>
      </c>
      <c r="I33" s="205">
        <f>F33+H33</f>
        <v>157.364305</v>
      </c>
      <c r="J33" s="148"/>
      <c r="K33" s="207">
        <f>IS!$G$36/1000</f>
        <v>8.601536814538564</v>
      </c>
      <c r="L33" s="183">
        <f>F33/K33</f>
        <v>12.993062450316964</v>
      </c>
      <c r="M33" s="207">
        <f>IS!$H$36/1000</f>
        <v>8.0795144030888917</v>
      </c>
      <c r="N33" s="183">
        <f>F33/M33</f>
        <v>13.832552233247181</v>
      </c>
      <c r="O33" s="251">
        <f>IS!$I$36/1000</f>
        <v>9.9692817460083152</v>
      </c>
      <c r="P33" s="183">
        <f>F33/O33</f>
        <v>11.21046709756685</v>
      </c>
      <c r="Q33" s="148"/>
      <c r="R33" s="184">
        <f>137.2+16.75</f>
        <v>153.94999999999999</v>
      </c>
      <c r="S33" s="183">
        <f>F33/R33</f>
        <v>0.72595196492367664</v>
      </c>
      <c r="T33" s="148"/>
      <c r="U33" s="185">
        <v>14.547000000000001</v>
      </c>
      <c r="V33" s="183">
        <f>I33/U33</f>
        <v>10.817646593799408</v>
      </c>
      <c r="W33" s="185">
        <v>15.359</v>
      </c>
      <c r="X33" s="183">
        <f>I33/W33</f>
        <v>10.24573898040237</v>
      </c>
      <c r="Y33" s="148"/>
      <c r="Z33" s="198">
        <f>0.1*M33</f>
        <v>0.80795144030888921</v>
      </c>
      <c r="AA33" s="295">
        <f>Z33/F33</f>
        <v>7.2293238669032724E-3</v>
      </c>
      <c r="AB33" s="148"/>
      <c r="AC33" s="299">
        <f>Summary!$G$52</f>
        <v>6.3339829473266482E-2</v>
      </c>
    </row>
    <row r="34" spans="1:29" ht="14" customHeight="1">
      <c r="B34" s="209" t="s">
        <v>185</v>
      </c>
      <c r="C34" s="148"/>
      <c r="D34" s="201">
        <v>1</v>
      </c>
      <c r="E34" s="192">
        <v>86.972999999999999</v>
      </c>
      <c r="F34" s="203">
        <f>D34*E34</f>
        <v>86.972999999999999</v>
      </c>
      <c r="G34" s="148"/>
      <c r="H34" s="202">
        <f xml:space="preserve"> 2.681+45.059-2.136</f>
        <v>45.603999999999992</v>
      </c>
      <c r="I34" s="205">
        <f>F34+H34</f>
        <v>132.577</v>
      </c>
      <c r="J34" s="148"/>
      <c r="K34" s="207">
        <f>IS!$G$36/1000</f>
        <v>8.601536814538564</v>
      </c>
      <c r="L34" s="183">
        <f>F34/K34</f>
        <v>10.111332646161062</v>
      </c>
      <c r="M34" s="207">
        <f>IS!$H$36/1000</f>
        <v>8.0795144030888917</v>
      </c>
      <c r="N34" s="183">
        <f>F34/M34</f>
        <v>10.764632088130101</v>
      </c>
      <c r="O34" s="251">
        <f>IS!$I$36/1000</f>
        <v>9.9692817460083152</v>
      </c>
      <c r="P34" s="183">
        <f>F34/O34</f>
        <v>8.7240989086123335</v>
      </c>
      <c r="Q34" s="148"/>
      <c r="R34" s="184">
        <f>137.2+13.045</f>
        <v>150.24499999999998</v>
      </c>
      <c r="S34" s="183">
        <f>F34/R34</f>
        <v>0.5788745049752072</v>
      </c>
      <c r="T34" s="148"/>
      <c r="U34" s="185">
        <v>14.547000000000001</v>
      </c>
      <c r="V34" s="183">
        <f>I34/U34</f>
        <v>9.1137004193304456</v>
      </c>
      <c r="W34" s="185">
        <v>15.359</v>
      </c>
      <c r="X34" s="183">
        <f>I34/W34</f>
        <v>8.6318770753304257</v>
      </c>
      <c r="Y34" s="148"/>
      <c r="Z34" s="198">
        <f>0.1*M34</f>
        <v>0.80795144030888921</v>
      </c>
      <c r="AA34" s="295">
        <f>Z34/F34</f>
        <v>9.2896811689707065E-3</v>
      </c>
      <c r="AB34" s="148"/>
      <c r="AC34" s="299">
        <f>Summary!$G$52</f>
        <v>6.3339829473266482E-2</v>
      </c>
    </row>
    <row r="35" spans="1:29" ht="14" customHeight="1">
      <c r="B35" s="210"/>
      <c r="C35" s="211"/>
      <c r="D35" s="211"/>
      <c r="E35" s="211"/>
      <c r="F35" s="211"/>
      <c r="G35" s="211"/>
      <c r="H35" s="212"/>
      <c r="I35" s="212"/>
      <c r="J35" s="211"/>
      <c r="K35" s="213"/>
      <c r="L35" s="211"/>
      <c r="M35" s="211"/>
      <c r="N35" s="214"/>
      <c r="O35" s="214"/>
      <c r="P35" s="214"/>
      <c r="Q35" s="211"/>
      <c r="R35" s="211"/>
      <c r="S35" s="215"/>
      <c r="T35" s="211"/>
      <c r="U35" s="211"/>
      <c r="V35" s="215"/>
      <c r="W35" s="213"/>
      <c r="X35" s="216"/>
      <c r="Y35" s="211"/>
      <c r="Z35" s="211"/>
      <c r="AA35" s="296"/>
      <c r="AB35" s="211"/>
      <c r="AC35" s="298"/>
    </row>
    <row r="36" spans="1:29">
      <c r="H36" s="159"/>
      <c r="I36" s="160"/>
      <c r="K36" s="157"/>
      <c r="N36" s="161"/>
      <c r="O36" s="161"/>
      <c r="P36" s="161"/>
      <c r="S36" s="125"/>
      <c r="V36" s="125"/>
      <c r="W36" s="157"/>
      <c r="X36" s="162"/>
      <c r="AA36" s="163"/>
    </row>
    <row r="37" spans="1:29">
      <c r="I37" s="160"/>
      <c r="W37" s="157"/>
    </row>
    <row r="38" spans="1:29">
      <c r="W38" s="157"/>
    </row>
  </sheetData>
  <sheetCalcPr fullCalcOnLoad="1"/>
  <mergeCells count="1">
    <mergeCell ref="K4:N4"/>
  </mergeCells>
  <phoneticPr fontId="36" type="noConversion"/>
  <pageMargins left="0.75" right="0.75" top="1" bottom="1" header="0.5" footer="0.5"/>
  <pageSetup scale="70" orientation="landscape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673"/>
  <sheetViews>
    <sheetView showGridLines="0" zoomScale="80" zoomScaleNormal="80" zoomScalePageLayoutView="80" workbookViewId="0">
      <pane xSplit="1" ySplit="5" topLeftCell="B57" activePane="bottomRight" state="frozen"/>
      <selection pane="topRight" activeCell="B1" sqref="B1"/>
      <selection pane="bottomLeft" activeCell="A6" sqref="A6"/>
      <selection pane="bottomRight" activeCell="F98" sqref="F98"/>
    </sheetView>
  </sheetViews>
  <sheetFormatPr baseColWidth="10" defaultColWidth="8.83203125" defaultRowHeight="14"/>
  <cols>
    <col min="1" max="1" width="65.83203125" customWidth="1"/>
    <col min="2" max="9" width="18.1640625" customWidth="1"/>
    <col min="11" max="11" width="13.5" bestFit="1" customWidth="1"/>
  </cols>
  <sheetData>
    <row r="1" spans="1:9">
      <c r="A1" s="270" t="s">
        <v>79</v>
      </c>
      <c r="B1" s="271"/>
      <c r="C1" s="271"/>
      <c r="D1" s="271"/>
      <c r="E1" s="271"/>
      <c r="F1" s="271"/>
      <c r="G1" s="271"/>
      <c r="H1" s="271"/>
      <c r="I1" s="272"/>
    </row>
    <row r="2" spans="1:9">
      <c r="A2" s="273" t="s">
        <v>87</v>
      </c>
      <c r="B2" s="259"/>
      <c r="C2" s="259"/>
      <c r="D2" s="259"/>
      <c r="E2" s="259"/>
      <c r="F2" s="259"/>
      <c r="G2" s="259"/>
      <c r="H2" s="259"/>
      <c r="I2" s="274"/>
    </row>
    <row r="3" spans="1:9">
      <c r="A3" s="12"/>
      <c r="B3" s="4"/>
      <c r="C3" s="4"/>
      <c r="D3" s="4"/>
      <c r="E3" s="4"/>
      <c r="F3" s="4"/>
      <c r="G3" s="4"/>
      <c r="H3" s="4"/>
      <c r="I3" s="16"/>
    </row>
    <row r="4" spans="1:9">
      <c r="A4" s="11" t="s">
        <v>91</v>
      </c>
      <c r="B4" s="266" t="s">
        <v>99</v>
      </c>
      <c r="C4" s="266"/>
      <c r="D4" s="266"/>
      <c r="E4" s="266"/>
      <c r="F4" s="266"/>
      <c r="G4" s="266"/>
      <c r="H4" s="266"/>
      <c r="I4" s="267"/>
    </row>
    <row r="5" spans="1:9">
      <c r="A5" s="12"/>
      <c r="B5" s="36" t="s">
        <v>108</v>
      </c>
      <c r="C5" s="36" t="s">
        <v>80</v>
      </c>
      <c r="D5" s="36" t="s">
        <v>81</v>
      </c>
      <c r="E5" s="36" t="s">
        <v>82</v>
      </c>
      <c r="F5" s="36" t="s">
        <v>86</v>
      </c>
      <c r="G5" s="13"/>
      <c r="H5" s="13"/>
      <c r="I5" s="14"/>
    </row>
    <row r="6" spans="1:9">
      <c r="A6" s="12"/>
      <c r="B6" s="37" t="s">
        <v>88</v>
      </c>
      <c r="C6" s="37" t="s">
        <v>151</v>
      </c>
      <c r="D6" s="37" t="s">
        <v>151</v>
      </c>
      <c r="E6" s="37" t="s">
        <v>88</v>
      </c>
      <c r="F6" s="37" t="s">
        <v>89</v>
      </c>
      <c r="G6" s="13"/>
      <c r="H6" s="13"/>
      <c r="I6" s="14"/>
    </row>
    <row r="7" spans="1:9">
      <c r="A7" s="11" t="s">
        <v>168</v>
      </c>
      <c r="B7" s="13"/>
      <c r="C7" s="13"/>
      <c r="D7" s="13"/>
      <c r="E7" s="15"/>
      <c r="F7" s="15"/>
      <c r="G7" s="13"/>
      <c r="H7" s="13"/>
      <c r="I7" s="14"/>
    </row>
    <row r="8" spans="1:9">
      <c r="A8" s="12" t="s">
        <v>4</v>
      </c>
      <c r="B8" s="7">
        <v>84099998</v>
      </c>
      <c r="C8" s="7">
        <v>91587651</v>
      </c>
      <c r="D8" s="7">
        <v>95599557</v>
      </c>
      <c r="E8" s="7">
        <v>105543540</v>
      </c>
      <c r="F8" s="7">
        <v>85624905</v>
      </c>
      <c r="G8" s="4"/>
      <c r="H8" s="4"/>
      <c r="I8" s="16"/>
    </row>
    <row r="9" spans="1:9">
      <c r="A9" s="12" t="s">
        <v>3</v>
      </c>
      <c r="B9" s="6">
        <v>1106784</v>
      </c>
      <c r="C9" s="6">
        <v>1266985</v>
      </c>
      <c r="D9" s="6">
        <v>808703</v>
      </c>
      <c r="E9" s="6">
        <v>722373</v>
      </c>
      <c r="F9" s="6">
        <v>341928</v>
      </c>
      <c r="G9" s="3"/>
      <c r="H9" s="3"/>
      <c r="I9" s="17"/>
    </row>
    <row r="10" spans="1:9">
      <c r="A10" s="24"/>
      <c r="B10" s="4">
        <f t="shared" ref="B10" si="0">SUM(B8:B9)</f>
        <v>85206782</v>
      </c>
      <c r="C10" s="4">
        <f t="shared" ref="C10:E10" si="1">SUM(C8:C9)</f>
        <v>92854636</v>
      </c>
      <c r="D10" s="4">
        <f t="shared" si="1"/>
        <v>96408260</v>
      </c>
      <c r="E10" s="4">
        <f t="shared" si="1"/>
        <v>106265913</v>
      </c>
      <c r="F10" s="4">
        <f>SUM(F8:F9)</f>
        <v>85966833</v>
      </c>
      <c r="G10" s="4">
        <f t="shared" ref="G10" si="2">SUM(G8:G9)</f>
        <v>0</v>
      </c>
      <c r="H10" s="4">
        <f t="shared" ref="H10" si="3">SUM(H8:H9)</f>
        <v>0</v>
      </c>
      <c r="I10" s="16">
        <f t="shared" ref="I10" si="4">SUM(I8:I9)</f>
        <v>0</v>
      </c>
    </row>
    <row r="11" spans="1:9">
      <c r="A11" s="24"/>
      <c r="B11" s="4"/>
      <c r="C11" s="4"/>
      <c r="D11" s="4"/>
      <c r="E11" s="4"/>
      <c r="F11" s="4"/>
      <c r="G11" s="4"/>
      <c r="H11" s="4"/>
      <c r="I11" s="16"/>
    </row>
    <row r="12" spans="1:9">
      <c r="A12" s="1" t="s">
        <v>93</v>
      </c>
      <c r="B12" s="7">
        <v>-19052954</v>
      </c>
      <c r="C12" s="7">
        <v>-19286768</v>
      </c>
      <c r="D12" s="7">
        <v>-19385600</v>
      </c>
      <c r="E12" s="7">
        <v>-20536261</v>
      </c>
      <c r="F12" s="7">
        <v>-15772428</v>
      </c>
      <c r="G12" s="4"/>
      <c r="H12" s="4"/>
      <c r="I12" s="16"/>
    </row>
    <row r="13" spans="1:9">
      <c r="A13" s="26" t="s">
        <v>2</v>
      </c>
      <c r="B13" s="7">
        <v>-16919594</v>
      </c>
      <c r="C13" s="7">
        <v>-17954346</v>
      </c>
      <c r="D13" s="7">
        <v>-16162240</v>
      </c>
      <c r="E13" s="7">
        <v>-21223301</v>
      </c>
      <c r="F13" s="7">
        <v>-17461834</v>
      </c>
      <c r="G13" s="4"/>
      <c r="H13" s="4"/>
      <c r="I13" s="16"/>
    </row>
    <row r="14" spans="1:9">
      <c r="A14" s="26" t="s">
        <v>1</v>
      </c>
      <c r="B14" s="7">
        <v>-9797546</v>
      </c>
      <c r="C14" s="7">
        <v>-12911810</v>
      </c>
      <c r="D14" s="7">
        <v>-14110418</v>
      </c>
      <c r="E14" s="7">
        <v>-17131407</v>
      </c>
      <c r="F14" s="7">
        <v>-12203689</v>
      </c>
      <c r="G14" s="4"/>
      <c r="H14" s="4"/>
      <c r="I14" s="16"/>
    </row>
    <row r="15" spans="1:9">
      <c r="A15" s="26" t="s">
        <v>0</v>
      </c>
      <c r="B15" s="28">
        <v>0</v>
      </c>
      <c r="C15" s="28">
        <v>-4282832</v>
      </c>
      <c r="D15" s="7">
        <v>-4860251</v>
      </c>
      <c r="E15" s="7">
        <v>-4111934</v>
      </c>
      <c r="F15" s="7">
        <v>-3588508</v>
      </c>
      <c r="G15" s="4"/>
      <c r="H15" s="4"/>
      <c r="I15" s="16"/>
    </row>
    <row r="16" spans="1:9">
      <c r="A16" s="26" t="s">
        <v>120</v>
      </c>
      <c r="B16" s="7">
        <v>-3120327</v>
      </c>
      <c r="C16" s="7">
        <v>-4059654</v>
      </c>
      <c r="D16" s="7">
        <v>-3953165</v>
      </c>
      <c r="E16" s="7">
        <v>-3686038</v>
      </c>
      <c r="F16" s="7">
        <v>-4038572</v>
      </c>
      <c r="G16" s="4"/>
      <c r="H16" s="4"/>
      <c r="I16" s="16"/>
    </row>
    <row r="17" spans="1:9">
      <c r="A17" s="26" t="s">
        <v>119</v>
      </c>
      <c r="B17" s="7">
        <v>-2187174</v>
      </c>
      <c r="C17" s="7">
        <v>-2415787</v>
      </c>
      <c r="D17" s="7">
        <v>-2389896</v>
      </c>
      <c r="E17" s="7">
        <v>-3231125</v>
      </c>
      <c r="F17" s="7">
        <v>-2210737</v>
      </c>
      <c r="G17" s="4"/>
      <c r="H17" s="4"/>
      <c r="I17" s="16"/>
    </row>
    <row r="18" spans="1:9">
      <c r="A18" s="25" t="s">
        <v>94</v>
      </c>
      <c r="B18" s="7">
        <v>-1646680</v>
      </c>
      <c r="C18" s="7">
        <v>-2259712</v>
      </c>
      <c r="D18" s="7">
        <v>-1851024</v>
      </c>
      <c r="E18" s="7">
        <v>-2804170</v>
      </c>
      <c r="F18" s="7">
        <v>-2772058</v>
      </c>
      <c r="G18" s="4"/>
      <c r="H18" s="4"/>
      <c r="I18" s="16"/>
    </row>
    <row r="19" spans="1:9">
      <c r="A19" s="26" t="s">
        <v>118</v>
      </c>
      <c r="B19" s="6">
        <v>-2265273</v>
      </c>
      <c r="C19" s="6">
        <v>2217478</v>
      </c>
      <c r="D19" s="6">
        <v>-898624</v>
      </c>
      <c r="E19" s="6">
        <v>2687783</v>
      </c>
      <c r="F19" s="6">
        <v>164449</v>
      </c>
      <c r="G19" s="3"/>
      <c r="H19" s="3"/>
      <c r="I19" s="17"/>
    </row>
    <row r="20" spans="1:9">
      <c r="A20" s="12"/>
      <c r="B20" s="4">
        <f>SUM(B12:B19)</f>
        <v>-54989548</v>
      </c>
      <c r="C20" s="4">
        <f>SUM(C12:C19)</f>
        <v>-60953431</v>
      </c>
      <c r="D20" s="4">
        <f t="shared" ref="D20:I20" si="5">SUM(D12:D19)</f>
        <v>-63611218</v>
      </c>
      <c r="E20" s="4">
        <f t="shared" si="5"/>
        <v>-70036453</v>
      </c>
      <c r="F20" s="4">
        <f t="shared" si="5"/>
        <v>-57883377</v>
      </c>
      <c r="G20" s="4">
        <f t="shared" si="5"/>
        <v>0</v>
      </c>
      <c r="H20" s="4">
        <f t="shared" si="5"/>
        <v>0</v>
      </c>
      <c r="I20" s="16">
        <f t="shared" si="5"/>
        <v>0</v>
      </c>
    </row>
    <row r="21" spans="1:9">
      <c r="A21" s="12"/>
      <c r="B21" s="4"/>
      <c r="C21" s="4"/>
      <c r="D21" s="4"/>
      <c r="E21" s="4"/>
      <c r="F21" s="4"/>
      <c r="G21" s="4"/>
      <c r="H21" s="4"/>
      <c r="I21" s="16"/>
    </row>
    <row r="22" spans="1:9">
      <c r="A22" s="12" t="s">
        <v>117</v>
      </c>
      <c r="B22" s="4">
        <f t="shared" ref="B22" si="6">B10+B20</f>
        <v>30217234</v>
      </c>
      <c r="C22" s="4">
        <f t="shared" ref="C22:I22" si="7">C10+C20</f>
        <v>31901205</v>
      </c>
      <c r="D22" s="4">
        <f t="shared" si="7"/>
        <v>32797042</v>
      </c>
      <c r="E22" s="4">
        <f t="shared" si="7"/>
        <v>36229460</v>
      </c>
      <c r="F22" s="4">
        <f>F10+F20</f>
        <v>28083456</v>
      </c>
      <c r="G22" s="4">
        <f t="shared" si="7"/>
        <v>0</v>
      </c>
      <c r="H22" s="4">
        <f t="shared" si="7"/>
        <v>0</v>
      </c>
      <c r="I22" s="16">
        <f t="shared" si="7"/>
        <v>0</v>
      </c>
    </row>
    <row r="23" spans="1:9">
      <c r="A23" s="12"/>
      <c r="B23" s="4"/>
      <c r="C23" s="4"/>
      <c r="D23" s="4"/>
      <c r="E23" s="4"/>
      <c r="F23" s="4"/>
      <c r="G23" s="4"/>
      <c r="H23" s="4"/>
      <c r="I23" s="16"/>
    </row>
    <row r="24" spans="1:9">
      <c r="A24" s="12" t="s">
        <v>95</v>
      </c>
      <c r="B24" s="4">
        <v>0</v>
      </c>
      <c r="C24" s="4">
        <v>5535589</v>
      </c>
      <c r="D24" s="7">
        <v>6628182</v>
      </c>
      <c r="E24" s="7">
        <v>6550400</v>
      </c>
      <c r="F24" s="7">
        <v>4827159</v>
      </c>
      <c r="G24" s="4"/>
      <c r="H24" s="4"/>
      <c r="I24" s="16"/>
    </row>
    <row r="25" spans="1:9">
      <c r="A25" s="12" t="s">
        <v>116</v>
      </c>
      <c r="B25" s="3">
        <v>0</v>
      </c>
      <c r="C25" s="3">
        <v>-6859210</v>
      </c>
      <c r="D25" s="6">
        <v>-5667455</v>
      </c>
      <c r="E25" s="6">
        <v>-4602282</v>
      </c>
      <c r="F25" s="6">
        <v>-4101517</v>
      </c>
      <c r="G25" s="3"/>
      <c r="H25" s="3"/>
      <c r="I25" s="17"/>
    </row>
    <row r="26" spans="1:9">
      <c r="A26" s="12" t="s">
        <v>115</v>
      </c>
      <c r="B26" s="7">
        <f>SUM(B24:B25)*0+-2041137</f>
        <v>-2041137</v>
      </c>
      <c r="C26" s="7">
        <f>SUM(C24:C25)</f>
        <v>-1323621</v>
      </c>
      <c r="D26" s="4">
        <f t="shared" ref="D26:E26" si="8">SUM(D24:D25)</f>
        <v>960727</v>
      </c>
      <c r="E26" s="4">
        <f t="shared" si="8"/>
        <v>1948118</v>
      </c>
      <c r="F26" s="4">
        <f>SUM(F24:F25)</f>
        <v>725642</v>
      </c>
      <c r="G26" s="4">
        <f t="shared" ref="G26" si="9">SUM(G24:G25)</f>
        <v>0</v>
      </c>
      <c r="H26" s="4">
        <f t="shared" ref="H26" si="10">SUM(H24:H25)</f>
        <v>0</v>
      </c>
      <c r="I26" s="16">
        <f t="shared" ref="I26" si="11">SUM(I24:I25)</f>
        <v>0</v>
      </c>
    </row>
    <row r="27" spans="1:9">
      <c r="A27" s="12"/>
      <c r="B27" s="4"/>
      <c r="C27" s="4"/>
      <c r="D27" s="4"/>
      <c r="E27" s="4"/>
      <c r="F27" s="4"/>
      <c r="G27" s="4"/>
      <c r="H27" s="4"/>
      <c r="I27" s="16"/>
    </row>
    <row r="28" spans="1:9">
      <c r="A28" s="12" t="s">
        <v>97</v>
      </c>
      <c r="B28" s="4">
        <f t="shared" ref="B28" si="12">B22+B26</f>
        <v>28176097</v>
      </c>
      <c r="C28" s="4">
        <f t="shared" ref="C28:I28" si="13">C22+C26</f>
        <v>30577584</v>
      </c>
      <c r="D28" s="4">
        <f t="shared" si="13"/>
        <v>33757769</v>
      </c>
      <c r="E28" s="4">
        <f t="shared" si="13"/>
        <v>38177578</v>
      </c>
      <c r="F28" s="4">
        <f>F22+F26</f>
        <v>28809098</v>
      </c>
      <c r="G28" s="4">
        <f t="shared" si="13"/>
        <v>0</v>
      </c>
      <c r="H28" s="4">
        <f t="shared" si="13"/>
        <v>0</v>
      </c>
      <c r="I28" s="16">
        <f t="shared" si="13"/>
        <v>0</v>
      </c>
    </row>
    <row r="29" spans="1:9">
      <c r="A29" s="12" t="s">
        <v>114</v>
      </c>
      <c r="B29" s="6">
        <v>-5772740</v>
      </c>
      <c r="C29" s="6">
        <v>-6141350</v>
      </c>
      <c r="D29" s="6">
        <v>-6824039</v>
      </c>
      <c r="E29" s="6">
        <v>-7671226</v>
      </c>
      <c r="F29" s="6">
        <v>-5967472</v>
      </c>
      <c r="G29" s="3"/>
      <c r="H29" s="3"/>
      <c r="I29" s="17"/>
    </row>
    <row r="30" spans="1:9" ht="15" thickBot="1">
      <c r="A30" s="30" t="s">
        <v>167</v>
      </c>
      <c r="B30" s="23">
        <f t="shared" ref="B30" si="14">SUM(B28:B29)</f>
        <v>22403357</v>
      </c>
      <c r="C30" s="23">
        <f t="shared" ref="C30:E30" si="15">SUM(C28:C29)</f>
        <v>24436234</v>
      </c>
      <c r="D30" s="23">
        <f t="shared" si="15"/>
        <v>26933730</v>
      </c>
      <c r="E30" s="23">
        <f t="shared" si="15"/>
        <v>30506352</v>
      </c>
      <c r="F30" s="23">
        <f>SUM(F28:F29)</f>
        <v>22841626</v>
      </c>
      <c r="G30" s="23">
        <f t="shared" ref="G30" si="16">SUM(G28:G29)</f>
        <v>0</v>
      </c>
      <c r="H30" s="23">
        <f t="shared" ref="H30" si="17">SUM(H28:H29)</f>
        <v>0</v>
      </c>
      <c r="I30" s="27">
        <f t="shared" ref="I30" si="18">SUM(I28:I29)</f>
        <v>0</v>
      </c>
    </row>
    <row r="31" spans="1:9" ht="15" thickTop="1">
      <c r="A31" s="22"/>
      <c r="B31" s="3"/>
      <c r="C31" s="3"/>
      <c r="D31" s="3"/>
      <c r="E31" s="3"/>
      <c r="F31" s="3"/>
      <c r="G31" s="3"/>
      <c r="H31" s="3"/>
      <c r="I31" s="17"/>
    </row>
    <row r="32" spans="1:9">
      <c r="A32" s="13"/>
      <c r="B32" s="4"/>
      <c r="C32" s="4"/>
      <c r="D32" s="4"/>
      <c r="E32" s="4"/>
      <c r="F32" s="4"/>
      <c r="G32" s="4"/>
      <c r="H32" s="4"/>
      <c r="I32" s="4"/>
    </row>
    <row r="33" spans="1:9">
      <c r="A33" s="13"/>
      <c r="B33" s="4"/>
      <c r="C33" s="4"/>
      <c r="D33" s="4"/>
      <c r="E33" s="4"/>
      <c r="F33" s="4"/>
      <c r="G33" s="4"/>
      <c r="H33" s="4"/>
      <c r="I33" s="4"/>
    </row>
    <row r="34" spans="1:9">
      <c r="A34" s="32" t="s">
        <v>107</v>
      </c>
      <c r="B34" s="268" t="s">
        <v>99</v>
      </c>
      <c r="C34" s="268"/>
      <c r="D34" s="268"/>
      <c r="E34" s="268"/>
      <c r="F34" s="268"/>
      <c r="G34" s="268"/>
      <c r="H34" s="268"/>
      <c r="I34" s="269"/>
    </row>
    <row r="35" spans="1:9">
      <c r="A35" s="12"/>
      <c r="B35" s="36" t="s">
        <v>108</v>
      </c>
      <c r="C35" s="36" t="s">
        <v>80</v>
      </c>
      <c r="D35" s="36" t="s">
        <v>81</v>
      </c>
      <c r="E35" s="36" t="s">
        <v>82</v>
      </c>
      <c r="F35" s="36" t="s">
        <v>86</v>
      </c>
      <c r="G35" s="13"/>
      <c r="H35" s="13"/>
      <c r="I35" s="14"/>
    </row>
    <row r="36" spans="1:9">
      <c r="A36" s="12"/>
      <c r="B36" s="37" t="s">
        <v>88</v>
      </c>
      <c r="C36" s="37" t="s">
        <v>151</v>
      </c>
      <c r="D36" s="37" t="s">
        <v>151</v>
      </c>
      <c r="E36" s="37" t="s">
        <v>88</v>
      </c>
      <c r="F36" s="37" t="s">
        <v>89</v>
      </c>
      <c r="G36" s="13"/>
      <c r="H36" s="13"/>
      <c r="I36" s="14"/>
    </row>
    <row r="37" spans="1:9">
      <c r="A37" s="11" t="s">
        <v>149</v>
      </c>
      <c r="B37" s="15"/>
      <c r="C37" s="15"/>
      <c r="D37" s="15"/>
      <c r="E37" s="15"/>
      <c r="F37" s="15"/>
      <c r="G37" s="13"/>
      <c r="H37" s="13"/>
      <c r="I37" s="14"/>
    </row>
    <row r="38" spans="1:9">
      <c r="A38" s="12" t="s">
        <v>150</v>
      </c>
      <c r="B38" s="7">
        <v>49900767</v>
      </c>
      <c r="C38" s="7">
        <v>61608866</v>
      </c>
      <c r="D38" s="7">
        <v>60225285</v>
      </c>
      <c r="E38" s="7">
        <v>40102202</v>
      </c>
      <c r="F38" s="7">
        <v>48551760</v>
      </c>
      <c r="G38" s="4"/>
      <c r="H38" s="4"/>
      <c r="I38" s="16"/>
    </row>
    <row r="39" spans="1:9">
      <c r="A39" s="12" t="s">
        <v>152</v>
      </c>
      <c r="B39" s="7">
        <v>-7969687</v>
      </c>
      <c r="C39" s="7">
        <v>-5659496</v>
      </c>
      <c r="D39" s="7">
        <v>-5910749</v>
      </c>
      <c r="E39" s="7">
        <v>-4284345</v>
      </c>
      <c r="F39" s="7">
        <v>-5033996</v>
      </c>
      <c r="G39" s="4"/>
      <c r="H39" s="4"/>
      <c r="I39" s="16"/>
    </row>
    <row r="40" spans="1:9">
      <c r="A40" s="26" t="s">
        <v>102</v>
      </c>
      <c r="B40" s="7">
        <v>-1920278</v>
      </c>
      <c r="C40" s="7">
        <v>-2723973</v>
      </c>
      <c r="D40" s="7">
        <v>-4207713</v>
      </c>
      <c r="E40" s="7">
        <v>-5911147</v>
      </c>
      <c r="F40" s="7">
        <v>-3862679</v>
      </c>
      <c r="G40" s="4"/>
      <c r="H40" s="4"/>
      <c r="I40" s="16"/>
    </row>
    <row r="41" spans="1:9">
      <c r="A41" s="26" t="s">
        <v>153</v>
      </c>
      <c r="B41" s="6">
        <v>0</v>
      </c>
      <c r="C41" s="6">
        <v>-231298</v>
      </c>
      <c r="D41" s="6">
        <v>-315226</v>
      </c>
      <c r="E41" s="6">
        <v>-411999</v>
      </c>
      <c r="F41" s="6">
        <v>-352864</v>
      </c>
      <c r="G41" s="3"/>
      <c r="H41" s="3"/>
      <c r="I41" s="17"/>
    </row>
    <row r="42" spans="1:9">
      <c r="A42" s="33" t="s">
        <v>154</v>
      </c>
      <c r="B42" s="4">
        <f t="shared" ref="B42:E42" si="19">SUM(B38:B41)</f>
        <v>40010802</v>
      </c>
      <c r="C42" s="4">
        <f t="shared" si="19"/>
        <v>52994099</v>
      </c>
      <c r="D42" s="4">
        <f t="shared" si="19"/>
        <v>49791597</v>
      </c>
      <c r="E42" s="4">
        <f t="shared" si="19"/>
        <v>29494711</v>
      </c>
      <c r="F42" s="4">
        <f>SUM(F38:F41)</f>
        <v>39302221</v>
      </c>
      <c r="G42" s="4">
        <f t="shared" ref="G42" si="20">SUM(G38:G41)</f>
        <v>0</v>
      </c>
      <c r="H42" s="4">
        <f t="shared" ref="H42" si="21">SUM(H38:H41)</f>
        <v>0</v>
      </c>
      <c r="I42" s="35">
        <f t="shared" ref="I42" si="22">SUM(I38:I41)</f>
        <v>0</v>
      </c>
    </row>
    <row r="43" spans="1:9">
      <c r="A43" s="12"/>
      <c r="B43" s="4"/>
      <c r="C43" s="4"/>
      <c r="D43" s="4"/>
      <c r="E43" s="4"/>
      <c r="F43" s="4"/>
      <c r="G43" s="4"/>
      <c r="H43" s="4"/>
      <c r="I43" s="16"/>
    </row>
    <row r="44" spans="1:9">
      <c r="A44" s="26" t="s">
        <v>156</v>
      </c>
      <c r="B44" s="7">
        <v>-48915751</v>
      </c>
      <c r="C44" s="7">
        <v>-47262166</v>
      </c>
      <c r="D44" s="7">
        <v>-61424758</v>
      </c>
      <c r="E44" s="7">
        <v>-23475573</v>
      </c>
      <c r="F44" s="7">
        <v>-81756638</v>
      </c>
      <c r="G44" s="4"/>
      <c r="H44" s="4"/>
      <c r="I44" s="16"/>
    </row>
    <row r="45" spans="1:9">
      <c r="A45" s="26" t="s">
        <v>155</v>
      </c>
      <c r="B45" s="7">
        <v>0</v>
      </c>
      <c r="C45" s="7">
        <v>0</v>
      </c>
      <c r="D45" s="7">
        <v>-167061</v>
      </c>
      <c r="E45" s="7">
        <v>-424680</v>
      </c>
      <c r="F45" s="7">
        <v>-99879</v>
      </c>
      <c r="G45" s="4"/>
      <c r="H45" s="4"/>
      <c r="I45" s="16"/>
    </row>
    <row r="46" spans="1:9">
      <c r="A46" s="26" t="s">
        <v>157</v>
      </c>
      <c r="B46" s="7">
        <v>82264</v>
      </c>
      <c r="C46" s="7">
        <v>98899</v>
      </c>
      <c r="D46" s="7">
        <v>177581</v>
      </c>
      <c r="E46" s="7">
        <v>0</v>
      </c>
      <c r="F46" s="7">
        <v>323510</v>
      </c>
      <c r="G46" s="4"/>
      <c r="H46" s="4"/>
      <c r="I46" s="16"/>
    </row>
    <row r="47" spans="1:9">
      <c r="A47" s="26" t="s">
        <v>158</v>
      </c>
      <c r="B47" s="7">
        <v>4172188</v>
      </c>
      <c r="C47" s="7">
        <v>2138077</v>
      </c>
      <c r="D47" s="7">
        <v>0</v>
      </c>
      <c r="E47" s="7">
        <v>0</v>
      </c>
      <c r="F47" s="7">
        <v>0</v>
      </c>
      <c r="G47" s="4"/>
      <c r="H47" s="4"/>
      <c r="I47" s="16"/>
    </row>
    <row r="48" spans="1:9">
      <c r="A48" s="26" t="s">
        <v>159</v>
      </c>
      <c r="B48" s="7">
        <v>0</v>
      </c>
      <c r="C48" s="7">
        <v>-675444</v>
      </c>
      <c r="D48" s="7">
        <v>-225979</v>
      </c>
      <c r="E48" s="7">
        <v>0</v>
      </c>
      <c r="F48" s="7">
        <v>0</v>
      </c>
      <c r="G48" s="4"/>
      <c r="H48" s="4"/>
      <c r="I48" s="16"/>
    </row>
    <row r="49" spans="1:9">
      <c r="A49" s="26" t="s">
        <v>160</v>
      </c>
      <c r="B49" s="7">
        <v>0</v>
      </c>
      <c r="C49" s="7">
        <v>0</v>
      </c>
      <c r="D49" s="7">
        <v>20250</v>
      </c>
      <c r="E49" s="7">
        <v>62758</v>
      </c>
      <c r="F49" s="7">
        <v>30784</v>
      </c>
      <c r="G49" s="4"/>
      <c r="H49" s="4"/>
      <c r="I49" s="16"/>
    </row>
    <row r="50" spans="1:9">
      <c r="A50" s="26" t="s">
        <v>101</v>
      </c>
      <c r="B50" s="7">
        <v>14735786</v>
      </c>
      <c r="C50" s="7">
        <v>-55194780</v>
      </c>
      <c r="D50" s="7">
        <v>259905</v>
      </c>
      <c r="E50" s="7">
        <v>-28381013</v>
      </c>
      <c r="F50" s="7">
        <v>-8168910</v>
      </c>
      <c r="G50" s="4"/>
      <c r="H50" s="4"/>
      <c r="I50" s="16"/>
    </row>
    <row r="51" spans="1:9">
      <c r="A51" s="26" t="s">
        <v>161</v>
      </c>
      <c r="B51" s="6">
        <v>3642633</v>
      </c>
      <c r="C51" s="6">
        <v>4419269</v>
      </c>
      <c r="D51" s="6">
        <v>6239716</v>
      </c>
      <c r="E51" s="6">
        <v>6420920</v>
      </c>
      <c r="F51" s="6">
        <v>3948889</v>
      </c>
      <c r="G51" s="3"/>
      <c r="H51" s="3"/>
      <c r="I51" s="17"/>
    </row>
    <row r="52" spans="1:9">
      <c r="A52" s="33" t="s">
        <v>103</v>
      </c>
      <c r="B52" s="4">
        <f t="shared" ref="B52:E52" si="23">SUM(B44:B51)</f>
        <v>-26282880</v>
      </c>
      <c r="C52" s="4">
        <f t="shared" si="23"/>
        <v>-96476145</v>
      </c>
      <c r="D52" s="4">
        <f t="shared" si="23"/>
        <v>-55120346</v>
      </c>
      <c r="E52" s="4">
        <f t="shared" si="23"/>
        <v>-45797588</v>
      </c>
      <c r="F52" s="4">
        <f>SUM(F44:F51)</f>
        <v>-85722244</v>
      </c>
      <c r="G52" s="4">
        <f t="shared" ref="G52" si="24">SUM(G44:G51)</f>
        <v>0</v>
      </c>
      <c r="H52" s="4">
        <f t="shared" ref="H52" si="25">SUM(H44:H51)</f>
        <v>0</v>
      </c>
      <c r="I52" s="35">
        <f t="shared" ref="I52" si="26">SUM(I44:I51)</f>
        <v>0</v>
      </c>
    </row>
    <row r="53" spans="1:9">
      <c r="A53" s="12"/>
      <c r="B53" s="4"/>
      <c r="C53" s="4"/>
      <c r="D53" s="4"/>
      <c r="E53" s="4"/>
      <c r="F53" s="4"/>
      <c r="G53" s="4"/>
      <c r="H53" s="4"/>
      <c r="I53" s="16"/>
    </row>
    <row r="54" spans="1:9">
      <c r="A54" s="26" t="s">
        <v>162</v>
      </c>
      <c r="B54" s="4">
        <v>-1597000</v>
      </c>
      <c r="C54" s="7">
        <v>-2240351</v>
      </c>
      <c r="D54" s="7">
        <v>-2443624</v>
      </c>
      <c r="E54" s="7">
        <v>-2693373</v>
      </c>
      <c r="F54" s="7">
        <v>-3050635</v>
      </c>
      <c r="G54" s="4"/>
      <c r="H54" s="4"/>
      <c r="I54" s="16"/>
    </row>
    <row r="55" spans="1:9">
      <c r="A55" s="26" t="s">
        <v>163</v>
      </c>
      <c r="B55" s="4">
        <v>0</v>
      </c>
      <c r="C55" s="28">
        <v>0</v>
      </c>
      <c r="D55" s="7">
        <v>0</v>
      </c>
      <c r="E55" s="7">
        <v>-576731</v>
      </c>
      <c r="F55" s="7">
        <v>0</v>
      </c>
      <c r="G55" s="4"/>
      <c r="H55" s="4"/>
      <c r="I55" s="16"/>
    </row>
    <row r="56" spans="1:9">
      <c r="A56" s="26" t="s">
        <v>164</v>
      </c>
      <c r="B56" s="4">
        <v>20706932</v>
      </c>
      <c r="C56" s="7">
        <v>23809810</v>
      </c>
      <c r="D56" s="7">
        <v>18713355</v>
      </c>
      <c r="E56" s="7">
        <v>29167439</v>
      </c>
      <c r="F56" s="7">
        <v>59635181</v>
      </c>
      <c r="G56" s="4"/>
      <c r="H56" s="4"/>
      <c r="I56" s="16"/>
    </row>
    <row r="57" spans="1:9">
      <c r="A57" s="26" t="s">
        <v>165</v>
      </c>
      <c r="B57" s="3">
        <v>-9000000</v>
      </c>
      <c r="C57" s="6">
        <v>-9000000</v>
      </c>
      <c r="D57" s="6">
        <v>-10661914</v>
      </c>
      <c r="E57" s="6">
        <v>-11785054</v>
      </c>
      <c r="F57" s="6">
        <v>-6364889</v>
      </c>
      <c r="G57" s="3"/>
      <c r="H57" s="3"/>
      <c r="I57" s="17"/>
    </row>
    <row r="58" spans="1:9">
      <c r="A58" s="33" t="s">
        <v>166</v>
      </c>
      <c r="B58" s="4">
        <f t="shared" ref="B58:E58" si="27">SUM(B54:B57)</f>
        <v>10109932</v>
      </c>
      <c r="C58" s="4">
        <f t="shared" si="27"/>
        <v>12569459</v>
      </c>
      <c r="D58" s="4">
        <f t="shared" si="27"/>
        <v>5607817</v>
      </c>
      <c r="E58" s="4">
        <f t="shared" si="27"/>
        <v>14112281</v>
      </c>
      <c r="F58" s="4">
        <f>SUM(F54:F57)</f>
        <v>50219657</v>
      </c>
      <c r="G58" s="4">
        <f t="shared" ref="G58" si="28">SUM(G54:G57)</f>
        <v>0</v>
      </c>
      <c r="H58" s="4">
        <f t="shared" ref="H58" si="29">SUM(H54:H57)</f>
        <v>0</v>
      </c>
      <c r="I58" s="35">
        <f t="shared" ref="I58" si="30">SUM(I54:I57)</f>
        <v>0</v>
      </c>
    </row>
    <row r="59" spans="1:9">
      <c r="A59" s="26"/>
      <c r="B59" s="4"/>
      <c r="C59" s="4"/>
      <c r="D59" s="4"/>
      <c r="E59" s="4"/>
      <c r="F59" s="4"/>
      <c r="G59" s="4"/>
      <c r="H59" s="4"/>
      <c r="I59" s="16"/>
    </row>
    <row r="60" spans="1:9">
      <c r="A60" s="33" t="s">
        <v>104</v>
      </c>
      <c r="B60" s="4">
        <f t="shared" ref="B60" si="31">B42+B52+B58</f>
        <v>23837854</v>
      </c>
      <c r="C60" s="4">
        <f t="shared" ref="C60:I60" si="32">C42+C52+C58</f>
        <v>-30912587</v>
      </c>
      <c r="D60" s="4">
        <f t="shared" si="32"/>
        <v>279068</v>
      </c>
      <c r="E60" s="4">
        <f t="shared" si="32"/>
        <v>-2190596</v>
      </c>
      <c r="F60" s="4">
        <f>F42+F52+F58</f>
        <v>3799634</v>
      </c>
      <c r="G60" s="4">
        <f t="shared" si="32"/>
        <v>0</v>
      </c>
      <c r="H60" s="4">
        <f t="shared" si="32"/>
        <v>0</v>
      </c>
      <c r="I60" s="4">
        <f t="shared" si="32"/>
        <v>0</v>
      </c>
    </row>
    <row r="61" spans="1:9">
      <c r="A61" s="26" t="s">
        <v>105</v>
      </c>
      <c r="B61" s="3">
        <v>16053013</v>
      </c>
      <c r="C61" s="3">
        <f>B63</f>
        <v>39890867</v>
      </c>
      <c r="D61" s="3">
        <f>C63</f>
        <v>8978280</v>
      </c>
      <c r="E61" s="3">
        <f>D63</f>
        <v>9257348</v>
      </c>
      <c r="F61" s="3">
        <f>E63</f>
        <v>7066752</v>
      </c>
      <c r="G61" s="3"/>
      <c r="H61" s="3"/>
      <c r="I61" s="17"/>
    </row>
    <row r="62" spans="1:9">
      <c r="A62" s="26"/>
      <c r="B62" s="4"/>
      <c r="C62" s="4"/>
      <c r="D62" s="4"/>
      <c r="E62" s="4"/>
      <c r="F62" s="4"/>
      <c r="G62" s="4"/>
      <c r="H62" s="4"/>
      <c r="I62" s="16"/>
    </row>
    <row r="63" spans="1:9" ht="15" thickBot="1">
      <c r="A63" s="33" t="s">
        <v>106</v>
      </c>
      <c r="B63" s="5">
        <f t="shared" ref="B63" si="33">SUM(B60:B61)</f>
        <v>39890867</v>
      </c>
      <c r="C63" s="5">
        <f t="shared" ref="C63:I63" si="34">SUM(C60:C61)</f>
        <v>8978280</v>
      </c>
      <c r="D63" s="5">
        <f t="shared" si="34"/>
        <v>9257348</v>
      </c>
      <c r="E63" s="5">
        <f t="shared" si="34"/>
        <v>7066752</v>
      </c>
      <c r="F63" s="5">
        <f>SUM(F60:F61)</f>
        <v>10866386</v>
      </c>
      <c r="G63" s="5">
        <f t="shared" si="34"/>
        <v>0</v>
      </c>
      <c r="H63" s="5">
        <f t="shared" si="34"/>
        <v>0</v>
      </c>
      <c r="I63" s="20">
        <f t="shared" si="34"/>
        <v>0</v>
      </c>
    </row>
    <row r="64" spans="1:9" ht="15" thickTop="1">
      <c r="A64" s="34"/>
      <c r="B64" s="3"/>
      <c r="C64" s="3"/>
      <c r="D64" s="3"/>
      <c r="E64" s="3"/>
      <c r="F64" s="3"/>
      <c r="G64" s="3"/>
      <c r="H64" s="3"/>
      <c r="I64" s="17"/>
    </row>
    <row r="65" spans="1:11">
      <c r="A65" s="31"/>
      <c r="B65" s="40"/>
      <c r="C65" s="40"/>
      <c r="D65" s="40"/>
      <c r="E65" s="40"/>
      <c r="F65" s="40"/>
      <c r="G65" s="4"/>
      <c r="H65" s="4"/>
      <c r="I65" s="4"/>
    </row>
    <row r="67" spans="1:11">
      <c r="A67" s="8"/>
      <c r="B67" s="9"/>
      <c r="C67" s="9"/>
      <c r="D67" s="9"/>
      <c r="E67" s="9"/>
      <c r="F67" s="9"/>
      <c r="G67" s="9"/>
      <c r="H67" s="9"/>
      <c r="I67" s="10"/>
    </row>
    <row r="68" spans="1:11">
      <c r="A68" s="11" t="s">
        <v>78</v>
      </c>
      <c r="B68" s="266" t="s">
        <v>99</v>
      </c>
      <c r="C68" s="266"/>
      <c r="D68" s="266"/>
      <c r="E68" s="266"/>
      <c r="F68" s="266"/>
      <c r="G68" s="266"/>
      <c r="H68" s="266"/>
      <c r="I68" s="267"/>
    </row>
    <row r="69" spans="1:11" ht="16.5" customHeight="1">
      <c r="A69" s="12"/>
      <c r="B69" s="36" t="s">
        <v>108</v>
      </c>
      <c r="C69" s="36" t="s">
        <v>80</v>
      </c>
      <c r="D69" s="36" t="s">
        <v>81</v>
      </c>
      <c r="E69" s="36" t="s">
        <v>82</v>
      </c>
      <c r="F69" s="36" t="s">
        <v>86</v>
      </c>
      <c r="G69" s="13"/>
      <c r="H69" s="13"/>
      <c r="I69" s="14"/>
    </row>
    <row r="70" spans="1:11" ht="16.5" customHeight="1">
      <c r="A70" s="12"/>
      <c r="B70" s="37" t="s">
        <v>88</v>
      </c>
      <c r="C70" s="37" t="s">
        <v>151</v>
      </c>
      <c r="D70" s="37" t="s">
        <v>151</v>
      </c>
      <c r="E70" s="37" t="s">
        <v>88</v>
      </c>
      <c r="F70" s="37" t="s">
        <v>89</v>
      </c>
      <c r="G70" s="13"/>
      <c r="H70" s="13"/>
      <c r="I70" s="14"/>
    </row>
    <row r="71" spans="1:11">
      <c r="A71" s="11" t="s">
        <v>5</v>
      </c>
      <c r="B71" s="13"/>
      <c r="C71" s="13"/>
      <c r="D71" s="13"/>
      <c r="E71" s="13"/>
      <c r="F71" s="13"/>
      <c r="G71" s="13"/>
      <c r="H71" s="13"/>
      <c r="I71" s="14"/>
    </row>
    <row r="72" spans="1:11">
      <c r="A72" s="11" t="s">
        <v>6</v>
      </c>
      <c r="B72" s="4"/>
      <c r="C72" s="4"/>
      <c r="D72" s="4"/>
      <c r="E72" s="4"/>
      <c r="F72" s="4"/>
      <c r="G72" s="4"/>
      <c r="H72" s="4"/>
      <c r="I72" s="16"/>
    </row>
    <row r="73" spans="1:11">
      <c r="A73" s="1" t="s">
        <v>7</v>
      </c>
      <c r="B73" s="7">
        <v>464743566</v>
      </c>
      <c r="C73" s="7">
        <v>495123523</v>
      </c>
      <c r="D73" s="7">
        <v>537618634</v>
      </c>
      <c r="E73" s="7">
        <v>541321047</v>
      </c>
      <c r="F73" s="7">
        <v>607467784</v>
      </c>
      <c r="G73" s="4"/>
      <c r="H73" s="4"/>
      <c r="I73" s="16"/>
    </row>
    <row r="74" spans="1:11">
      <c r="A74" s="12" t="s">
        <v>8</v>
      </c>
      <c r="B74" s="7">
        <v>0</v>
      </c>
      <c r="C74" s="7">
        <v>732334</v>
      </c>
      <c r="D74" s="7">
        <v>748613</v>
      </c>
      <c r="E74" s="7">
        <v>996801</v>
      </c>
      <c r="F74" s="7">
        <v>928641</v>
      </c>
      <c r="G74" s="4"/>
      <c r="H74" s="4"/>
      <c r="I74" s="16"/>
      <c r="K74" s="2"/>
    </row>
    <row r="75" spans="1:11">
      <c r="A75" s="12" t="s">
        <v>9</v>
      </c>
      <c r="B75" s="6">
        <v>0</v>
      </c>
      <c r="C75" s="6">
        <v>675444</v>
      </c>
      <c r="D75" s="6">
        <v>841839</v>
      </c>
      <c r="E75" s="6">
        <v>768266</v>
      </c>
      <c r="F75" s="6">
        <v>728152</v>
      </c>
      <c r="G75" s="3"/>
      <c r="H75" s="3"/>
      <c r="I75" s="17"/>
    </row>
    <row r="76" spans="1:11">
      <c r="A76" s="18" t="s">
        <v>10</v>
      </c>
      <c r="B76" s="4">
        <f t="shared" ref="B76" si="35">SUM(B73:B75)</f>
        <v>464743566</v>
      </c>
      <c r="C76" s="4">
        <f t="shared" ref="C76:D76" si="36">SUM(C73:C75)</f>
        <v>496531301</v>
      </c>
      <c r="D76" s="4">
        <f t="shared" si="36"/>
        <v>539209086</v>
      </c>
      <c r="E76" s="4">
        <f>SUM(E73:E75)</f>
        <v>543086114</v>
      </c>
      <c r="F76" s="4">
        <f>SUM(F73:F75)</f>
        <v>609124577</v>
      </c>
      <c r="G76" s="4"/>
      <c r="H76" s="4"/>
      <c r="I76" s="16"/>
    </row>
    <row r="77" spans="1:11">
      <c r="A77" s="21" t="s">
        <v>148</v>
      </c>
      <c r="B77" s="4"/>
      <c r="C77" s="4"/>
      <c r="D77" s="4"/>
      <c r="E77" s="4"/>
      <c r="F77" s="4"/>
      <c r="G77" s="4"/>
      <c r="H77" s="4"/>
      <c r="I77" s="16"/>
    </row>
    <row r="78" spans="1:11">
      <c r="A78" s="19" t="s">
        <v>100</v>
      </c>
      <c r="B78" s="7">
        <v>24191618</v>
      </c>
      <c r="C78" s="7">
        <v>29523305</v>
      </c>
      <c r="D78" s="7">
        <v>18727228</v>
      </c>
      <c r="E78" s="7">
        <v>20176810</v>
      </c>
      <c r="F78" s="7">
        <v>30176192</v>
      </c>
      <c r="G78" s="4"/>
      <c r="H78" s="4"/>
      <c r="I78" s="16"/>
    </row>
    <row r="79" spans="1:11">
      <c r="A79" s="12" t="s">
        <v>11</v>
      </c>
      <c r="B79" s="7">
        <v>24632508</v>
      </c>
      <c r="C79" s="7">
        <v>16992486</v>
      </c>
      <c r="D79" s="7">
        <v>19522663</v>
      </c>
      <c r="E79" s="7">
        <v>44376504</v>
      </c>
      <c r="F79" s="7">
        <v>45445005</v>
      </c>
      <c r="G79" s="4"/>
      <c r="H79" s="4"/>
      <c r="I79" s="16"/>
    </row>
    <row r="80" spans="1:11">
      <c r="A80" s="12" t="s">
        <v>9</v>
      </c>
      <c r="B80" s="7">
        <v>2138077</v>
      </c>
      <c r="C80" s="7">
        <v>0</v>
      </c>
      <c r="D80" s="7">
        <v>39334</v>
      </c>
      <c r="E80" s="7">
        <v>50149</v>
      </c>
      <c r="F80" s="7">
        <v>59479</v>
      </c>
      <c r="G80" s="4"/>
      <c r="H80" s="4"/>
      <c r="I80" s="16"/>
    </row>
    <row r="81" spans="1:9">
      <c r="A81" s="12" t="s">
        <v>12</v>
      </c>
      <c r="B81" s="7">
        <v>2331649</v>
      </c>
      <c r="C81" s="7">
        <v>1501736</v>
      </c>
      <c r="D81" s="7">
        <v>0</v>
      </c>
      <c r="E81" s="7">
        <v>1643818</v>
      </c>
      <c r="F81" s="7">
        <v>688692</v>
      </c>
      <c r="G81" s="4"/>
      <c r="H81" s="4"/>
      <c r="I81" s="16"/>
    </row>
    <row r="82" spans="1:9">
      <c r="A82" s="12" t="s">
        <v>13</v>
      </c>
      <c r="B82" s="7">
        <v>46381247</v>
      </c>
      <c r="C82" s="7">
        <v>95576027</v>
      </c>
      <c r="D82" s="7">
        <v>101316122</v>
      </c>
      <c r="E82" s="7">
        <v>129697135</v>
      </c>
      <c r="F82" s="7">
        <v>137866045</v>
      </c>
      <c r="G82" s="4"/>
      <c r="H82" s="4"/>
      <c r="I82" s="16"/>
    </row>
    <row r="83" spans="1:9">
      <c r="A83" s="12" t="s">
        <v>14</v>
      </c>
      <c r="B83" s="6">
        <v>39890867</v>
      </c>
      <c r="C83" s="6">
        <v>14978280</v>
      </c>
      <c r="D83" s="6">
        <v>9257348</v>
      </c>
      <c r="E83" s="6">
        <v>7066752</v>
      </c>
      <c r="F83" s="6">
        <v>10866386</v>
      </c>
      <c r="G83" s="3"/>
      <c r="H83" s="3"/>
      <c r="I83" s="17"/>
    </row>
    <row r="84" spans="1:9">
      <c r="A84" s="18" t="s">
        <v>15</v>
      </c>
      <c r="B84" s="4">
        <f>SUM(B78:B83)</f>
        <v>139565966</v>
      </c>
      <c r="C84" s="4">
        <f>SUM(C78:C83)</f>
        <v>158571834</v>
      </c>
      <c r="D84" s="4">
        <f>SUM(D78:D83)</f>
        <v>148862695</v>
      </c>
      <c r="E84" s="4">
        <f>SUM(E78:E83)</f>
        <v>203011168</v>
      </c>
      <c r="F84" s="4">
        <f>SUM(F78:F83)</f>
        <v>225101799</v>
      </c>
      <c r="G84" s="4"/>
      <c r="H84" s="4"/>
      <c r="I84" s="16"/>
    </row>
    <row r="85" spans="1:9">
      <c r="A85" s="12"/>
      <c r="B85" s="4"/>
      <c r="C85" s="4"/>
      <c r="D85" s="4"/>
      <c r="E85" s="4"/>
      <c r="F85" s="4"/>
      <c r="G85" s="4"/>
      <c r="H85" s="4"/>
      <c r="I85" s="16"/>
    </row>
    <row r="86" spans="1:9" ht="15" thickBot="1">
      <c r="A86" s="11" t="s">
        <v>16</v>
      </c>
      <c r="B86" s="5">
        <f>B76+B84</f>
        <v>604309532</v>
      </c>
      <c r="C86" s="5">
        <f>C76+C84</f>
        <v>655103135</v>
      </c>
      <c r="D86" s="5">
        <f t="shared" ref="D86:I86" si="37">D76+D84</f>
        <v>688071781</v>
      </c>
      <c r="E86" s="45">
        <f t="shared" si="37"/>
        <v>746097282</v>
      </c>
      <c r="F86" s="5">
        <f t="shared" si="37"/>
        <v>834226376</v>
      </c>
      <c r="G86" s="5">
        <f t="shared" si="37"/>
        <v>0</v>
      </c>
      <c r="H86" s="5">
        <f t="shared" si="37"/>
        <v>0</v>
      </c>
      <c r="I86" s="20">
        <f t="shared" si="37"/>
        <v>0</v>
      </c>
    </row>
    <row r="87" spans="1:9" ht="15" thickTop="1">
      <c r="A87" s="11"/>
      <c r="B87" s="42"/>
      <c r="C87" s="42"/>
      <c r="D87" s="42"/>
      <c r="E87" s="46"/>
      <c r="F87" s="42"/>
      <c r="G87" s="42"/>
      <c r="H87" s="42"/>
      <c r="I87" s="43"/>
    </row>
    <row r="88" spans="1:9">
      <c r="A88" s="11" t="s">
        <v>17</v>
      </c>
      <c r="B88" s="4"/>
      <c r="C88" s="4"/>
      <c r="D88" s="4"/>
      <c r="E88" s="47"/>
      <c r="F88" s="4"/>
      <c r="G88" s="4"/>
      <c r="H88" s="4"/>
      <c r="I88" s="16"/>
    </row>
    <row r="89" spans="1:9">
      <c r="A89" s="12" t="s">
        <v>18</v>
      </c>
      <c r="B89" s="7">
        <v>408963236</v>
      </c>
      <c r="C89" s="7">
        <v>408963236</v>
      </c>
      <c r="D89" s="7">
        <v>456000264</v>
      </c>
      <c r="E89" s="28">
        <v>456000264</v>
      </c>
      <c r="F89" s="7">
        <v>465028129</v>
      </c>
      <c r="G89" s="4"/>
      <c r="H89" s="4"/>
      <c r="I89" s="16"/>
    </row>
    <row r="90" spans="1:9">
      <c r="A90" s="12" t="s">
        <v>19</v>
      </c>
      <c r="B90" s="7">
        <v>7987006</v>
      </c>
      <c r="C90" s="7">
        <v>28150012</v>
      </c>
      <c r="D90" s="7">
        <v>5397331</v>
      </c>
      <c r="E90" s="28">
        <v>29060957</v>
      </c>
      <c r="F90" s="7">
        <v>56516674</v>
      </c>
      <c r="G90" s="4"/>
      <c r="H90" s="4"/>
      <c r="I90" s="16"/>
    </row>
    <row r="91" spans="1:9">
      <c r="A91" s="12" t="s">
        <v>20</v>
      </c>
      <c r="B91" s="6">
        <v>22403357</v>
      </c>
      <c r="C91" s="6">
        <v>24436234</v>
      </c>
      <c r="D91" s="6">
        <v>26933730</v>
      </c>
      <c r="E91" s="29">
        <v>30506352</v>
      </c>
      <c r="F91" s="6">
        <v>22841626</v>
      </c>
      <c r="G91" s="3"/>
      <c r="H91" s="3"/>
      <c r="I91" s="17"/>
    </row>
    <row r="92" spans="1:9">
      <c r="A92" s="18" t="s">
        <v>21</v>
      </c>
      <c r="B92" s="4">
        <f t="shared" ref="B92" si="38">SUM(B89:B91)</f>
        <v>439353599</v>
      </c>
      <c r="C92" s="4">
        <f t="shared" ref="C92:E92" si="39">SUM(C89:C91)</f>
        <v>461549482</v>
      </c>
      <c r="D92" s="4">
        <f t="shared" si="39"/>
        <v>488331325</v>
      </c>
      <c r="E92" s="47">
        <f t="shared" si="39"/>
        <v>515567573</v>
      </c>
      <c r="F92" s="4">
        <f>SUM(F89:F91)</f>
        <v>544386429</v>
      </c>
      <c r="G92" s="4">
        <f t="shared" ref="G92:I92" si="40">SUM(G89:G91)</f>
        <v>0</v>
      </c>
      <c r="H92" s="4">
        <f t="shared" si="40"/>
        <v>0</v>
      </c>
      <c r="I92" s="16">
        <f t="shared" si="40"/>
        <v>0</v>
      </c>
    </row>
    <row r="93" spans="1:9">
      <c r="A93" s="18"/>
      <c r="B93" s="4"/>
      <c r="C93" s="4"/>
      <c r="D93" s="4"/>
      <c r="E93" s="47"/>
      <c r="F93" s="4"/>
      <c r="G93" s="4"/>
      <c r="H93" s="4"/>
      <c r="I93" s="16"/>
    </row>
    <row r="94" spans="1:9">
      <c r="A94" s="11" t="s">
        <v>22</v>
      </c>
      <c r="B94" s="4"/>
      <c r="C94" s="4"/>
      <c r="D94" s="4"/>
      <c r="E94" s="47"/>
      <c r="F94" s="4"/>
      <c r="G94" s="4"/>
      <c r="H94" s="4"/>
      <c r="I94" s="16"/>
    </row>
    <row r="95" spans="1:9">
      <c r="A95" s="11" t="s">
        <v>23</v>
      </c>
      <c r="B95" s="4"/>
      <c r="C95" s="4"/>
      <c r="D95" s="4"/>
      <c r="E95" s="47"/>
      <c r="F95" s="4"/>
      <c r="G95" s="4"/>
      <c r="H95" s="4"/>
      <c r="I95" s="16"/>
    </row>
    <row r="96" spans="1:9">
      <c r="A96" s="12" t="s">
        <v>24</v>
      </c>
      <c r="B96" s="7">
        <v>3635404</v>
      </c>
      <c r="C96" s="7">
        <v>4908053</v>
      </c>
      <c r="D96" s="28">
        <v>16363022</v>
      </c>
      <c r="E96" s="28">
        <v>20347816</v>
      </c>
      <c r="F96" s="7">
        <v>21535266</v>
      </c>
      <c r="G96" s="4"/>
      <c r="H96" s="4"/>
      <c r="I96" s="16"/>
    </row>
    <row r="97" spans="1:9">
      <c r="A97" s="26" t="s">
        <v>25</v>
      </c>
      <c r="B97" s="7">
        <v>10176707</v>
      </c>
      <c r="C97" s="7">
        <v>12764171</v>
      </c>
      <c r="D97" s="28">
        <v>11739293</v>
      </c>
      <c r="E97" s="28">
        <v>15279480</v>
      </c>
      <c r="F97" s="7">
        <v>16429146</v>
      </c>
      <c r="G97" s="4"/>
      <c r="H97" s="4"/>
      <c r="I97" s="16"/>
    </row>
    <row r="98" spans="1:9">
      <c r="A98" s="12" t="s">
        <v>26</v>
      </c>
      <c r="B98" s="7">
        <v>88770625</v>
      </c>
      <c r="C98" s="7">
        <v>95644695</v>
      </c>
      <c r="D98" s="28">
        <v>108961620</v>
      </c>
      <c r="E98" s="28">
        <v>129255377</v>
      </c>
      <c r="F98" s="7">
        <v>182625737</v>
      </c>
      <c r="G98" s="4"/>
      <c r="H98" s="4"/>
      <c r="I98" s="16"/>
    </row>
    <row r="99" spans="1:9">
      <c r="A99" s="12" t="s">
        <v>27</v>
      </c>
      <c r="B99" s="7">
        <v>15465387</v>
      </c>
      <c r="C99" s="7">
        <v>17717657</v>
      </c>
      <c r="D99" s="28">
        <v>19760181</v>
      </c>
      <c r="E99" s="28">
        <v>21854738</v>
      </c>
      <c r="F99" s="7">
        <v>23905518</v>
      </c>
      <c r="G99" s="4"/>
      <c r="H99" s="4"/>
      <c r="I99" s="16"/>
    </row>
    <row r="100" spans="1:9">
      <c r="A100" s="12" t="s">
        <v>28</v>
      </c>
      <c r="B100" s="6">
        <v>24693054</v>
      </c>
      <c r="C100" s="6">
        <v>27585977</v>
      </c>
      <c r="D100" s="29">
        <v>16886424</v>
      </c>
      <c r="E100" s="29">
        <v>16775584</v>
      </c>
      <c r="F100" s="6">
        <v>7405791</v>
      </c>
      <c r="G100" s="3"/>
      <c r="H100" s="3"/>
      <c r="I100" s="17"/>
    </row>
    <row r="101" spans="1:9">
      <c r="A101" s="18" t="s">
        <v>29</v>
      </c>
      <c r="B101" s="4">
        <f t="shared" ref="B101" si="41">SUM(B96:B100)</f>
        <v>142741177</v>
      </c>
      <c r="C101" s="4">
        <f t="shared" ref="C101:D101" si="42">SUM(C96:C100)</f>
        <v>158620553</v>
      </c>
      <c r="D101" s="4">
        <f t="shared" si="42"/>
        <v>173710540</v>
      </c>
      <c r="E101" s="47">
        <f>SUM(E96:E100)</f>
        <v>203512995</v>
      </c>
      <c r="F101" s="4">
        <f t="shared" ref="F101" si="43">SUM(F96:F100)</f>
        <v>251901458</v>
      </c>
      <c r="G101" s="4">
        <f t="shared" ref="G101:H101" si="44">SUM(G96:G100)</f>
        <v>0</v>
      </c>
      <c r="H101" s="4">
        <f t="shared" si="44"/>
        <v>0</v>
      </c>
      <c r="I101" s="16">
        <f t="shared" ref="I101" si="45">SUM(I96:I100)</f>
        <v>0</v>
      </c>
    </row>
    <row r="102" spans="1:9">
      <c r="A102" s="12"/>
      <c r="B102" s="4"/>
      <c r="C102" s="4"/>
      <c r="D102" s="4"/>
      <c r="E102" s="47"/>
      <c r="F102" s="4"/>
      <c r="G102" s="4"/>
      <c r="H102" s="4"/>
      <c r="I102" s="16"/>
    </row>
    <row r="103" spans="1:9">
      <c r="A103" s="11" t="s">
        <v>30</v>
      </c>
      <c r="B103" s="4"/>
      <c r="C103" s="4"/>
      <c r="D103" s="4"/>
      <c r="E103" s="47"/>
      <c r="F103" s="4"/>
      <c r="G103" s="4"/>
      <c r="H103" s="4"/>
      <c r="I103" s="16"/>
    </row>
    <row r="104" spans="1:9">
      <c r="A104" s="12" t="s">
        <v>31</v>
      </c>
      <c r="B104" s="7">
        <v>13214756</v>
      </c>
      <c r="C104" s="7">
        <v>17997360</v>
      </c>
      <c r="D104" s="7">
        <v>14223370</v>
      </c>
      <c r="E104" s="28">
        <v>18257830</v>
      </c>
      <c r="F104" s="7">
        <v>29279673</v>
      </c>
      <c r="G104" s="4"/>
      <c r="H104" s="4"/>
      <c r="I104" s="16"/>
    </row>
    <row r="105" spans="1:9">
      <c r="A105" s="12" t="s">
        <v>26</v>
      </c>
      <c r="B105" s="7">
        <v>9000000</v>
      </c>
      <c r="C105" s="7">
        <v>16935740</v>
      </c>
      <c r="D105" s="7">
        <v>11670256</v>
      </c>
      <c r="E105" s="28">
        <v>8758884</v>
      </c>
      <c r="F105" s="7">
        <v>8658816</v>
      </c>
      <c r="G105" s="4"/>
      <c r="H105" s="4"/>
      <c r="I105" s="16"/>
    </row>
    <row r="106" spans="1:9">
      <c r="A106" s="12" t="s">
        <v>85</v>
      </c>
      <c r="B106" s="6">
        <v>0</v>
      </c>
      <c r="C106" s="6">
        <v>0</v>
      </c>
      <c r="D106" s="6">
        <v>136290</v>
      </c>
      <c r="E106" s="29">
        <v>0</v>
      </c>
      <c r="F106" s="6">
        <v>0</v>
      </c>
      <c r="G106" s="3"/>
      <c r="H106" s="3"/>
      <c r="I106" s="17"/>
    </row>
    <row r="107" spans="1:9">
      <c r="A107" s="18" t="s">
        <v>146</v>
      </c>
      <c r="B107" s="4">
        <f>SUM(B104:B106)</f>
        <v>22214756</v>
      </c>
      <c r="C107" s="4">
        <f>SUM(C104:C106)</f>
        <v>34933100</v>
      </c>
      <c r="D107" s="4">
        <f>SUM(D104:D106)</f>
        <v>26029916</v>
      </c>
      <c r="E107" s="47">
        <f>SUM(E104:E106)</f>
        <v>27016714</v>
      </c>
      <c r="F107" s="4">
        <f>SUM(F104:F106)</f>
        <v>37938489</v>
      </c>
      <c r="G107" s="4">
        <f t="shared" ref="G107:I107" si="46">SUM(G104:G105)</f>
        <v>0</v>
      </c>
      <c r="H107" s="4">
        <f t="shared" si="46"/>
        <v>0</v>
      </c>
      <c r="I107" s="16">
        <f t="shared" si="46"/>
        <v>0</v>
      </c>
    </row>
    <row r="108" spans="1:9">
      <c r="A108" s="18"/>
      <c r="B108" s="4"/>
      <c r="C108" s="4"/>
      <c r="D108" s="4"/>
      <c r="E108" s="47"/>
      <c r="F108" s="4"/>
      <c r="G108" s="4"/>
      <c r="H108" s="4"/>
      <c r="I108" s="16"/>
    </row>
    <row r="109" spans="1:9" ht="15" thickBot="1">
      <c r="A109" s="21" t="s">
        <v>90</v>
      </c>
      <c r="B109" s="5">
        <f t="shared" ref="B109" si="47">B107+B101</f>
        <v>164955933</v>
      </c>
      <c r="C109" s="5">
        <f t="shared" ref="C109:I109" si="48">C107+C101</f>
        <v>193553653</v>
      </c>
      <c r="D109" s="5">
        <f t="shared" si="48"/>
        <v>199740456</v>
      </c>
      <c r="E109" s="45">
        <f>E107+E101</f>
        <v>230529709</v>
      </c>
      <c r="F109" s="5">
        <f t="shared" si="48"/>
        <v>289839947</v>
      </c>
      <c r="G109" s="5">
        <f t="shared" si="48"/>
        <v>0</v>
      </c>
      <c r="H109" s="5">
        <f t="shared" si="48"/>
        <v>0</v>
      </c>
      <c r="I109" s="20">
        <f t="shared" si="48"/>
        <v>0</v>
      </c>
    </row>
    <row r="110" spans="1:9" ht="15" thickTop="1">
      <c r="A110" s="12"/>
      <c r="B110" s="4"/>
      <c r="C110" s="4"/>
      <c r="D110" s="4"/>
      <c r="E110" s="47"/>
      <c r="F110" s="4"/>
      <c r="G110" s="4"/>
      <c r="H110" s="4"/>
      <c r="I110" s="16"/>
    </row>
    <row r="111" spans="1:9" ht="15" thickBot="1">
      <c r="A111" s="11" t="s">
        <v>147</v>
      </c>
      <c r="B111" s="5">
        <f t="shared" ref="B111" si="49">B92+B109</f>
        <v>604309532</v>
      </c>
      <c r="C111" s="5">
        <f t="shared" ref="C111:D111" si="50">C92+C109</f>
        <v>655103135</v>
      </c>
      <c r="D111" s="5">
        <f t="shared" si="50"/>
        <v>688071781</v>
      </c>
      <c r="E111" s="45">
        <f>E92+E109</f>
        <v>746097282</v>
      </c>
      <c r="F111" s="5">
        <f t="shared" ref="F111:I111" si="51">F92+F109</f>
        <v>834226376</v>
      </c>
      <c r="G111" s="5">
        <f t="shared" si="51"/>
        <v>0</v>
      </c>
      <c r="H111" s="5">
        <f t="shared" si="51"/>
        <v>0</v>
      </c>
      <c r="I111" s="20">
        <f t="shared" si="51"/>
        <v>0</v>
      </c>
    </row>
    <row r="112" spans="1:9" ht="15" thickTop="1">
      <c r="A112" s="12"/>
      <c r="B112" s="4"/>
      <c r="C112" s="4"/>
      <c r="D112" s="4"/>
      <c r="E112" s="4"/>
      <c r="F112" s="4"/>
      <c r="G112" s="4"/>
      <c r="H112" s="4"/>
      <c r="I112" s="16"/>
    </row>
    <row r="113" spans="1:9">
      <c r="A113" s="22"/>
      <c r="B113" s="3">
        <f>B86-B111</f>
        <v>0</v>
      </c>
      <c r="C113" s="3">
        <f>C86-C111</f>
        <v>0</v>
      </c>
      <c r="D113" s="3">
        <f t="shared" ref="D113:I113" si="52">D86-D111</f>
        <v>0</v>
      </c>
      <c r="E113" s="3">
        <f t="shared" si="52"/>
        <v>0</v>
      </c>
      <c r="F113" s="3">
        <f t="shared" si="52"/>
        <v>0</v>
      </c>
      <c r="G113" s="3">
        <f t="shared" si="52"/>
        <v>0</v>
      </c>
      <c r="H113" s="3">
        <f t="shared" si="52"/>
        <v>0</v>
      </c>
      <c r="I113" s="17">
        <f t="shared" si="52"/>
        <v>0</v>
      </c>
    </row>
    <row r="114" spans="1:9">
      <c r="B114" s="2"/>
      <c r="C114" s="2"/>
      <c r="D114" s="2"/>
      <c r="E114" s="2"/>
      <c r="F114" s="2"/>
      <c r="G114" s="2"/>
      <c r="H114" s="2"/>
      <c r="I114" s="2"/>
    </row>
    <row r="115" spans="1:9">
      <c r="B115" s="2"/>
      <c r="C115" s="2"/>
      <c r="D115" s="2"/>
      <c r="E115" s="41"/>
      <c r="F115" s="2"/>
      <c r="G115" s="2"/>
      <c r="H115" s="2"/>
      <c r="I115" s="2"/>
    </row>
    <row r="116" spans="1:9">
      <c r="A116" s="39" t="s">
        <v>109</v>
      </c>
      <c r="B116" s="2"/>
      <c r="C116" s="2"/>
      <c r="D116" s="2"/>
      <c r="E116" s="2"/>
      <c r="F116" s="2"/>
      <c r="G116" s="2"/>
      <c r="H116" s="2"/>
      <c r="I116" s="2"/>
    </row>
    <row r="117" spans="1:9">
      <c r="B117" s="2"/>
      <c r="C117" s="2"/>
      <c r="D117" s="2"/>
      <c r="E117" s="2"/>
      <c r="F117" s="2"/>
      <c r="G117" s="2"/>
      <c r="H117" s="2"/>
      <c r="I117" s="2"/>
    </row>
    <row r="118" spans="1:9">
      <c r="A118" s="38" t="s">
        <v>110</v>
      </c>
      <c r="B118" s="2">
        <f t="shared" ref="B118:F118" si="53">B86-B109</f>
        <v>439353599</v>
      </c>
      <c r="C118" s="2">
        <f t="shared" si="53"/>
        <v>461549482</v>
      </c>
      <c r="D118" s="2">
        <f t="shared" si="53"/>
        <v>488331325</v>
      </c>
      <c r="E118" s="2">
        <f>E86-E109</f>
        <v>515567573</v>
      </c>
      <c r="F118" s="2">
        <f t="shared" si="53"/>
        <v>544386429</v>
      </c>
      <c r="G118" s="2"/>
      <c r="H118" s="2"/>
      <c r="I118" s="2"/>
    </row>
    <row r="119" spans="1:9">
      <c r="B119" s="2"/>
      <c r="C119" s="2"/>
      <c r="D119" s="2"/>
      <c r="E119" s="2"/>
      <c r="F119" s="2"/>
      <c r="G119" s="2"/>
      <c r="H119" s="2"/>
      <c r="I119" s="2"/>
    </row>
    <row r="120" spans="1:9">
      <c r="B120" s="2"/>
      <c r="C120" s="2"/>
      <c r="D120" s="2"/>
      <c r="E120" s="2"/>
      <c r="F120" s="2"/>
      <c r="G120" s="2"/>
      <c r="H120" s="2"/>
      <c r="I120" s="2"/>
    </row>
    <row r="121" spans="1:9">
      <c r="B121" s="2"/>
      <c r="C121" s="2"/>
      <c r="D121" s="2"/>
      <c r="E121" s="2"/>
      <c r="F121" s="2"/>
      <c r="G121" s="2"/>
      <c r="H121" s="2"/>
      <c r="I121" s="2"/>
    </row>
    <row r="122" spans="1:9">
      <c r="B122" s="2"/>
      <c r="C122" s="2"/>
      <c r="D122" s="2"/>
      <c r="E122" s="2"/>
      <c r="F122" s="2"/>
      <c r="G122" s="2"/>
      <c r="H122" s="2"/>
      <c r="I122" s="2"/>
    </row>
    <row r="123" spans="1:9">
      <c r="B123" s="2"/>
      <c r="C123" s="2"/>
      <c r="D123" s="2"/>
      <c r="E123" s="2"/>
      <c r="F123" s="2"/>
      <c r="G123" s="2"/>
      <c r="H123" s="2"/>
      <c r="I123" s="2"/>
    </row>
    <row r="124" spans="1:9">
      <c r="B124" s="2"/>
      <c r="C124" s="2"/>
      <c r="D124" s="2"/>
      <c r="E124" s="2"/>
      <c r="F124" s="2"/>
      <c r="G124" s="2"/>
      <c r="H124" s="2"/>
      <c r="I124" s="2"/>
    </row>
    <row r="125" spans="1:9">
      <c r="B125" s="2"/>
      <c r="C125" s="2"/>
      <c r="D125" s="2"/>
      <c r="E125" s="2"/>
      <c r="F125" s="2"/>
      <c r="G125" s="2"/>
      <c r="H125" s="2"/>
      <c r="I125" s="2"/>
    </row>
    <row r="126" spans="1:9">
      <c r="B126" s="2"/>
      <c r="C126" s="2"/>
      <c r="D126" s="2"/>
      <c r="E126" s="2"/>
      <c r="F126" s="2"/>
      <c r="G126" s="2"/>
      <c r="H126" s="2"/>
      <c r="I126" s="2"/>
    </row>
    <row r="127" spans="1:9">
      <c r="B127" s="2"/>
      <c r="C127" s="2"/>
      <c r="D127" s="2"/>
      <c r="E127" s="2"/>
      <c r="F127" s="2"/>
      <c r="G127" s="2"/>
      <c r="H127" s="2"/>
      <c r="I127" s="2"/>
    </row>
    <row r="128" spans="1:9">
      <c r="B128" s="2"/>
      <c r="C128" s="2"/>
      <c r="D128" s="2"/>
      <c r="E128" s="2"/>
      <c r="F128" s="2"/>
      <c r="G128" s="2"/>
      <c r="H128" s="2"/>
      <c r="I128" s="2"/>
    </row>
    <row r="129" spans="2:9">
      <c r="B129" s="2"/>
      <c r="C129" s="2"/>
      <c r="D129" s="2"/>
      <c r="E129" s="2"/>
      <c r="F129" s="2"/>
      <c r="G129" s="2"/>
      <c r="H129" s="2"/>
      <c r="I129" s="2"/>
    </row>
    <row r="130" spans="2:9">
      <c r="B130" s="2"/>
      <c r="C130" s="2"/>
      <c r="D130" s="2"/>
      <c r="E130" s="2"/>
      <c r="F130" s="2"/>
      <c r="G130" s="2"/>
      <c r="H130" s="2"/>
      <c r="I130" s="2"/>
    </row>
    <row r="131" spans="2:9">
      <c r="B131" s="2"/>
      <c r="C131" s="2"/>
      <c r="D131" s="2"/>
      <c r="E131" s="2"/>
      <c r="F131" s="2"/>
      <c r="G131" s="2"/>
      <c r="H131" s="2"/>
      <c r="I131" s="2"/>
    </row>
    <row r="132" spans="2:9">
      <c r="B132" s="2"/>
      <c r="C132" s="2"/>
      <c r="D132" s="2"/>
      <c r="E132" s="2"/>
      <c r="F132" s="2"/>
      <c r="G132" s="2"/>
      <c r="H132" s="2"/>
      <c r="I132" s="2"/>
    </row>
    <row r="133" spans="2:9">
      <c r="B133" s="2"/>
      <c r="C133" s="2"/>
      <c r="D133" s="2"/>
      <c r="E133" s="2"/>
      <c r="F133" s="2"/>
      <c r="G133" s="2"/>
      <c r="H133" s="2"/>
      <c r="I133" s="2"/>
    </row>
    <row r="134" spans="2:9">
      <c r="B134" s="2"/>
      <c r="C134" s="2"/>
      <c r="D134" s="2"/>
      <c r="E134" s="2"/>
      <c r="F134" s="2"/>
      <c r="G134" s="2"/>
      <c r="H134" s="2"/>
      <c r="I134" s="2"/>
    </row>
    <row r="135" spans="2:9">
      <c r="B135" s="2"/>
      <c r="C135" s="2"/>
      <c r="D135" s="2"/>
      <c r="E135" s="2"/>
      <c r="F135" s="2"/>
      <c r="G135" s="2"/>
      <c r="H135" s="2"/>
      <c r="I135" s="2"/>
    </row>
    <row r="136" spans="2:9">
      <c r="B136" s="2"/>
      <c r="C136" s="2"/>
      <c r="D136" s="2"/>
      <c r="E136" s="2"/>
      <c r="F136" s="2"/>
      <c r="G136" s="2"/>
      <c r="H136" s="2"/>
      <c r="I136" s="2"/>
    </row>
    <row r="137" spans="2:9">
      <c r="B137" s="2"/>
      <c r="C137" s="2"/>
      <c r="D137" s="2"/>
      <c r="E137" s="2"/>
      <c r="F137" s="2"/>
      <c r="G137" s="2"/>
      <c r="H137" s="2"/>
      <c r="I137" s="2"/>
    </row>
    <row r="138" spans="2:9">
      <c r="B138" s="2"/>
      <c r="C138" s="2"/>
      <c r="D138" s="2"/>
      <c r="E138" s="2"/>
      <c r="F138" s="2"/>
      <c r="G138" s="2"/>
      <c r="H138" s="2"/>
      <c r="I138" s="2"/>
    </row>
    <row r="139" spans="2:9">
      <c r="B139" s="2"/>
      <c r="C139" s="2"/>
      <c r="D139" s="2"/>
      <c r="E139" s="2"/>
      <c r="F139" s="2"/>
      <c r="G139" s="2"/>
      <c r="H139" s="2"/>
      <c r="I139" s="2"/>
    </row>
    <row r="140" spans="2:9">
      <c r="B140" s="2"/>
      <c r="C140" s="2"/>
      <c r="D140" s="2"/>
      <c r="E140" s="2"/>
      <c r="F140" s="2"/>
      <c r="G140" s="2"/>
      <c r="H140" s="2"/>
      <c r="I140" s="2"/>
    </row>
    <row r="141" spans="2:9">
      <c r="B141" s="2"/>
      <c r="C141" s="2"/>
      <c r="D141" s="2"/>
      <c r="E141" s="2"/>
      <c r="F141" s="2"/>
      <c r="G141" s="2"/>
      <c r="H141" s="2"/>
      <c r="I141" s="2"/>
    </row>
    <row r="142" spans="2:9">
      <c r="B142" s="2"/>
      <c r="C142" s="2"/>
      <c r="D142" s="2"/>
      <c r="E142" s="2"/>
      <c r="F142" s="2"/>
      <c r="G142" s="2"/>
      <c r="H142" s="2"/>
      <c r="I142" s="2"/>
    </row>
    <row r="143" spans="2:9">
      <c r="B143" s="2"/>
      <c r="C143" s="2"/>
      <c r="D143" s="2"/>
      <c r="E143" s="2"/>
      <c r="F143" s="2"/>
      <c r="G143" s="2"/>
      <c r="H143" s="2"/>
      <c r="I143" s="2"/>
    </row>
    <row r="144" spans="2:9">
      <c r="B144" s="2"/>
      <c r="C144" s="2"/>
      <c r="D144" s="2"/>
      <c r="E144" s="2"/>
      <c r="F144" s="2"/>
      <c r="G144" s="2"/>
      <c r="H144" s="2"/>
      <c r="I144" s="2"/>
    </row>
    <row r="145" spans="2:9">
      <c r="B145" s="2"/>
      <c r="C145" s="2"/>
      <c r="D145" s="2"/>
      <c r="E145" s="2"/>
      <c r="F145" s="2"/>
      <c r="G145" s="2"/>
      <c r="H145" s="2"/>
      <c r="I145" s="2"/>
    </row>
    <row r="146" spans="2:9">
      <c r="B146" s="2"/>
      <c r="C146" s="2"/>
      <c r="D146" s="2"/>
      <c r="E146" s="2"/>
      <c r="F146" s="2"/>
      <c r="G146" s="2"/>
      <c r="H146" s="2"/>
      <c r="I146" s="2"/>
    </row>
    <row r="147" spans="2:9">
      <c r="B147" s="2"/>
      <c r="C147" s="2"/>
      <c r="D147" s="2"/>
      <c r="E147" s="2"/>
      <c r="F147" s="2"/>
      <c r="G147" s="2"/>
      <c r="H147" s="2"/>
      <c r="I147" s="2"/>
    </row>
    <row r="148" spans="2:9">
      <c r="B148" s="2"/>
      <c r="C148" s="2"/>
      <c r="D148" s="2"/>
      <c r="E148" s="2"/>
      <c r="F148" s="2"/>
      <c r="G148" s="2"/>
      <c r="H148" s="2"/>
      <c r="I148" s="2"/>
    </row>
    <row r="149" spans="2:9">
      <c r="B149" s="2"/>
      <c r="C149" s="2"/>
      <c r="D149" s="2"/>
      <c r="E149" s="2"/>
      <c r="F149" s="2"/>
      <c r="G149" s="2"/>
      <c r="H149" s="2"/>
      <c r="I149" s="2"/>
    </row>
    <row r="150" spans="2:9">
      <c r="B150" s="2"/>
      <c r="C150" s="2"/>
      <c r="D150" s="2"/>
      <c r="E150" s="2"/>
      <c r="F150" s="2"/>
      <c r="G150" s="2"/>
      <c r="H150" s="2"/>
      <c r="I150" s="2"/>
    </row>
    <row r="151" spans="2:9">
      <c r="B151" s="2"/>
      <c r="C151" s="2"/>
      <c r="D151" s="2"/>
      <c r="E151" s="2"/>
      <c r="F151" s="2"/>
      <c r="G151" s="2"/>
      <c r="H151" s="2"/>
      <c r="I151" s="2"/>
    </row>
    <row r="152" spans="2:9">
      <c r="B152" s="2"/>
      <c r="C152" s="2"/>
      <c r="D152" s="2"/>
      <c r="E152" s="2"/>
      <c r="F152" s="2"/>
      <c r="G152" s="2"/>
      <c r="H152" s="2"/>
      <c r="I152" s="2"/>
    </row>
    <row r="153" spans="2:9">
      <c r="B153" s="2"/>
      <c r="C153" s="2"/>
      <c r="D153" s="2"/>
      <c r="E153" s="2"/>
      <c r="F153" s="2"/>
      <c r="G153" s="2"/>
      <c r="H153" s="2"/>
      <c r="I153" s="2"/>
    </row>
    <row r="154" spans="2:9">
      <c r="B154" s="2"/>
      <c r="C154" s="2"/>
      <c r="D154" s="2"/>
      <c r="E154" s="2"/>
      <c r="F154" s="2"/>
      <c r="G154" s="2"/>
      <c r="H154" s="2"/>
      <c r="I154" s="2"/>
    </row>
    <row r="155" spans="2:9">
      <c r="B155" s="2"/>
      <c r="C155" s="2"/>
      <c r="D155" s="2"/>
      <c r="E155" s="2"/>
      <c r="F155" s="2"/>
      <c r="G155" s="2"/>
      <c r="H155" s="2"/>
      <c r="I155" s="2"/>
    </row>
    <row r="156" spans="2:9">
      <c r="B156" s="2"/>
      <c r="C156" s="2"/>
      <c r="D156" s="2"/>
      <c r="E156" s="2"/>
      <c r="F156" s="2"/>
      <c r="G156" s="2"/>
      <c r="H156" s="2"/>
      <c r="I156" s="2"/>
    </row>
    <row r="157" spans="2:9">
      <c r="B157" s="2"/>
      <c r="C157" s="2"/>
      <c r="D157" s="2"/>
      <c r="E157" s="2"/>
      <c r="F157" s="2"/>
      <c r="G157" s="2"/>
      <c r="H157" s="2"/>
      <c r="I157" s="2"/>
    </row>
    <row r="158" spans="2:9">
      <c r="B158" s="2"/>
      <c r="C158" s="2"/>
      <c r="D158" s="2"/>
      <c r="E158" s="2"/>
      <c r="F158" s="2"/>
      <c r="G158" s="2"/>
      <c r="H158" s="2"/>
      <c r="I158" s="2"/>
    </row>
    <row r="159" spans="2:9">
      <c r="B159" s="2"/>
      <c r="C159" s="2"/>
      <c r="D159" s="2"/>
      <c r="E159" s="2"/>
      <c r="F159" s="2"/>
      <c r="G159" s="2"/>
      <c r="H159" s="2"/>
      <c r="I159" s="2"/>
    </row>
    <row r="160" spans="2:9">
      <c r="B160" s="2"/>
      <c r="C160" s="2"/>
      <c r="D160" s="2"/>
      <c r="E160" s="2"/>
      <c r="F160" s="2"/>
      <c r="G160" s="2"/>
      <c r="H160" s="2"/>
      <c r="I160" s="2"/>
    </row>
    <row r="161" spans="2:9">
      <c r="B161" s="2"/>
      <c r="C161" s="2"/>
      <c r="D161" s="2"/>
      <c r="E161" s="2"/>
      <c r="F161" s="2"/>
      <c r="G161" s="2"/>
      <c r="H161" s="2"/>
      <c r="I161" s="2"/>
    </row>
    <row r="162" spans="2:9">
      <c r="B162" s="2"/>
      <c r="C162" s="2"/>
      <c r="D162" s="2"/>
      <c r="E162" s="2"/>
      <c r="F162" s="2"/>
      <c r="G162" s="2"/>
      <c r="H162" s="2"/>
      <c r="I162" s="2"/>
    </row>
    <row r="163" spans="2:9">
      <c r="B163" s="2"/>
      <c r="C163" s="2"/>
      <c r="D163" s="2"/>
      <c r="E163" s="2"/>
      <c r="F163" s="2"/>
      <c r="G163" s="2"/>
      <c r="H163" s="2"/>
      <c r="I163" s="2"/>
    </row>
    <row r="164" spans="2:9">
      <c r="B164" s="2"/>
      <c r="C164" s="2"/>
      <c r="D164" s="2"/>
      <c r="E164" s="2"/>
      <c r="F164" s="2"/>
      <c r="G164" s="2"/>
      <c r="H164" s="2"/>
      <c r="I164" s="2"/>
    </row>
    <row r="165" spans="2:9">
      <c r="B165" s="2"/>
      <c r="C165" s="2"/>
      <c r="D165" s="2"/>
      <c r="E165" s="2"/>
      <c r="F165" s="2"/>
      <c r="G165" s="2"/>
      <c r="H165" s="2"/>
      <c r="I165" s="2"/>
    </row>
    <row r="166" spans="2:9">
      <c r="B166" s="2"/>
      <c r="C166" s="2"/>
      <c r="D166" s="2"/>
      <c r="E166" s="2"/>
      <c r="F166" s="2"/>
      <c r="G166" s="2"/>
      <c r="H166" s="2"/>
      <c r="I166" s="2"/>
    </row>
    <row r="167" spans="2:9">
      <c r="B167" s="2"/>
      <c r="C167" s="2"/>
      <c r="D167" s="2"/>
      <c r="E167" s="2"/>
      <c r="F167" s="2"/>
      <c r="G167" s="2"/>
      <c r="H167" s="2"/>
      <c r="I167" s="2"/>
    </row>
    <row r="168" spans="2:9">
      <c r="B168" s="2"/>
      <c r="C168" s="2"/>
      <c r="D168" s="2"/>
      <c r="E168" s="2"/>
      <c r="F168" s="2"/>
      <c r="G168" s="2"/>
      <c r="H168" s="2"/>
      <c r="I168" s="2"/>
    </row>
    <row r="169" spans="2:9">
      <c r="B169" s="2"/>
      <c r="C169" s="2"/>
      <c r="D169" s="2"/>
      <c r="E169" s="2"/>
      <c r="F169" s="2"/>
      <c r="G169" s="2"/>
      <c r="H169" s="2"/>
      <c r="I169" s="2"/>
    </row>
    <row r="170" spans="2:9">
      <c r="B170" s="2"/>
      <c r="C170" s="2"/>
      <c r="D170" s="2"/>
      <c r="E170" s="2"/>
      <c r="F170" s="2"/>
      <c r="G170" s="2"/>
      <c r="H170" s="2"/>
      <c r="I170" s="2"/>
    </row>
    <row r="171" spans="2:9">
      <c r="B171" s="2"/>
      <c r="C171" s="2"/>
      <c r="D171" s="2"/>
      <c r="E171" s="2"/>
      <c r="F171" s="2"/>
      <c r="G171" s="2"/>
      <c r="H171" s="2"/>
      <c r="I171" s="2"/>
    </row>
    <row r="172" spans="2:9">
      <c r="B172" s="2"/>
      <c r="C172" s="2"/>
      <c r="D172" s="2"/>
      <c r="E172" s="2"/>
      <c r="F172" s="2"/>
      <c r="G172" s="2"/>
      <c r="H172" s="2"/>
      <c r="I172" s="2"/>
    </row>
    <row r="173" spans="2:9">
      <c r="B173" s="2"/>
      <c r="C173" s="2"/>
      <c r="D173" s="2"/>
      <c r="E173" s="2"/>
      <c r="F173" s="2"/>
      <c r="G173" s="2"/>
      <c r="H173" s="2"/>
      <c r="I173" s="2"/>
    </row>
    <row r="174" spans="2:9">
      <c r="B174" s="2"/>
      <c r="C174" s="2"/>
      <c r="D174" s="2"/>
      <c r="E174" s="2"/>
      <c r="F174" s="2"/>
      <c r="G174" s="2"/>
      <c r="H174" s="2"/>
      <c r="I174" s="2"/>
    </row>
    <row r="175" spans="2:9">
      <c r="B175" s="2"/>
      <c r="C175" s="2"/>
      <c r="D175" s="2"/>
      <c r="E175" s="2"/>
      <c r="F175" s="2"/>
      <c r="G175" s="2"/>
      <c r="H175" s="2"/>
      <c r="I175" s="2"/>
    </row>
    <row r="176" spans="2:9">
      <c r="B176" s="2"/>
      <c r="C176" s="2"/>
      <c r="D176" s="2"/>
      <c r="E176" s="2"/>
      <c r="F176" s="2"/>
      <c r="G176" s="2"/>
      <c r="H176" s="2"/>
      <c r="I176" s="2"/>
    </row>
    <row r="177" spans="2:9">
      <c r="B177" s="2"/>
      <c r="C177" s="2"/>
      <c r="D177" s="2"/>
      <c r="E177" s="2"/>
      <c r="F177" s="2"/>
      <c r="G177" s="2"/>
      <c r="H177" s="2"/>
      <c r="I177" s="2"/>
    </row>
    <row r="178" spans="2:9">
      <c r="B178" s="2"/>
      <c r="C178" s="2"/>
      <c r="D178" s="2"/>
      <c r="E178" s="2"/>
      <c r="F178" s="2"/>
      <c r="G178" s="2"/>
      <c r="H178" s="2"/>
      <c r="I178" s="2"/>
    </row>
    <row r="179" spans="2:9">
      <c r="B179" s="2"/>
      <c r="C179" s="2"/>
      <c r="D179" s="2"/>
      <c r="E179" s="2"/>
      <c r="F179" s="2"/>
      <c r="G179" s="2"/>
      <c r="H179" s="2"/>
      <c r="I179" s="2"/>
    </row>
    <row r="180" spans="2:9">
      <c r="B180" s="2"/>
      <c r="C180" s="2"/>
      <c r="D180" s="2"/>
      <c r="E180" s="2"/>
      <c r="F180" s="2"/>
      <c r="G180" s="2"/>
      <c r="H180" s="2"/>
      <c r="I180" s="2"/>
    </row>
    <row r="181" spans="2:9">
      <c r="B181" s="2"/>
      <c r="C181" s="2"/>
      <c r="D181" s="2"/>
      <c r="E181" s="2"/>
      <c r="F181" s="2"/>
      <c r="G181" s="2"/>
      <c r="H181" s="2"/>
      <c r="I181" s="2"/>
    </row>
    <row r="182" spans="2:9">
      <c r="B182" s="2"/>
      <c r="C182" s="2"/>
      <c r="D182" s="2"/>
      <c r="E182" s="2"/>
      <c r="F182" s="2"/>
      <c r="G182" s="2"/>
      <c r="H182" s="2"/>
      <c r="I182" s="2"/>
    </row>
    <row r="183" spans="2:9">
      <c r="B183" s="2"/>
      <c r="C183" s="2"/>
      <c r="D183" s="2"/>
      <c r="E183" s="2"/>
      <c r="F183" s="2"/>
      <c r="G183" s="2"/>
      <c r="H183" s="2"/>
      <c r="I183" s="2"/>
    </row>
    <row r="184" spans="2:9">
      <c r="B184" s="2"/>
      <c r="C184" s="2"/>
      <c r="D184" s="2"/>
      <c r="E184" s="2"/>
      <c r="F184" s="2"/>
      <c r="G184" s="2"/>
      <c r="H184" s="2"/>
      <c r="I184" s="2"/>
    </row>
    <row r="185" spans="2:9">
      <c r="B185" s="2"/>
      <c r="C185" s="2"/>
      <c r="D185" s="2"/>
      <c r="E185" s="2"/>
      <c r="F185" s="2"/>
      <c r="G185" s="2"/>
      <c r="H185" s="2"/>
      <c r="I185" s="2"/>
    </row>
    <row r="186" spans="2:9">
      <c r="B186" s="2"/>
      <c r="C186" s="2"/>
      <c r="D186" s="2"/>
      <c r="E186" s="2"/>
      <c r="F186" s="2"/>
      <c r="G186" s="2"/>
      <c r="H186" s="2"/>
      <c r="I186" s="2"/>
    </row>
    <row r="187" spans="2:9">
      <c r="B187" s="2"/>
      <c r="C187" s="2"/>
      <c r="D187" s="2"/>
      <c r="E187" s="2"/>
      <c r="F187" s="2"/>
      <c r="G187" s="2"/>
      <c r="H187" s="2"/>
      <c r="I187" s="2"/>
    </row>
    <row r="188" spans="2:9">
      <c r="B188" s="2"/>
      <c r="C188" s="2"/>
      <c r="D188" s="2"/>
      <c r="E188" s="2"/>
      <c r="F188" s="2"/>
      <c r="G188" s="2"/>
      <c r="H188" s="2"/>
      <c r="I188" s="2"/>
    </row>
    <row r="189" spans="2:9">
      <c r="B189" s="2"/>
      <c r="C189" s="2"/>
      <c r="D189" s="2"/>
      <c r="E189" s="2"/>
      <c r="F189" s="2"/>
      <c r="G189" s="2"/>
      <c r="H189" s="2"/>
      <c r="I189" s="2"/>
    </row>
    <row r="190" spans="2:9">
      <c r="B190" s="2"/>
      <c r="C190" s="2"/>
      <c r="D190" s="2"/>
      <c r="E190" s="2"/>
      <c r="F190" s="2"/>
      <c r="G190" s="2"/>
      <c r="H190" s="2"/>
      <c r="I190" s="2"/>
    </row>
    <row r="191" spans="2:9">
      <c r="B191" s="2"/>
      <c r="C191" s="2"/>
      <c r="D191" s="2"/>
      <c r="E191" s="2"/>
      <c r="F191" s="2"/>
      <c r="G191" s="2"/>
      <c r="H191" s="2"/>
      <c r="I191" s="2"/>
    </row>
    <row r="192" spans="2:9">
      <c r="B192" s="2"/>
      <c r="C192" s="2"/>
      <c r="D192" s="2"/>
      <c r="E192" s="2"/>
      <c r="F192" s="2"/>
      <c r="G192" s="2"/>
      <c r="H192" s="2"/>
      <c r="I192" s="2"/>
    </row>
    <row r="193" spans="2:9">
      <c r="B193" s="2"/>
      <c r="C193" s="2"/>
      <c r="D193" s="2"/>
      <c r="E193" s="2"/>
      <c r="F193" s="2"/>
      <c r="G193" s="2"/>
      <c r="H193" s="2"/>
      <c r="I193" s="2"/>
    </row>
    <row r="194" spans="2:9">
      <c r="B194" s="2"/>
      <c r="C194" s="2"/>
      <c r="D194" s="2"/>
      <c r="E194" s="2"/>
      <c r="F194" s="2"/>
      <c r="G194" s="2"/>
      <c r="H194" s="2"/>
      <c r="I194" s="2"/>
    </row>
    <row r="195" spans="2:9">
      <c r="B195" s="2"/>
      <c r="C195" s="2"/>
      <c r="D195" s="2"/>
      <c r="E195" s="2"/>
      <c r="F195" s="2"/>
      <c r="G195" s="2"/>
      <c r="H195" s="2"/>
      <c r="I195" s="2"/>
    </row>
    <row r="196" spans="2:9">
      <c r="B196" s="2"/>
      <c r="C196" s="2"/>
      <c r="D196" s="2"/>
      <c r="E196" s="2"/>
      <c r="F196" s="2"/>
      <c r="G196" s="2"/>
      <c r="H196" s="2"/>
      <c r="I196" s="2"/>
    </row>
    <row r="197" spans="2:9">
      <c r="B197" s="2"/>
      <c r="C197" s="2"/>
      <c r="D197" s="2"/>
      <c r="E197" s="2"/>
      <c r="F197" s="2"/>
      <c r="G197" s="2"/>
      <c r="H197" s="2"/>
      <c r="I197" s="2"/>
    </row>
    <row r="198" spans="2:9">
      <c r="B198" s="2"/>
      <c r="C198" s="2"/>
      <c r="D198" s="2"/>
      <c r="E198" s="2"/>
      <c r="F198" s="2"/>
      <c r="G198" s="2"/>
      <c r="H198" s="2"/>
      <c r="I198" s="2"/>
    </row>
    <row r="199" spans="2:9">
      <c r="B199" s="2"/>
      <c r="C199" s="2"/>
      <c r="D199" s="2"/>
      <c r="E199" s="2"/>
      <c r="F199" s="2"/>
      <c r="G199" s="2"/>
      <c r="H199" s="2"/>
      <c r="I199" s="2"/>
    </row>
    <row r="200" spans="2:9">
      <c r="B200" s="2"/>
      <c r="C200" s="2"/>
      <c r="D200" s="2"/>
      <c r="E200" s="2"/>
      <c r="F200" s="2"/>
      <c r="G200" s="2"/>
      <c r="H200" s="2"/>
      <c r="I200" s="2"/>
    </row>
    <row r="201" spans="2:9">
      <c r="B201" s="2"/>
      <c r="C201" s="2"/>
      <c r="D201" s="2"/>
      <c r="E201" s="2"/>
      <c r="F201" s="2"/>
      <c r="G201" s="2"/>
      <c r="H201" s="2"/>
      <c r="I201" s="2"/>
    </row>
    <row r="202" spans="2:9">
      <c r="B202" s="2"/>
      <c r="C202" s="2"/>
      <c r="D202" s="2"/>
      <c r="E202" s="2"/>
      <c r="F202" s="2"/>
      <c r="G202" s="2"/>
      <c r="H202" s="2"/>
      <c r="I202" s="2"/>
    </row>
    <row r="203" spans="2:9">
      <c r="B203" s="2"/>
      <c r="C203" s="2"/>
      <c r="D203" s="2"/>
      <c r="E203" s="2"/>
      <c r="F203" s="2"/>
      <c r="G203" s="2"/>
      <c r="H203" s="2"/>
      <c r="I203" s="2"/>
    </row>
    <row r="204" spans="2:9">
      <c r="B204" s="2"/>
      <c r="C204" s="2"/>
      <c r="D204" s="2"/>
      <c r="E204" s="2"/>
      <c r="F204" s="2"/>
      <c r="G204" s="2"/>
      <c r="H204" s="2"/>
      <c r="I204" s="2"/>
    </row>
    <row r="205" spans="2:9">
      <c r="B205" s="2"/>
      <c r="C205" s="2"/>
      <c r="D205" s="2"/>
      <c r="E205" s="2"/>
      <c r="F205" s="2"/>
      <c r="G205" s="2"/>
      <c r="H205" s="2"/>
      <c r="I205" s="2"/>
    </row>
    <row r="206" spans="2:9">
      <c r="B206" s="2"/>
      <c r="C206" s="2"/>
      <c r="D206" s="2"/>
      <c r="E206" s="2"/>
      <c r="F206" s="2"/>
      <c r="G206" s="2"/>
      <c r="H206" s="2"/>
      <c r="I206" s="2"/>
    </row>
    <row r="207" spans="2:9">
      <c r="B207" s="2"/>
      <c r="C207" s="2"/>
      <c r="D207" s="2"/>
      <c r="E207" s="2"/>
      <c r="F207" s="2"/>
      <c r="G207" s="2"/>
      <c r="H207" s="2"/>
      <c r="I207" s="2"/>
    </row>
    <row r="208" spans="2:9">
      <c r="B208" s="2"/>
      <c r="C208" s="2"/>
      <c r="D208" s="2"/>
      <c r="E208" s="2"/>
      <c r="F208" s="2"/>
      <c r="G208" s="2"/>
      <c r="H208" s="2"/>
      <c r="I208" s="2"/>
    </row>
    <row r="209" spans="2:9">
      <c r="B209" s="2"/>
      <c r="C209" s="2"/>
      <c r="D209" s="2"/>
      <c r="E209" s="2"/>
      <c r="F209" s="2"/>
      <c r="G209" s="2"/>
      <c r="H209" s="2"/>
      <c r="I209" s="2"/>
    </row>
    <row r="210" spans="2:9">
      <c r="B210" s="2"/>
      <c r="C210" s="2"/>
      <c r="D210" s="2"/>
      <c r="E210" s="2"/>
      <c r="F210" s="2"/>
      <c r="G210" s="2"/>
      <c r="H210" s="2"/>
      <c r="I210" s="2"/>
    </row>
    <row r="211" spans="2:9">
      <c r="B211" s="2"/>
      <c r="C211" s="2"/>
      <c r="D211" s="2"/>
      <c r="E211" s="2"/>
      <c r="F211" s="2"/>
      <c r="G211" s="2"/>
      <c r="H211" s="2"/>
      <c r="I211" s="2"/>
    </row>
    <row r="212" spans="2:9">
      <c r="B212" s="2"/>
      <c r="C212" s="2"/>
      <c r="D212" s="2"/>
      <c r="E212" s="2"/>
      <c r="F212" s="2"/>
      <c r="G212" s="2"/>
      <c r="H212" s="2"/>
      <c r="I212" s="2"/>
    </row>
    <row r="213" spans="2:9">
      <c r="B213" s="2"/>
      <c r="C213" s="2"/>
      <c r="D213" s="2"/>
      <c r="E213" s="2"/>
      <c r="F213" s="2"/>
      <c r="G213" s="2"/>
      <c r="H213" s="2"/>
      <c r="I213" s="2"/>
    </row>
    <row r="214" spans="2:9">
      <c r="B214" s="2"/>
      <c r="C214" s="2"/>
      <c r="D214" s="2"/>
      <c r="E214" s="2"/>
      <c r="F214" s="2"/>
      <c r="G214" s="2"/>
      <c r="H214" s="2"/>
      <c r="I214" s="2"/>
    </row>
    <row r="215" spans="2:9">
      <c r="B215" s="2"/>
      <c r="C215" s="2"/>
      <c r="D215" s="2"/>
      <c r="E215" s="2"/>
      <c r="F215" s="2"/>
      <c r="G215" s="2"/>
      <c r="H215" s="2"/>
      <c r="I215" s="2"/>
    </row>
    <row r="216" spans="2:9">
      <c r="B216" s="2"/>
      <c r="C216" s="2"/>
      <c r="D216" s="2"/>
      <c r="E216" s="2"/>
      <c r="F216" s="2"/>
      <c r="G216" s="2"/>
      <c r="H216" s="2"/>
      <c r="I216" s="2"/>
    </row>
    <row r="217" spans="2:9">
      <c r="B217" s="2"/>
      <c r="C217" s="2"/>
      <c r="D217" s="2"/>
      <c r="E217" s="2"/>
      <c r="F217" s="2"/>
      <c r="G217" s="2"/>
      <c r="H217" s="2"/>
      <c r="I217" s="2"/>
    </row>
    <row r="218" spans="2:9">
      <c r="B218" s="2"/>
      <c r="C218" s="2"/>
      <c r="D218" s="2"/>
      <c r="E218" s="2"/>
      <c r="F218" s="2"/>
      <c r="G218" s="2"/>
      <c r="H218" s="2"/>
      <c r="I218" s="2"/>
    </row>
    <row r="219" spans="2:9">
      <c r="B219" s="2"/>
      <c r="C219" s="2"/>
      <c r="D219" s="2"/>
      <c r="E219" s="2"/>
      <c r="F219" s="2"/>
      <c r="G219" s="2"/>
      <c r="H219" s="2"/>
      <c r="I219" s="2"/>
    </row>
    <row r="220" spans="2:9">
      <c r="B220" s="2"/>
      <c r="C220" s="2"/>
      <c r="D220" s="2"/>
      <c r="E220" s="2"/>
      <c r="F220" s="2"/>
      <c r="G220" s="2"/>
      <c r="H220" s="2"/>
      <c r="I220" s="2"/>
    </row>
    <row r="221" spans="2:9">
      <c r="B221" s="2"/>
      <c r="C221" s="2"/>
      <c r="D221" s="2"/>
      <c r="E221" s="2"/>
      <c r="F221" s="2"/>
      <c r="G221" s="2"/>
      <c r="H221" s="2"/>
      <c r="I221" s="2"/>
    </row>
    <row r="222" spans="2:9">
      <c r="B222" s="2"/>
      <c r="C222" s="2"/>
      <c r="D222" s="2"/>
      <c r="E222" s="2"/>
      <c r="F222" s="2"/>
      <c r="G222" s="2"/>
      <c r="H222" s="2"/>
      <c r="I222" s="2"/>
    </row>
    <row r="223" spans="2:9">
      <c r="B223" s="2"/>
      <c r="C223" s="2"/>
      <c r="D223" s="2"/>
      <c r="E223" s="2"/>
      <c r="F223" s="2"/>
      <c r="G223" s="2"/>
      <c r="H223" s="2"/>
      <c r="I223" s="2"/>
    </row>
    <row r="224" spans="2:9">
      <c r="B224" s="2"/>
      <c r="C224" s="2"/>
      <c r="D224" s="2"/>
      <c r="E224" s="2"/>
      <c r="F224" s="2"/>
      <c r="G224" s="2"/>
      <c r="H224" s="2"/>
      <c r="I224" s="2"/>
    </row>
    <row r="225" spans="2:9">
      <c r="B225" s="2"/>
      <c r="C225" s="2"/>
      <c r="D225" s="2"/>
      <c r="E225" s="2"/>
      <c r="F225" s="2"/>
      <c r="G225" s="2"/>
      <c r="H225" s="2"/>
      <c r="I225" s="2"/>
    </row>
    <row r="226" spans="2:9">
      <c r="B226" s="2"/>
      <c r="C226" s="2"/>
      <c r="D226" s="2"/>
      <c r="E226" s="2"/>
      <c r="F226" s="2"/>
      <c r="G226" s="2"/>
      <c r="H226" s="2"/>
      <c r="I226" s="2"/>
    </row>
    <row r="227" spans="2:9">
      <c r="B227" s="2"/>
      <c r="C227" s="2"/>
      <c r="D227" s="2"/>
      <c r="E227" s="2"/>
      <c r="F227" s="2"/>
      <c r="G227" s="2"/>
      <c r="H227" s="2"/>
      <c r="I227" s="2"/>
    </row>
    <row r="228" spans="2:9">
      <c r="B228" s="2"/>
      <c r="C228" s="2"/>
      <c r="D228" s="2"/>
      <c r="E228" s="2"/>
      <c r="F228" s="2"/>
      <c r="G228" s="2"/>
      <c r="H228" s="2"/>
      <c r="I228" s="2"/>
    </row>
    <row r="229" spans="2:9">
      <c r="B229" s="2"/>
      <c r="C229" s="2"/>
      <c r="D229" s="2"/>
      <c r="E229" s="2"/>
      <c r="F229" s="2"/>
      <c r="G229" s="2"/>
      <c r="H229" s="2"/>
      <c r="I229" s="2"/>
    </row>
    <row r="230" spans="2:9">
      <c r="B230" s="2"/>
      <c r="C230" s="2"/>
      <c r="D230" s="2"/>
      <c r="E230" s="2"/>
      <c r="F230" s="2"/>
      <c r="G230" s="2"/>
      <c r="H230" s="2"/>
      <c r="I230" s="2"/>
    </row>
    <row r="231" spans="2:9">
      <c r="B231" s="2"/>
      <c r="C231" s="2"/>
      <c r="D231" s="2"/>
      <c r="E231" s="2"/>
      <c r="F231" s="2"/>
      <c r="G231" s="2"/>
      <c r="H231" s="2"/>
      <c r="I231" s="2"/>
    </row>
    <row r="232" spans="2:9">
      <c r="B232" s="2"/>
      <c r="C232" s="2"/>
      <c r="D232" s="2"/>
      <c r="E232" s="2"/>
      <c r="F232" s="2"/>
      <c r="G232" s="2"/>
      <c r="H232" s="2"/>
      <c r="I232" s="2"/>
    </row>
    <row r="233" spans="2:9">
      <c r="B233" s="2"/>
      <c r="C233" s="2"/>
      <c r="D233" s="2"/>
      <c r="E233" s="2"/>
      <c r="F233" s="2"/>
      <c r="G233" s="2"/>
      <c r="H233" s="2"/>
      <c r="I233" s="2"/>
    </row>
    <row r="234" spans="2:9">
      <c r="B234" s="2"/>
      <c r="C234" s="2"/>
      <c r="D234" s="2"/>
      <c r="E234" s="2"/>
      <c r="F234" s="2"/>
      <c r="G234" s="2"/>
      <c r="H234" s="2"/>
      <c r="I234" s="2"/>
    </row>
    <row r="235" spans="2:9">
      <c r="B235" s="2"/>
      <c r="C235" s="2"/>
      <c r="D235" s="2"/>
      <c r="E235" s="2"/>
      <c r="F235" s="2"/>
      <c r="G235" s="2"/>
      <c r="H235" s="2"/>
      <c r="I235" s="2"/>
    </row>
    <row r="236" spans="2:9">
      <c r="B236" s="2"/>
      <c r="C236" s="2"/>
      <c r="D236" s="2"/>
      <c r="E236" s="2"/>
      <c r="F236" s="2"/>
      <c r="G236" s="2"/>
      <c r="H236" s="2"/>
      <c r="I236" s="2"/>
    </row>
    <row r="237" spans="2:9">
      <c r="B237" s="2"/>
      <c r="C237" s="2"/>
      <c r="D237" s="2"/>
      <c r="E237" s="2"/>
      <c r="F237" s="2"/>
      <c r="G237" s="2"/>
      <c r="H237" s="2"/>
      <c r="I237" s="2"/>
    </row>
    <row r="238" spans="2:9">
      <c r="B238" s="2"/>
      <c r="C238" s="2"/>
      <c r="D238" s="2"/>
      <c r="E238" s="2"/>
      <c r="F238" s="2"/>
      <c r="G238" s="2"/>
      <c r="H238" s="2"/>
      <c r="I238" s="2"/>
    </row>
    <row r="239" spans="2:9">
      <c r="B239" s="2"/>
      <c r="C239" s="2"/>
      <c r="D239" s="2"/>
      <c r="E239" s="2"/>
      <c r="F239" s="2"/>
      <c r="G239" s="2"/>
      <c r="H239" s="2"/>
      <c r="I239" s="2"/>
    </row>
    <row r="240" spans="2:9">
      <c r="B240" s="2"/>
      <c r="C240" s="2"/>
      <c r="D240" s="2"/>
      <c r="E240" s="2"/>
      <c r="F240" s="2"/>
      <c r="G240" s="2"/>
      <c r="H240" s="2"/>
      <c r="I240" s="2"/>
    </row>
    <row r="241" spans="2:9">
      <c r="B241" s="2"/>
      <c r="C241" s="2"/>
      <c r="D241" s="2"/>
      <c r="E241" s="2"/>
      <c r="F241" s="2"/>
      <c r="G241" s="2"/>
      <c r="H241" s="2"/>
      <c r="I241" s="2"/>
    </row>
    <row r="242" spans="2:9">
      <c r="B242" s="2"/>
      <c r="C242" s="2"/>
      <c r="D242" s="2"/>
      <c r="E242" s="2"/>
      <c r="F242" s="2"/>
      <c r="G242" s="2"/>
      <c r="H242" s="2"/>
      <c r="I242" s="2"/>
    </row>
    <row r="243" spans="2:9">
      <c r="B243" s="2"/>
      <c r="C243" s="2"/>
      <c r="D243" s="2"/>
      <c r="E243" s="2"/>
      <c r="F243" s="2"/>
      <c r="G243" s="2"/>
      <c r="H243" s="2"/>
      <c r="I243" s="2"/>
    </row>
    <row r="244" spans="2:9">
      <c r="B244" s="2"/>
      <c r="C244" s="2"/>
      <c r="D244" s="2"/>
      <c r="E244" s="2"/>
      <c r="F244" s="2"/>
      <c r="G244" s="2"/>
      <c r="H244" s="2"/>
      <c r="I244" s="2"/>
    </row>
    <row r="245" spans="2:9">
      <c r="B245" s="2"/>
      <c r="C245" s="2"/>
      <c r="D245" s="2"/>
      <c r="E245" s="2"/>
      <c r="F245" s="2"/>
      <c r="G245" s="2"/>
      <c r="H245" s="2"/>
      <c r="I245" s="2"/>
    </row>
    <row r="246" spans="2:9">
      <c r="B246" s="2"/>
      <c r="C246" s="2"/>
      <c r="D246" s="2"/>
      <c r="E246" s="2"/>
      <c r="F246" s="2"/>
      <c r="G246" s="2"/>
      <c r="H246" s="2"/>
      <c r="I246" s="2"/>
    </row>
    <row r="247" spans="2:9">
      <c r="B247" s="2"/>
      <c r="C247" s="2"/>
      <c r="D247" s="2"/>
      <c r="E247" s="2"/>
      <c r="F247" s="2"/>
      <c r="G247" s="2"/>
      <c r="H247" s="2"/>
      <c r="I247" s="2"/>
    </row>
    <row r="248" spans="2:9">
      <c r="B248" s="2"/>
      <c r="C248" s="2"/>
      <c r="D248" s="2"/>
      <c r="E248" s="2"/>
      <c r="F248" s="2"/>
      <c r="G248" s="2"/>
      <c r="H248" s="2"/>
      <c r="I248" s="2"/>
    </row>
    <row r="249" spans="2:9">
      <c r="B249" s="2"/>
      <c r="C249" s="2"/>
      <c r="D249" s="2"/>
      <c r="E249" s="2"/>
      <c r="F249" s="2"/>
      <c r="G249" s="2"/>
      <c r="H249" s="2"/>
      <c r="I249" s="2"/>
    </row>
    <row r="250" spans="2:9">
      <c r="B250" s="2"/>
      <c r="C250" s="2"/>
      <c r="D250" s="2"/>
      <c r="E250" s="2"/>
      <c r="F250" s="2"/>
      <c r="G250" s="2"/>
      <c r="H250" s="2"/>
      <c r="I250" s="2"/>
    </row>
    <row r="251" spans="2:9">
      <c r="B251" s="2"/>
      <c r="C251" s="2"/>
      <c r="D251" s="2"/>
      <c r="E251" s="2"/>
      <c r="F251" s="2"/>
      <c r="G251" s="2"/>
      <c r="H251" s="2"/>
      <c r="I251" s="2"/>
    </row>
    <row r="252" spans="2:9">
      <c r="B252" s="2"/>
      <c r="C252" s="2"/>
      <c r="D252" s="2"/>
      <c r="E252" s="2"/>
      <c r="F252" s="2"/>
      <c r="G252" s="2"/>
      <c r="H252" s="2"/>
      <c r="I252" s="2"/>
    </row>
    <row r="253" spans="2:9">
      <c r="B253" s="2"/>
      <c r="C253" s="2"/>
      <c r="D253" s="2"/>
      <c r="E253" s="2"/>
      <c r="F253" s="2"/>
      <c r="G253" s="2"/>
      <c r="H253" s="2"/>
      <c r="I253" s="2"/>
    </row>
    <row r="254" spans="2:9">
      <c r="B254" s="2"/>
      <c r="C254" s="2"/>
      <c r="D254" s="2"/>
      <c r="E254" s="2"/>
      <c r="F254" s="2"/>
      <c r="G254" s="2"/>
      <c r="H254" s="2"/>
      <c r="I254" s="2"/>
    </row>
    <row r="255" spans="2:9">
      <c r="B255" s="2"/>
      <c r="C255" s="2"/>
      <c r="D255" s="2"/>
      <c r="E255" s="2"/>
      <c r="F255" s="2"/>
      <c r="G255" s="2"/>
      <c r="H255" s="2"/>
      <c r="I255" s="2"/>
    </row>
    <row r="256" spans="2:9">
      <c r="B256" s="2"/>
      <c r="C256" s="2"/>
      <c r="D256" s="2"/>
      <c r="E256" s="2"/>
      <c r="F256" s="2"/>
      <c r="G256" s="2"/>
      <c r="H256" s="2"/>
      <c r="I256" s="2"/>
    </row>
    <row r="257" spans="2:9">
      <c r="B257" s="2"/>
      <c r="C257" s="2"/>
      <c r="D257" s="2"/>
      <c r="E257" s="2"/>
      <c r="F257" s="2"/>
      <c r="G257" s="2"/>
      <c r="H257" s="2"/>
      <c r="I257" s="2"/>
    </row>
    <row r="258" spans="2:9">
      <c r="B258" s="2"/>
      <c r="C258" s="2"/>
      <c r="D258" s="2"/>
      <c r="E258" s="2"/>
      <c r="F258" s="2"/>
      <c r="G258" s="2"/>
      <c r="H258" s="2"/>
      <c r="I258" s="2"/>
    </row>
    <row r="259" spans="2:9">
      <c r="B259" s="2"/>
      <c r="C259" s="2"/>
      <c r="D259" s="2"/>
      <c r="E259" s="2"/>
      <c r="F259" s="2"/>
      <c r="G259" s="2"/>
      <c r="H259" s="2"/>
      <c r="I259" s="2"/>
    </row>
    <row r="260" spans="2:9">
      <c r="B260" s="2"/>
      <c r="C260" s="2"/>
      <c r="D260" s="2"/>
      <c r="E260" s="2"/>
      <c r="F260" s="2"/>
      <c r="G260" s="2"/>
      <c r="H260" s="2"/>
      <c r="I260" s="2"/>
    </row>
    <row r="261" spans="2:9">
      <c r="B261" s="2"/>
      <c r="C261" s="2"/>
      <c r="D261" s="2"/>
      <c r="E261" s="2"/>
      <c r="F261" s="2"/>
      <c r="G261" s="2"/>
      <c r="H261" s="2"/>
      <c r="I261" s="2"/>
    </row>
    <row r="262" spans="2:9">
      <c r="B262" s="2"/>
      <c r="C262" s="2"/>
      <c r="D262" s="2"/>
      <c r="E262" s="2"/>
      <c r="F262" s="2"/>
      <c r="G262" s="2"/>
      <c r="H262" s="2"/>
      <c r="I262" s="2"/>
    </row>
    <row r="263" spans="2:9">
      <c r="B263" s="2"/>
      <c r="C263" s="2"/>
      <c r="D263" s="2"/>
      <c r="E263" s="2"/>
      <c r="F263" s="2"/>
      <c r="G263" s="2"/>
      <c r="H263" s="2"/>
      <c r="I263" s="2"/>
    </row>
    <row r="264" spans="2:9">
      <c r="B264" s="2"/>
      <c r="C264" s="2"/>
      <c r="D264" s="2"/>
      <c r="E264" s="2"/>
      <c r="F264" s="2"/>
      <c r="G264" s="2"/>
      <c r="H264" s="2"/>
      <c r="I264" s="2"/>
    </row>
    <row r="265" spans="2:9">
      <c r="B265" s="2"/>
      <c r="C265" s="2"/>
      <c r="D265" s="2"/>
      <c r="E265" s="2"/>
      <c r="F265" s="2"/>
      <c r="G265" s="2"/>
      <c r="H265" s="2"/>
      <c r="I265" s="2"/>
    </row>
    <row r="266" spans="2:9">
      <c r="B266" s="2"/>
      <c r="C266" s="2"/>
      <c r="D266" s="2"/>
      <c r="E266" s="2"/>
      <c r="F266" s="2"/>
      <c r="G266" s="2"/>
      <c r="H266" s="2"/>
      <c r="I266" s="2"/>
    </row>
    <row r="267" spans="2:9">
      <c r="B267" s="2"/>
      <c r="C267" s="2"/>
      <c r="D267" s="2"/>
      <c r="E267" s="2"/>
      <c r="F267" s="2"/>
      <c r="G267" s="2"/>
      <c r="H267" s="2"/>
      <c r="I267" s="2"/>
    </row>
    <row r="268" spans="2:9">
      <c r="B268" s="2"/>
      <c r="C268" s="2"/>
      <c r="D268" s="2"/>
      <c r="E268" s="2"/>
      <c r="F268" s="2"/>
      <c r="G268" s="2"/>
      <c r="H268" s="2"/>
      <c r="I268" s="2"/>
    </row>
    <row r="269" spans="2:9">
      <c r="B269" s="2"/>
      <c r="C269" s="2"/>
      <c r="D269" s="2"/>
      <c r="E269" s="2"/>
      <c r="F269" s="2"/>
      <c r="G269" s="2"/>
      <c r="H269" s="2"/>
      <c r="I269" s="2"/>
    </row>
    <row r="270" spans="2:9">
      <c r="B270" s="2"/>
      <c r="C270" s="2"/>
      <c r="D270" s="2"/>
      <c r="E270" s="2"/>
      <c r="F270" s="2"/>
      <c r="G270" s="2"/>
      <c r="H270" s="2"/>
      <c r="I270" s="2"/>
    </row>
    <row r="271" spans="2:9">
      <c r="B271" s="2"/>
      <c r="C271" s="2"/>
      <c r="D271" s="2"/>
      <c r="E271" s="2"/>
      <c r="F271" s="2"/>
      <c r="G271" s="2"/>
      <c r="H271" s="2"/>
      <c r="I271" s="2"/>
    </row>
    <row r="272" spans="2:9">
      <c r="B272" s="2"/>
      <c r="C272" s="2"/>
      <c r="D272" s="2"/>
      <c r="E272" s="2"/>
      <c r="F272" s="2"/>
      <c r="G272" s="2"/>
      <c r="H272" s="2"/>
      <c r="I272" s="2"/>
    </row>
    <row r="273" spans="2:9">
      <c r="B273" s="2"/>
      <c r="C273" s="2"/>
      <c r="D273" s="2"/>
      <c r="E273" s="2"/>
      <c r="F273" s="2"/>
      <c r="G273" s="2"/>
      <c r="H273" s="2"/>
      <c r="I273" s="2"/>
    </row>
    <row r="274" spans="2:9">
      <c r="B274" s="2"/>
      <c r="C274" s="2"/>
      <c r="D274" s="2"/>
      <c r="E274" s="2"/>
      <c r="F274" s="2"/>
      <c r="G274" s="2"/>
      <c r="H274" s="2"/>
      <c r="I274" s="2"/>
    </row>
    <row r="275" spans="2:9">
      <c r="B275" s="2"/>
      <c r="C275" s="2"/>
      <c r="D275" s="2"/>
      <c r="E275" s="2"/>
      <c r="F275" s="2"/>
      <c r="G275" s="2"/>
      <c r="H275" s="2"/>
      <c r="I275" s="2"/>
    </row>
    <row r="276" spans="2:9">
      <c r="B276" s="2"/>
      <c r="C276" s="2"/>
      <c r="D276" s="2"/>
      <c r="E276" s="2"/>
      <c r="F276" s="2"/>
      <c r="G276" s="2"/>
      <c r="H276" s="2"/>
      <c r="I276" s="2"/>
    </row>
    <row r="277" spans="2:9">
      <c r="B277" s="2"/>
      <c r="C277" s="2"/>
      <c r="D277" s="2"/>
      <c r="E277" s="2"/>
      <c r="F277" s="2"/>
      <c r="G277" s="2"/>
      <c r="H277" s="2"/>
      <c r="I277" s="2"/>
    </row>
    <row r="278" spans="2:9">
      <c r="B278" s="2"/>
      <c r="C278" s="2"/>
      <c r="D278" s="2"/>
      <c r="E278" s="2"/>
      <c r="F278" s="2"/>
      <c r="G278" s="2"/>
      <c r="H278" s="2"/>
      <c r="I278" s="2"/>
    </row>
    <row r="279" spans="2:9">
      <c r="B279" s="2"/>
      <c r="C279" s="2"/>
      <c r="D279" s="2"/>
      <c r="E279" s="2"/>
      <c r="F279" s="2"/>
      <c r="G279" s="2"/>
      <c r="H279" s="2"/>
      <c r="I279" s="2"/>
    </row>
    <row r="280" spans="2:9">
      <c r="B280" s="2"/>
      <c r="C280" s="2"/>
      <c r="D280" s="2"/>
      <c r="E280" s="2"/>
      <c r="F280" s="2"/>
      <c r="G280" s="2"/>
      <c r="H280" s="2"/>
      <c r="I280" s="2"/>
    </row>
    <row r="281" spans="2:9">
      <c r="B281" s="2"/>
      <c r="C281" s="2"/>
      <c r="D281" s="2"/>
      <c r="E281" s="2"/>
      <c r="F281" s="2"/>
      <c r="G281" s="2"/>
      <c r="H281" s="2"/>
      <c r="I281" s="2"/>
    </row>
    <row r="282" spans="2:9">
      <c r="B282" s="2"/>
      <c r="C282" s="2"/>
      <c r="D282" s="2"/>
      <c r="E282" s="2"/>
      <c r="F282" s="2"/>
      <c r="G282" s="2"/>
      <c r="H282" s="2"/>
      <c r="I282" s="2"/>
    </row>
    <row r="283" spans="2:9">
      <c r="B283" s="2"/>
      <c r="C283" s="2"/>
      <c r="D283" s="2"/>
      <c r="E283" s="2"/>
      <c r="F283" s="2"/>
      <c r="G283" s="2"/>
      <c r="H283" s="2"/>
      <c r="I283" s="2"/>
    </row>
    <row r="284" spans="2:9">
      <c r="B284" s="2"/>
      <c r="C284" s="2"/>
      <c r="D284" s="2"/>
      <c r="E284" s="2"/>
      <c r="F284" s="2"/>
      <c r="G284" s="2"/>
      <c r="H284" s="2"/>
      <c r="I284" s="2"/>
    </row>
    <row r="285" spans="2:9">
      <c r="B285" s="2"/>
      <c r="C285" s="2"/>
      <c r="D285" s="2"/>
      <c r="E285" s="2"/>
      <c r="F285" s="2"/>
      <c r="G285" s="2"/>
      <c r="H285" s="2"/>
      <c r="I285" s="2"/>
    </row>
    <row r="286" spans="2:9">
      <c r="B286" s="2"/>
      <c r="C286" s="2"/>
      <c r="D286" s="2"/>
      <c r="E286" s="2"/>
      <c r="F286" s="2"/>
      <c r="G286" s="2"/>
      <c r="H286" s="2"/>
      <c r="I286" s="2"/>
    </row>
    <row r="287" spans="2:9">
      <c r="B287" s="2"/>
      <c r="C287" s="2"/>
      <c r="D287" s="2"/>
      <c r="E287" s="2"/>
      <c r="F287" s="2"/>
      <c r="G287" s="2"/>
      <c r="H287" s="2"/>
      <c r="I287" s="2"/>
    </row>
    <row r="288" spans="2:9">
      <c r="B288" s="2"/>
      <c r="C288" s="2"/>
      <c r="D288" s="2"/>
      <c r="E288" s="2"/>
      <c r="F288" s="2"/>
      <c r="G288" s="2"/>
      <c r="H288" s="2"/>
      <c r="I288" s="2"/>
    </row>
    <row r="289" spans="2:9">
      <c r="B289" s="2"/>
      <c r="C289" s="2"/>
      <c r="D289" s="2"/>
      <c r="E289" s="2"/>
      <c r="F289" s="2"/>
      <c r="G289" s="2"/>
      <c r="H289" s="2"/>
      <c r="I289" s="2"/>
    </row>
    <row r="290" spans="2:9">
      <c r="B290" s="2"/>
      <c r="C290" s="2"/>
      <c r="D290" s="2"/>
      <c r="E290" s="2"/>
      <c r="F290" s="2"/>
      <c r="G290" s="2"/>
      <c r="H290" s="2"/>
      <c r="I290" s="2"/>
    </row>
    <row r="291" spans="2:9">
      <c r="B291" s="2"/>
      <c r="C291" s="2"/>
      <c r="D291" s="2"/>
      <c r="E291" s="2"/>
      <c r="F291" s="2"/>
      <c r="G291" s="2"/>
      <c r="H291" s="2"/>
      <c r="I291" s="2"/>
    </row>
    <row r="292" spans="2:9">
      <c r="B292" s="2"/>
      <c r="C292" s="2"/>
      <c r="D292" s="2"/>
      <c r="E292" s="2"/>
      <c r="F292" s="2"/>
      <c r="G292" s="2"/>
      <c r="H292" s="2"/>
      <c r="I292" s="2"/>
    </row>
    <row r="293" spans="2:9">
      <c r="B293" s="2"/>
      <c r="C293" s="2"/>
      <c r="D293" s="2"/>
      <c r="E293" s="2"/>
      <c r="F293" s="2"/>
      <c r="G293" s="2"/>
      <c r="H293" s="2"/>
      <c r="I293" s="2"/>
    </row>
    <row r="294" spans="2:9">
      <c r="B294" s="2"/>
      <c r="C294" s="2"/>
      <c r="D294" s="2"/>
      <c r="E294" s="2"/>
      <c r="F294" s="2"/>
      <c r="G294" s="2"/>
      <c r="H294" s="2"/>
      <c r="I294" s="2"/>
    </row>
    <row r="295" spans="2:9">
      <c r="B295" s="2"/>
      <c r="C295" s="2"/>
      <c r="D295" s="2"/>
      <c r="E295" s="2"/>
      <c r="F295" s="2"/>
      <c r="G295" s="2"/>
      <c r="H295" s="2"/>
      <c r="I295" s="2"/>
    </row>
    <row r="296" spans="2:9">
      <c r="B296" s="2"/>
      <c r="C296" s="2"/>
      <c r="D296" s="2"/>
      <c r="E296" s="2"/>
      <c r="F296" s="2"/>
      <c r="G296" s="2"/>
      <c r="H296" s="2"/>
      <c r="I296" s="2"/>
    </row>
    <row r="297" spans="2:9">
      <c r="B297" s="2"/>
      <c r="C297" s="2"/>
      <c r="D297" s="2"/>
      <c r="E297" s="2"/>
      <c r="F297" s="2"/>
      <c r="G297" s="2"/>
      <c r="H297" s="2"/>
      <c r="I297" s="2"/>
    </row>
    <row r="298" spans="2:9">
      <c r="B298" s="2"/>
      <c r="C298" s="2"/>
      <c r="D298" s="2"/>
      <c r="E298" s="2"/>
      <c r="F298" s="2"/>
      <c r="G298" s="2"/>
      <c r="H298" s="2"/>
      <c r="I298" s="2"/>
    </row>
    <row r="299" spans="2:9">
      <c r="B299" s="2"/>
      <c r="C299" s="2"/>
      <c r="D299" s="2"/>
      <c r="E299" s="2"/>
      <c r="F299" s="2"/>
      <c r="G299" s="2"/>
      <c r="H299" s="2"/>
      <c r="I299" s="2"/>
    </row>
    <row r="300" spans="2:9">
      <c r="B300" s="2"/>
      <c r="C300" s="2"/>
      <c r="D300" s="2"/>
      <c r="E300" s="2"/>
      <c r="F300" s="2"/>
      <c r="G300" s="2"/>
      <c r="H300" s="2"/>
      <c r="I300" s="2"/>
    </row>
    <row r="301" spans="2:9">
      <c r="B301" s="2"/>
      <c r="C301" s="2"/>
      <c r="D301" s="2"/>
      <c r="E301" s="2"/>
      <c r="F301" s="2"/>
      <c r="G301" s="2"/>
      <c r="H301" s="2"/>
      <c r="I301" s="2"/>
    </row>
    <row r="302" spans="2:9">
      <c r="B302" s="2"/>
      <c r="C302" s="2"/>
      <c r="D302" s="2"/>
      <c r="E302" s="2"/>
      <c r="F302" s="2"/>
      <c r="G302" s="2"/>
      <c r="H302" s="2"/>
      <c r="I302" s="2"/>
    </row>
    <row r="303" spans="2:9">
      <c r="B303" s="2"/>
      <c r="C303" s="2"/>
      <c r="D303" s="2"/>
      <c r="E303" s="2"/>
      <c r="F303" s="2"/>
      <c r="G303" s="2"/>
      <c r="H303" s="2"/>
      <c r="I303" s="2"/>
    </row>
    <row r="304" spans="2:9">
      <c r="B304" s="2"/>
      <c r="C304" s="2"/>
      <c r="D304" s="2"/>
      <c r="E304" s="2"/>
      <c r="F304" s="2"/>
      <c r="G304" s="2"/>
      <c r="H304" s="2"/>
      <c r="I304" s="2"/>
    </row>
    <row r="305" spans="2:9">
      <c r="B305" s="2"/>
      <c r="C305" s="2"/>
      <c r="D305" s="2"/>
      <c r="E305" s="2"/>
      <c r="F305" s="2"/>
      <c r="G305" s="2"/>
      <c r="H305" s="2"/>
      <c r="I305" s="2"/>
    </row>
    <row r="306" spans="2:9">
      <c r="B306" s="2"/>
      <c r="C306" s="2"/>
      <c r="D306" s="2"/>
      <c r="E306" s="2"/>
      <c r="F306" s="2"/>
      <c r="G306" s="2"/>
      <c r="H306" s="2"/>
      <c r="I306" s="2"/>
    </row>
    <row r="307" spans="2:9">
      <c r="B307" s="2"/>
      <c r="C307" s="2"/>
      <c r="D307" s="2"/>
      <c r="E307" s="2"/>
      <c r="F307" s="2"/>
      <c r="G307" s="2"/>
      <c r="H307" s="2"/>
      <c r="I307" s="2"/>
    </row>
    <row r="308" spans="2:9">
      <c r="B308" s="2"/>
      <c r="C308" s="2"/>
      <c r="D308" s="2"/>
      <c r="E308" s="2"/>
      <c r="F308" s="2"/>
      <c r="G308" s="2"/>
      <c r="H308" s="2"/>
      <c r="I308" s="2"/>
    </row>
    <row r="309" spans="2:9">
      <c r="B309" s="2"/>
      <c r="C309" s="2"/>
      <c r="D309" s="2"/>
      <c r="E309" s="2"/>
      <c r="F309" s="2"/>
      <c r="G309" s="2"/>
      <c r="H309" s="2"/>
      <c r="I309" s="2"/>
    </row>
    <row r="310" spans="2:9">
      <c r="B310" s="2"/>
      <c r="C310" s="2"/>
      <c r="D310" s="2"/>
      <c r="E310" s="2"/>
      <c r="F310" s="2"/>
      <c r="G310" s="2"/>
      <c r="H310" s="2"/>
      <c r="I310" s="2"/>
    </row>
    <row r="311" spans="2:9">
      <c r="B311" s="2"/>
      <c r="C311" s="2"/>
      <c r="D311" s="2"/>
      <c r="E311" s="2"/>
      <c r="F311" s="2"/>
      <c r="G311" s="2"/>
      <c r="H311" s="2"/>
      <c r="I311" s="2"/>
    </row>
    <row r="312" spans="2:9">
      <c r="B312" s="2"/>
      <c r="C312" s="2"/>
      <c r="D312" s="2"/>
      <c r="E312" s="2"/>
      <c r="F312" s="2"/>
      <c r="G312" s="2"/>
      <c r="H312" s="2"/>
      <c r="I312" s="2"/>
    </row>
    <row r="313" spans="2:9">
      <c r="B313" s="2"/>
      <c r="C313" s="2"/>
      <c r="D313" s="2"/>
      <c r="E313" s="2"/>
      <c r="F313" s="2"/>
      <c r="G313" s="2"/>
      <c r="H313" s="2"/>
      <c r="I313" s="2"/>
    </row>
    <row r="314" spans="2:9">
      <c r="B314" s="2"/>
      <c r="C314" s="2"/>
      <c r="D314" s="2"/>
      <c r="E314" s="2"/>
      <c r="F314" s="2"/>
      <c r="G314" s="2"/>
      <c r="H314" s="2"/>
      <c r="I314" s="2"/>
    </row>
    <row r="315" spans="2:9">
      <c r="B315" s="2"/>
      <c r="C315" s="2"/>
      <c r="D315" s="2"/>
      <c r="E315" s="2"/>
      <c r="F315" s="2"/>
      <c r="G315" s="2"/>
      <c r="H315" s="2"/>
      <c r="I315" s="2"/>
    </row>
    <row r="316" spans="2:9">
      <c r="B316" s="2"/>
      <c r="C316" s="2"/>
      <c r="D316" s="2"/>
      <c r="E316" s="2"/>
      <c r="F316" s="2"/>
      <c r="G316" s="2"/>
      <c r="H316" s="2"/>
      <c r="I316" s="2"/>
    </row>
    <row r="317" spans="2:9">
      <c r="B317" s="2"/>
      <c r="C317" s="2"/>
      <c r="D317" s="2"/>
      <c r="E317" s="2"/>
      <c r="F317" s="2"/>
      <c r="G317" s="2"/>
      <c r="H317" s="2"/>
      <c r="I317" s="2"/>
    </row>
    <row r="318" spans="2:9">
      <c r="B318" s="2"/>
      <c r="C318" s="2"/>
      <c r="D318" s="2"/>
      <c r="E318" s="2"/>
      <c r="F318" s="2"/>
      <c r="G318" s="2"/>
      <c r="H318" s="2"/>
      <c r="I318" s="2"/>
    </row>
    <row r="319" spans="2:9">
      <c r="B319" s="2"/>
      <c r="C319" s="2"/>
      <c r="D319" s="2"/>
      <c r="E319" s="2"/>
      <c r="F319" s="2"/>
      <c r="G319" s="2"/>
      <c r="H319" s="2"/>
      <c r="I319" s="2"/>
    </row>
    <row r="320" spans="2:9">
      <c r="B320" s="2"/>
      <c r="C320" s="2"/>
      <c r="D320" s="2"/>
      <c r="E320" s="2"/>
      <c r="F320" s="2"/>
      <c r="G320" s="2"/>
      <c r="H320" s="2"/>
      <c r="I320" s="2"/>
    </row>
    <row r="321" spans="2:9">
      <c r="B321" s="2"/>
      <c r="C321" s="2"/>
      <c r="D321" s="2"/>
      <c r="E321" s="2"/>
      <c r="F321" s="2"/>
      <c r="G321" s="2"/>
      <c r="H321" s="2"/>
      <c r="I321" s="2"/>
    </row>
    <row r="322" spans="2:9">
      <c r="B322" s="2"/>
      <c r="C322" s="2"/>
      <c r="D322" s="2"/>
      <c r="E322" s="2"/>
      <c r="F322" s="2"/>
      <c r="G322" s="2"/>
      <c r="H322" s="2"/>
      <c r="I322" s="2"/>
    </row>
    <row r="323" spans="2:9">
      <c r="B323" s="2"/>
      <c r="C323" s="2"/>
      <c r="D323" s="2"/>
      <c r="E323" s="2"/>
      <c r="F323" s="2"/>
      <c r="G323" s="2"/>
      <c r="H323" s="2"/>
      <c r="I323" s="2"/>
    </row>
    <row r="324" spans="2:9">
      <c r="B324" s="2"/>
      <c r="C324" s="2"/>
      <c r="D324" s="2"/>
      <c r="E324" s="2"/>
      <c r="F324" s="2"/>
      <c r="G324" s="2"/>
      <c r="H324" s="2"/>
      <c r="I324" s="2"/>
    </row>
    <row r="325" spans="2:9">
      <c r="B325" s="2"/>
      <c r="C325" s="2"/>
      <c r="D325" s="2"/>
      <c r="E325" s="2"/>
      <c r="F325" s="2"/>
      <c r="G325" s="2"/>
      <c r="H325" s="2"/>
      <c r="I325" s="2"/>
    </row>
    <row r="326" spans="2:9">
      <c r="B326" s="2"/>
      <c r="C326" s="2"/>
      <c r="D326" s="2"/>
      <c r="E326" s="2"/>
      <c r="F326" s="2"/>
      <c r="G326" s="2"/>
      <c r="H326" s="2"/>
      <c r="I326" s="2"/>
    </row>
    <row r="327" spans="2:9">
      <c r="B327" s="2"/>
      <c r="C327" s="2"/>
      <c r="D327" s="2"/>
      <c r="E327" s="2"/>
      <c r="F327" s="2"/>
      <c r="G327" s="2"/>
      <c r="H327" s="2"/>
      <c r="I327" s="2"/>
    </row>
    <row r="328" spans="2:9">
      <c r="B328" s="2"/>
      <c r="C328" s="2"/>
      <c r="D328" s="2"/>
      <c r="E328" s="2"/>
      <c r="F328" s="2"/>
      <c r="G328" s="2"/>
      <c r="H328" s="2"/>
      <c r="I328" s="2"/>
    </row>
    <row r="329" spans="2:9">
      <c r="B329" s="2"/>
      <c r="C329" s="2"/>
      <c r="D329" s="2"/>
      <c r="E329" s="2"/>
      <c r="F329" s="2"/>
      <c r="G329" s="2"/>
      <c r="H329" s="2"/>
      <c r="I329" s="2"/>
    </row>
    <row r="330" spans="2:9">
      <c r="B330" s="2"/>
      <c r="C330" s="2"/>
      <c r="D330" s="2"/>
      <c r="E330" s="2"/>
      <c r="F330" s="2"/>
      <c r="G330" s="2"/>
      <c r="H330" s="2"/>
      <c r="I330" s="2"/>
    </row>
    <row r="331" spans="2:9">
      <c r="B331" s="2"/>
      <c r="C331" s="2"/>
      <c r="D331" s="2"/>
      <c r="E331" s="2"/>
      <c r="F331" s="2"/>
      <c r="G331" s="2"/>
      <c r="H331" s="2"/>
      <c r="I331" s="2"/>
    </row>
    <row r="332" spans="2:9">
      <c r="B332" s="2"/>
      <c r="C332" s="2"/>
      <c r="D332" s="2"/>
      <c r="E332" s="2"/>
      <c r="F332" s="2"/>
      <c r="G332" s="2"/>
      <c r="H332" s="2"/>
      <c r="I332" s="2"/>
    </row>
    <row r="333" spans="2:9">
      <c r="B333" s="2"/>
      <c r="C333" s="2"/>
      <c r="D333" s="2"/>
      <c r="E333" s="2"/>
      <c r="F333" s="2"/>
      <c r="G333" s="2"/>
      <c r="H333" s="2"/>
      <c r="I333" s="2"/>
    </row>
    <row r="334" spans="2:9">
      <c r="B334" s="2"/>
      <c r="C334" s="2"/>
      <c r="D334" s="2"/>
      <c r="E334" s="2"/>
      <c r="F334" s="2"/>
      <c r="G334" s="2"/>
      <c r="H334" s="2"/>
      <c r="I334" s="2"/>
    </row>
    <row r="335" spans="2:9">
      <c r="B335" s="2"/>
      <c r="C335" s="2"/>
      <c r="D335" s="2"/>
      <c r="E335" s="2"/>
      <c r="F335" s="2"/>
      <c r="G335" s="2"/>
      <c r="H335" s="2"/>
      <c r="I335" s="2"/>
    </row>
    <row r="336" spans="2:9">
      <c r="B336" s="2"/>
      <c r="C336" s="2"/>
      <c r="D336" s="2"/>
      <c r="E336" s="2"/>
      <c r="F336" s="2"/>
      <c r="G336" s="2"/>
      <c r="H336" s="2"/>
      <c r="I336" s="2"/>
    </row>
    <row r="337" spans="2:9">
      <c r="B337" s="2"/>
      <c r="C337" s="2"/>
      <c r="D337" s="2"/>
      <c r="E337" s="2"/>
      <c r="F337" s="2"/>
      <c r="G337" s="2"/>
      <c r="H337" s="2"/>
      <c r="I337" s="2"/>
    </row>
    <row r="338" spans="2:9">
      <c r="B338" s="2"/>
      <c r="C338" s="2"/>
      <c r="D338" s="2"/>
      <c r="E338" s="2"/>
      <c r="F338" s="2"/>
      <c r="G338" s="2"/>
      <c r="H338" s="2"/>
      <c r="I338" s="2"/>
    </row>
    <row r="339" spans="2:9">
      <c r="B339" s="2"/>
      <c r="C339" s="2"/>
      <c r="D339" s="2"/>
      <c r="E339" s="2"/>
      <c r="F339" s="2"/>
      <c r="G339" s="2"/>
      <c r="H339" s="2"/>
      <c r="I339" s="2"/>
    </row>
    <row r="340" spans="2:9">
      <c r="B340" s="2"/>
      <c r="C340" s="2"/>
      <c r="D340" s="2"/>
      <c r="E340" s="2"/>
      <c r="F340" s="2"/>
      <c r="G340" s="2"/>
      <c r="H340" s="2"/>
      <c r="I340" s="2"/>
    </row>
    <row r="341" spans="2:9">
      <c r="B341" s="2"/>
      <c r="C341" s="2"/>
      <c r="D341" s="2"/>
      <c r="E341" s="2"/>
      <c r="F341" s="2"/>
      <c r="G341" s="2"/>
      <c r="H341" s="2"/>
      <c r="I341" s="2"/>
    </row>
    <row r="342" spans="2:9">
      <c r="B342" s="2"/>
      <c r="C342" s="2"/>
      <c r="D342" s="2"/>
      <c r="E342" s="2"/>
      <c r="F342" s="2"/>
      <c r="G342" s="2"/>
      <c r="H342" s="2"/>
      <c r="I342" s="2"/>
    </row>
    <row r="343" spans="2:9">
      <c r="B343" s="2"/>
      <c r="C343" s="2"/>
      <c r="D343" s="2"/>
      <c r="E343" s="2"/>
      <c r="F343" s="2"/>
      <c r="G343" s="2"/>
      <c r="H343" s="2"/>
      <c r="I343" s="2"/>
    </row>
    <row r="344" spans="2:9">
      <c r="B344" s="2"/>
      <c r="C344" s="2"/>
      <c r="D344" s="2"/>
      <c r="E344" s="2"/>
      <c r="F344" s="2"/>
      <c r="G344" s="2"/>
      <c r="H344" s="2"/>
      <c r="I344" s="2"/>
    </row>
    <row r="345" spans="2:9">
      <c r="B345" s="2"/>
      <c r="C345" s="2"/>
      <c r="D345" s="2"/>
      <c r="E345" s="2"/>
      <c r="F345" s="2"/>
      <c r="G345" s="2"/>
      <c r="H345" s="2"/>
      <c r="I345" s="2"/>
    </row>
    <row r="346" spans="2:9">
      <c r="B346" s="2"/>
      <c r="C346" s="2"/>
      <c r="D346" s="2"/>
      <c r="E346" s="2"/>
      <c r="F346" s="2"/>
      <c r="G346" s="2"/>
      <c r="H346" s="2"/>
      <c r="I346" s="2"/>
    </row>
    <row r="347" spans="2:9">
      <c r="B347" s="2"/>
      <c r="C347" s="2"/>
      <c r="D347" s="2"/>
      <c r="E347" s="2"/>
      <c r="F347" s="2"/>
      <c r="G347" s="2"/>
      <c r="H347" s="2"/>
      <c r="I347" s="2"/>
    </row>
    <row r="348" spans="2:9">
      <c r="B348" s="2"/>
      <c r="C348" s="2"/>
      <c r="D348" s="2"/>
      <c r="E348" s="2"/>
      <c r="F348" s="2"/>
      <c r="G348" s="2"/>
      <c r="H348" s="2"/>
      <c r="I348" s="2"/>
    </row>
    <row r="349" spans="2:9">
      <c r="B349" s="2"/>
      <c r="C349" s="2"/>
      <c r="D349" s="2"/>
      <c r="E349" s="2"/>
      <c r="F349" s="2"/>
      <c r="G349" s="2"/>
      <c r="H349" s="2"/>
      <c r="I349" s="2"/>
    </row>
    <row r="350" spans="2:9">
      <c r="B350" s="2"/>
      <c r="C350" s="2"/>
      <c r="D350" s="2"/>
      <c r="E350" s="2"/>
      <c r="F350" s="2"/>
      <c r="G350" s="2"/>
      <c r="H350" s="2"/>
      <c r="I350" s="2"/>
    </row>
    <row r="351" spans="2:9">
      <c r="B351" s="2"/>
      <c r="C351" s="2"/>
      <c r="D351" s="2"/>
      <c r="E351" s="2"/>
      <c r="F351" s="2"/>
      <c r="G351" s="2"/>
      <c r="H351" s="2"/>
      <c r="I351" s="2"/>
    </row>
    <row r="352" spans="2:9">
      <c r="B352" s="2"/>
      <c r="C352" s="2"/>
      <c r="D352" s="2"/>
      <c r="E352" s="2"/>
      <c r="F352" s="2"/>
      <c r="G352" s="2"/>
      <c r="H352" s="2"/>
      <c r="I352" s="2"/>
    </row>
    <row r="353" spans="2:9">
      <c r="B353" s="2"/>
      <c r="C353" s="2"/>
      <c r="D353" s="2"/>
      <c r="E353" s="2"/>
      <c r="F353" s="2"/>
      <c r="G353" s="2"/>
      <c r="H353" s="2"/>
      <c r="I353" s="2"/>
    </row>
    <row r="354" spans="2:9">
      <c r="B354" s="2"/>
      <c r="C354" s="2"/>
      <c r="D354" s="2"/>
      <c r="E354" s="2"/>
      <c r="F354" s="2"/>
      <c r="G354" s="2"/>
      <c r="H354" s="2"/>
      <c r="I354" s="2"/>
    </row>
    <row r="355" spans="2:9">
      <c r="B355" s="2"/>
      <c r="C355" s="2"/>
      <c r="D355" s="2"/>
      <c r="E355" s="2"/>
      <c r="F355" s="2"/>
      <c r="G355" s="2"/>
      <c r="H355" s="2"/>
      <c r="I355" s="2"/>
    </row>
    <row r="356" spans="2:9">
      <c r="B356" s="2"/>
      <c r="C356" s="2"/>
      <c r="D356" s="2"/>
      <c r="E356" s="2"/>
      <c r="F356" s="2"/>
      <c r="G356" s="2"/>
      <c r="H356" s="2"/>
      <c r="I356" s="2"/>
    </row>
    <row r="357" spans="2:9">
      <c r="B357" s="2"/>
      <c r="C357" s="2"/>
      <c r="D357" s="2"/>
      <c r="E357" s="2"/>
      <c r="F357" s="2"/>
      <c r="G357" s="2"/>
      <c r="H357" s="2"/>
      <c r="I357" s="2"/>
    </row>
    <row r="358" spans="2:9">
      <c r="B358" s="2"/>
      <c r="C358" s="2"/>
      <c r="D358" s="2"/>
      <c r="E358" s="2"/>
      <c r="F358" s="2"/>
      <c r="G358" s="2"/>
      <c r="H358" s="2"/>
      <c r="I358" s="2"/>
    </row>
    <row r="359" spans="2:9">
      <c r="B359" s="2"/>
      <c r="C359" s="2"/>
      <c r="D359" s="2"/>
      <c r="E359" s="2"/>
      <c r="F359" s="2"/>
      <c r="G359" s="2"/>
      <c r="H359" s="2"/>
      <c r="I359" s="2"/>
    </row>
    <row r="360" spans="2:9">
      <c r="B360" s="2"/>
      <c r="C360" s="2"/>
      <c r="D360" s="2"/>
      <c r="E360" s="2"/>
      <c r="F360" s="2"/>
      <c r="G360" s="2"/>
      <c r="H360" s="2"/>
      <c r="I360" s="2"/>
    </row>
    <row r="361" spans="2:9">
      <c r="B361" s="2"/>
      <c r="C361" s="2"/>
      <c r="D361" s="2"/>
      <c r="E361" s="2"/>
      <c r="F361" s="2"/>
      <c r="G361" s="2"/>
      <c r="H361" s="2"/>
      <c r="I361" s="2"/>
    </row>
    <row r="362" spans="2:9">
      <c r="B362" s="2"/>
      <c r="C362" s="2"/>
      <c r="D362" s="2"/>
      <c r="E362" s="2"/>
      <c r="F362" s="2"/>
      <c r="G362" s="2"/>
      <c r="H362" s="2"/>
      <c r="I362" s="2"/>
    </row>
    <row r="363" spans="2:9">
      <c r="B363" s="2"/>
      <c r="C363" s="2"/>
      <c r="D363" s="2"/>
      <c r="E363" s="2"/>
      <c r="F363" s="2"/>
      <c r="G363" s="2"/>
      <c r="H363" s="2"/>
      <c r="I363" s="2"/>
    </row>
    <row r="364" spans="2:9">
      <c r="B364" s="2"/>
      <c r="C364" s="2"/>
      <c r="D364" s="2"/>
      <c r="E364" s="2"/>
      <c r="F364" s="2"/>
      <c r="G364" s="2"/>
      <c r="H364" s="2"/>
      <c r="I364" s="2"/>
    </row>
    <row r="365" spans="2:9">
      <c r="B365" s="2"/>
      <c r="C365" s="2"/>
      <c r="D365" s="2"/>
      <c r="E365" s="2"/>
      <c r="F365" s="2"/>
      <c r="G365" s="2"/>
      <c r="H365" s="2"/>
      <c r="I365" s="2"/>
    </row>
    <row r="366" spans="2:9">
      <c r="B366" s="2"/>
      <c r="C366" s="2"/>
      <c r="D366" s="2"/>
      <c r="E366" s="2"/>
      <c r="F366" s="2"/>
      <c r="G366" s="2"/>
      <c r="H366" s="2"/>
      <c r="I366" s="2"/>
    </row>
    <row r="367" spans="2:9">
      <c r="B367" s="2"/>
      <c r="C367" s="2"/>
      <c r="D367" s="2"/>
      <c r="E367" s="2"/>
      <c r="F367" s="2"/>
      <c r="G367" s="2"/>
      <c r="H367" s="2"/>
      <c r="I367" s="2"/>
    </row>
    <row r="368" spans="2:9">
      <c r="B368" s="2"/>
      <c r="C368" s="2"/>
      <c r="D368" s="2"/>
      <c r="E368" s="2"/>
      <c r="F368" s="2"/>
      <c r="G368" s="2"/>
      <c r="H368" s="2"/>
      <c r="I368" s="2"/>
    </row>
    <row r="369" spans="2:9">
      <c r="B369" s="2"/>
      <c r="C369" s="2"/>
      <c r="D369" s="2"/>
      <c r="E369" s="2"/>
      <c r="F369" s="2"/>
      <c r="G369" s="2"/>
      <c r="H369" s="2"/>
      <c r="I369" s="2"/>
    </row>
    <row r="370" spans="2:9">
      <c r="B370" s="2"/>
      <c r="C370" s="2"/>
      <c r="D370" s="2"/>
      <c r="E370" s="2"/>
      <c r="F370" s="2"/>
      <c r="G370" s="2"/>
      <c r="H370" s="2"/>
      <c r="I370" s="2"/>
    </row>
    <row r="371" spans="2:9">
      <c r="B371" s="2"/>
      <c r="C371" s="2"/>
      <c r="D371" s="2"/>
      <c r="E371" s="2"/>
      <c r="F371" s="2"/>
      <c r="G371" s="2"/>
      <c r="H371" s="2"/>
      <c r="I371" s="2"/>
    </row>
    <row r="372" spans="2:9">
      <c r="B372" s="2"/>
      <c r="C372" s="2"/>
      <c r="D372" s="2"/>
      <c r="E372" s="2"/>
      <c r="F372" s="2"/>
      <c r="G372" s="2"/>
      <c r="H372" s="2"/>
      <c r="I372" s="2"/>
    </row>
    <row r="373" spans="2:9">
      <c r="B373" s="2"/>
      <c r="C373" s="2"/>
      <c r="D373" s="2"/>
      <c r="E373" s="2"/>
      <c r="F373" s="2"/>
      <c r="G373" s="2"/>
      <c r="H373" s="2"/>
      <c r="I373" s="2"/>
    </row>
    <row r="374" spans="2:9">
      <c r="B374" s="2"/>
      <c r="C374" s="2"/>
      <c r="D374" s="2"/>
      <c r="E374" s="2"/>
      <c r="F374" s="2"/>
      <c r="G374" s="2"/>
      <c r="H374" s="2"/>
      <c r="I374" s="2"/>
    </row>
    <row r="375" spans="2:9">
      <c r="B375" s="2"/>
      <c r="C375" s="2"/>
      <c r="D375" s="2"/>
      <c r="E375" s="2"/>
      <c r="F375" s="2"/>
      <c r="G375" s="2"/>
      <c r="H375" s="2"/>
      <c r="I375" s="2"/>
    </row>
    <row r="376" spans="2:9">
      <c r="B376" s="2"/>
      <c r="C376" s="2"/>
      <c r="D376" s="2"/>
      <c r="E376" s="2"/>
      <c r="F376" s="2"/>
      <c r="G376" s="2"/>
      <c r="H376" s="2"/>
      <c r="I376" s="2"/>
    </row>
    <row r="377" spans="2:9">
      <c r="B377" s="2"/>
      <c r="C377" s="2"/>
      <c r="D377" s="2"/>
      <c r="E377" s="2"/>
      <c r="F377" s="2"/>
      <c r="G377" s="2"/>
      <c r="H377" s="2"/>
      <c r="I377" s="2"/>
    </row>
    <row r="378" spans="2:9">
      <c r="B378" s="2"/>
      <c r="C378" s="2"/>
      <c r="D378" s="2"/>
      <c r="E378" s="2"/>
      <c r="F378" s="2"/>
      <c r="G378" s="2"/>
      <c r="H378" s="2"/>
      <c r="I378" s="2"/>
    </row>
    <row r="379" spans="2:9">
      <c r="B379" s="2"/>
      <c r="C379" s="2"/>
      <c r="D379" s="2"/>
      <c r="E379" s="2"/>
      <c r="F379" s="2"/>
      <c r="G379" s="2"/>
      <c r="H379" s="2"/>
      <c r="I379" s="2"/>
    </row>
    <row r="380" spans="2:9">
      <c r="B380" s="2"/>
      <c r="C380" s="2"/>
      <c r="D380" s="2"/>
      <c r="E380" s="2"/>
      <c r="F380" s="2"/>
      <c r="G380" s="2"/>
      <c r="H380" s="2"/>
      <c r="I380" s="2"/>
    </row>
    <row r="381" spans="2:9">
      <c r="B381" s="2"/>
      <c r="C381" s="2"/>
      <c r="D381" s="2"/>
      <c r="E381" s="2"/>
      <c r="F381" s="2"/>
      <c r="G381" s="2"/>
      <c r="H381" s="2"/>
      <c r="I381" s="2"/>
    </row>
    <row r="382" spans="2:9">
      <c r="B382" s="2"/>
      <c r="C382" s="2"/>
      <c r="D382" s="2"/>
      <c r="E382" s="2"/>
      <c r="F382" s="2"/>
      <c r="G382" s="2"/>
      <c r="H382" s="2"/>
      <c r="I382" s="2"/>
    </row>
    <row r="383" spans="2:9">
      <c r="B383" s="2"/>
      <c r="C383" s="2"/>
      <c r="D383" s="2"/>
      <c r="E383" s="2"/>
      <c r="F383" s="2"/>
      <c r="G383" s="2"/>
      <c r="H383" s="2"/>
      <c r="I383" s="2"/>
    </row>
    <row r="384" spans="2:9">
      <c r="B384" s="2"/>
      <c r="C384" s="2"/>
      <c r="D384" s="2"/>
      <c r="E384" s="2"/>
      <c r="F384" s="2"/>
      <c r="G384" s="2"/>
      <c r="H384" s="2"/>
      <c r="I384" s="2"/>
    </row>
    <row r="385" spans="2:9">
      <c r="B385" s="2"/>
      <c r="C385" s="2"/>
      <c r="D385" s="2"/>
      <c r="E385" s="2"/>
      <c r="F385" s="2"/>
      <c r="G385" s="2"/>
      <c r="H385" s="2"/>
      <c r="I385" s="2"/>
    </row>
    <row r="386" spans="2:9">
      <c r="B386" s="2"/>
      <c r="C386" s="2"/>
      <c r="D386" s="2"/>
      <c r="E386" s="2"/>
      <c r="F386" s="2"/>
      <c r="G386" s="2"/>
      <c r="H386" s="2"/>
      <c r="I386" s="2"/>
    </row>
    <row r="387" spans="2:9">
      <c r="B387" s="2"/>
      <c r="C387" s="2"/>
      <c r="D387" s="2"/>
      <c r="E387" s="2"/>
      <c r="F387" s="2"/>
      <c r="G387" s="2"/>
      <c r="H387" s="2"/>
      <c r="I387" s="2"/>
    </row>
    <row r="388" spans="2:9">
      <c r="B388" s="2"/>
      <c r="C388" s="2"/>
      <c r="D388" s="2"/>
      <c r="E388" s="2"/>
      <c r="F388" s="2"/>
      <c r="G388" s="2"/>
      <c r="H388" s="2"/>
      <c r="I388" s="2"/>
    </row>
    <row r="389" spans="2:9">
      <c r="B389" s="2"/>
      <c r="C389" s="2"/>
      <c r="D389" s="2"/>
      <c r="E389" s="2"/>
      <c r="F389" s="2"/>
      <c r="G389" s="2"/>
      <c r="H389" s="2"/>
      <c r="I389" s="2"/>
    </row>
    <row r="390" spans="2:9">
      <c r="B390" s="2"/>
      <c r="C390" s="2"/>
      <c r="D390" s="2"/>
      <c r="E390" s="2"/>
      <c r="F390" s="2"/>
      <c r="G390" s="2"/>
      <c r="H390" s="2"/>
      <c r="I390" s="2"/>
    </row>
    <row r="391" spans="2:9">
      <c r="B391" s="2"/>
      <c r="C391" s="2"/>
      <c r="D391" s="2"/>
      <c r="E391" s="2"/>
      <c r="F391" s="2"/>
      <c r="G391" s="2"/>
      <c r="H391" s="2"/>
      <c r="I391" s="2"/>
    </row>
    <row r="392" spans="2:9">
      <c r="B392" s="2"/>
      <c r="C392" s="2"/>
      <c r="D392" s="2"/>
      <c r="E392" s="2"/>
      <c r="F392" s="2"/>
      <c r="G392" s="2"/>
      <c r="H392" s="2"/>
      <c r="I392" s="2"/>
    </row>
    <row r="393" spans="2:9">
      <c r="B393" s="2"/>
      <c r="C393" s="2"/>
      <c r="D393" s="2"/>
      <c r="E393" s="2"/>
      <c r="F393" s="2"/>
      <c r="G393" s="2"/>
      <c r="H393" s="2"/>
      <c r="I393" s="2"/>
    </row>
    <row r="394" spans="2:9">
      <c r="B394" s="2"/>
      <c r="C394" s="2"/>
      <c r="D394" s="2"/>
      <c r="E394" s="2"/>
      <c r="F394" s="2"/>
      <c r="G394" s="2"/>
      <c r="H394" s="2"/>
      <c r="I394" s="2"/>
    </row>
    <row r="395" spans="2:9">
      <c r="B395" s="2"/>
      <c r="C395" s="2"/>
      <c r="D395" s="2"/>
      <c r="E395" s="2"/>
      <c r="F395" s="2"/>
      <c r="G395" s="2"/>
      <c r="H395" s="2"/>
      <c r="I395" s="2"/>
    </row>
    <row r="396" spans="2:9">
      <c r="B396" s="2"/>
      <c r="C396" s="2"/>
      <c r="D396" s="2"/>
      <c r="E396" s="2"/>
      <c r="F396" s="2"/>
      <c r="G396" s="2"/>
      <c r="H396" s="2"/>
      <c r="I396" s="2"/>
    </row>
    <row r="397" spans="2:9">
      <c r="B397" s="2"/>
      <c r="C397" s="2"/>
      <c r="D397" s="2"/>
      <c r="E397" s="2"/>
      <c r="F397" s="2"/>
      <c r="G397" s="2"/>
      <c r="H397" s="2"/>
      <c r="I397" s="2"/>
    </row>
    <row r="398" spans="2:9">
      <c r="B398" s="2"/>
      <c r="C398" s="2"/>
      <c r="D398" s="2"/>
      <c r="E398" s="2"/>
      <c r="F398" s="2"/>
      <c r="G398" s="2"/>
      <c r="H398" s="2"/>
      <c r="I398" s="2"/>
    </row>
    <row r="399" spans="2:9">
      <c r="B399" s="2"/>
      <c r="C399" s="2"/>
      <c r="D399" s="2"/>
      <c r="E399" s="2"/>
      <c r="F399" s="2"/>
      <c r="G399" s="2"/>
      <c r="H399" s="2"/>
      <c r="I399" s="2"/>
    </row>
    <row r="400" spans="2:9">
      <c r="B400" s="2"/>
      <c r="C400" s="2"/>
      <c r="D400" s="2"/>
      <c r="E400" s="2"/>
      <c r="F400" s="2"/>
      <c r="G400" s="2"/>
      <c r="H400" s="2"/>
      <c r="I400" s="2"/>
    </row>
    <row r="401" spans="2:9">
      <c r="B401" s="2"/>
      <c r="C401" s="2"/>
      <c r="D401" s="2"/>
      <c r="E401" s="2"/>
      <c r="F401" s="2"/>
      <c r="G401" s="2"/>
      <c r="H401" s="2"/>
      <c r="I401" s="2"/>
    </row>
    <row r="402" spans="2:9">
      <c r="B402" s="2"/>
      <c r="C402" s="2"/>
      <c r="D402" s="2"/>
      <c r="E402" s="2"/>
      <c r="F402" s="2"/>
      <c r="G402" s="2"/>
      <c r="H402" s="2"/>
      <c r="I402" s="2"/>
    </row>
    <row r="403" spans="2:9">
      <c r="B403" s="2"/>
      <c r="C403" s="2"/>
      <c r="D403" s="2"/>
      <c r="E403" s="2"/>
      <c r="F403" s="2"/>
      <c r="G403" s="2"/>
      <c r="H403" s="2"/>
      <c r="I403" s="2"/>
    </row>
    <row r="404" spans="2:9">
      <c r="B404" s="2"/>
      <c r="C404" s="2"/>
      <c r="D404" s="2"/>
      <c r="E404" s="2"/>
      <c r="F404" s="2"/>
      <c r="G404" s="2"/>
      <c r="H404" s="2"/>
      <c r="I404" s="2"/>
    </row>
    <row r="405" spans="2:9">
      <c r="B405" s="2"/>
      <c r="C405" s="2"/>
      <c r="D405" s="2"/>
      <c r="E405" s="2"/>
      <c r="F405" s="2"/>
      <c r="G405" s="2"/>
      <c r="H405" s="2"/>
      <c r="I405" s="2"/>
    </row>
    <row r="406" spans="2:9">
      <c r="B406" s="2"/>
      <c r="C406" s="2"/>
      <c r="D406" s="2"/>
      <c r="E406" s="2"/>
      <c r="F406" s="2"/>
      <c r="G406" s="2"/>
      <c r="H406" s="2"/>
      <c r="I406" s="2"/>
    </row>
    <row r="407" spans="2:9">
      <c r="B407" s="2"/>
      <c r="C407" s="2"/>
      <c r="D407" s="2"/>
      <c r="E407" s="2"/>
      <c r="F407" s="2"/>
      <c r="G407" s="2"/>
      <c r="H407" s="2"/>
      <c r="I407" s="2"/>
    </row>
    <row r="408" spans="2:9">
      <c r="B408" s="2"/>
      <c r="C408" s="2"/>
      <c r="D408" s="2"/>
      <c r="E408" s="2"/>
      <c r="F408" s="2"/>
      <c r="G408" s="2"/>
      <c r="H408" s="2"/>
      <c r="I408" s="2"/>
    </row>
    <row r="409" spans="2:9">
      <c r="B409" s="2"/>
      <c r="C409" s="2"/>
      <c r="D409" s="2"/>
      <c r="E409" s="2"/>
      <c r="F409" s="2"/>
      <c r="G409" s="2"/>
      <c r="H409" s="2"/>
      <c r="I409" s="2"/>
    </row>
    <row r="410" spans="2:9">
      <c r="B410" s="2"/>
      <c r="C410" s="2"/>
      <c r="D410" s="2"/>
      <c r="E410" s="2"/>
      <c r="F410" s="2"/>
      <c r="G410" s="2"/>
      <c r="H410" s="2"/>
      <c r="I410" s="2"/>
    </row>
    <row r="411" spans="2:9">
      <c r="B411" s="2"/>
      <c r="C411" s="2"/>
      <c r="D411" s="2"/>
      <c r="E411" s="2"/>
      <c r="F411" s="2"/>
      <c r="G411" s="2"/>
      <c r="H411" s="2"/>
      <c r="I411" s="2"/>
    </row>
    <row r="412" spans="2:9">
      <c r="B412" s="2"/>
      <c r="C412" s="2"/>
      <c r="D412" s="2"/>
      <c r="E412" s="2"/>
      <c r="F412" s="2"/>
      <c r="G412" s="2"/>
      <c r="H412" s="2"/>
      <c r="I412" s="2"/>
    </row>
    <row r="413" spans="2:9">
      <c r="B413" s="2"/>
      <c r="C413" s="2"/>
      <c r="D413" s="2"/>
      <c r="E413" s="2"/>
      <c r="F413" s="2"/>
      <c r="G413" s="2"/>
      <c r="H413" s="2"/>
      <c r="I413" s="2"/>
    </row>
    <row r="414" spans="2:9">
      <c r="B414" s="2"/>
      <c r="C414" s="2"/>
      <c r="D414" s="2"/>
      <c r="E414" s="2"/>
      <c r="F414" s="2"/>
      <c r="G414" s="2"/>
      <c r="H414" s="2"/>
      <c r="I414" s="2"/>
    </row>
    <row r="415" spans="2:9">
      <c r="B415" s="2"/>
      <c r="C415" s="2"/>
      <c r="D415" s="2"/>
      <c r="E415" s="2"/>
      <c r="F415" s="2"/>
      <c r="G415" s="2"/>
      <c r="H415" s="2"/>
      <c r="I415" s="2"/>
    </row>
    <row r="416" spans="2:9">
      <c r="B416" s="2"/>
      <c r="C416" s="2"/>
      <c r="D416" s="2"/>
      <c r="E416" s="2"/>
      <c r="F416" s="2"/>
      <c r="G416" s="2"/>
      <c r="H416" s="2"/>
      <c r="I416" s="2"/>
    </row>
    <row r="417" spans="2:9">
      <c r="B417" s="2"/>
      <c r="C417" s="2"/>
      <c r="D417" s="2"/>
      <c r="E417" s="2"/>
      <c r="F417" s="2"/>
      <c r="G417" s="2"/>
      <c r="H417" s="2"/>
      <c r="I417" s="2"/>
    </row>
    <row r="418" spans="2:9">
      <c r="B418" s="2"/>
      <c r="C418" s="2"/>
      <c r="D418" s="2"/>
      <c r="E418" s="2"/>
      <c r="F418" s="2"/>
      <c r="G418" s="2"/>
      <c r="H418" s="2"/>
      <c r="I418" s="2"/>
    </row>
    <row r="419" spans="2:9">
      <c r="B419" s="2"/>
      <c r="C419" s="2"/>
      <c r="D419" s="2"/>
      <c r="E419" s="2"/>
      <c r="F419" s="2"/>
      <c r="G419" s="2"/>
      <c r="H419" s="2"/>
      <c r="I419" s="2"/>
    </row>
    <row r="420" spans="2:9">
      <c r="B420" s="2"/>
      <c r="C420" s="2"/>
      <c r="D420" s="2"/>
      <c r="E420" s="2"/>
      <c r="F420" s="2"/>
      <c r="G420" s="2"/>
      <c r="H420" s="2"/>
      <c r="I420" s="2"/>
    </row>
    <row r="421" spans="2:9">
      <c r="B421" s="2"/>
      <c r="C421" s="2"/>
      <c r="D421" s="2"/>
      <c r="E421" s="2"/>
      <c r="F421" s="2"/>
      <c r="G421" s="2"/>
      <c r="H421" s="2"/>
      <c r="I421" s="2"/>
    </row>
    <row r="422" spans="2:9">
      <c r="B422" s="2"/>
      <c r="C422" s="2"/>
      <c r="D422" s="2"/>
      <c r="E422" s="2"/>
      <c r="F422" s="2"/>
      <c r="G422" s="2"/>
      <c r="H422" s="2"/>
      <c r="I422" s="2"/>
    </row>
    <row r="423" spans="2:9">
      <c r="B423" s="2"/>
      <c r="C423" s="2"/>
      <c r="D423" s="2"/>
      <c r="E423" s="2"/>
      <c r="F423" s="2"/>
      <c r="G423" s="2"/>
      <c r="H423" s="2"/>
      <c r="I423" s="2"/>
    </row>
    <row r="424" spans="2:9">
      <c r="B424" s="2"/>
      <c r="C424" s="2"/>
      <c r="D424" s="2"/>
      <c r="E424" s="2"/>
      <c r="F424" s="2"/>
      <c r="G424" s="2"/>
      <c r="H424" s="2"/>
      <c r="I424" s="2"/>
    </row>
    <row r="425" spans="2:9">
      <c r="B425" s="2"/>
      <c r="C425" s="2"/>
      <c r="D425" s="2"/>
      <c r="E425" s="2"/>
      <c r="F425" s="2"/>
      <c r="G425" s="2"/>
      <c r="H425" s="2"/>
      <c r="I425" s="2"/>
    </row>
    <row r="426" spans="2:9">
      <c r="B426" s="2"/>
      <c r="C426" s="2"/>
      <c r="D426" s="2"/>
      <c r="E426" s="2"/>
      <c r="F426" s="2"/>
      <c r="G426" s="2"/>
      <c r="H426" s="2"/>
      <c r="I426" s="2"/>
    </row>
    <row r="427" spans="2:9">
      <c r="B427" s="2"/>
      <c r="C427" s="2"/>
      <c r="D427" s="2"/>
      <c r="E427" s="2"/>
      <c r="F427" s="2"/>
      <c r="G427" s="2"/>
      <c r="H427" s="2"/>
      <c r="I427" s="2"/>
    </row>
    <row r="428" spans="2:9">
      <c r="B428" s="2"/>
      <c r="C428" s="2"/>
      <c r="D428" s="2"/>
      <c r="E428" s="2"/>
      <c r="F428" s="2"/>
      <c r="G428" s="2"/>
      <c r="H428" s="2"/>
      <c r="I428" s="2"/>
    </row>
    <row r="429" spans="2:9">
      <c r="B429" s="2"/>
      <c r="C429" s="2"/>
      <c r="D429" s="2"/>
      <c r="E429" s="2"/>
      <c r="F429" s="2"/>
      <c r="G429" s="2"/>
      <c r="H429" s="2"/>
      <c r="I429" s="2"/>
    </row>
    <row r="430" spans="2:9">
      <c r="B430" s="2"/>
      <c r="C430" s="2"/>
      <c r="D430" s="2"/>
      <c r="E430" s="2"/>
      <c r="F430" s="2"/>
      <c r="G430" s="2"/>
      <c r="H430" s="2"/>
      <c r="I430" s="2"/>
    </row>
    <row r="431" spans="2:9">
      <c r="B431" s="2"/>
      <c r="C431" s="2"/>
      <c r="D431" s="2"/>
      <c r="E431" s="2"/>
      <c r="F431" s="2"/>
      <c r="G431" s="2"/>
      <c r="H431" s="2"/>
      <c r="I431" s="2"/>
    </row>
    <row r="432" spans="2:9">
      <c r="B432" s="2"/>
      <c r="C432" s="2"/>
      <c r="D432" s="2"/>
      <c r="E432" s="2"/>
      <c r="F432" s="2"/>
      <c r="G432" s="2"/>
      <c r="H432" s="2"/>
      <c r="I432" s="2"/>
    </row>
    <row r="433" spans="2:9">
      <c r="B433" s="2"/>
      <c r="C433" s="2"/>
      <c r="D433" s="2"/>
      <c r="E433" s="2"/>
      <c r="F433" s="2"/>
      <c r="G433" s="2"/>
      <c r="H433" s="2"/>
      <c r="I433" s="2"/>
    </row>
    <row r="434" spans="2:9">
      <c r="B434" s="2"/>
      <c r="C434" s="2"/>
      <c r="D434" s="2"/>
      <c r="E434" s="2"/>
      <c r="F434" s="2"/>
      <c r="G434" s="2"/>
      <c r="H434" s="2"/>
      <c r="I434" s="2"/>
    </row>
    <row r="435" spans="2:9">
      <c r="B435" s="2"/>
      <c r="C435" s="2"/>
      <c r="D435" s="2"/>
      <c r="E435" s="2"/>
      <c r="F435" s="2"/>
      <c r="G435" s="2"/>
      <c r="H435" s="2"/>
      <c r="I435" s="2"/>
    </row>
    <row r="436" spans="2:9">
      <c r="B436" s="2"/>
      <c r="C436" s="2"/>
      <c r="D436" s="2"/>
      <c r="E436" s="2"/>
      <c r="F436" s="2"/>
      <c r="G436" s="2"/>
      <c r="H436" s="2"/>
      <c r="I436" s="2"/>
    </row>
    <row r="437" spans="2:9">
      <c r="B437" s="2"/>
      <c r="C437" s="2"/>
      <c r="D437" s="2"/>
      <c r="E437" s="2"/>
      <c r="F437" s="2"/>
      <c r="G437" s="2"/>
      <c r="H437" s="2"/>
      <c r="I437" s="2"/>
    </row>
    <row r="438" spans="2:9">
      <c r="B438" s="2"/>
      <c r="C438" s="2"/>
      <c r="D438" s="2"/>
      <c r="E438" s="2"/>
      <c r="F438" s="2"/>
      <c r="G438" s="2"/>
      <c r="H438" s="2"/>
      <c r="I438" s="2"/>
    </row>
    <row r="439" spans="2:9">
      <c r="B439" s="2"/>
      <c r="C439" s="2"/>
      <c r="D439" s="2"/>
      <c r="E439" s="2"/>
      <c r="F439" s="2"/>
      <c r="G439" s="2"/>
      <c r="H439" s="2"/>
      <c r="I439" s="2"/>
    </row>
    <row r="440" spans="2:9">
      <c r="B440" s="2"/>
      <c r="C440" s="2"/>
      <c r="D440" s="2"/>
      <c r="E440" s="2"/>
      <c r="F440" s="2"/>
      <c r="G440" s="2"/>
      <c r="H440" s="2"/>
      <c r="I440" s="2"/>
    </row>
    <row r="441" spans="2:9">
      <c r="B441" s="2"/>
      <c r="C441" s="2"/>
      <c r="D441" s="2"/>
      <c r="E441" s="2"/>
      <c r="F441" s="2"/>
      <c r="G441" s="2"/>
      <c r="H441" s="2"/>
      <c r="I441" s="2"/>
    </row>
    <row r="442" spans="2:9">
      <c r="B442" s="2"/>
      <c r="C442" s="2"/>
      <c r="D442" s="2"/>
      <c r="E442" s="2"/>
      <c r="F442" s="2"/>
      <c r="G442" s="2"/>
      <c r="H442" s="2"/>
      <c r="I442" s="2"/>
    </row>
    <row r="443" spans="2:9">
      <c r="B443" s="2"/>
      <c r="C443" s="2"/>
      <c r="D443" s="2"/>
      <c r="E443" s="2"/>
      <c r="F443" s="2"/>
      <c r="G443" s="2"/>
      <c r="H443" s="2"/>
      <c r="I443" s="2"/>
    </row>
    <row r="444" spans="2:9">
      <c r="B444" s="2"/>
      <c r="C444" s="2"/>
      <c r="D444" s="2"/>
      <c r="E444" s="2"/>
      <c r="F444" s="2"/>
      <c r="G444" s="2"/>
      <c r="H444" s="2"/>
      <c r="I444" s="2"/>
    </row>
    <row r="445" spans="2:9">
      <c r="B445" s="2"/>
      <c r="C445" s="2"/>
      <c r="D445" s="2"/>
      <c r="E445" s="2"/>
      <c r="F445" s="2"/>
      <c r="G445" s="2"/>
      <c r="H445" s="2"/>
      <c r="I445" s="2"/>
    </row>
    <row r="446" spans="2:9">
      <c r="B446" s="2"/>
      <c r="C446" s="2"/>
      <c r="D446" s="2"/>
      <c r="E446" s="2"/>
      <c r="F446" s="2"/>
      <c r="G446" s="2"/>
      <c r="H446" s="2"/>
      <c r="I446" s="2"/>
    </row>
    <row r="447" spans="2:9">
      <c r="B447" s="2"/>
      <c r="C447" s="2"/>
      <c r="D447" s="2"/>
      <c r="E447" s="2"/>
      <c r="F447" s="2"/>
      <c r="G447" s="2"/>
      <c r="H447" s="2"/>
      <c r="I447" s="2"/>
    </row>
    <row r="448" spans="2:9">
      <c r="B448" s="2"/>
      <c r="C448" s="2"/>
      <c r="D448" s="2"/>
      <c r="E448" s="2"/>
      <c r="F448" s="2"/>
      <c r="G448" s="2"/>
      <c r="H448" s="2"/>
      <c r="I448" s="2"/>
    </row>
    <row r="449" spans="2:9">
      <c r="B449" s="2"/>
      <c r="C449" s="2"/>
      <c r="D449" s="2"/>
      <c r="E449" s="2"/>
      <c r="F449" s="2"/>
      <c r="G449" s="2"/>
      <c r="H449" s="2"/>
      <c r="I449" s="2"/>
    </row>
    <row r="450" spans="2:9">
      <c r="B450" s="2"/>
      <c r="C450" s="2"/>
      <c r="D450" s="2"/>
      <c r="E450" s="2"/>
      <c r="F450" s="2"/>
      <c r="G450" s="2"/>
      <c r="H450" s="2"/>
      <c r="I450" s="2"/>
    </row>
    <row r="451" spans="2:9">
      <c r="B451" s="2"/>
      <c r="C451" s="2"/>
      <c r="D451" s="2"/>
      <c r="E451" s="2"/>
      <c r="F451" s="2"/>
      <c r="G451" s="2"/>
      <c r="H451" s="2"/>
      <c r="I451" s="2"/>
    </row>
    <row r="452" spans="2:9">
      <c r="B452" s="2"/>
      <c r="C452" s="2"/>
      <c r="D452" s="2"/>
      <c r="E452" s="2"/>
      <c r="F452" s="2"/>
      <c r="G452" s="2"/>
      <c r="H452" s="2"/>
      <c r="I452" s="2"/>
    </row>
    <row r="453" spans="2:9">
      <c r="B453" s="2"/>
      <c r="C453" s="2"/>
      <c r="D453" s="2"/>
      <c r="E453" s="2"/>
      <c r="F453" s="2"/>
      <c r="G453" s="2"/>
      <c r="H453" s="2"/>
      <c r="I453" s="2"/>
    </row>
    <row r="454" spans="2:9">
      <c r="B454" s="2"/>
      <c r="C454" s="2"/>
      <c r="D454" s="2"/>
      <c r="E454" s="2"/>
      <c r="F454" s="2"/>
      <c r="G454" s="2"/>
      <c r="H454" s="2"/>
      <c r="I454" s="2"/>
    </row>
    <row r="455" spans="2:9">
      <c r="B455" s="2"/>
      <c r="C455" s="2"/>
      <c r="D455" s="2"/>
      <c r="E455" s="2"/>
      <c r="F455" s="2"/>
      <c r="G455" s="2"/>
      <c r="H455" s="2"/>
      <c r="I455" s="2"/>
    </row>
    <row r="456" spans="2:9">
      <c r="B456" s="2"/>
      <c r="C456" s="2"/>
      <c r="D456" s="2"/>
      <c r="E456" s="2"/>
      <c r="F456" s="2"/>
      <c r="G456" s="2"/>
      <c r="H456" s="2"/>
      <c r="I456" s="2"/>
    </row>
    <row r="457" spans="2:9">
      <c r="B457" s="2"/>
      <c r="C457" s="2"/>
      <c r="D457" s="2"/>
      <c r="E457" s="2"/>
      <c r="F457" s="2"/>
      <c r="G457" s="2"/>
      <c r="H457" s="2"/>
      <c r="I457" s="2"/>
    </row>
    <row r="458" spans="2:9">
      <c r="B458" s="2"/>
      <c r="C458" s="2"/>
      <c r="D458" s="2"/>
      <c r="E458" s="2"/>
      <c r="F458" s="2"/>
      <c r="G458" s="2"/>
      <c r="H458" s="2"/>
      <c r="I458" s="2"/>
    </row>
    <row r="459" spans="2:9">
      <c r="B459" s="2"/>
      <c r="C459" s="2"/>
      <c r="D459" s="2"/>
      <c r="E459" s="2"/>
      <c r="F459" s="2"/>
      <c r="G459" s="2"/>
      <c r="H459" s="2"/>
      <c r="I459" s="2"/>
    </row>
    <row r="460" spans="2:9">
      <c r="B460" s="2"/>
      <c r="C460" s="2"/>
      <c r="D460" s="2"/>
      <c r="E460" s="2"/>
      <c r="F460" s="2"/>
      <c r="G460" s="2"/>
      <c r="H460" s="2"/>
      <c r="I460" s="2"/>
    </row>
    <row r="461" spans="2:9">
      <c r="B461" s="2"/>
      <c r="C461" s="2"/>
      <c r="D461" s="2"/>
      <c r="E461" s="2"/>
      <c r="F461" s="2"/>
      <c r="G461" s="2"/>
      <c r="H461" s="2"/>
      <c r="I461" s="2"/>
    </row>
    <row r="462" spans="2:9">
      <c r="B462" s="2"/>
      <c r="C462" s="2"/>
      <c r="D462" s="2"/>
      <c r="E462" s="2"/>
      <c r="F462" s="2"/>
      <c r="G462" s="2"/>
      <c r="H462" s="2"/>
      <c r="I462" s="2"/>
    </row>
    <row r="463" spans="2:9">
      <c r="B463" s="2"/>
      <c r="C463" s="2"/>
      <c r="D463" s="2"/>
      <c r="E463" s="2"/>
      <c r="F463" s="2"/>
      <c r="G463" s="2"/>
      <c r="H463" s="2"/>
      <c r="I463" s="2"/>
    </row>
    <row r="464" spans="2:9">
      <c r="B464" s="2"/>
      <c r="C464" s="2"/>
      <c r="D464" s="2"/>
      <c r="E464" s="2"/>
      <c r="F464" s="2"/>
      <c r="G464" s="2"/>
      <c r="H464" s="2"/>
      <c r="I464" s="2"/>
    </row>
    <row r="465" spans="2:9">
      <c r="B465" s="2"/>
      <c r="C465" s="2"/>
      <c r="D465" s="2"/>
      <c r="E465" s="2"/>
      <c r="F465" s="2"/>
      <c r="G465" s="2"/>
      <c r="H465" s="2"/>
      <c r="I465" s="2"/>
    </row>
    <row r="466" spans="2:9">
      <c r="B466" s="2"/>
      <c r="C466" s="2"/>
      <c r="D466" s="2"/>
      <c r="E466" s="2"/>
      <c r="F466" s="2"/>
      <c r="G466" s="2"/>
      <c r="H466" s="2"/>
      <c r="I466" s="2"/>
    </row>
    <row r="467" spans="2:9">
      <c r="B467" s="2"/>
      <c r="C467" s="2"/>
      <c r="D467" s="2"/>
      <c r="E467" s="2"/>
      <c r="F467" s="2"/>
      <c r="G467" s="2"/>
      <c r="H467" s="2"/>
      <c r="I467" s="2"/>
    </row>
    <row r="468" spans="2:9">
      <c r="B468" s="2"/>
      <c r="C468" s="2"/>
      <c r="D468" s="2"/>
      <c r="E468" s="2"/>
      <c r="F468" s="2"/>
      <c r="G468" s="2"/>
      <c r="H468" s="2"/>
      <c r="I468" s="2"/>
    </row>
    <row r="469" spans="2:9">
      <c r="B469" s="2"/>
      <c r="C469" s="2"/>
      <c r="D469" s="2"/>
      <c r="E469" s="2"/>
      <c r="F469" s="2"/>
      <c r="G469" s="2"/>
      <c r="H469" s="2"/>
      <c r="I469" s="2"/>
    </row>
    <row r="470" spans="2:9">
      <c r="B470" s="2"/>
      <c r="C470" s="2"/>
      <c r="D470" s="2"/>
      <c r="E470" s="2"/>
      <c r="F470" s="2"/>
      <c r="G470" s="2"/>
      <c r="H470" s="2"/>
      <c r="I470" s="2"/>
    </row>
    <row r="471" spans="2:9">
      <c r="B471" s="2"/>
      <c r="C471" s="2"/>
      <c r="D471" s="2"/>
      <c r="E471" s="2"/>
      <c r="F471" s="2"/>
      <c r="G471" s="2"/>
      <c r="H471" s="2"/>
      <c r="I471" s="2"/>
    </row>
    <row r="472" spans="2:9">
      <c r="B472" s="2"/>
      <c r="C472" s="2"/>
      <c r="D472" s="2"/>
      <c r="E472" s="2"/>
      <c r="F472" s="2"/>
      <c r="G472" s="2"/>
      <c r="H472" s="2"/>
      <c r="I472" s="2"/>
    </row>
    <row r="473" spans="2:9">
      <c r="B473" s="2"/>
      <c r="C473" s="2"/>
      <c r="D473" s="2"/>
      <c r="E473" s="2"/>
      <c r="F473" s="2"/>
      <c r="G473" s="2"/>
      <c r="H473" s="2"/>
      <c r="I473" s="2"/>
    </row>
    <row r="474" spans="2:9">
      <c r="B474" s="2"/>
      <c r="C474" s="2"/>
      <c r="D474" s="2"/>
      <c r="E474" s="2"/>
      <c r="F474" s="2"/>
      <c r="G474" s="2"/>
      <c r="H474" s="2"/>
      <c r="I474" s="2"/>
    </row>
    <row r="475" spans="2:9">
      <c r="B475" s="2"/>
      <c r="C475" s="2"/>
      <c r="D475" s="2"/>
      <c r="E475" s="2"/>
      <c r="F475" s="2"/>
      <c r="G475" s="2"/>
      <c r="H475" s="2"/>
      <c r="I475" s="2"/>
    </row>
    <row r="476" spans="2:9">
      <c r="B476" s="2"/>
      <c r="C476" s="2"/>
      <c r="D476" s="2"/>
      <c r="E476" s="2"/>
      <c r="F476" s="2"/>
      <c r="G476" s="2"/>
      <c r="H476" s="2"/>
      <c r="I476" s="2"/>
    </row>
    <row r="477" spans="2:9">
      <c r="B477" s="2"/>
      <c r="C477" s="2"/>
      <c r="D477" s="2"/>
      <c r="E477" s="2"/>
      <c r="F477" s="2"/>
      <c r="G477" s="2"/>
      <c r="H477" s="2"/>
      <c r="I477" s="2"/>
    </row>
    <row r="478" spans="2:9">
      <c r="B478" s="2"/>
      <c r="C478" s="2"/>
      <c r="D478" s="2"/>
      <c r="E478" s="2"/>
      <c r="F478" s="2"/>
      <c r="G478" s="2"/>
      <c r="H478" s="2"/>
      <c r="I478" s="2"/>
    </row>
    <row r="479" spans="2:9">
      <c r="B479" s="2"/>
      <c r="C479" s="2"/>
      <c r="D479" s="2"/>
      <c r="E479" s="2"/>
      <c r="F479" s="2"/>
      <c r="G479" s="2"/>
      <c r="H479" s="2"/>
      <c r="I479" s="2"/>
    </row>
    <row r="480" spans="2:9">
      <c r="B480" s="2"/>
      <c r="C480" s="2"/>
      <c r="D480" s="2"/>
      <c r="E480" s="2"/>
      <c r="F480" s="2"/>
      <c r="G480" s="2"/>
      <c r="H480" s="2"/>
      <c r="I480" s="2"/>
    </row>
    <row r="481" spans="2:9">
      <c r="B481" s="2"/>
      <c r="C481" s="2"/>
      <c r="D481" s="2"/>
      <c r="E481" s="2"/>
      <c r="F481" s="2"/>
      <c r="G481" s="2"/>
      <c r="H481" s="2"/>
      <c r="I481" s="2"/>
    </row>
    <row r="482" spans="2:9">
      <c r="B482" s="2"/>
      <c r="C482" s="2"/>
      <c r="D482" s="2"/>
      <c r="E482" s="2"/>
      <c r="F482" s="2"/>
      <c r="G482" s="2"/>
      <c r="H482" s="2"/>
      <c r="I482" s="2"/>
    </row>
    <row r="483" spans="2:9">
      <c r="B483" s="2"/>
      <c r="C483" s="2"/>
      <c r="D483" s="2"/>
      <c r="E483" s="2"/>
      <c r="F483" s="2"/>
      <c r="G483" s="2"/>
      <c r="H483" s="2"/>
      <c r="I483" s="2"/>
    </row>
    <row r="484" spans="2:9">
      <c r="B484" s="2"/>
      <c r="C484" s="2"/>
      <c r="D484" s="2"/>
      <c r="E484" s="2"/>
      <c r="F484" s="2"/>
      <c r="G484" s="2"/>
      <c r="H484" s="2"/>
      <c r="I484" s="2"/>
    </row>
    <row r="485" spans="2:9">
      <c r="B485" s="2"/>
      <c r="C485" s="2"/>
      <c r="D485" s="2"/>
      <c r="E485" s="2"/>
      <c r="F485" s="2"/>
      <c r="G485" s="2"/>
      <c r="H485" s="2"/>
      <c r="I485" s="2"/>
    </row>
    <row r="486" spans="2:9">
      <c r="B486" s="2"/>
      <c r="C486" s="2"/>
      <c r="D486" s="2"/>
      <c r="E486" s="2"/>
      <c r="F486" s="2"/>
      <c r="G486" s="2"/>
      <c r="H486" s="2"/>
      <c r="I486" s="2"/>
    </row>
    <row r="487" spans="2:9">
      <c r="B487" s="2"/>
      <c r="C487" s="2"/>
      <c r="D487" s="2"/>
      <c r="E487" s="2"/>
      <c r="F487" s="2"/>
      <c r="G487" s="2"/>
      <c r="H487" s="2"/>
      <c r="I487" s="2"/>
    </row>
    <row r="488" spans="2:9">
      <c r="B488" s="2"/>
      <c r="C488" s="2"/>
      <c r="D488" s="2"/>
      <c r="E488" s="2"/>
      <c r="F488" s="2"/>
      <c r="G488" s="2"/>
      <c r="H488" s="2"/>
      <c r="I488" s="2"/>
    </row>
    <row r="489" spans="2:9">
      <c r="B489" s="2"/>
      <c r="C489" s="2"/>
      <c r="D489" s="2"/>
      <c r="E489" s="2"/>
      <c r="F489" s="2"/>
      <c r="G489" s="2"/>
      <c r="H489" s="2"/>
      <c r="I489" s="2"/>
    </row>
    <row r="490" spans="2:9">
      <c r="B490" s="2"/>
      <c r="C490" s="2"/>
      <c r="D490" s="2"/>
      <c r="E490" s="2"/>
      <c r="F490" s="2"/>
      <c r="G490" s="2"/>
      <c r="H490" s="2"/>
      <c r="I490" s="2"/>
    </row>
    <row r="491" spans="2:9">
      <c r="B491" s="2"/>
      <c r="C491" s="2"/>
      <c r="D491" s="2"/>
      <c r="E491" s="2"/>
      <c r="F491" s="2"/>
      <c r="G491" s="2"/>
      <c r="H491" s="2"/>
      <c r="I491" s="2"/>
    </row>
    <row r="492" spans="2:9">
      <c r="B492" s="2"/>
      <c r="C492" s="2"/>
      <c r="D492" s="2"/>
      <c r="E492" s="2"/>
      <c r="F492" s="2"/>
      <c r="G492" s="2"/>
      <c r="H492" s="2"/>
      <c r="I492" s="2"/>
    </row>
    <row r="493" spans="2:9">
      <c r="B493" s="2"/>
      <c r="C493" s="2"/>
      <c r="D493" s="2"/>
      <c r="E493" s="2"/>
      <c r="F493" s="2"/>
      <c r="G493" s="2"/>
      <c r="H493" s="2"/>
      <c r="I493" s="2"/>
    </row>
    <row r="494" spans="2:9">
      <c r="B494" s="2"/>
      <c r="C494" s="2"/>
      <c r="D494" s="2"/>
      <c r="E494" s="2"/>
      <c r="F494" s="2"/>
      <c r="G494" s="2"/>
      <c r="H494" s="2"/>
      <c r="I494" s="2"/>
    </row>
    <row r="495" spans="2:9">
      <c r="B495" s="2"/>
      <c r="C495" s="2"/>
      <c r="D495" s="2"/>
      <c r="E495" s="2"/>
      <c r="F495" s="2"/>
      <c r="G495" s="2"/>
      <c r="H495" s="2"/>
      <c r="I495" s="2"/>
    </row>
    <row r="496" spans="2:9">
      <c r="B496" s="2"/>
      <c r="C496" s="2"/>
      <c r="D496" s="2"/>
      <c r="E496" s="2"/>
      <c r="F496" s="2"/>
      <c r="G496" s="2"/>
      <c r="H496" s="2"/>
      <c r="I496" s="2"/>
    </row>
    <row r="497" spans="2:9">
      <c r="B497" s="2"/>
      <c r="C497" s="2"/>
      <c r="D497" s="2"/>
      <c r="E497" s="2"/>
      <c r="F497" s="2"/>
      <c r="G497" s="2"/>
      <c r="H497" s="2"/>
      <c r="I497" s="2"/>
    </row>
    <row r="498" spans="2:9">
      <c r="B498" s="2"/>
      <c r="C498" s="2"/>
      <c r="D498" s="2"/>
      <c r="E498" s="2"/>
      <c r="F498" s="2"/>
      <c r="G498" s="2"/>
      <c r="H498" s="2"/>
      <c r="I498" s="2"/>
    </row>
    <row r="499" spans="2:9">
      <c r="B499" s="2"/>
      <c r="C499" s="2"/>
      <c r="D499" s="2"/>
      <c r="E499" s="2"/>
      <c r="F499" s="2"/>
      <c r="G499" s="2"/>
      <c r="H499" s="2"/>
      <c r="I499" s="2"/>
    </row>
    <row r="500" spans="2:9">
      <c r="B500" s="2"/>
      <c r="C500" s="2"/>
      <c r="D500" s="2"/>
      <c r="E500" s="2"/>
      <c r="F500" s="2"/>
      <c r="G500" s="2"/>
      <c r="H500" s="2"/>
      <c r="I500" s="2"/>
    </row>
    <row r="501" spans="2:9">
      <c r="B501" s="2"/>
      <c r="C501" s="2"/>
      <c r="D501" s="2"/>
      <c r="E501" s="2"/>
      <c r="F501" s="2"/>
      <c r="G501" s="2"/>
      <c r="H501" s="2"/>
      <c r="I501" s="2"/>
    </row>
    <row r="502" spans="2:9">
      <c r="B502" s="2"/>
      <c r="C502" s="2"/>
      <c r="D502" s="2"/>
      <c r="E502" s="2"/>
      <c r="F502" s="2"/>
      <c r="G502" s="2"/>
      <c r="H502" s="2"/>
      <c r="I502" s="2"/>
    </row>
    <row r="503" spans="2:9">
      <c r="B503" s="2"/>
      <c r="C503" s="2"/>
      <c r="D503" s="2"/>
      <c r="E503" s="2"/>
      <c r="F503" s="2"/>
      <c r="G503" s="2"/>
      <c r="H503" s="2"/>
      <c r="I503" s="2"/>
    </row>
    <row r="504" spans="2:9">
      <c r="B504" s="2"/>
      <c r="C504" s="2"/>
      <c r="D504" s="2"/>
      <c r="E504" s="2"/>
      <c r="F504" s="2"/>
      <c r="G504" s="2"/>
      <c r="H504" s="2"/>
      <c r="I504" s="2"/>
    </row>
    <row r="505" spans="2:9">
      <c r="B505" s="2"/>
      <c r="C505" s="2"/>
      <c r="D505" s="2"/>
      <c r="E505" s="2"/>
      <c r="F505" s="2"/>
      <c r="G505" s="2"/>
      <c r="H505" s="2"/>
      <c r="I505" s="2"/>
    </row>
    <row r="506" spans="2:9">
      <c r="B506" s="2"/>
      <c r="C506" s="2"/>
      <c r="D506" s="2"/>
      <c r="E506" s="2"/>
      <c r="F506" s="2"/>
      <c r="G506" s="2"/>
      <c r="H506" s="2"/>
      <c r="I506" s="2"/>
    </row>
    <row r="507" spans="2:9">
      <c r="B507" s="2"/>
      <c r="C507" s="2"/>
      <c r="D507" s="2"/>
      <c r="E507" s="2"/>
      <c r="F507" s="2"/>
      <c r="G507" s="2"/>
      <c r="H507" s="2"/>
      <c r="I507" s="2"/>
    </row>
    <row r="508" spans="2:9">
      <c r="B508" s="2"/>
      <c r="C508" s="2"/>
      <c r="D508" s="2"/>
      <c r="E508" s="2"/>
      <c r="F508" s="2"/>
      <c r="G508" s="2"/>
      <c r="H508" s="2"/>
      <c r="I508" s="2"/>
    </row>
    <row r="509" spans="2:9">
      <c r="B509" s="2"/>
      <c r="C509" s="2"/>
      <c r="D509" s="2"/>
      <c r="E509" s="2"/>
      <c r="F509" s="2"/>
      <c r="G509" s="2"/>
      <c r="H509" s="2"/>
      <c r="I509" s="2"/>
    </row>
    <row r="510" spans="2:9">
      <c r="B510" s="2"/>
      <c r="C510" s="2"/>
      <c r="D510" s="2"/>
      <c r="E510" s="2"/>
      <c r="F510" s="2"/>
      <c r="G510" s="2"/>
      <c r="H510" s="2"/>
      <c r="I510" s="2"/>
    </row>
    <row r="511" spans="2:9">
      <c r="B511" s="2"/>
      <c r="C511" s="2"/>
      <c r="D511" s="2"/>
      <c r="E511" s="2"/>
      <c r="F511" s="2"/>
      <c r="G511" s="2"/>
      <c r="H511" s="2"/>
      <c r="I511" s="2"/>
    </row>
    <row r="512" spans="2:9">
      <c r="B512" s="2"/>
      <c r="C512" s="2"/>
      <c r="D512" s="2"/>
      <c r="E512" s="2"/>
      <c r="F512" s="2"/>
      <c r="G512" s="2"/>
      <c r="H512" s="2"/>
      <c r="I512" s="2"/>
    </row>
    <row r="513" spans="2:9">
      <c r="B513" s="2"/>
      <c r="C513" s="2"/>
      <c r="D513" s="2"/>
      <c r="E513" s="2"/>
      <c r="F513" s="2"/>
      <c r="G513" s="2"/>
      <c r="H513" s="2"/>
      <c r="I513" s="2"/>
    </row>
    <row r="514" spans="2:9">
      <c r="B514" s="2"/>
      <c r="C514" s="2"/>
      <c r="D514" s="2"/>
      <c r="E514" s="2"/>
      <c r="F514" s="2"/>
      <c r="G514" s="2"/>
      <c r="H514" s="2"/>
      <c r="I514" s="2"/>
    </row>
    <row r="515" spans="2:9">
      <c r="B515" s="2"/>
      <c r="C515" s="2"/>
      <c r="D515" s="2"/>
      <c r="E515" s="2"/>
      <c r="F515" s="2"/>
      <c r="G515" s="2"/>
      <c r="H515" s="2"/>
      <c r="I515" s="2"/>
    </row>
    <row r="516" spans="2:9">
      <c r="B516" s="2"/>
      <c r="C516" s="2"/>
      <c r="D516" s="2"/>
      <c r="E516" s="2"/>
      <c r="F516" s="2"/>
      <c r="G516" s="2"/>
      <c r="H516" s="2"/>
      <c r="I516" s="2"/>
    </row>
    <row r="517" spans="2:9">
      <c r="B517" s="2"/>
      <c r="C517" s="2"/>
      <c r="D517" s="2"/>
      <c r="E517" s="2"/>
      <c r="F517" s="2"/>
      <c r="G517" s="2"/>
      <c r="H517" s="2"/>
      <c r="I517" s="2"/>
    </row>
    <row r="518" spans="2:9">
      <c r="B518" s="2"/>
      <c r="C518" s="2"/>
      <c r="D518" s="2"/>
      <c r="E518" s="2"/>
      <c r="F518" s="2"/>
      <c r="G518" s="2"/>
      <c r="H518" s="2"/>
      <c r="I518" s="2"/>
    </row>
    <row r="519" spans="2:9">
      <c r="B519" s="2"/>
      <c r="C519" s="2"/>
      <c r="D519" s="2"/>
      <c r="E519" s="2"/>
      <c r="F519" s="2"/>
      <c r="G519" s="2"/>
      <c r="H519" s="2"/>
      <c r="I519" s="2"/>
    </row>
    <row r="520" spans="2:9">
      <c r="B520" s="2"/>
      <c r="C520" s="2"/>
      <c r="D520" s="2"/>
      <c r="E520" s="2"/>
      <c r="F520" s="2"/>
      <c r="G520" s="2"/>
      <c r="H520" s="2"/>
      <c r="I520" s="2"/>
    </row>
    <row r="521" spans="2:9">
      <c r="B521" s="2"/>
      <c r="C521" s="2"/>
      <c r="D521" s="2"/>
      <c r="E521" s="2"/>
      <c r="F521" s="2"/>
      <c r="G521" s="2"/>
      <c r="H521" s="2"/>
      <c r="I521" s="2"/>
    </row>
    <row r="522" spans="2:9">
      <c r="B522" s="2"/>
      <c r="C522" s="2"/>
      <c r="D522" s="2"/>
      <c r="E522" s="2"/>
      <c r="F522" s="2"/>
      <c r="G522" s="2"/>
      <c r="H522" s="2"/>
      <c r="I522" s="2"/>
    </row>
    <row r="523" spans="2:9">
      <c r="B523" s="2"/>
      <c r="C523" s="2"/>
      <c r="D523" s="2"/>
      <c r="E523" s="2"/>
      <c r="F523" s="2"/>
      <c r="G523" s="2"/>
      <c r="H523" s="2"/>
      <c r="I523" s="2"/>
    </row>
    <row r="524" spans="2:9">
      <c r="B524" s="2"/>
      <c r="C524" s="2"/>
      <c r="D524" s="2"/>
      <c r="E524" s="2"/>
      <c r="F524" s="2"/>
      <c r="G524" s="2"/>
      <c r="H524" s="2"/>
      <c r="I524" s="2"/>
    </row>
    <row r="525" spans="2:9">
      <c r="B525" s="2"/>
      <c r="C525" s="2"/>
      <c r="D525" s="2"/>
      <c r="E525" s="2"/>
      <c r="F525" s="2"/>
      <c r="G525" s="2"/>
      <c r="H525" s="2"/>
      <c r="I525" s="2"/>
    </row>
    <row r="526" spans="2:9">
      <c r="B526" s="2"/>
      <c r="C526" s="2"/>
      <c r="D526" s="2"/>
      <c r="E526" s="2"/>
      <c r="F526" s="2"/>
      <c r="G526" s="2"/>
      <c r="H526" s="2"/>
      <c r="I526" s="2"/>
    </row>
    <row r="527" spans="2:9">
      <c r="B527" s="2"/>
      <c r="C527" s="2"/>
      <c r="D527" s="2"/>
      <c r="E527" s="2"/>
      <c r="F527" s="2"/>
      <c r="G527" s="2"/>
      <c r="H527" s="2"/>
      <c r="I527" s="2"/>
    </row>
    <row r="528" spans="2:9">
      <c r="B528" s="2"/>
      <c r="C528" s="2"/>
      <c r="D528" s="2"/>
      <c r="E528" s="2"/>
      <c r="F528" s="2"/>
      <c r="G528" s="2"/>
      <c r="H528" s="2"/>
      <c r="I528" s="2"/>
    </row>
    <row r="529" spans="2:9">
      <c r="B529" s="2"/>
      <c r="C529" s="2"/>
      <c r="D529" s="2"/>
      <c r="E529" s="2"/>
      <c r="F529" s="2"/>
      <c r="G529" s="2"/>
      <c r="H529" s="2"/>
      <c r="I529" s="2"/>
    </row>
    <row r="530" spans="2:9">
      <c r="B530" s="2"/>
      <c r="C530" s="2"/>
      <c r="D530" s="2"/>
      <c r="E530" s="2"/>
      <c r="F530" s="2"/>
      <c r="G530" s="2"/>
      <c r="H530" s="2"/>
      <c r="I530" s="2"/>
    </row>
    <row r="531" spans="2:9">
      <c r="B531" s="2"/>
      <c r="C531" s="2"/>
      <c r="D531" s="2"/>
      <c r="E531" s="2"/>
      <c r="F531" s="2"/>
      <c r="G531" s="2"/>
      <c r="H531" s="2"/>
      <c r="I531" s="2"/>
    </row>
    <row r="532" spans="2:9">
      <c r="B532" s="2"/>
      <c r="C532" s="2"/>
      <c r="D532" s="2"/>
      <c r="E532" s="2"/>
      <c r="F532" s="2"/>
      <c r="G532" s="2"/>
      <c r="H532" s="2"/>
      <c r="I532" s="2"/>
    </row>
    <row r="533" spans="2:9">
      <c r="B533" s="2"/>
      <c r="C533" s="2"/>
      <c r="D533" s="2"/>
      <c r="E533" s="2"/>
      <c r="F533" s="2"/>
      <c r="G533" s="2"/>
      <c r="H533" s="2"/>
      <c r="I533" s="2"/>
    </row>
    <row r="534" spans="2:9">
      <c r="B534" s="2"/>
      <c r="C534" s="2"/>
      <c r="D534" s="2"/>
      <c r="E534" s="2"/>
      <c r="F534" s="2"/>
      <c r="G534" s="2"/>
      <c r="H534" s="2"/>
      <c r="I534" s="2"/>
    </row>
    <row r="535" spans="2:9">
      <c r="B535" s="2"/>
      <c r="C535" s="2"/>
      <c r="D535" s="2"/>
      <c r="E535" s="2"/>
      <c r="F535" s="2"/>
      <c r="G535" s="2"/>
      <c r="H535" s="2"/>
      <c r="I535" s="2"/>
    </row>
    <row r="536" spans="2:9">
      <c r="B536" s="2"/>
      <c r="C536" s="2"/>
      <c r="D536" s="2"/>
      <c r="E536" s="2"/>
      <c r="F536" s="2"/>
      <c r="G536" s="2"/>
      <c r="H536" s="2"/>
      <c r="I536" s="2"/>
    </row>
    <row r="537" spans="2:9">
      <c r="B537" s="2"/>
      <c r="C537" s="2"/>
      <c r="D537" s="2"/>
      <c r="E537" s="2"/>
      <c r="F537" s="2"/>
      <c r="G537" s="2"/>
      <c r="H537" s="2"/>
      <c r="I537" s="2"/>
    </row>
    <row r="538" spans="2:9">
      <c r="B538" s="2"/>
      <c r="C538" s="2"/>
      <c r="D538" s="2"/>
      <c r="E538" s="2"/>
      <c r="F538" s="2"/>
      <c r="G538" s="2"/>
      <c r="H538" s="2"/>
      <c r="I538" s="2"/>
    </row>
    <row r="539" spans="2:9">
      <c r="B539" s="2"/>
      <c r="C539" s="2"/>
      <c r="D539" s="2"/>
      <c r="E539" s="2"/>
      <c r="F539" s="2"/>
      <c r="G539" s="2"/>
      <c r="H539" s="2"/>
      <c r="I539" s="2"/>
    </row>
    <row r="540" spans="2:9">
      <c r="B540" s="2"/>
      <c r="C540" s="2"/>
      <c r="D540" s="2"/>
      <c r="E540" s="2"/>
      <c r="F540" s="2"/>
      <c r="G540" s="2"/>
      <c r="H540" s="2"/>
      <c r="I540" s="2"/>
    </row>
    <row r="541" spans="2:9">
      <c r="B541" s="2"/>
      <c r="C541" s="2"/>
      <c r="D541" s="2"/>
      <c r="E541" s="2"/>
      <c r="F541" s="2"/>
      <c r="G541" s="2"/>
      <c r="H541" s="2"/>
      <c r="I541" s="2"/>
    </row>
    <row r="542" spans="2:9">
      <c r="B542" s="2"/>
      <c r="C542" s="2"/>
      <c r="D542" s="2"/>
      <c r="E542" s="2"/>
      <c r="F542" s="2"/>
      <c r="G542" s="2"/>
      <c r="H542" s="2"/>
      <c r="I542" s="2"/>
    </row>
    <row r="543" spans="2:9">
      <c r="B543" s="2"/>
      <c r="C543" s="2"/>
      <c r="D543" s="2"/>
      <c r="E543" s="2"/>
      <c r="F543" s="2"/>
      <c r="G543" s="2"/>
      <c r="H543" s="2"/>
      <c r="I543" s="2"/>
    </row>
    <row r="544" spans="2:9">
      <c r="B544" s="2"/>
      <c r="C544" s="2"/>
      <c r="D544" s="2"/>
      <c r="E544" s="2"/>
      <c r="F544" s="2"/>
      <c r="G544" s="2"/>
      <c r="H544" s="2"/>
      <c r="I544" s="2"/>
    </row>
    <row r="545" spans="2:9">
      <c r="B545" s="2"/>
      <c r="C545" s="2"/>
      <c r="D545" s="2"/>
      <c r="E545" s="2"/>
      <c r="F545" s="2"/>
      <c r="G545" s="2"/>
      <c r="H545" s="2"/>
      <c r="I545" s="2"/>
    </row>
    <row r="546" spans="2:9">
      <c r="B546" s="2"/>
      <c r="C546" s="2"/>
      <c r="D546" s="2"/>
      <c r="E546" s="2"/>
      <c r="F546" s="2"/>
      <c r="G546" s="2"/>
      <c r="H546" s="2"/>
      <c r="I546" s="2"/>
    </row>
    <row r="547" spans="2:9">
      <c r="B547" s="2"/>
      <c r="C547" s="2"/>
      <c r="D547" s="2"/>
      <c r="E547" s="2"/>
      <c r="F547" s="2"/>
      <c r="G547" s="2"/>
      <c r="H547" s="2"/>
      <c r="I547" s="2"/>
    </row>
    <row r="548" spans="2:9">
      <c r="B548" s="2"/>
      <c r="C548" s="2"/>
      <c r="D548" s="2"/>
      <c r="E548" s="2"/>
      <c r="F548" s="2"/>
      <c r="G548" s="2"/>
      <c r="H548" s="2"/>
      <c r="I548" s="2"/>
    </row>
    <row r="549" spans="2:9">
      <c r="B549" s="2"/>
      <c r="C549" s="2"/>
      <c r="D549" s="2"/>
      <c r="E549" s="2"/>
      <c r="F549" s="2"/>
      <c r="G549" s="2"/>
      <c r="H549" s="2"/>
      <c r="I549" s="2"/>
    </row>
    <row r="550" spans="2:9">
      <c r="B550" s="2"/>
      <c r="C550" s="2"/>
      <c r="D550" s="2"/>
      <c r="E550" s="2"/>
      <c r="F550" s="2"/>
      <c r="G550" s="2"/>
      <c r="H550" s="2"/>
      <c r="I550" s="2"/>
    </row>
    <row r="551" spans="2:9">
      <c r="B551" s="2"/>
      <c r="C551" s="2"/>
      <c r="D551" s="2"/>
      <c r="E551" s="2"/>
      <c r="F551" s="2"/>
      <c r="G551" s="2"/>
      <c r="H551" s="2"/>
      <c r="I551" s="2"/>
    </row>
    <row r="552" spans="2:9">
      <c r="B552" s="2"/>
      <c r="C552" s="2"/>
      <c r="D552" s="2"/>
      <c r="E552" s="2"/>
      <c r="F552" s="2"/>
      <c r="G552" s="2"/>
      <c r="H552" s="2"/>
      <c r="I552" s="2"/>
    </row>
    <row r="553" spans="2:9">
      <c r="B553" s="2"/>
      <c r="C553" s="2"/>
      <c r="D553" s="2"/>
      <c r="E553" s="2"/>
      <c r="F553" s="2"/>
      <c r="G553" s="2"/>
      <c r="H553" s="2"/>
      <c r="I553" s="2"/>
    </row>
    <row r="554" spans="2:9">
      <c r="B554" s="2"/>
      <c r="C554" s="2"/>
      <c r="D554" s="2"/>
      <c r="E554" s="2"/>
      <c r="F554" s="2"/>
      <c r="G554" s="2"/>
      <c r="H554" s="2"/>
      <c r="I554" s="2"/>
    </row>
    <row r="555" spans="2:9">
      <c r="B555" s="2"/>
      <c r="C555" s="2"/>
      <c r="D555" s="2"/>
      <c r="E555" s="2"/>
      <c r="F555" s="2"/>
      <c r="G555" s="2"/>
      <c r="H555" s="2"/>
      <c r="I555" s="2"/>
    </row>
    <row r="556" spans="2:9">
      <c r="B556" s="2"/>
      <c r="C556" s="2"/>
      <c r="D556" s="2"/>
      <c r="E556" s="2"/>
      <c r="F556" s="2"/>
      <c r="G556" s="2"/>
      <c r="H556" s="2"/>
      <c r="I556" s="2"/>
    </row>
    <row r="557" spans="2:9">
      <c r="B557" s="2"/>
      <c r="C557" s="2"/>
      <c r="D557" s="2"/>
      <c r="E557" s="2"/>
      <c r="F557" s="2"/>
      <c r="G557" s="2"/>
      <c r="H557" s="2"/>
      <c r="I557" s="2"/>
    </row>
    <row r="558" spans="2:9">
      <c r="B558" s="2"/>
      <c r="C558" s="2"/>
      <c r="D558" s="2"/>
      <c r="E558" s="2"/>
      <c r="F558" s="2"/>
      <c r="G558" s="2"/>
      <c r="H558" s="2"/>
      <c r="I558" s="2"/>
    </row>
    <row r="559" spans="2:9">
      <c r="B559" s="2"/>
      <c r="C559" s="2"/>
      <c r="D559" s="2"/>
      <c r="E559" s="2"/>
      <c r="F559" s="2"/>
      <c r="G559" s="2"/>
      <c r="H559" s="2"/>
      <c r="I559" s="2"/>
    </row>
    <row r="560" spans="2:9">
      <c r="B560" s="2"/>
      <c r="C560" s="2"/>
      <c r="D560" s="2"/>
      <c r="E560" s="2"/>
      <c r="F560" s="2"/>
      <c r="G560" s="2"/>
      <c r="H560" s="2"/>
      <c r="I560" s="2"/>
    </row>
    <row r="561" spans="2:9">
      <c r="B561" s="2"/>
      <c r="C561" s="2"/>
      <c r="D561" s="2"/>
      <c r="E561" s="2"/>
      <c r="F561" s="2"/>
      <c r="G561" s="2"/>
      <c r="H561" s="2"/>
      <c r="I561" s="2"/>
    </row>
    <row r="562" spans="2:9">
      <c r="B562" s="2"/>
      <c r="C562" s="2"/>
      <c r="D562" s="2"/>
      <c r="E562" s="2"/>
      <c r="F562" s="2"/>
      <c r="G562" s="2"/>
      <c r="H562" s="2"/>
      <c r="I562" s="2"/>
    </row>
    <row r="563" spans="2:9">
      <c r="B563" s="2"/>
      <c r="C563" s="2"/>
      <c r="D563" s="2"/>
      <c r="E563" s="2"/>
      <c r="F563" s="2"/>
      <c r="G563" s="2"/>
      <c r="H563" s="2"/>
      <c r="I563" s="2"/>
    </row>
    <row r="564" spans="2:9">
      <c r="B564" s="2"/>
      <c r="C564" s="2"/>
      <c r="D564" s="2"/>
      <c r="E564" s="2"/>
      <c r="F564" s="2"/>
      <c r="G564" s="2"/>
      <c r="H564" s="2"/>
      <c r="I564" s="2"/>
    </row>
    <row r="565" spans="2:9">
      <c r="B565" s="2"/>
      <c r="C565" s="2"/>
      <c r="D565" s="2"/>
      <c r="E565" s="2"/>
      <c r="F565" s="2"/>
      <c r="G565" s="2"/>
      <c r="H565" s="2"/>
      <c r="I565" s="2"/>
    </row>
    <row r="566" spans="2:9">
      <c r="B566" s="2"/>
      <c r="C566" s="2"/>
      <c r="D566" s="2"/>
      <c r="E566" s="2"/>
      <c r="F566" s="2"/>
      <c r="G566" s="2"/>
      <c r="H566" s="2"/>
      <c r="I566" s="2"/>
    </row>
    <row r="567" spans="2:9">
      <c r="B567" s="2"/>
      <c r="C567" s="2"/>
      <c r="D567" s="2"/>
      <c r="E567" s="2"/>
      <c r="F567" s="2"/>
      <c r="G567" s="2"/>
      <c r="H567" s="2"/>
      <c r="I567" s="2"/>
    </row>
    <row r="568" spans="2:9">
      <c r="B568" s="2"/>
      <c r="C568" s="2"/>
      <c r="D568" s="2"/>
      <c r="E568" s="2"/>
      <c r="F568" s="2"/>
      <c r="G568" s="2"/>
      <c r="H568" s="2"/>
      <c r="I568" s="2"/>
    </row>
    <row r="569" spans="2:9">
      <c r="B569" s="2"/>
      <c r="C569" s="2"/>
      <c r="D569" s="2"/>
      <c r="E569" s="2"/>
      <c r="F569" s="2"/>
      <c r="G569" s="2"/>
      <c r="H569" s="2"/>
      <c r="I569" s="2"/>
    </row>
    <row r="570" spans="2:9">
      <c r="B570" s="2"/>
      <c r="C570" s="2"/>
      <c r="D570" s="2"/>
      <c r="E570" s="2"/>
      <c r="F570" s="2"/>
      <c r="G570" s="2"/>
      <c r="H570" s="2"/>
      <c r="I570" s="2"/>
    </row>
    <row r="571" spans="2:9">
      <c r="B571" s="2"/>
      <c r="C571" s="2"/>
      <c r="D571" s="2"/>
      <c r="E571" s="2"/>
      <c r="F571" s="2"/>
      <c r="G571" s="2"/>
      <c r="H571" s="2"/>
      <c r="I571" s="2"/>
    </row>
    <row r="572" spans="2:9">
      <c r="B572" s="2"/>
      <c r="C572" s="2"/>
      <c r="D572" s="2"/>
      <c r="E572" s="2"/>
      <c r="F572" s="2"/>
      <c r="G572" s="2"/>
      <c r="H572" s="2"/>
      <c r="I572" s="2"/>
    </row>
    <row r="573" spans="2:9">
      <c r="B573" s="2"/>
      <c r="C573" s="2"/>
      <c r="D573" s="2"/>
      <c r="E573" s="2"/>
      <c r="F573" s="2"/>
      <c r="G573" s="2"/>
      <c r="H573" s="2"/>
      <c r="I573" s="2"/>
    </row>
    <row r="574" spans="2:9">
      <c r="B574" s="2"/>
      <c r="C574" s="2"/>
      <c r="D574" s="2"/>
      <c r="E574" s="2"/>
      <c r="F574" s="2"/>
      <c r="G574" s="2"/>
      <c r="H574" s="2"/>
      <c r="I574" s="2"/>
    </row>
    <row r="575" spans="2:9">
      <c r="B575" s="2"/>
      <c r="C575" s="2"/>
      <c r="D575" s="2"/>
      <c r="E575" s="2"/>
      <c r="F575" s="2"/>
      <c r="G575" s="2"/>
      <c r="H575" s="2"/>
      <c r="I575" s="2"/>
    </row>
    <row r="576" spans="2:9">
      <c r="B576" s="2"/>
      <c r="C576" s="2"/>
      <c r="D576" s="2"/>
      <c r="E576" s="2"/>
      <c r="F576" s="2"/>
      <c r="G576" s="2"/>
      <c r="H576" s="2"/>
      <c r="I576" s="2"/>
    </row>
    <row r="577" spans="2:9">
      <c r="B577" s="2"/>
      <c r="C577" s="2"/>
      <c r="D577" s="2"/>
      <c r="E577" s="2"/>
      <c r="F577" s="2"/>
      <c r="G577" s="2"/>
      <c r="H577" s="2"/>
      <c r="I577" s="2"/>
    </row>
    <row r="578" spans="2:9">
      <c r="B578" s="2"/>
      <c r="C578" s="2"/>
      <c r="D578" s="2"/>
      <c r="E578" s="2"/>
      <c r="F578" s="2"/>
      <c r="G578" s="2"/>
      <c r="H578" s="2"/>
      <c r="I578" s="2"/>
    </row>
    <row r="579" spans="2:9">
      <c r="B579" s="2"/>
      <c r="C579" s="2"/>
      <c r="D579" s="2"/>
      <c r="E579" s="2"/>
      <c r="F579" s="2"/>
      <c r="G579" s="2"/>
      <c r="H579" s="2"/>
      <c r="I579" s="2"/>
    </row>
    <row r="580" spans="2:9">
      <c r="B580" s="2"/>
      <c r="C580" s="2"/>
      <c r="D580" s="2"/>
      <c r="E580" s="2"/>
      <c r="F580" s="2"/>
      <c r="G580" s="2"/>
      <c r="H580" s="2"/>
      <c r="I580" s="2"/>
    </row>
    <row r="581" spans="2:9">
      <c r="B581" s="2"/>
      <c r="C581" s="2"/>
      <c r="D581" s="2"/>
      <c r="E581" s="2"/>
      <c r="F581" s="2"/>
      <c r="G581" s="2"/>
      <c r="H581" s="2"/>
      <c r="I581" s="2"/>
    </row>
    <row r="582" spans="2:9">
      <c r="B582" s="2"/>
      <c r="C582" s="2"/>
      <c r="D582" s="2"/>
      <c r="E582" s="2"/>
      <c r="F582" s="2"/>
      <c r="G582" s="2"/>
      <c r="H582" s="2"/>
      <c r="I582" s="2"/>
    </row>
    <row r="583" spans="2:9">
      <c r="B583" s="2"/>
      <c r="C583" s="2"/>
      <c r="D583" s="2"/>
      <c r="E583" s="2"/>
      <c r="F583" s="2"/>
      <c r="G583" s="2"/>
      <c r="H583" s="2"/>
      <c r="I583" s="2"/>
    </row>
    <row r="584" spans="2:9">
      <c r="B584" s="2"/>
      <c r="C584" s="2"/>
      <c r="D584" s="2"/>
      <c r="E584" s="2"/>
      <c r="F584" s="2"/>
      <c r="G584" s="2"/>
      <c r="H584" s="2"/>
      <c r="I584" s="2"/>
    </row>
    <row r="585" spans="2:9">
      <c r="B585" s="2"/>
      <c r="C585" s="2"/>
      <c r="D585" s="2"/>
      <c r="E585" s="2"/>
      <c r="F585" s="2"/>
      <c r="G585" s="2"/>
      <c r="H585" s="2"/>
      <c r="I585" s="2"/>
    </row>
    <row r="586" spans="2:9">
      <c r="B586" s="2"/>
      <c r="C586" s="2"/>
      <c r="D586" s="2"/>
      <c r="E586" s="2"/>
      <c r="F586" s="2"/>
      <c r="G586" s="2"/>
      <c r="H586" s="2"/>
      <c r="I586" s="2"/>
    </row>
    <row r="587" spans="2:9">
      <c r="B587" s="2"/>
      <c r="C587" s="2"/>
      <c r="D587" s="2"/>
      <c r="E587" s="2"/>
      <c r="F587" s="2"/>
      <c r="G587" s="2"/>
      <c r="H587" s="2"/>
      <c r="I587" s="2"/>
    </row>
    <row r="588" spans="2:9">
      <c r="B588" s="2"/>
      <c r="C588" s="2"/>
      <c r="D588" s="2"/>
      <c r="E588" s="2"/>
      <c r="F588" s="2"/>
      <c r="G588" s="2"/>
      <c r="H588" s="2"/>
      <c r="I588" s="2"/>
    </row>
    <row r="589" spans="2:9">
      <c r="B589" s="2"/>
      <c r="C589" s="2"/>
      <c r="D589" s="2"/>
      <c r="E589" s="2"/>
      <c r="F589" s="2"/>
      <c r="G589" s="2"/>
      <c r="H589" s="2"/>
      <c r="I589" s="2"/>
    </row>
    <row r="590" spans="2:9">
      <c r="B590" s="2"/>
      <c r="C590" s="2"/>
      <c r="D590" s="2"/>
      <c r="E590" s="2"/>
      <c r="F590" s="2"/>
      <c r="G590" s="2"/>
      <c r="H590" s="2"/>
      <c r="I590" s="2"/>
    </row>
    <row r="591" spans="2:9">
      <c r="B591" s="2"/>
      <c r="C591" s="2"/>
      <c r="D591" s="2"/>
      <c r="E591" s="2"/>
      <c r="F591" s="2"/>
      <c r="G591" s="2"/>
      <c r="H591" s="2"/>
      <c r="I591" s="2"/>
    </row>
    <row r="592" spans="2:9">
      <c r="B592" s="2"/>
      <c r="C592" s="2"/>
      <c r="D592" s="2"/>
      <c r="E592" s="2"/>
      <c r="F592" s="2"/>
      <c r="G592" s="2"/>
      <c r="H592" s="2"/>
      <c r="I592" s="2"/>
    </row>
    <row r="593" spans="2:9">
      <c r="B593" s="2"/>
      <c r="C593" s="2"/>
      <c r="D593" s="2"/>
      <c r="E593" s="2"/>
      <c r="F593" s="2"/>
      <c r="G593" s="2"/>
      <c r="H593" s="2"/>
      <c r="I593" s="2"/>
    </row>
    <row r="594" spans="2:9">
      <c r="B594" s="2"/>
      <c r="C594" s="2"/>
      <c r="D594" s="2"/>
      <c r="E594" s="2"/>
      <c r="F594" s="2"/>
      <c r="G594" s="2"/>
      <c r="H594" s="2"/>
      <c r="I594" s="2"/>
    </row>
    <row r="595" spans="2:9">
      <c r="B595" s="2"/>
      <c r="C595" s="2"/>
      <c r="D595" s="2"/>
      <c r="E595" s="2"/>
      <c r="F595" s="2"/>
      <c r="G595" s="2"/>
      <c r="H595" s="2"/>
      <c r="I595" s="2"/>
    </row>
    <row r="596" spans="2:9">
      <c r="B596" s="2"/>
      <c r="C596" s="2"/>
      <c r="D596" s="2"/>
      <c r="E596" s="2"/>
      <c r="F596" s="2"/>
      <c r="G596" s="2"/>
      <c r="H596" s="2"/>
      <c r="I596" s="2"/>
    </row>
    <row r="597" spans="2:9">
      <c r="B597" s="2"/>
      <c r="C597" s="2"/>
      <c r="D597" s="2"/>
      <c r="E597" s="2"/>
      <c r="F597" s="2"/>
      <c r="G597" s="2"/>
      <c r="H597" s="2"/>
      <c r="I597" s="2"/>
    </row>
    <row r="598" spans="2:9">
      <c r="B598" s="2"/>
      <c r="C598" s="2"/>
      <c r="D598" s="2"/>
      <c r="E598" s="2"/>
      <c r="F598" s="2"/>
      <c r="G598" s="2"/>
      <c r="H598" s="2"/>
      <c r="I598" s="2"/>
    </row>
    <row r="599" spans="2:9">
      <c r="B599" s="2"/>
      <c r="C599" s="2"/>
      <c r="D599" s="2"/>
      <c r="E599" s="2"/>
      <c r="F599" s="2"/>
      <c r="G599" s="2"/>
      <c r="H599" s="2"/>
      <c r="I599" s="2"/>
    </row>
    <row r="600" spans="2:9">
      <c r="B600" s="2"/>
      <c r="C600" s="2"/>
      <c r="D600" s="2"/>
      <c r="E600" s="2"/>
      <c r="F600" s="2"/>
      <c r="G600" s="2"/>
      <c r="H600" s="2"/>
      <c r="I600" s="2"/>
    </row>
    <row r="601" spans="2:9">
      <c r="B601" s="2"/>
      <c r="C601" s="2"/>
      <c r="D601" s="2"/>
      <c r="E601" s="2"/>
      <c r="F601" s="2"/>
      <c r="G601" s="2"/>
      <c r="H601" s="2"/>
      <c r="I601" s="2"/>
    </row>
    <row r="602" spans="2:9">
      <c r="B602" s="2"/>
      <c r="C602" s="2"/>
      <c r="D602" s="2"/>
      <c r="E602" s="2"/>
      <c r="F602" s="2"/>
      <c r="G602" s="2"/>
      <c r="H602" s="2"/>
      <c r="I602" s="2"/>
    </row>
    <row r="603" spans="2:9">
      <c r="B603" s="2"/>
      <c r="C603" s="2"/>
      <c r="D603" s="2"/>
      <c r="E603" s="2"/>
      <c r="F603" s="2"/>
      <c r="G603" s="2"/>
      <c r="H603" s="2"/>
      <c r="I603" s="2"/>
    </row>
    <row r="604" spans="2:9">
      <c r="B604" s="2"/>
      <c r="C604" s="2"/>
      <c r="D604" s="2"/>
      <c r="E604" s="2"/>
      <c r="F604" s="2"/>
      <c r="G604" s="2"/>
      <c r="H604" s="2"/>
      <c r="I604" s="2"/>
    </row>
    <row r="605" spans="2:9">
      <c r="B605" s="2"/>
      <c r="C605" s="2"/>
      <c r="D605" s="2"/>
      <c r="E605" s="2"/>
      <c r="F605" s="2"/>
      <c r="G605" s="2"/>
      <c r="H605" s="2"/>
      <c r="I605" s="2"/>
    </row>
    <row r="606" spans="2:9">
      <c r="B606" s="2"/>
      <c r="C606" s="2"/>
      <c r="D606" s="2"/>
      <c r="E606" s="2"/>
      <c r="F606" s="2"/>
      <c r="G606" s="2"/>
      <c r="H606" s="2"/>
      <c r="I606" s="2"/>
    </row>
    <row r="607" spans="2:9">
      <c r="B607" s="2"/>
      <c r="C607" s="2"/>
      <c r="D607" s="2"/>
      <c r="E607" s="2"/>
      <c r="F607" s="2"/>
      <c r="G607" s="2"/>
      <c r="H607" s="2"/>
      <c r="I607" s="2"/>
    </row>
    <row r="608" spans="2:9">
      <c r="B608" s="2"/>
      <c r="C608" s="2"/>
      <c r="D608" s="2"/>
      <c r="E608" s="2"/>
      <c r="F608" s="2"/>
      <c r="G608" s="2"/>
      <c r="H608" s="2"/>
      <c r="I608" s="2"/>
    </row>
    <row r="609" spans="2:9">
      <c r="B609" s="2"/>
      <c r="C609" s="2"/>
      <c r="D609" s="2"/>
      <c r="E609" s="2"/>
      <c r="F609" s="2"/>
      <c r="G609" s="2"/>
      <c r="H609" s="2"/>
      <c r="I609" s="2"/>
    </row>
    <row r="610" spans="2:9">
      <c r="B610" s="2"/>
      <c r="C610" s="2"/>
      <c r="D610" s="2"/>
      <c r="E610" s="2"/>
      <c r="F610" s="2"/>
      <c r="G610" s="2"/>
      <c r="H610" s="2"/>
      <c r="I610" s="2"/>
    </row>
    <row r="611" spans="2:9">
      <c r="B611" s="2"/>
      <c r="C611" s="2"/>
      <c r="D611" s="2"/>
      <c r="E611" s="2"/>
      <c r="F611" s="2"/>
      <c r="G611" s="2"/>
      <c r="H611" s="2"/>
      <c r="I611" s="2"/>
    </row>
    <row r="612" spans="2:9">
      <c r="B612" s="2"/>
      <c r="C612" s="2"/>
      <c r="D612" s="2"/>
      <c r="E612" s="2"/>
      <c r="F612" s="2"/>
      <c r="G612" s="2"/>
      <c r="H612" s="2"/>
      <c r="I612" s="2"/>
    </row>
    <row r="613" spans="2:9">
      <c r="B613" s="2"/>
      <c r="C613" s="2"/>
      <c r="D613" s="2"/>
      <c r="E613" s="2"/>
      <c r="F613" s="2"/>
      <c r="G613" s="2"/>
      <c r="H613" s="2"/>
      <c r="I613" s="2"/>
    </row>
    <row r="614" spans="2:9">
      <c r="B614" s="2"/>
      <c r="C614" s="2"/>
      <c r="D614" s="2"/>
      <c r="E614" s="2"/>
      <c r="F614" s="2"/>
      <c r="G614" s="2"/>
      <c r="H614" s="2"/>
      <c r="I614" s="2"/>
    </row>
    <row r="615" spans="2:9">
      <c r="B615" s="2"/>
      <c r="C615" s="2"/>
      <c r="D615" s="2"/>
      <c r="E615" s="2"/>
      <c r="F615" s="2"/>
      <c r="G615" s="2"/>
      <c r="H615" s="2"/>
      <c r="I615" s="2"/>
    </row>
    <row r="616" spans="2:9">
      <c r="B616" s="2"/>
      <c r="C616" s="2"/>
      <c r="D616" s="2"/>
      <c r="E616" s="2"/>
      <c r="F616" s="2"/>
      <c r="G616" s="2"/>
      <c r="H616" s="2"/>
      <c r="I616" s="2"/>
    </row>
    <row r="617" spans="2:9">
      <c r="B617" s="2"/>
      <c r="C617" s="2"/>
      <c r="D617" s="2"/>
      <c r="E617" s="2"/>
      <c r="F617" s="2"/>
      <c r="G617" s="2"/>
      <c r="H617" s="2"/>
      <c r="I617" s="2"/>
    </row>
    <row r="618" spans="2:9">
      <c r="B618" s="2"/>
      <c r="C618" s="2"/>
      <c r="D618" s="2"/>
      <c r="E618" s="2"/>
      <c r="F618" s="2"/>
      <c r="G618" s="2"/>
      <c r="H618" s="2"/>
      <c r="I618" s="2"/>
    </row>
    <row r="619" spans="2:9">
      <c r="B619" s="2"/>
      <c r="C619" s="2"/>
      <c r="D619" s="2"/>
      <c r="E619" s="2"/>
      <c r="F619" s="2"/>
      <c r="G619" s="2"/>
      <c r="H619" s="2"/>
      <c r="I619" s="2"/>
    </row>
    <row r="620" spans="2:9">
      <c r="B620" s="2"/>
      <c r="C620" s="2"/>
      <c r="D620" s="2"/>
      <c r="E620" s="2"/>
      <c r="F620" s="2"/>
      <c r="G620" s="2"/>
      <c r="H620" s="2"/>
      <c r="I620" s="2"/>
    </row>
    <row r="621" spans="2:9">
      <c r="B621" s="2"/>
      <c r="C621" s="2"/>
      <c r="D621" s="2"/>
      <c r="E621" s="2"/>
      <c r="F621" s="2"/>
      <c r="G621" s="2"/>
      <c r="H621" s="2"/>
      <c r="I621" s="2"/>
    </row>
    <row r="622" spans="2:9">
      <c r="B622" s="2"/>
      <c r="C622" s="2"/>
      <c r="D622" s="2"/>
      <c r="E622" s="2"/>
      <c r="F622" s="2"/>
      <c r="G622" s="2"/>
      <c r="H622" s="2"/>
      <c r="I622" s="2"/>
    </row>
    <row r="623" spans="2:9">
      <c r="B623" s="2"/>
      <c r="C623" s="2"/>
      <c r="D623" s="2"/>
      <c r="E623" s="2"/>
      <c r="F623" s="2"/>
      <c r="G623" s="2"/>
      <c r="H623" s="2"/>
      <c r="I623" s="2"/>
    </row>
    <row r="624" spans="2:9">
      <c r="B624" s="2"/>
      <c r="C624" s="2"/>
      <c r="D624" s="2"/>
      <c r="E624" s="2"/>
      <c r="F624" s="2"/>
      <c r="G624" s="2"/>
      <c r="H624" s="2"/>
      <c r="I624" s="2"/>
    </row>
    <row r="625" spans="2:9">
      <c r="B625" s="2"/>
      <c r="C625" s="2"/>
      <c r="D625" s="2"/>
      <c r="E625" s="2"/>
      <c r="F625" s="2"/>
      <c r="G625" s="2"/>
      <c r="H625" s="2"/>
      <c r="I625" s="2"/>
    </row>
    <row r="626" spans="2:9">
      <c r="B626" s="2"/>
      <c r="C626" s="2"/>
      <c r="D626" s="2"/>
      <c r="E626" s="2"/>
      <c r="F626" s="2"/>
      <c r="G626" s="2"/>
      <c r="H626" s="2"/>
      <c r="I626" s="2"/>
    </row>
    <row r="627" spans="2:9">
      <c r="B627" s="2"/>
      <c r="C627" s="2"/>
      <c r="D627" s="2"/>
      <c r="E627" s="2"/>
      <c r="F627" s="2"/>
      <c r="G627" s="2"/>
      <c r="H627" s="2"/>
      <c r="I627" s="2"/>
    </row>
    <row r="628" spans="2:9">
      <c r="B628" s="2"/>
      <c r="C628" s="2"/>
      <c r="D628" s="2"/>
      <c r="E628" s="2"/>
      <c r="F628" s="2"/>
      <c r="G628" s="2"/>
      <c r="H628" s="2"/>
      <c r="I628" s="2"/>
    </row>
    <row r="629" spans="2:9">
      <c r="B629" s="2"/>
      <c r="C629" s="2"/>
      <c r="D629" s="2"/>
      <c r="E629" s="2"/>
      <c r="F629" s="2"/>
      <c r="G629" s="2"/>
      <c r="H629" s="2"/>
      <c r="I629" s="2"/>
    </row>
    <row r="630" spans="2:9">
      <c r="B630" s="2"/>
      <c r="C630" s="2"/>
      <c r="D630" s="2"/>
      <c r="E630" s="2"/>
      <c r="F630" s="2"/>
      <c r="G630" s="2"/>
      <c r="H630" s="2"/>
      <c r="I630" s="2"/>
    </row>
    <row r="631" spans="2:9">
      <c r="B631" s="2"/>
      <c r="C631" s="2"/>
      <c r="D631" s="2"/>
      <c r="E631" s="2"/>
      <c r="F631" s="2"/>
      <c r="G631" s="2"/>
      <c r="H631" s="2"/>
      <c r="I631" s="2"/>
    </row>
    <row r="632" spans="2:9">
      <c r="B632" s="2"/>
      <c r="C632" s="2"/>
      <c r="D632" s="2"/>
      <c r="E632" s="2"/>
      <c r="F632" s="2"/>
      <c r="G632" s="2"/>
      <c r="H632" s="2"/>
      <c r="I632" s="2"/>
    </row>
    <row r="633" spans="2:9">
      <c r="B633" s="2"/>
      <c r="C633" s="2"/>
      <c r="D633" s="2"/>
      <c r="E633" s="2"/>
      <c r="F633" s="2"/>
      <c r="G633" s="2"/>
      <c r="H633" s="2"/>
      <c r="I633" s="2"/>
    </row>
    <row r="634" spans="2:9">
      <c r="B634" s="2"/>
      <c r="C634" s="2"/>
      <c r="D634" s="2"/>
      <c r="E634" s="2"/>
      <c r="F634" s="2"/>
      <c r="G634" s="2"/>
      <c r="H634" s="2"/>
      <c r="I634" s="2"/>
    </row>
    <row r="635" spans="2:9">
      <c r="B635" s="2"/>
      <c r="C635" s="2"/>
      <c r="D635" s="2"/>
      <c r="E635" s="2"/>
      <c r="F635" s="2"/>
      <c r="G635" s="2"/>
      <c r="H635" s="2"/>
      <c r="I635" s="2"/>
    </row>
    <row r="636" spans="2:9">
      <c r="B636" s="2"/>
      <c r="C636" s="2"/>
      <c r="D636" s="2"/>
      <c r="E636" s="2"/>
      <c r="F636" s="2"/>
      <c r="G636" s="2"/>
      <c r="H636" s="2"/>
      <c r="I636" s="2"/>
    </row>
    <row r="637" spans="2:9">
      <c r="B637" s="2"/>
      <c r="C637" s="2"/>
      <c r="D637" s="2"/>
      <c r="E637" s="2"/>
      <c r="F637" s="2"/>
      <c r="G637" s="2"/>
      <c r="H637" s="2"/>
      <c r="I637" s="2"/>
    </row>
    <row r="638" spans="2:9">
      <c r="B638" s="2"/>
      <c r="C638" s="2"/>
      <c r="D638" s="2"/>
      <c r="E638" s="2"/>
      <c r="F638" s="2"/>
      <c r="G638" s="2"/>
      <c r="H638" s="2"/>
      <c r="I638" s="2"/>
    </row>
    <row r="639" spans="2:9">
      <c r="B639" s="2"/>
      <c r="C639" s="2"/>
      <c r="D639" s="2"/>
      <c r="E639" s="2"/>
      <c r="F639" s="2"/>
      <c r="G639" s="2"/>
      <c r="H639" s="2"/>
      <c r="I639" s="2"/>
    </row>
    <row r="640" spans="2:9">
      <c r="B640" s="2"/>
      <c r="C640" s="2"/>
      <c r="D640" s="2"/>
      <c r="E640" s="2"/>
      <c r="F640" s="2"/>
      <c r="G640" s="2"/>
      <c r="H640" s="2"/>
      <c r="I640" s="2"/>
    </row>
    <row r="641" spans="2:9">
      <c r="B641" s="2"/>
      <c r="C641" s="2"/>
      <c r="D641" s="2"/>
      <c r="E641" s="2"/>
      <c r="F641" s="2"/>
      <c r="G641" s="2"/>
      <c r="H641" s="2"/>
      <c r="I641" s="2"/>
    </row>
    <row r="642" spans="2:9">
      <c r="B642" s="2"/>
      <c r="C642" s="2"/>
      <c r="D642" s="2"/>
      <c r="E642" s="2"/>
      <c r="F642" s="2"/>
      <c r="G642" s="2"/>
      <c r="H642" s="2"/>
      <c r="I642" s="2"/>
    </row>
    <row r="643" spans="2:9">
      <c r="B643" s="2"/>
      <c r="C643" s="2"/>
      <c r="D643" s="2"/>
      <c r="E643" s="2"/>
      <c r="F643" s="2"/>
      <c r="G643" s="2"/>
      <c r="H643" s="2"/>
      <c r="I643" s="2"/>
    </row>
    <row r="644" spans="2:9">
      <c r="B644" s="2"/>
      <c r="C644" s="2"/>
      <c r="D644" s="2"/>
      <c r="E644" s="2"/>
      <c r="F644" s="2"/>
      <c r="G644" s="2"/>
      <c r="H644" s="2"/>
      <c r="I644" s="2"/>
    </row>
    <row r="645" spans="2:9">
      <c r="B645" s="2"/>
      <c r="C645" s="2"/>
      <c r="D645" s="2"/>
      <c r="E645" s="2"/>
      <c r="F645" s="2"/>
      <c r="G645" s="2"/>
      <c r="H645" s="2"/>
      <c r="I645" s="2"/>
    </row>
    <row r="646" spans="2:9">
      <c r="B646" s="2"/>
      <c r="C646" s="2"/>
      <c r="D646" s="2"/>
      <c r="E646" s="2"/>
      <c r="F646" s="2"/>
      <c r="G646" s="2"/>
      <c r="H646" s="2"/>
      <c r="I646" s="2"/>
    </row>
    <row r="647" spans="2:9">
      <c r="B647" s="2"/>
      <c r="C647" s="2"/>
      <c r="D647" s="2"/>
      <c r="E647" s="2"/>
      <c r="F647" s="2"/>
      <c r="G647" s="2"/>
      <c r="H647" s="2"/>
      <c r="I647" s="2"/>
    </row>
    <row r="648" spans="2:9">
      <c r="B648" s="2"/>
      <c r="C648" s="2"/>
      <c r="D648" s="2"/>
      <c r="E648" s="2"/>
      <c r="F648" s="2"/>
      <c r="G648" s="2"/>
      <c r="H648" s="2"/>
      <c r="I648" s="2"/>
    </row>
    <row r="649" spans="2:9">
      <c r="B649" s="2"/>
      <c r="C649" s="2"/>
      <c r="D649" s="2"/>
      <c r="E649" s="2"/>
      <c r="F649" s="2"/>
      <c r="G649" s="2"/>
      <c r="H649" s="2"/>
      <c r="I649" s="2"/>
    </row>
    <row r="650" spans="2:9">
      <c r="B650" s="2"/>
      <c r="C650" s="2"/>
      <c r="D650" s="2"/>
      <c r="E650" s="2"/>
      <c r="F650" s="2"/>
      <c r="G650" s="2"/>
      <c r="H650" s="2"/>
      <c r="I650" s="2"/>
    </row>
    <row r="651" spans="2:9">
      <c r="B651" s="2"/>
      <c r="C651" s="2"/>
      <c r="D651" s="2"/>
      <c r="E651" s="2"/>
      <c r="F651" s="2"/>
      <c r="G651" s="2"/>
      <c r="H651" s="2"/>
      <c r="I651" s="2"/>
    </row>
    <row r="652" spans="2:9">
      <c r="B652" s="2"/>
      <c r="C652" s="2"/>
      <c r="D652" s="2"/>
      <c r="E652" s="2"/>
      <c r="F652" s="2"/>
      <c r="G652" s="2"/>
      <c r="H652" s="2"/>
      <c r="I652" s="2"/>
    </row>
    <row r="653" spans="2:9">
      <c r="B653" s="2"/>
      <c r="C653" s="2"/>
      <c r="D653" s="2"/>
      <c r="E653" s="2"/>
      <c r="F653" s="2"/>
      <c r="G653" s="2"/>
      <c r="H653" s="2"/>
      <c r="I653" s="2"/>
    </row>
    <row r="654" spans="2:9">
      <c r="B654" s="2"/>
      <c r="C654" s="2"/>
      <c r="D654" s="2"/>
      <c r="E654" s="2"/>
      <c r="F654" s="2"/>
      <c r="G654" s="2"/>
      <c r="H654" s="2"/>
      <c r="I654" s="2"/>
    </row>
    <row r="655" spans="2:9">
      <c r="B655" s="2"/>
      <c r="C655" s="2"/>
      <c r="D655" s="2"/>
      <c r="E655" s="2"/>
      <c r="F655" s="2"/>
      <c r="G655" s="2"/>
      <c r="H655" s="2"/>
      <c r="I655" s="2"/>
    </row>
    <row r="656" spans="2:9">
      <c r="B656" s="2"/>
      <c r="C656" s="2"/>
      <c r="D656" s="2"/>
      <c r="E656" s="2"/>
      <c r="F656" s="2"/>
      <c r="G656" s="2"/>
      <c r="H656" s="2"/>
      <c r="I656" s="2"/>
    </row>
    <row r="657" spans="2:9">
      <c r="B657" s="2"/>
      <c r="C657" s="2"/>
      <c r="D657" s="2"/>
      <c r="E657" s="2"/>
      <c r="F657" s="2"/>
      <c r="G657" s="2"/>
      <c r="H657" s="2"/>
      <c r="I657" s="2"/>
    </row>
    <row r="658" spans="2:9">
      <c r="B658" s="2"/>
      <c r="C658" s="2"/>
      <c r="D658" s="2"/>
      <c r="E658" s="2"/>
      <c r="F658" s="2"/>
      <c r="G658" s="2"/>
      <c r="H658" s="2"/>
      <c r="I658" s="2"/>
    </row>
    <row r="659" spans="2:9">
      <c r="B659" s="2"/>
      <c r="C659" s="2"/>
      <c r="D659" s="2"/>
      <c r="E659" s="2"/>
      <c r="F659" s="2"/>
      <c r="G659" s="2"/>
      <c r="H659" s="2"/>
      <c r="I659" s="2"/>
    </row>
    <row r="660" spans="2:9">
      <c r="B660" s="2"/>
      <c r="C660" s="2"/>
      <c r="D660" s="2"/>
      <c r="E660" s="2"/>
      <c r="F660" s="2"/>
      <c r="G660" s="2"/>
      <c r="H660" s="2"/>
      <c r="I660" s="2"/>
    </row>
    <row r="661" spans="2:9">
      <c r="B661" s="2"/>
      <c r="C661" s="2"/>
      <c r="D661" s="2"/>
      <c r="E661" s="2"/>
      <c r="F661" s="2"/>
      <c r="G661" s="2"/>
      <c r="H661" s="2"/>
      <c r="I661" s="2"/>
    </row>
    <row r="662" spans="2:9">
      <c r="B662" s="2"/>
      <c r="C662" s="2"/>
      <c r="D662" s="2"/>
      <c r="E662" s="2"/>
      <c r="F662" s="2"/>
      <c r="G662" s="2"/>
      <c r="H662" s="2"/>
      <c r="I662" s="2"/>
    </row>
    <row r="663" spans="2:9">
      <c r="B663" s="2"/>
      <c r="C663" s="2"/>
      <c r="D663" s="2"/>
      <c r="E663" s="2"/>
      <c r="F663" s="2"/>
      <c r="G663" s="2"/>
      <c r="H663" s="2"/>
      <c r="I663" s="2"/>
    </row>
    <row r="664" spans="2:9">
      <c r="B664" s="2"/>
      <c r="C664" s="2"/>
      <c r="D664" s="2"/>
      <c r="E664" s="2"/>
      <c r="F664" s="2"/>
      <c r="G664" s="2"/>
      <c r="H664" s="2"/>
      <c r="I664" s="2"/>
    </row>
    <row r="665" spans="2:9">
      <c r="B665" s="2"/>
      <c r="C665" s="2"/>
      <c r="D665" s="2"/>
      <c r="E665" s="2"/>
      <c r="F665" s="2"/>
      <c r="G665" s="2"/>
      <c r="H665" s="2"/>
      <c r="I665" s="2"/>
    </row>
    <row r="666" spans="2:9">
      <c r="B666" s="2"/>
      <c r="C666" s="2"/>
      <c r="D666" s="2"/>
      <c r="E666" s="2"/>
      <c r="F666" s="2"/>
      <c r="G666" s="2"/>
      <c r="H666" s="2"/>
      <c r="I666" s="2"/>
    </row>
    <row r="667" spans="2:9">
      <c r="B667" s="2"/>
      <c r="C667" s="2"/>
      <c r="D667" s="2"/>
      <c r="E667" s="2"/>
      <c r="F667" s="2"/>
      <c r="G667" s="2"/>
      <c r="H667" s="2"/>
      <c r="I667" s="2"/>
    </row>
    <row r="668" spans="2:9">
      <c r="B668" s="2"/>
      <c r="C668" s="2"/>
      <c r="D668" s="2"/>
      <c r="E668" s="2"/>
      <c r="F668" s="2"/>
      <c r="G668" s="2"/>
      <c r="H668" s="2"/>
      <c r="I668" s="2"/>
    </row>
    <row r="669" spans="2:9">
      <c r="B669" s="2"/>
      <c r="C669" s="2"/>
      <c r="D669" s="2"/>
      <c r="E669" s="2"/>
      <c r="F669" s="2"/>
      <c r="G669" s="2"/>
      <c r="H669" s="2"/>
      <c r="I669" s="2"/>
    </row>
    <row r="670" spans="2:9">
      <c r="B670" s="2"/>
      <c r="C670" s="2"/>
      <c r="D670" s="2"/>
      <c r="E670" s="2"/>
      <c r="F670" s="2"/>
      <c r="G670" s="2"/>
      <c r="H670" s="2"/>
      <c r="I670" s="2"/>
    </row>
    <row r="671" spans="2:9">
      <c r="B671" s="2"/>
      <c r="C671" s="2"/>
      <c r="D671" s="2"/>
      <c r="E671" s="2"/>
      <c r="F671" s="2"/>
      <c r="G671" s="2"/>
      <c r="H671" s="2"/>
      <c r="I671" s="2"/>
    </row>
    <row r="672" spans="2:9">
      <c r="B672" s="2"/>
      <c r="C672" s="2"/>
      <c r="D672" s="2"/>
      <c r="E672" s="2"/>
      <c r="F672" s="2"/>
      <c r="G672" s="2"/>
      <c r="H672" s="2"/>
      <c r="I672" s="2"/>
    </row>
    <row r="673" spans="2:9">
      <c r="B673" s="2"/>
      <c r="C673" s="2"/>
      <c r="D673" s="2"/>
      <c r="E673" s="2"/>
      <c r="F673" s="2"/>
      <c r="G673" s="2"/>
      <c r="H673" s="2"/>
      <c r="I673" s="2"/>
    </row>
  </sheetData>
  <sheetCalcPr fullCalcOnLoad="1"/>
  <mergeCells count="5">
    <mergeCell ref="B4:I4"/>
    <mergeCell ref="B34:I34"/>
    <mergeCell ref="B68:I68"/>
    <mergeCell ref="A1:I1"/>
    <mergeCell ref="A2:I2"/>
  </mergeCells>
  <phoneticPr fontId="3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3"/>
  <sheetViews>
    <sheetView zoomScale="125" workbookViewId="0">
      <selection activeCell="F7" sqref="F7"/>
    </sheetView>
  </sheetViews>
  <sheetFormatPr baseColWidth="10" defaultColWidth="8.83203125" defaultRowHeight="14"/>
  <cols>
    <col min="1" max="2" width="18.5" style="48" customWidth="1"/>
    <col min="3" max="3" width="16.6640625" style="48" customWidth="1"/>
    <col min="4" max="5" width="14.33203125" style="48" customWidth="1"/>
    <col min="6" max="6" width="18.5" style="48" bestFit="1" customWidth="1"/>
    <col min="7" max="8" width="18.33203125" style="48" customWidth="1"/>
    <col min="9" max="16384" width="8.83203125" style="48"/>
  </cols>
  <sheetData>
    <row r="1" spans="1:8">
      <c r="A1" s="56" t="s">
        <v>38</v>
      </c>
    </row>
    <row r="3" spans="1:8">
      <c r="B3" s="275" t="s">
        <v>169</v>
      </c>
      <c r="C3" s="282" t="s">
        <v>170</v>
      </c>
      <c r="D3" s="282"/>
      <c r="E3" s="282" t="s">
        <v>171</v>
      </c>
      <c r="F3" s="282"/>
      <c r="G3" s="275" t="s">
        <v>172</v>
      </c>
    </row>
    <row r="4" spans="1:8" ht="28">
      <c r="B4" s="276"/>
      <c r="C4" s="49" t="s">
        <v>175</v>
      </c>
      <c r="D4" s="49" t="s">
        <v>174</v>
      </c>
      <c r="E4" s="49" t="s">
        <v>175</v>
      </c>
      <c r="F4" s="49" t="s">
        <v>174</v>
      </c>
      <c r="G4" s="276"/>
    </row>
    <row r="5" spans="1:8" ht="28">
      <c r="A5" s="276" t="s">
        <v>34</v>
      </c>
      <c r="B5" s="51" t="s">
        <v>176</v>
      </c>
      <c r="C5" s="52">
        <v>73927187</v>
      </c>
      <c r="D5" s="53">
        <f t="shared" ref="D5:D9" si="0">C5/$C$10</f>
        <v>1</v>
      </c>
      <c r="E5" s="52">
        <v>73927187</v>
      </c>
      <c r="F5" s="54">
        <f t="shared" ref="F5:F9" si="1">E5/$E$10</f>
        <v>0.84999999195154019</v>
      </c>
      <c r="G5" s="55" t="s">
        <v>36</v>
      </c>
    </row>
    <row r="6" spans="1:8">
      <c r="A6" s="277"/>
      <c r="B6" s="50" t="s">
        <v>177</v>
      </c>
      <c r="C6" s="50">
        <v>0</v>
      </c>
      <c r="D6" s="53">
        <f t="shared" si="0"/>
        <v>0</v>
      </c>
      <c r="E6" s="52">
        <v>1304598</v>
      </c>
      <c r="F6" s="54">
        <f t="shared" si="1"/>
        <v>1.5000006553745856E-2</v>
      </c>
      <c r="G6" s="55" t="s">
        <v>37</v>
      </c>
    </row>
    <row r="7" spans="1:8">
      <c r="A7" s="278"/>
      <c r="B7" s="50" t="s">
        <v>178</v>
      </c>
      <c r="C7" s="52">
        <f>SUM(C5:C6)</f>
        <v>73927187</v>
      </c>
      <c r="D7" s="53">
        <f t="shared" si="0"/>
        <v>1</v>
      </c>
      <c r="E7" s="52">
        <f t="shared" ref="E7" si="2">SUM(E5:E6)</f>
        <v>75231785</v>
      </c>
      <c r="F7" s="54">
        <f t="shared" si="1"/>
        <v>0.86499999850528608</v>
      </c>
      <c r="G7" s="55"/>
    </row>
    <row r="8" spans="1:8">
      <c r="A8" s="279" t="s">
        <v>35</v>
      </c>
      <c r="B8" s="50" t="s">
        <v>179</v>
      </c>
      <c r="C8" s="50">
        <v>0</v>
      </c>
      <c r="D8" s="53">
        <f t="shared" si="0"/>
        <v>0</v>
      </c>
      <c r="E8" s="52">
        <v>11741377</v>
      </c>
      <c r="F8" s="54">
        <f t="shared" si="1"/>
        <v>0.13500000149471397</v>
      </c>
      <c r="G8" s="55"/>
    </row>
    <row r="9" spans="1:8">
      <c r="A9" s="278"/>
      <c r="B9" s="50" t="s">
        <v>178</v>
      </c>
      <c r="C9" s="50">
        <f>C8</f>
        <v>0</v>
      </c>
      <c r="D9" s="53">
        <f t="shared" si="0"/>
        <v>0</v>
      </c>
      <c r="E9" s="52">
        <f>E8</f>
        <v>11741377</v>
      </c>
      <c r="F9" s="54">
        <f t="shared" si="1"/>
        <v>0.13500000149471397</v>
      </c>
      <c r="G9" s="55"/>
    </row>
    <row r="10" spans="1:8" ht="15" customHeight="1">
      <c r="A10" s="280" t="s">
        <v>33</v>
      </c>
      <c r="B10" s="281"/>
      <c r="C10" s="52">
        <f>C7+C9</f>
        <v>73927187</v>
      </c>
      <c r="D10" s="53">
        <f>C10/$C$10</f>
        <v>1</v>
      </c>
      <c r="E10" s="52">
        <f>E7+E9</f>
        <v>86973162</v>
      </c>
      <c r="F10" s="54">
        <f>E10/$E$10</f>
        <v>1</v>
      </c>
      <c r="G10" s="55"/>
    </row>
    <row r="13" spans="1:8">
      <c r="A13" s="56" t="s">
        <v>173</v>
      </c>
    </row>
    <row r="14" spans="1:8">
      <c r="H14" s="57"/>
    </row>
    <row r="15" spans="1:8">
      <c r="A15" s="50"/>
      <c r="B15" s="50" t="s">
        <v>42</v>
      </c>
      <c r="C15" s="50" t="s">
        <v>41</v>
      </c>
      <c r="D15" s="58" t="s">
        <v>33</v>
      </c>
    </row>
    <row r="16" spans="1:8">
      <c r="A16" s="50"/>
      <c r="B16" s="50"/>
      <c r="C16" s="50"/>
      <c r="D16" s="58"/>
    </row>
    <row r="17" spans="1:6">
      <c r="A17" s="50" t="s">
        <v>39</v>
      </c>
      <c r="B17" s="50">
        <v>0</v>
      </c>
      <c r="C17" s="50">
        <v>0</v>
      </c>
      <c r="D17" s="58"/>
    </row>
    <row r="18" spans="1:6">
      <c r="A18" s="50" t="s">
        <v>40</v>
      </c>
      <c r="B18" s="52">
        <v>73927187</v>
      </c>
      <c r="C18" s="52">
        <v>391100942</v>
      </c>
      <c r="D18" s="59">
        <f>SUM(B18:C18)</f>
        <v>465028129</v>
      </c>
    </row>
    <row r="19" spans="1:6">
      <c r="A19" s="50" t="s">
        <v>43</v>
      </c>
      <c r="B19" s="53">
        <f t="shared" ref="B19:C19" si="3">B18/$D$18</f>
        <v>0.15897358114437848</v>
      </c>
      <c r="C19" s="53">
        <f t="shared" si="3"/>
        <v>0.84102641885562157</v>
      </c>
      <c r="D19" s="53">
        <f>D18/$D$18</f>
        <v>1</v>
      </c>
    </row>
    <row r="22" spans="1:6">
      <c r="A22" s="56" t="s">
        <v>44</v>
      </c>
    </row>
    <row r="24" spans="1:6">
      <c r="A24" s="60" t="s">
        <v>45</v>
      </c>
      <c r="B24" s="50" t="s">
        <v>49</v>
      </c>
      <c r="C24" s="61" t="s">
        <v>50</v>
      </c>
      <c r="D24" s="282" t="s">
        <v>51</v>
      </c>
      <c r="E24" s="282"/>
    </row>
    <row r="25" spans="1:6" ht="28">
      <c r="A25" s="61" t="s">
        <v>46</v>
      </c>
      <c r="B25" s="52">
        <v>13045975</v>
      </c>
      <c r="C25" s="61" t="s">
        <v>52</v>
      </c>
      <c r="D25" s="52">
        <v>1000</v>
      </c>
      <c r="E25" s="50"/>
    </row>
    <row r="26" spans="1:6" ht="28">
      <c r="A26" s="61" t="s">
        <v>47</v>
      </c>
      <c r="B26" s="62">
        <f>B25*D25</f>
        <v>13045975000</v>
      </c>
      <c r="C26" s="61" t="s">
        <v>54</v>
      </c>
      <c r="D26" s="50">
        <v>4050</v>
      </c>
      <c r="E26" s="50">
        <v>6350</v>
      </c>
    </row>
    <row r="27" spans="1:6" ht="28">
      <c r="A27" s="61" t="s">
        <v>48</v>
      </c>
      <c r="B27" s="50"/>
      <c r="C27" s="61" t="s">
        <v>55</v>
      </c>
      <c r="D27" s="50">
        <v>3050</v>
      </c>
      <c r="E27" s="50">
        <v>5350</v>
      </c>
    </row>
    <row r="29" spans="1:6">
      <c r="A29" s="48" t="s">
        <v>58</v>
      </c>
    </row>
    <row r="30" spans="1:6">
      <c r="A30" s="61" t="s">
        <v>52</v>
      </c>
      <c r="B30" s="52">
        <f>D25</f>
        <v>1000</v>
      </c>
      <c r="C30" s="50"/>
    </row>
    <row r="31" spans="1:6" ht="28">
      <c r="A31" s="61" t="s">
        <v>59</v>
      </c>
      <c r="B31" s="62">
        <f>B25*B30</f>
        <v>13045975000</v>
      </c>
      <c r="C31" s="50"/>
      <c r="E31" s="65"/>
      <c r="F31" s="67"/>
    </row>
    <row r="32" spans="1:6">
      <c r="A32" s="60" t="s">
        <v>53</v>
      </c>
      <c r="B32" s="50">
        <f>D26</f>
        <v>4050</v>
      </c>
      <c r="C32" s="50">
        <f>E26</f>
        <v>6350</v>
      </c>
      <c r="F32" s="64"/>
    </row>
    <row r="33" spans="1:6">
      <c r="A33" s="60" t="s">
        <v>56</v>
      </c>
      <c r="B33" s="62">
        <f>B32*$B$25</f>
        <v>52836198750</v>
      </c>
      <c r="C33" s="62">
        <f>C32*$B$25</f>
        <v>82841941250</v>
      </c>
    </row>
    <row r="35" spans="1:6">
      <c r="A35" s="48" t="s">
        <v>57</v>
      </c>
    </row>
    <row r="36" spans="1:6">
      <c r="A36" s="61" t="s">
        <v>52</v>
      </c>
      <c r="B36" s="63">
        <f>B30/4050</f>
        <v>0.24691358024691357</v>
      </c>
      <c r="C36" s="50"/>
    </row>
    <row r="37" spans="1:6" ht="28">
      <c r="A37" s="61" t="s">
        <v>59</v>
      </c>
      <c r="B37" s="62">
        <f>B25*B36</f>
        <v>3221228.3950617281</v>
      </c>
      <c r="C37" s="50"/>
    </row>
    <row r="38" spans="1:6">
      <c r="A38" s="60" t="s">
        <v>53</v>
      </c>
      <c r="B38" s="63">
        <f>B32/4050</f>
        <v>1</v>
      </c>
      <c r="C38" s="63">
        <f>C32/4050</f>
        <v>1.5679012345679013</v>
      </c>
      <c r="E38" s="106">
        <f>AVERAGE(B38:C38)</f>
        <v>1.2839506172839505</v>
      </c>
      <c r="F38" s="48" t="s">
        <v>233</v>
      </c>
    </row>
    <row r="39" spans="1:6">
      <c r="A39" s="60" t="s">
        <v>56</v>
      </c>
      <c r="B39" s="62">
        <f>B38*$B$25</f>
        <v>13045975</v>
      </c>
      <c r="C39" s="62">
        <f>C38*$B$25</f>
        <v>20454800.308641978</v>
      </c>
      <c r="E39" s="107">
        <f>E38*B25</f>
        <v>16750387.654320987</v>
      </c>
      <c r="F39" s="48" t="s">
        <v>234</v>
      </c>
    </row>
    <row r="41" spans="1:6">
      <c r="A41" s="60" t="s">
        <v>60</v>
      </c>
      <c r="B41" s="66">
        <f>B39/B37</f>
        <v>4.0500000000000007</v>
      </c>
      <c r="C41" s="66">
        <f>C39/B37</f>
        <v>6.3500000000000014</v>
      </c>
    </row>
    <row r="43" spans="1:6">
      <c r="A43" s="60" t="s">
        <v>61</v>
      </c>
      <c r="B43" s="62">
        <f>B38*$E$10</f>
        <v>86973162</v>
      </c>
      <c r="C43" s="62">
        <f>C38*$E$10</f>
        <v>136365328.07407409</v>
      </c>
    </row>
  </sheetData>
  <sheetCalcPr fullCalcOnLoad="1"/>
  <mergeCells count="8">
    <mergeCell ref="G3:G4"/>
    <mergeCell ref="A5:A7"/>
    <mergeCell ref="A8:A9"/>
    <mergeCell ref="A10:B10"/>
    <mergeCell ref="D24:E24"/>
    <mergeCell ref="C3:D3"/>
    <mergeCell ref="E3:F3"/>
    <mergeCell ref="B3:B4"/>
  </mergeCells>
  <phoneticPr fontId="3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E8"/>
  <sheetViews>
    <sheetView workbookViewId="0">
      <selection activeCell="E23" sqref="E23"/>
    </sheetView>
  </sheetViews>
  <sheetFormatPr baseColWidth="10" defaultColWidth="8.83203125" defaultRowHeight="14"/>
  <cols>
    <col min="1" max="1" width="20.83203125" bestFit="1" customWidth="1"/>
    <col min="4" max="4" width="23" customWidth="1"/>
    <col min="5" max="5" width="12.83203125" customWidth="1"/>
  </cols>
  <sheetData>
    <row r="3" spans="1:5">
      <c r="A3" s="8" t="s">
        <v>62</v>
      </c>
      <c r="B3" s="9"/>
      <c r="C3" s="9">
        <v>134316.90821613619</v>
      </c>
      <c r="D3" s="68">
        <f>C3*1000</f>
        <v>134316908.21613619</v>
      </c>
      <c r="E3" s="10"/>
    </row>
    <row r="4" spans="1:5">
      <c r="A4" s="12"/>
      <c r="B4" s="13"/>
      <c r="C4" s="13"/>
      <c r="D4" s="13"/>
      <c r="E4" s="14"/>
    </row>
    <row r="5" spans="1:5">
      <c r="A5" s="12" t="s">
        <v>63</v>
      </c>
      <c r="B5" s="13"/>
      <c r="C5" s="13"/>
      <c r="D5" s="69">
        <f>D3/IPO!E10</f>
        <v>1.544348913244481</v>
      </c>
      <c r="E5" s="14"/>
    </row>
    <row r="6" spans="1:5">
      <c r="A6" s="12" t="s">
        <v>64</v>
      </c>
      <c r="B6" s="13"/>
      <c r="C6" s="13"/>
      <c r="D6" s="70">
        <f>IPO!B38</f>
        <v>1</v>
      </c>
      <c r="E6" s="71">
        <f>IPO!C38</f>
        <v>1.5679012345679013</v>
      </c>
    </row>
    <row r="7" spans="1:5">
      <c r="A7" s="12" t="s">
        <v>65</v>
      </c>
      <c r="B7" s="13"/>
      <c r="C7" s="13"/>
      <c r="D7" s="72">
        <f>D6/$D$5</f>
        <v>0.64752206669354728</v>
      </c>
      <c r="E7" s="73">
        <f>E6/$D$5</f>
        <v>1.0152506477787717</v>
      </c>
    </row>
    <row r="8" spans="1:5">
      <c r="A8" s="22"/>
      <c r="B8" s="74"/>
      <c r="C8" s="74"/>
      <c r="D8" s="74"/>
      <c r="E8" s="75"/>
    </row>
  </sheetData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Assumption</vt:lpstr>
      <vt:lpstr>BS</vt:lpstr>
      <vt:lpstr>IS</vt:lpstr>
      <vt:lpstr>CF</vt:lpstr>
      <vt:lpstr>Comparable Com</vt:lpstr>
      <vt:lpstr>Financials - KHR</vt:lpstr>
      <vt:lpstr>IPO</vt:lpstr>
      <vt:lpstr>Sheet3</vt:lpstr>
      <vt:lpstr>Sheet7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ocs</dc:creator>
  <cp:lastModifiedBy>John Heroy</cp:lastModifiedBy>
  <cp:lastPrinted>2012-03-07T09:38:23Z</cp:lastPrinted>
  <dcterms:created xsi:type="dcterms:W3CDTF">2012-02-29T08:02:12Z</dcterms:created>
  <dcterms:modified xsi:type="dcterms:W3CDTF">2012-03-08T12:47:56Z</dcterms:modified>
</cp:coreProperties>
</file>