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bookViews>
    <workbookView xWindow="0" yWindow="460" windowWidth="26920" windowHeight="16560" tabRatio="500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1" i="2"/>
  <c r="A30" i="2"/>
  <c r="A29" i="2"/>
  <c r="P29" i="2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K4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K21" i="1"/>
  <c r="P21" i="1"/>
  <c r="P22" i="1"/>
  <c r="K23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<sst xmlns="http://schemas.openxmlformats.org/spreadsheetml/2006/main" count="514" uniqueCount="245">
  <si>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</si>
  <si>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</si>
  <si>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</si>
  <si>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</si>
  <si>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</si>
  <si>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</si>
  <si>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</si>
  <si>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</si>
  <si>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</si>
  <si>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</si>
  <si>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</si>
  <si>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</si>
  <si>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</si>
  <si>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</si>
  <si>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</si>
  <si>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</si>
  <si>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</si>
  <si>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</si>
  <si>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</si>
  <si>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</si>
  <si>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</si>
  <si>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</si>
  <si>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</si>
  <si>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</si>
  <si>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</si>
  <si>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</si>
  <si>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</si>
  <si>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</si>
  <si>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</si>
  <si>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</si>
  <si>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</si>
  <si>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</si>
  <si>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</si>
  <si>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</si>
  <si>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</si>
  <si>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</si>
  <si>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</si>
  <si>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</si>
  <si>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</si>
  <si>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</si>
  <si>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</si>
  <si>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</si>
  <si>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</si>
  <si>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</si>
  <si>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</si>
  <si>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</si>
  <si>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</si>
  <si>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</si>
  <si>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</si>
  <si>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</si>
  <si>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</si>
  <si>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</si>
  <si>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</si>
  <si>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</si>
  <si>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</si>
  <si>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</si>
  <si>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</si>
  <si>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</si>
  <si>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</si>
  <si>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</si>
  <si>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</si>
  <si>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</si>
  <si>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</si>
  <si>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</si>
  <si>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</si>
  <si>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</si>
  <si>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</si>
  <si>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</si>
  <si>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</si>
  <si>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</si>
  <si>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</si>
  <si>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</si>
  <si>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</si>
  <si>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</si>
  <si>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</si>
  <si>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</si>
  <si>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</si>
  <si>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</si>
  <si>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</si>
  <si>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</si>
  <si>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</si>
  <si>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</si>
  <si>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</si>
  <si>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</si>
  <si>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</si>
  <si>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</si>
  <si>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</si>
  <si>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</si>
  <si>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</si>
  <si>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</si>
  <si>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</si>
  <si>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</si>
  <si>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</si>
  <si>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</si>
  <si>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</si>
  <si>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</si>
  <si>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</si>
  <si>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</si>
  <si>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</si>
  <si>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</si>
  <si>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</si>
  <si>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</si>
  <si>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</si>
  <si>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</si>
  <si>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</si>
  <si>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</si>
  <si>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</si>
  <si>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</si>
  <si>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</si>
  <si>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</si>
  <si>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</si>
  <si>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</si>
  <si>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</si>
  <si>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</si>
  <si>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</si>
  <si>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</si>
  <si>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</si>
  <si>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</si>
  <si>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</si>
  <si>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</si>
  <si>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</si>
  <si>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</si>
  <si>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</si>
  <si>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</si>
  <si>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</si>
  <si>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</si>
  <si>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</si>
  <si>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</si>
  <si>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</si>
  <si>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</si>
  <si>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</si>
  <si>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</si>
  <si>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</si>
  <si>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</si>
  <si>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</si>
  <si>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</si>
  <si>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</si>
  <si>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</si>
  <si>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</si>
  <si>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</si>
  <si>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</si>
  <si>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</si>
  <si>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</si>
  <si>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</si>
  <si>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</si>
  <si>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</si>
  <si>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</si>
  <si>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</si>
  <si>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</si>
  <si>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</si>
  <si>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</si>
  <si>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</si>
  <si>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</si>
  <si>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</si>
  <si>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</si>
  <si>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</si>
  <si>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</si>
  <si>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</si>
  <si>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</si>
  <si>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</si>
  <si>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</si>
  <si>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</si>
  <si>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</si>
  <si>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</si>
  <si>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</si>
  <si>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</si>
  <si>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</si>
  <si>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</si>
  <si>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</si>
  <si>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</si>
  <si>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</si>
  <si>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</si>
  <si>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</si>
  <si>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</si>
  <si>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</si>
  <si>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</si>
  <si>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</si>
  <si>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</si>
  <si>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</si>
  <si>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</si>
  <si>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</si>
  <si>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</si>
  <si>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</si>
  <si>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</si>
  <si>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</si>
  <si>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</si>
  <si>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</si>
  <si>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</si>
  <si>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</si>
  <si>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C2,C4,C6,C8,C10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</si>
  <si>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</si>
  <si>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</si>
  <si>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</si>
  <si>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</si>
  <si>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</si>
  <si>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</si>
  <si>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</si>
  <si>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</si>
  <si>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</si>
  <si>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</si>
  <si>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</si>
  <si>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</si>
  <si>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</si>
  <si>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</si>
  <si>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</si>
  <si>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</si>
  <si>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</si>
  <si>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</si>
  <si>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</si>
  <si>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</si>
  <si>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</si>
  <si>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</si>
  <si>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</si>
  <si>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</si>
  <si>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</si>
  <si>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</si>
  <si>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</si>
  <si>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</si>
  <si>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</si>
  <si>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</si>
  <si>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</si>
  <si>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</si>
  <si>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</si>
  <si>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</si>
  <si>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</si>
  <si>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</si>
  <si>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</si>
  <si>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</si>
  <si>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</si>
  <si>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</si>
  <si>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603-MFR-25FBF52-100K</t>
  </si>
  <si>
    <t>841-MPX4250AP</t>
  </si>
  <si>
    <t>Mouser Full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</si>
  <si>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</si>
  <si>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</si>
  <si>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</si>
  <si>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</si>
  <si>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</si>
  <si>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497-5981-5-ND</t>
  </si>
  <si>
    <t>Slightly different part from Digikey as they no longer stock the original version</t>
  </si>
  <si>
    <t>R1,R3,R59</t>
  </si>
  <si>
    <t>R54</t>
  </si>
  <si>
    <t>R10,R13,R16,R19,R21,R23,R24,R29,R30,R39,R40,R50,R51,R57,R58</t>
  </si>
  <si>
    <t>R9,R12,R15,R18</t>
  </si>
  <si>
    <t>R1,R3,R26,R28,R33,R34,R59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</si>
</sst>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MFP-25BRD52-3K9/3.9KADCT-ND/2059137" TargetMode="External"/><Relationship Id="rId6" Type="http://schemas.openxmlformats.org/officeDocument/2006/relationships/hyperlink" Target="http://search.digikey.com/us/en/products/MFR-25FBF-100K/100KXBK-ND/13473" TargetMode="External"/><Relationship Id="rId7" Type="http://schemas.openxmlformats.org/officeDocument/2006/relationships/hyperlink" Target="http://www.digikey.com.au/product-detail/en/MPX4250AP/MPX4250AP-ND/464053" TargetMode="External"/><Relationship Id="rId8" Type="http://schemas.openxmlformats.org/officeDocument/2006/relationships/hyperlink" Target="http://www.digikey.com/product-detail/en/TAP106K035SCS/478-1842-ND/563945" TargetMode="External"/><Relationship Id="rId9" Type="http://schemas.openxmlformats.org/officeDocument/2006/relationships/hyperlink" Target="http://search.digikey.com/us/en/products/FK14X7R1H334K/445-5312-ND/2256792" TargetMode="External"/><Relationship Id="rId10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MFP-25BRD52-3K9/3.9KADCT-ND/2059137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search.digikey.com/us/en/products/TAP476K010SCS/478-1910-ND/564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abSelected="1" topLeftCell="A16" workbookViewId="0">
      <selection activeCell="B30" sqref="B30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114</v>
      </c>
      <c r="C1" s="1" t="s">
        <v>1</v>
      </c>
      <c r="D1" s="1" t="s">
        <v>2</v>
      </c>
      <c r="E1" s="1" t="s">
        <v>3</v>
      </c>
      <c r="F1" s="1" t="s">
        <v>141</v>
      </c>
      <c r="G1" s="1" t="s">
        <v>5</v>
      </c>
      <c r="H1" s="1" t="s">
        <v>197</v>
      </c>
      <c r="I1" s="1" t="s">
        <v>6</v>
      </c>
      <c r="J1" s="1" t="s">
        <v>7</v>
      </c>
      <c r="K1" s="1" t="s">
        <v>220</v>
      </c>
      <c r="L1" s="1" t="s">
        <v>8</v>
      </c>
      <c r="M1" s="1" t="s">
        <v>9</v>
      </c>
      <c r="N1" s="1" t="s">
        <v>10</v>
      </c>
      <c r="O1" s="21" t="s">
        <v>126</v>
      </c>
      <c r="P1" s="21" t="s">
        <v>232</v>
      </c>
      <c r="Q1" s="21" t="s">
        <v>132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161</v>
      </c>
      <c r="E3" s="3" t="s">
        <v>12</v>
      </c>
      <c r="F3" s="3"/>
      <c r="G3" s="3" t="s">
        <v>16</v>
      </c>
      <c r="H3" s="3" t="s">
        <v>175</v>
      </c>
      <c r="I3" s="3" t="s">
        <v>162</v>
      </c>
      <c r="J3" s="2" t="s">
        <v>163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5</v>
      </c>
      <c r="B4" s="4" t="s">
        <v>189</v>
      </c>
      <c r="C4" s="3" t="s">
        <v>14</v>
      </c>
      <c r="D4" s="2" t="s">
        <v>158</v>
      </c>
      <c r="E4" s="3" t="s">
        <v>15</v>
      </c>
      <c r="F4" s="3"/>
      <c r="G4" s="3" t="s">
        <v>16</v>
      </c>
      <c r="H4" s="3" t="s">
        <v>175</v>
      </c>
      <c r="I4" s="3" t="s">
        <v>160</v>
      </c>
      <c r="J4" s="2" t="s">
        <v>159</v>
      </c>
      <c r="K4" s="2" t="str">
        <f>VLOOKUP(I4,'[1]Component List'!$L:$N,3,FALSE)</f>
        <v>80-C322C224K5R</v>
      </c>
      <c r="L4" s="27">
        <v>0.66</v>
      </c>
      <c r="M4" s="27">
        <f t="shared" si="2"/>
        <v>3.3000000000000003</v>
      </c>
      <c r="N4" s="4"/>
      <c r="O4" s="4" t="str">
        <f t="shared" si="0"/>
        <v>5,399-4353-ND</v>
      </c>
      <c r="P4" t="str">
        <f t="shared" ref="P4:P38" si="4">IF(NOT(K4=""),K4&amp;"|"&amp;A4,"")</f>
        <v>80-C322C224K5R|5</v>
      </c>
      <c r="Q4" t="str">
        <f t="shared" si="3"/>
        <v>Capacitor - 5x 0.22uF</v>
      </c>
    </row>
    <row r="5" spans="1:17" ht="17" thickBot="1" x14ac:dyDescent="0.25">
      <c r="A5" s="20">
        <f t="shared" si="1"/>
        <v>7</v>
      </c>
      <c r="B5" s="4" t="s">
        <v>190</v>
      </c>
      <c r="C5" s="3" t="s">
        <v>17</v>
      </c>
      <c r="D5" s="3" t="s">
        <v>155</v>
      </c>
      <c r="E5" s="3" t="s">
        <v>15</v>
      </c>
      <c r="F5" s="3"/>
      <c r="G5" s="3" t="s">
        <v>16</v>
      </c>
      <c r="H5" s="3" t="s">
        <v>175</v>
      </c>
      <c r="I5" s="3" t="s">
        <v>213</v>
      </c>
      <c r="J5" s="2" t="s">
        <v>214</v>
      </c>
      <c r="K5" s="2" t="s">
        <v>223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81</v>
      </c>
      <c r="C6" s="3" t="s">
        <v>18</v>
      </c>
      <c r="D6" s="3" t="s">
        <v>164</v>
      </c>
      <c r="E6" s="3" t="s">
        <v>12</v>
      </c>
      <c r="F6" s="3"/>
      <c r="G6" s="3" t="s">
        <v>13</v>
      </c>
      <c r="H6" s="3" t="s">
        <v>175</v>
      </c>
      <c r="I6" s="3" t="s">
        <v>215</v>
      </c>
      <c r="J6" s="2" t="s">
        <v>216</v>
      </c>
      <c r="K6" s="2" t="s">
        <v>224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92</v>
      </c>
      <c r="C7" s="3" t="s">
        <v>19</v>
      </c>
      <c r="D7" s="2" t="s">
        <v>169</v>
      </c>
      <c r="E7" s="3" t="s">
        <v>15</v>
      </c>
      <c r="F7" s="3"/>
      <c r="G7" s="3" t="s">
        <v>13</v>
      </c>
      <c r="H7" s="3" t="s">
        <v>175</v>
      </c>
      <c r="I7" s="3" t="s">
        <v>167</v>
      </c>
      <c r="J7" s="2" t="s">
        <v>168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1</v>
      </c>
      <c r="B8" s="4" t="s">
        <v>91</v>
      </c>
      <c r="C8" s="3" t="s">
        <v>20</v>
      </c>
      <c r="D8" s="2" t="s">
        <v>170</v>
      </c>
      <c r="E8" s="3" t="s">
        <v>15</v>
      </c>
      <c r="F8" s="3"/>
      <c r="G8" s="3" t="s">
        <v>16</v>
      </c>
      <c r="H8" s="3" t="s">
        <v>175</v>
      </c>
      <c r="I8" s="3" t="s">
        <v>171</v>
      </c>
      <c r="J8" s="2" t="s">
        <v>172</v>
      </c>
      <c r="K8" s="2" t="str">
        <f>VLOOKUP(I8,'[1]Component List'!$L:$N,3,FALSE)</f>
        <v>80-C317C103K5R</v>
      </c>
      <c r="L8" s="27">
        <v>0.24</v>
      </c>
      <c r="M8" s="27">
        <f t="shared" si="2"/>
        <v>0.24</v>
      </c>
      <c r="N8" s="4"/>
      <c r="O8" s="4" t="str">
        <f t="shared" si="0"/>
        <v>1,399-4206-ND</v>
      </c>
      <c r="P8" t="str">
        <f t="shared" si="4"/>
        <v>80-C317C103K5R|1</v>
      </c>
      <c r="Q8" t="str">
        <f t="shared" si="3"/>
        <v>Capacitor - 1x 0.01uF</v>
      </c>
    </row>
    <row r="9" spans="1:17" ht="17" thickBot="1" x14ac:dyDescent="0.25">
      <c r="A9" s="20">
        <f t="shared" si="1"/>
        <v>3</v>
      </c>
      <c r="B9" s="4" t="s">
        <v>191</v>
      </c>
      <c r="C9" s="3" t="s">
        <v>21</v>
      </c>
      <c r="D9" s="3" t="s">
        <v>152</v>
      </c>
      <c r="E9" s="3" t="s">
        <v>15</v>
      </c>
      <c r="F9" s="3"/>
      <c r="G9" s="3" t="s">
        <v>16</v>
      </c>
      <c r="H9" s="3" t="s">
        <v>175</v>
      </c>
      <c r="I9" s="3" t="s">
        <v>153</v>
      </c>
      <c r="J9" s="2" t="s">
        <v>154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121</v>
      </c>
      <c r="C10" s="3" t="s">
        <v>122</v>
      </c>
      <c r="D10" s="3" t="s">
        <v>125</v>
      </c>
      <c r="E10" s="3" t="s">
        <v>15</v>
      </c>
      <c r="F10" s="3"/>
      <c r="G10" s="3" t="s">
        <v>16</v>
      </c>
      <c r="H10" s="3" t="s">
        <v>175</v>
      </c>
      <c r="I10" s="3" t="s">
        <v>124</v>
      </c>
      <c r="J10" s="2" t="s">
        <v>123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182</v>
      </c>
      <c r="C12" s="3" t="s">
        <v>135</v>
      </c>
      <c r="D12" s="7" t="s">
        <v>22</v>
      </c>
      <c r="E12" s="3" t="s">
        <v>23</v>
      </c>
      <c r="F12" s="3"/>
      <c r="G12" s="3" t="s">
        <v>24</v>
      </c>
      <c r="H12" s="3" t="s">
        <v>175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192</v>
      </c>
      <c r="C13" s="3" t="s">
        <v>212</v>
      </c>
      <c r="D13" s="3" t="s">
        <v>211</v>
      </c>
      <c r="E13" s="3" t="s">
        <v>208</v>
      </c>
      <c r="F13" s="3"/>
      <c r="G13" s="3" t="s">
        <v>24</v>
      </c>
      <c r="H13" s="3" t="s">
        <v>175</v>
      </c>
      <c r="I13" s="3" t="s">
        <v>209</v>
      </c>
      <c r="J13" s="2" t="s">
        <v>210</v>
      </c>
      <c r="K13" s="2" t="s">
        <v>221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194</v>
      </c>
      <c r="C14" s="3" t="s">
        <v>31</v>
      </c>
      <c r="D14" s="3" t="s">
        <v>105</v>
      </c>
      <c r="E14" s="3" t="s">
        <v>82</v>
      </c>
      <c r="F14" s="3"/>
      <c r="G14" s="3"/>
      <c r="H14" s="3" t="s">
        <v>176</v>
      </c>
      <c r="I14" s="3" t="s">
        <v>195</v>
      </c>
      <c r="J14" s="2" t="s">
        <v>106</v>
      </c>
      <c r="K14" s="2" t="s">
        <v>222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193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175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103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175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118</v>
      </c>
      <c r="C19" s="3" t="s">
        <v>127</v>
      </c>
      <c r="D19" s="3" t="s">
        <v>219</v>
      </c>
      <c r="E19" s="3"/>
      <c r="F19" s="3"/>
      <c r="G19" s="3" t="s">
        <v>218</v>
      </c>
      <c r="H19" s="3" t="s">
        <v>176</v>
      </c>
      <c r="I19" s="3">
        <v>1935161</v>
      </c>
      <c r="J19" s="2" t="s">
        <v>217</v>
      </c>
      <c r="K19" s="2" t="s">
        <v>225</v>
      </c>
      <c r="L19" s="26">
        <v>0.38</v>
      </c>
      <c r="M19" s="27">
        <f>L19*A19</f>
        <v>5.32</v>
      </c>
      <c r="N19" s="4" t="s">
        <v>120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113</v>
      </c>
      <c r="C20" s="3" t="s">
        <v>42</v>
      </c>
      <c r="D20" s="3" t="s">
        <v>97</v>
      </c>
      <c r="E20" s="3"/>
      <c r="F20" s="3"/>
      <c r="G20" s="3"/>
      <c r="H20" s="3" t="s">
        <v>176</v>
      </c>
      <c r="I20" s="3" t="s">
        <v>234</v>
      </c>
      <c r="J20" s="2" t="s">
        <v>96</v>
      </c>
      <c r="K20" s="2" t="s">
        <v>233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6</v>
      </c>
      <c r="B21" s="4" t="s">
        <v>102</v>
      </c>
      <c r="C21" s="3" t="s">
        <v>128</v>
      </c>
      <c r="D21" s="3" t="s">
        <v>112</v>
      </c>
      <c r="E21" s="3"/>
      <c r="F21" s="3"/>
      <c r="G21" s="3" t="s">
        <v>111</v>
      </c>
      <c r="H21" s="3" t="s">
        <v>176</v>
      </c>
      <c r="I21" s="3" t="s">
        <v>207</v>
      </c>
      <c r="J21" s="2" t="s">
        <v>109</v>
      </c>
      <c r="K21" s="2" t="e">
        <f>VLOOKUP(I21,'[1]Component List'!$L:$N,3,FALSE)</f>
        <v>#N/A</v>
      </c>
      <c r="L21" s="27">
        <v>0.56000000000000005</v>
      </c>
      <c r="M21" s="27">
        <f>L21*A21</f>
        <v>3.3600000000000003</v>
      </c>
      <c r="N21" s="4"/>
      <c r="O21" s="4" t="str">
        <f t="shared" si="0"/>
        <v>6,S1012EC-40-ND</v>
      </c>
      <c r="P21" t="e">
        <f t="shared" si="4"/>
        <v>#N/A</v>
      </c>
      <c r="Q21" t="str">
        <f t="shared" si="5"/>
        <v>6x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196</v>
      </c>
      <c r="C23" s="3" t="s">
        <v>129</v>
      </c>
      <c r="D23" s="3" t="s">
        <v>94</v>
      </c>
      <c r="E23" s="3" t="s">
        <v>70</v>
      </c>
      <c r="F23" s="3"/>
      <c r="G23" s="3" t="s">
        <v>43</v>
      </c>
      <c r="H23" s="3" t="s">
        <v>175</v>
      </c>
      <c r="I23" s="3" t="s">
        <v>95</v>
      </c>
      <c r="J23" s="2" t="s">
        <v>238</v>
      </c>
      <c r="K23" s="2" t="str">
        <f>VLOOKUP(I23,'[1]Component List'!$L:$N,3,FALSE)</f>
        <v>511-STP62NS04Z</v>
      </c>
      <c r="L23" s="27">
        <v>1.51</v>
      </c>
      <c r="M23" s="27">
        <f>L23*A23</f>
        <v>12.08</v>
      </c>
      <c r="N23" s="4" t="s">
        <v>239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1</v>
      </c>
      <c r="B25" s="4" t="s">
        <v>241</v>
      </c>
      <c r="C25" s="3" t="s">
        <v>44</v>
      </c>
      <c r="D25" s="3" t="s">
        <v>179</v>
      </c>
      <c r="E25" s="3"/>
      <c r="F25" s="3"/>
      <c r="G25" s="3" t="s">
        <v>45</v>
      </c>
      <c r="H25" s="3" t="s">
        <v>175</v>
      </c>
      <c r="I25" s="3" t="s">
        <v>205</v>
      </c>
      <c r="J25" s="2" t="s">
        <v>178</v>
      </c>
      <c r="K25" s="2" t="s">
        <v>226</v>
      </c>
      <c r="L25" s="27">
        <v>0.08</v>
      </c>
      <c r="M25" s="27">
        <f t="shared" ref="M25:M32" si="6">L25*A25</f>
        <v>0.08</v>
      </c>
      <c r="N25" s="4"/>
      <c r="O25" s="4" t="str">
        <f t="shared" si="0"/>
        <v>1,10KQBK-ND</v>
      </c>
      <c r="P25" t="str">
        <f t="shared" si="4"/>
        <v>603-MFR-25FBF52-10K|1</v>
      </c>
      <c r="Q25" t="str">
        <f>"Resistor - " &amp; A25&amp;"x "&amp;C25</f>
        <v>Resistor - 1x 10k</v>
      </c>
    </row>
    <row r="26" spans="1:17" ht="27" thickBot="1" x14ac:dyDescent="0.25">
      <c r="A26" s="20">
        <f>LEN(B26)-LEN(SUBSTITUTE(B26,",",""))+1</f>
        <v>15</v>
      </c>
      <c r="B26" s="4" t="s">
        <v>242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175</v>
      </c>
      <c r="I26" s="3" t="s">
        <v>203</v>
      </c>
      <c r="J26" s="2" t="s">
        <v>50</v>
      </c>
      <c r="K26" s="2" t="s">
        <v>227</v>
      </c>
      <c r="L26" s="27">
        <v>0.06</v>
      </c>
      <c r="M26" s="27">
        <f t="shared" si="6"/>
        <v>0.89999999999999991</v>
      </c>
      <c r="N26" s="4"/>
      <c r="O26" s="4" t="str">
        <f t="shared" si="0"/>
        <v>15,1.00KXBK-ND</v>
      </c>
      <c r="P26" t="str">
        <f t="shared" si="4"/>
        <v>603-MFR-25FBF52-1K|15</v>
      </c>
      <c r="Q26" t="str">
        <f t="shared" ref="Q26:Q32" si="7">"Resistor - " &amp; A26&amp;"x "&amp;C26</f>
        <v>Resistor - 15x 1k</v>
      </c>
    </row>
    <row r="27" spans="1:17" ht="27" thickBot="1" x14ac:dyDescent="0.25">
      <c r="A27" s="20">
        <f>LEN(B27)-LEN(SUBSTITUTE(B27,",",""))+1</f>
        <v>4</v>
      </c>
      <c r="B27" s="13" t="s">
        <v>243</v>
      </c>
      <c r="C27" s="14">
        <v>680</v>
      </c>
      <c r="D27" s="7" t="s">
        <v>150</v>
      </c>
      <c r="E27" s="3"/>
      <c r="F27" s="14"/>
      <c r="G27" s="14" t="s">
        <v>151</v>
      </c>
      <c r="H27" s="14" t="s">
        <v>175</v>
      </c>
      <c r="I27" s="3" t="s">
        <v>202</v>
      </c>
      <c r="J27" s="2" t="s">
        <v>149</v>
      </c>
      <c r="K27" s="2" t="s">
        <v>228</v>
      </c>
      <c r="L27" s="27">
        <v>0.22</v>
      </c>
      <c r="M27" s="27">
        <f t="shared" si="6"/>
        <v>0.88</v>
      </c>
      <c r="N27" s="13" t="s">
        <v>108</v>
      </c>
      <c r="O27" s="4" t="str">
        <f t="shared" si="0"/>
        <v>4,A105963CT-ND</v>
      </c>
      <c r="P27" t="str">
        <f>IF(NOT(K27=""),K27&amp;"|"&amp;A27,"")</f>
        <v>279-LR1F680R|4</v>
      </c>
      <c r="Q27" t="str">
        <f t="shared" si="7"/>
        <v>Resistor - 4x 680</v>
      </c>
    </row>
    <row r="28" spans="1:17" ht="40" thickBot="1" x14ac:dyDescent="0.25">
      <c r="A28" s="20">
        <f>LEN(B28)-LEN(SUBSTITUTE(B28,",",""))+1</f>
        <v>6</v>
      </c>
      <c r="B28" s="4" t="s">
        <v>198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175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 x14ac:dyDescent="0.25">
      <c r="A29" s="20">
        <f>LEN(B29)-LEN(SUBSTITUTE(B29,",",""))+1</f>
        <v>7</v>
      </c>
      <c r="B29" s="4" t="s">
        <v>244</v>
      </c>
      <c r="C29" s="3" t="s">
        <v>134</v>
      </c>
      <c r="D29" s="3" t="s">
        <v>235</v>
      </c>
      <c r="E29" s="3"/>
      <c r="F29" s="3"/>
      <c r="G29" s="3" t="s">
        <v>45</v>
      </c>
      <c r="H29" s="3" t="s">
        <v>175</v>
      </c>
      <c r="I29" s="3" t="s">
        <v>236</v>
      </c>
      <c r="J29" s="2" t="s">
        <v>237</v>
      </c>
      <c r="K29" s="2" t="s">
        <v>229</v>
      </c>
      <c r="L29" s="27">
        <v>0.14000000000000001</v>
      </c>
      <c r="M29" s="27">
        <v>0.16</v>
      </c>
      <c r="N29" s="6"/>
      <c r="O29" s="4" t="str">
        <f>IF(NOT(J29=""),A29&amp;","&amp;J29,"")</f>
        <v>7,2.49KXBK-ND</v>
      </c>
      <c r="P29" t="str">
        <f>IF(NOT(K29=""),K29&amp;"|"&amp;A29,"")</f>
        <v>603-MFR-25FBF52-2K49|7</v>
      </c>
      <c r="Q29" t="str">
        <f>"Resistor - " &amp; A29&amp;"x "&amp;C29</f>
        <v>Resistor - 7x 0.1% 2.49k</v>
      </c>
    </row>
    <row r="30" spans="1:17" ht="17" thickBot="1" x14ac:dyDescent="0.25">
      <c r="A30" s="20">
        <v>1</v>
      </c>
      <c r="B30" s="4" t="s">
        <v>79</v>
      </c>
      <c r="C30" s="3" t="s">
        <v>133</v>
      </c>
      <c r="D30" s="3" t="s">
        <v>56</v>
      </c>
      <c r="E30" s="3"/>
      <c r="F30" s="3"/>
      <c r="G30" s="3" t="s">
        <v>45</v>
      </c>
      <c r="H30" s="3" t="s">
        <v>175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107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199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175</v>
      </c>
      <c r="I31" s="3" t="s">
        <v>206</v>
      </c>
      <c r="J31" s="2" t="s">
        <v>62</v>
      </c>
      <c r="K31" s="2" t="s">
        <v>230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603-MFR-25FBF52-100K|12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200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175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175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86</v>
      </c>
      <c r="C35" s="3" t="s">
        <v>130</v>
      </c>
      <c r="D35" s="3" t="s">
        <v>85</v>
      </c>
      <c r="E35" s="3" t="s">
        <v>84</v>
      </c>
      <c r="F35" s="3"/>
      <c r="G35" s="3" t="s">
        <v>67</v>
      </c>
      <c r="H35" s="3" t="s">
        <v>175</v>
      </c>
      <c r="I35" s="3" t="s">
        <v>204</v>
      </c>
      <c r="J35" s="2" t="s">
        <v>83</v>
      </c>
      <c r="K35" s="2" t="s">
        <v>231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201</v>
      </c>
      <c r="C36" s="14" t="s">
        <v>137</v>
      </c>
      <c r="D36" s="7" t="s">
        <v>138</v>
      </c>
      <c r="E36" s="3" t="s">
        <v>139</v>
      </c>
      <c r="F36" s="14"/>
      <c r="G36" s="14" t="s">
        <v>72</v>
      </c>
      <c r="H36" s="14" t="s">
        <v>175</v>
      </c>
      <c r="I36" s="14" t="s">
        <v>137</v>
      </c>
      <c r="J36" s="14" t="s">
        <v>140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184</v>
      </c>
      <c r="C37" s="14" t="s">
        <v>186</v>
      </c>
      <c r="D37" s="3" t="s">
        <v>185</v>
      </c>
      <c r="E37" s="3" t="s">
        <v>139</v>
      </c>
      <c r="F37" s="14"/>
      <c r="G37" s="14" t="s">
        <v>187</v>
      </c>
      <c r="H37" s="31" t="s">
        <v>175</v>
      </c>
      <c r="I37" s="14" t="s">
        <v>186</v>
      </c>
      <c r="J37" s="14" t="s">
        <v>188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89</v>
      </c>
      <c r="C38" s="3" t="s">
        <v>131</v>
      </c>
      <c r="D38" s="3"/>
      <c r="E38" s="3"/>
      <c r="F38" s="3"/>
      <c r="G38" s="3"/>
      <c r="H38" s="3" t="s">
        <v>175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 x14ac:dyDescent="0.25">
      <c r="A40" s="18">
        <v>0</v>
      </c>
      <c r="B40" s="4" t="s">
        <v>101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 x14ac:dyDescent="0.25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 x14ac:dyDescent="0.25">
      <c r="A43" s="18">
        <v>1</v>
      </c>
      <c r="B43" s="4" t="s">
        <v>104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 x14ac:dyDescent="0.25">
      <c r="A44" s="18">
        <v>1</v>
      </c>
      <c r="B44" s="4" t="s">
        <v>99</v>
      </c>
      <c r="C44" s="3"/>
      <c r="D44" s="3"/>
      <c r="E44" s="3"/>
      <c r="F44" s="3"/>
      <c r="G44" s="3"/>
      <c r="H44" s="3"/>
      <c r="I44" s="3"/>
      <c r="J44" s="3" t="s">
        <v>98</v>
      </c>
      <c r="K44" s="3"/>
      <c r="L44" s="3">
        <v>61.65</v>
      </c>
      <c r="M44" s="6"/>
      <c r="N44" s="4" t="s">
        <v>100</v>
      </c>
      <c r="P44" t="str">
        <f t="shared" ref="P44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86.36</v>
      </c>
      <c r="N45" s="11" t="s">
        <v>74</v>
      </c>
      <c r="P45" t="str">
        <f t="shared" ref="P45" si="14">IF(NOT(E45=""),E45&amp;"|"&amp;#REF!,"")</f>
        <v/>
      </c>
    </row>
    <row r="46" spans="1:17" x14ac:dyDescent="0.2">
      <c r="P46" t="str">
        <f t="shared" ref="P46" si="15">IF(NOT(E46=""),E46&amp;"|"&amp;#REF!,"")</f>
        <v/>
      </c>
    </row>
    <row r="47" spans="1:17" x14ac:dyDescent="0.2">
      <c r="P47" t="str">
        <f t="shared" ref="P47" si="16">IF(NOT(E47=""),E47&amp;"|"&amp;#REF!,"")</f>
        <v/>
      </c>
    </row>
    <row r="48" spans="1:17" x14ac:dyDescent="0.2">
      <c r="P48" t="str">
        <f t="shared" ref="P48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30" r:id="rId5"/>
    <hyperlink ref="J31" r:id="rId6"/>
    <hyperlink ref="J35" r:id="rId7"/>
    <hyperlink ref="J3" r:id="rId8" display="478-1842-ND"/>
    <hyperlink ref="J7" r:id="rId9" display="445-5312-ND"/>
    <hyperlink ref="J8" r:id="rId10" display="399-4148-ND"/>
    <hyperlink ref="J29" r:id="rId11" display="985-1047-1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opLeftCell="A4" workbookViewId="0">
      <selection activeCell="B30" sqref="B30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114</v>
      </c>
      <c r="C1" s="1" t="s">
        <v>1</v>
      </c>
      <c r="D1" s="1" t="s">
        <v>2</v>
      </c>
      <c r="E1" s="1" t="s">
        <v>3</v>
      </c>
      <c r="F1" s="1" t="s">
        <v>141</v>
      </c>
      <c r="G1" s="1" t="s">
        <v>4</v>
      </c>
      <c r="H1" s="1" t="s">
        <v>174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126</v>
      </c>
      <c r="P1" s="21" t="s">
        <v>132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161</v>
      </c>
      <c r="E3" s="3" t="s">
        <v>12</v>
      </c>
      <c r="F3" s="3"/>
      <c r="G3" s="3">
        <v>4</v>
      </c>
      <c r="H3" s="3" t="s">
        <v>175</v>
      </c>
      <c r="I3" s="3" t="s">
        <v>16</v>
      </c>
      <c r="J3" s="3" t="s">
        <v>162</v>
      </c>
      <c r="K3" s="2" t="s">
        <v>163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5</v>
      </c>
      <c r="B4" s="4" t="s">
        <v>90</v>
      </c>
      <c r="C4" s="3" t="s">
        <v>14</v>
      </c>
      <c r="D4" s="2" t="s">
        <v>158</v>
      </c>
      <c r="E4" s="3" t="s">
        <v>15</v>
      </c>
      <c r="F4" s="3"/>
      <c r="G4" s="3">
        <v>15</v>
      </c>
      <c r="H4" s="3" t="s">
        <v>175</v>
      </c>
      <c r="I4" s="3" t="s">
        <v>16</v>
      </c>
      <c r="J4" s="3" t="s">
        <v>160</v>
      </c>
      <c r="K4" s="2" t="s">
        <v>159</v>
      </c>
      <c r="L4" s="5">
        <v>0.66</v>
      </c>
      <c r="M4" s="6">
        <f t="shared" si="1"/>
        <v>3.3000000000000003</v>
      </c>
      <c r="N4" s="4"/>
      <c r="O4" s="4" t="str">
        <f t="shared" si="2"/>
        <v>5,399-4353-ND</v>
      </c>
      <c r="P4" t="str">
        <f t="shared" ref="P4:P10" si="3">"Capacitor - " &amp;A4&amp;"x "&amp;C4</f>
        <v>Capacitor - 5x 0.22uF</v>
      </c>
    </row>
    <row r="5" spans="1:16" ht="27" thickBot="1" x14ac:dyDescent="0.25">
      <c r="A5" s="20">
        <f t="shared" si="0"/>
        <v>7</v>
      </c>
      <c r="B5" s="4" t="s">
        <v>93</v>
      </c>
      <c r="C5" s="3" t="s">
        <v>17</v>
      </c>
      <c r="D5" s="3" t="s">
        <v>155</v>
      </c>
      <c r="E5" s="3" t="s">
        <v>15</v>
      </c>
      <c r="F5" s="3"/>
      <c r="G5" s="3">
        <v>17</v>
      </c>
      <c r="H5" s="3" t="s">
        <v>175</v>
      </c>
      <c r="I5" s="3" t="s">
        <v>16</v>
      </c>
      <c r="J5" s="3" t="s">
        <v>156</v>
      </c>
      <c r="K5" s="2" t="s">
        <v>157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81</v>
      </c>
      <c r="C6" s="3" t="s">
        <v>18</v>
      </c>
      <c r="D6" s="3" t="s">
        <v>164</v>
      </c>
      <c r="E6" s="3" t="s">
        <v>12</v>
      </c>
      <c r="F6" s="3"/>
      <c r="G6" s="3">
        <v>2</v>
      </c>
      <c r="H6" s="3" t="s">
        <v>175</v>
      </c>
      <c r="I6" s="3" t="s">
        <v>16</v>
      </c>
      <c r="J6" s="3" t="s">
        <v>165</v>
      </c>
      <c r="K6" s="2" t="s">
        <v>166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92</v>
      </c>
      <c r="C7" s="3" t="s">
        <v>19</v>
      </c>
      <c r="D7" s="2" t="s">
        <v>169</v>
      </c>
      <c r="E7" s="3" t="s">
        <v>15</v>
      </c>
      <c r="F7" s="3"/>
      <c r="G7" s="3">
        <v>2</v>
      </c>
      <c r="H7" s="3" t="s">
        <v>175</v>
      </c>
      <c r="I7" s="3" t="s">
        <v>13</v>
      </c>
      <c r="J7" s="3" t="s">
        <v>167</v>
      </c>
      <c r="K7" s="2" t="s">
        <v>168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1</v>
      </c>
      <c r="B8" s="4" t="s">
        <v>91</v>
      </c>
      <c r="C8" s="3" t="s">
        <v>20</v>
      </c>
      <c r="D8" s="2" t="s">
        <v>170</v>
      </c>
      <c r="E8" s="3" t="s">
        <v>15</v>
      </c>
      <c r="F8" s="3"/>
      <c r="G8" s="3">
        <v>3</v>
      </c>
      <c r="H8" s="3" t="s">
        <v>175</v>
      </c>
      <c r="I8" s="3" t="s">
        <v>16</v>
      </c>
      <c r="J8" s="3" t="s">
        <v>171</v>
      </c>
      <c r="K8" s="2" t="s">
        <v>172</v>
      </c>
      <c r="L8" s="5">
        <v>0.24</v>
      </c>
      <c r="M8" s="6">
        <f t="shared" si="1"/>
        <v>0.24</v>
      </c>
      <c r="N8" s="4"/>
      <c r="O8" s="4" t="str">
        <f t="shared" si="2"/>
        <v>1,399-4206-ND</v>
      </c>
      <c r="P8" t="str">
        <f t="shared" si="3"/>
        <v>Capacitor - 1x 0.01uF</v>
      </c>
    </row>
    <row r="9" spans="1:16" ht="17" thickBot="1" x14ac:dyDescent="0.25">
      <c r="A9" s="20">
        <f t="shared" si="0"/>
        <v>2</v>
      </c>
      <c r="B9" s="24" t="s">
        <v>148</v>
      </c>
      <c r="C9" s="3" t="s">
        <v>21</v>
      </c>
      <c r="D9" s="3" t="s">
        <v>152</v>
      </c>
      <c r="E9" s="3" t="s">
        <v>15</v>
      </c>
      <c r="F9" s="3"/>
      <c r="G9" s="3">
        <v>4</v>
      </c>
      <c r="H9" s="3" t="s">
        <v>175</v>
      </c>
      <c r="I9" s="3" t="s">
        <v>16</v>
      </c>
      <c r="J9" s="3" t="s">
        <v>153</v>
      </c>
      <c r="K9" s="2" t="s">
        <v>154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121</v>
      </c>
      <c r="C10" s="3" t="s">
        <v>122</v>
      </c>
      <c r="D10" s="3" t="s">
        <v>125</v>
      </c>
      <c r="E10" s="3" t="s">
        <v>15</v>
      </c>
      <c r="F10" s="3"/>
      <c r="G10" s="3"/>
      <c r="H10" s="3" t="s">
        <v>175</v>
      </c>
      <c r="I10" s="3" t="s">
        <v>16</v>
      </c>
      <c r="J10" s="3" t="s">
        <v>124</v>
      </c>
      <c r="K10" s="2" t="s">
        <v>123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182</v>
      </c>
      <c r="C12" s="3" t="s">
        <v>135</v>
      </c>
      <c r="D12" s="7" t="s">
        <v>22</v>
      </c>
      <c r="E12" s="3" t="s">
        <v>23</v>
      </c>
      <c r="F12" s="3"/>
      <c r="G12" s="3">
        <v>1</v>
      </c>
      <c r="H12" s="3" t="s">
        <v>175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181</v>
      </c>
      <c r="C13" s="3" t="s">
        <v>136</v>
      </c>
      <c r="D13" s="3" t="s">
        <v>28</v>
      </c>
      <c r="E13" s="3" t="s">
        <v>23</v>
      </c>
      <c r="F13" s="3"/>
      <c r="G13" s="3">
        <v>18</v>
      </c>
      <c r="H13" s="3" t="s">
        <v>176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143</v>
      </c>
      <c r="C14" s="3" t="s">
        <v>31</v>
      </c>
      <c r="D14" s="3" t="s">
        <v>105</v>
      </c>
      <c r="E14" s="3" t="s">
        <v>82</v>
      </c>
      <c r="F14" s="3"/>
      <c r="G14" s="3"/>
      <c r="H14" s="3" t="s">
        <v>176</v>
      </c>
      <c r="I14" s="3"/>
      <c r="J14" s="3"/>
      <c r="K14" s="2" t="s">
        <v>106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183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175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103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175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118</v>
      </c>
      <c r="C19" s="3" t="s">
        <v>127</v>
      </c>
      <c r="D19" s="3" t="s">
        <v>117</v>
      </c>
      <c r="E19" s="3"/>
      <c r="F19" s="3"/>
      <c r="G19" s="3"/>
      <c r="H19" s="3" t="s">
        <v>176</v>
      </c>
      <c r="I19" s="3" t="s">
        <v>116</v>
      </c>
      <c r="J19" s="3" t="s">
        <v>119</v>
      </c>
      <c r="K19" s="2" t="s">
        <v>115</v>
      </c>
      <c r="L19" s="3">
        <v>0.40200000000000002</v>
      </c>
      <c r="M19" s="6">
        <f>L19*A19</f>
        <v>5.6280000000000001</v>
      </c>
      <c r="N19" s="4" t="s">
        <v>120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113</v>
      </c>
      <c r="C20" s="3" t="s">
        <v>42</v>
      </c>
      <c r="D20" s="3" t="s">
        <v>97</v>
      </c>
      <c r="E20" s="3"/>
      <c r="F20" s="3"/>
      <c r="G20" s="3"/>
      <c r="H20" s="3" t="s">
        <v>176</v>
      </c>
      <c r="I20" s="3"/>
      <c r="J20" s="3"/>
      <c r="K20" s="2" t="s">
        <v>96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102</v>
      </c>
      <c r="C21" s="3" t="s">
        <v>128</v>
      </c>
      <c r="D21" s="3" t="s">
        <v>112</v>
      </c>
      <c r="E21" s="3"/>
      <c r="F21" s="3"/>
      <c r="G21" s="3">
        <v>1</v>
      </c>
      <c r="H21" s="3" t="s">
        <v>176</v>
      </c>
      <c r="I21" s="3" t="s">
        <v>111</v>
      </c>
      <c r="J21" s="3" t="s">
        <v>110</v>
      </c>
      <c r="K21" s="2" t="s">
        <v>109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142</v>
      </c>
      <c r="C23" s="3" t="s">
        <v>129</v>
      </c>
      <c r="D23" s="3" t="s">
        <v>94</v>
      </c>
      <c r="E23" s="3" t="s">
        <v>70</v>
      </c>
      <c r="F23" s="3"/>
      <c r="G23" s="3">
        <v>8</v>
      </c>
      <c r="H23" s="3" t="s">
        <v>175</v>
      </c>
      <c r="I23" s="3" t="s">
        <v>43</v>
      </c>
      <c r="J23" s="3" t="s">
        <v>95</v>
      </c>
      <c r="K23" s="2" t="s">
        <v>238</v>
      </c>
      <c r="L23" s="6">
        <v>1.51</v>
      </c>
      <c r="M23" s="6">
        <f>L23*A23</f>
        <v>9.06</v>
      </c>
      <c r="N23" s="4" t="s">
        <v>239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 t="shared" ref="A25:A32" si="5">LEN(B25)-LEN(SUBSTITUTE(B25,",",""))+1</f>
        <v>3</v>
      </c>
      <c r="B25" s="4" t="s">
        <v>177</v>
      </c>
      <c r="C25" s="3" t="s">
        <v>44</v>
      </c>
      <c r="D25" s="3" t="s">
        <v>179</v>
      </c>
      <c r="E25" s="3"/>
      <c r="F25" s="3"/>
      <c r="G25" s="3">
        <v>7</v>
      </c>
      <c r="H25" s="3" t="s">
        <v>175</v>
      </c>
      <c r="I25" s="3" t="s">
        <v>45</v>
      </c>
      <c r="J25" s="3" t="s">
        <v>46</v>
      </c>
      <c r="K25" s="2" t="s">
        <v>178</v>
      </c>
      <c r="L25" s="5">
        <v>0.08</v>
      </c>
      <c r="M25" s="6">
        <f t="shared" ref="M25:M32" si="6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 t="shared" si="5"/>
        <v>9</v>
      </c>
      <c r="B26" s="24" t="s">
        <v>180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175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2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 t="shared" si="5"/>
        <v>4</v>
      </c>
      <c r="B27" s="25" t="s">
        <v>147</v>
      </c>
      <c r="C27" s="14">
        <v>680</v>
      </c>
      <c r="D27" s="7" t="s">
        <v>150</v>
      </c>
      <c r="E27" s="3"/>
      <c r="F27" s="14"/>
      <c r="G27" s="14"/>
      <c r="H27" s="14" t="s">
        <v>175</v>
      </c>
      <c r="I27" s="14" t="s">
        <v>151</v>
      </c>
      <c r="J27" s="7"/>
      <c r="K27" s="2" t="s">
        <v>149</v>
      </c>
      <c r="L27" s="15">
        <v>0.22</v>
      </c>
      <c r="M27" s="6">
        <f t="shared" si="6"/>
        <v>0.88</v>
      </c>
      <c r="N27" s="13" t="s">
        <v>108</v>
      </c>
      <c r="O27" s="4" t="str">
        <f t="shared" si="2"/>
        <v>4,A105963CT-ND</v>
      </c>
      <c r="P27" t="str">
        <f t="shared" si="7"/>
        <v>Resistor - 4x 680</v>
      </c>
    </row>
    <row r="28" spans="1:16" ht="27" thickBot="1" x14ac:dyDescent="0.25">
      <c r="A28" s="20">
        <f t="shared" si="5"/>
        <v>6</v>
      </c>
      <c r="B28" s="4" t="s">
        <v>173</v>
      </c>
      <c r="C28" s="3">
        <v>470</v>
      </c>
      <c r="D28" s="3" t="s">
        <v>51</v>
      </c>
      <c r="E28" s="3"/>
      <c r="F28" s="3"/>
      <c r="G28" s="3">
        <v>9</v>
      </c>
      <c r="H28" s="3" t="s">
        <v>175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2"/>
        <v>6,RNF14FTD470RCT-ND</v>
      </c>
      <c r="P28" t="str">
        <f t="shared" si="7"/>
        <v>Resistor - 6x 470</v>
      </c>
    </row>
    <row r="29" spans="1:16" ht="27" thickBot="1" x14ac:dyDescent="0.25">
      <c r="A29" s="20">
        <f t="shared" si="5"/>
        <v>3</v>
      </c>
      <c r="B29" s="4" t="s">
        <v>240</v>
      </c>
      <c r="C29" s="3" t="s">
        <v>134</v>
      </c>
      <c r="D29" s="3" t="s">
        <v>235</v>
      </c>
      <c r="E29" s="3" t="s">
        <v>55</v>
      </c>
      <c r="F29" s="3"/>
      <c r="G29" s="3" t="s">
        <v>45</v>
      </c>
      <c r="H29" s="3" t="s">
        <v>175</v>
      </c>
      <c r="I29" s="3" t="s">
        <v>236</v>
      </c>
      <c r="J29" s="2" t="s">
        <v>237</v>
      </c>
      <c r="K29" s="2" t="s">
        <v>229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7"/>
        <v>Resistor - 3x 0.1% 2.49k</v>
      </c>
    </row>
    <row r="30" spans="1:16" ht="17" thickBot="1" x14ac:dyDescent="0.25">
      <c r="A30" s="20">
        <f t="shared" si="5"/>
        <v>1</v>
      </c>
      <c r="B30" s="4" t="s">
        <v>79</v>
      </c>
      <c r="C30" s="3" t="s">
        <v>133</v>
      </c>
      <c r="D30" s="3" t="s">
        <v>56</v>
      </c>
      <c r="E30" s="3"/>
      <c r="F30" s="3"/>
      <c r="G30" s="3">
        <v>1</v>
      </c>
      <c r="H30" s="3" t="s">
        <v>175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6"/>
        <v>0.46</v>
      </c>
      <c r="N30" s="4" t="s">
        <v>107</v>
      </c>
      <c r="O30" s="4" t="str">
        <f t="shared" si="2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si="5"/>
        <v>8</v>
      </c>
      <c r="B31" s="24" t="s">
        <v>146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175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6"/>
        <v>0.8</v>
      </c>
      <c r="N31" s="4"/>
      <c r="O31" s="4" t="str">
        <f t="shared" si="2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5"/>
        <v>2</v>
      </c>
      <c r="B32" s="24" t="s">
        <v>144</v>
      </c>
      <c r="C32" s="3">
        <v>160</v>
      </c>
      <c r="D32" s="3" t="s">
        <v>63</v>
      </c>
      <c r="E32" s="3"/>
      <c r="F32" s="3"/>
      <c r="G32" s="3">
        <v>4</v>
      </c>
      <c r="H32" s="3" t="s">
        <v>175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6"/>
        <v>0.54</v>
      </c>
      <c r="N32" s="4"/>
      <c r="O32" s="4" t="str">
        <f t="shared" si="2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175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86</v>
      </c>
      <c r="C35" s="3" t="s">
        <v>130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145</v>
      </c>
      <c r="C36" s="14" t="s">
        <v>137</v>
      </c>
      <c r="D36" s="7" t="s">
        <v>138</v>
      </c>
      <c r="E36" s="3" t="s">
        <v>139</v>
      </c>
      <c r="F36" s="14"/>
      <c r="G36" s="14">
        <v>2</v>
      </c>
      <c r="H36" s="14" t="s">
        <v>175</v>
      </c>
      <c r="I36" s="14" t="s">
        <v>72</v>
      </c>
      <c r="J36" s="14"/>
      <c r="K36" s="14" t="s">
        <v>140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184</v>
      </c>
      <c r="C37" s="14" t="s">
        <v>186</v>
      </c>
      <c r="D37" s="3" t="s">
        <v>185</v>
      </c>
      <c r="E37" s="3" t="s">
        <v>139</v>
      </c>
      <c r="F37" s="14"/>
      <c r="G37" s="14"/>
      <c r="H37" s="14" t="s">
        <v>175</v>
      </c>
      <c r="I37" s="14" t="s">
        <v>187</v>
      </c>
      <c r="J37" s="14" t="s">
        <v>186</v>
      </c>
      <c r="K37" s="14" t="s">
        <v>188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89</v>
      </c>
      <c r="C38" s="3" t="s">
        <v>131</v>
      </c>
      <c r="D38" s="3"/>
      <c r="E38" s="3"/>
      <c r="F38" s="3"/>
      <c r="G38" s="3"/>
      <c r="H38" s="3" t="s">
        <v>175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101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104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99</v>
      </c>
      <c r="C44" s="3"/>
      <c r="D44" s="3"/>
      <c r="E44" s="3"/>
      <c r="F44" s="3"/>
      <c r="G44" s="3"/>
      <c r="H44" s="3"/>
      <c r="I44" s="3"/>
      <c r="J44" s="3"/>
      <c r="K44" s="3" t="s">
        <v>98</v>
      </c>
      <c r="L44" s="3">
        <v>61.65</v>
      </c>
      <c r="M44" s="6"/>
      <c r="N44" s="4" t="s">
        <v>100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76.657999999999987</v>
      </c>
      <c r="N45" s="11" t="s">
        <v>74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30" r:id="rId7"/>
    <hyperlink ref="K31" r:id="rId8"/>
    <hyperlink ref="K35" r:id="rId9"/>
    <hyperlink ref="K6" r:id="rId10" display="478-1910-ND"/>
    <hyperlink ref="J29" r:id="rId11" display="985-1047-1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2017-04-06T12:12:54Z</dcterms:modified>
</cp:coreProperties>
</file>