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ЭтаКнига" defaultThemeVersion="124226"/>
  <xr:revisionPtr revIDLastSave="0" documentId="8_{C6572AA7-4580-46A4-A8A1-88016760D7E5}" xr6:coauthVersionLast="45" xr6:coauthVersionMax="45" xr10:uidLastSave="{00000000-0000-0000-0000-000000000000}"/>
  <bookViews>
    <workbookView xWindow="2340" yWindow="2340" windowWidth="21600" windowHeight="13635" tabRatio="947" firstSheet="2" activeTab="2" xr2:uid="{00000000-000D-0000-FFFF-FFFF00000000}"/>
  </bookViews>
  <sheets>
    <sheet name="Приложение 2" sheetId="73" state="hidden" r:id="rId1"/>
    <sheet name="4-1" sheetId="2" state="hidden" r:id="rId2"/>
    <sheet name="4-2" sheetId="3" r:id="rId3"/>
    <sheet name="4-3" sheetId="5" r:id="rId4"/>
    <sheet name="4-4" sheetId="6" r:id="rId5"/>
    <sheet name="4-5" sheetId="4" r:id="rId6"/>
    <sheet name="4-6" sheetId="7" state="hidden" r:id="rId7"/>
    <sheet name="4-7" sheetId="8" state="hidden" r:id="rId8"/>
    <sheet name="4-8" sheetId="9" state="hidden" r:id="rId9"/>
    <sheet name="4-9" sheetId="76" state="hidden" r:id="rId10"/>
    <sheet name="4-10" sheetId="11" state="hidden" r:id="rId11"/>
    <sheet name="4-11" sheetId="23" state="hidden" r:id="rId12"/>
    <sheet name="4-12" sheetId="69" state="hidden" r:id="rId13"/>
    <sheet name="4-13" sheetId="70" state="hidden" r:id="rId14"/>
    <sheet name="4-14" sheetId="22" state="hidden" r:id="rId15"/>
    <sheet name="4-15" sheetId="13" state="hidden" r:id="rId16"/>
    <sheet name="4-16" sheetId="14" state="hidden" r:id="rId17"/>
    <sheet name="4-17" sheetId="15" state="hidden" r:id="rId18"/>
    <sheet name="4-18" sheetId="16" state="hidden" r:id="rId19"/>
    <sheet name="Балансы" sheetId="83" state="hidden" r:id="rId20"/>
    <sheet name="4-19" sheetId="24" state="hidden" r:id="rId21"/>
    <sheet name="4-20" sheetId="26" state="hidden" r:id="rId22"/>
    <sheet name="4-21" sheetId="71" state="hidden" r:id="rId23"/>
    <sheet name="4-22 (График с НДС)" sheetId="97" state="hidden" r:id="rId24"/>
    <sheet name="4-22" sheetId="82" state="hidden" r:id="rId25"/>
    <sheet name="Оборудование" sheetId="96" state="hidden" r:id="rId26"/>
    <sheet name="Чувствительность" sheetId="80" state="hidden" r:id="rId27"/>
    <sheet name="Приложение 7" sheetId="75" state="hidden" r:id="rId28"/>
    <sheet name="Себестоимость" sheetId="111" r:id="rId29"/>
    <sheet name="4-2 (без проекта)" sheetId="98" r:id="rId30"/>
    <sheet name="4-3 (без проекта)" sheetId="99" r:id="rId31"/>
    <sheet name="4-4 (без проекта)" sheetId="100" r:id="rId32"/>
    <sheet name="4-5 (без проекта)" sheetId="101" r:id="rId33"/>
    <sheet name="4-6 (без проекта)" sheetId="102" state="hidden" r:id="rId34"/>
    <sheet name="4-7 (без проекта)" sheetId="103" state="hidden" r:id="rId35"/>
    <sheet name="4-8 (без проекта)" sheetId="104" state="hidden" r:id="rId36"/>
    <sheet name="4-9 (без проекта)" sheetId="105" state="hidden" r:id="rId37"/>
    <sheet name="4-10 (без проекта)" sheetId="106" state="hidden" r:id="rId38"/>
    <sheet name="4-15 (без проекта)" sheetId="107" state="hidden" r:id="rId39"/>
    <sheet name="4-16 (без проекта)" sheetId="108" state="hidden" r:id="rId40"/>
    <sheet name="4-17 (без проекта)" sheetId="109" state="hidden" r:id="rId41"/>
    <sheet name="4-18 (без проекта)" sheetId="110" state="hidden" r:id="rId42"/>
    <sheet name="Отч.о приб.и убыт." sheetId="84" state="hidden" r:id="rId43"/>
  </sheets>
  <externalReferences>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_inf2007" localSheetId="37">#REF!</definedName>
    <definedName name="_inf2007" localSheetId="38">#REF!</definedName>
    <definedName name="_inf2007" localSheetId="39">#REF!</definedName>
    <definedName name="_inf2007" localSheetId="40">#REF!</definedName>
    <definedName name="_inf2007" localSheetId="41">#REF!</definedName>
    <definedName name="_inf2007" localSheetId="29">#REF!</definedName>
    <definedName name="_inf2007" localSheetId="24">#REF!</definedName>
    <definedName name="_inf2007" localSheetId="23">#REF!</definedName>
    <definedName name="_inf2007" localSheetId="30">#REF!</definedName>
    <definedName name="_inf2007" localSheetId="31">#REF!</definedName>
    <definedName name="_inf2007" localSheetId="32">#REF!</definedName>
    <definedName name="_inf2007" localSheetId="33">#REF!</definedName>
    <definedName name="_inf2007" localSheetId="34">#REF!</definedName>
    <definedName name="_inf2007" localSheetId="35">#REF!</definedName>
    <definedName name="_inf2007" localSheetId="36">#REF!</definedName>
    <definedName name="_inf2007">#REF!</definedName>
    <definedName name="_inf2008" localSheetId="37">#REF!</definedName>
    <definedName name="_inf2008" localSheetId="38">#REF!</definedName>
    <definedName name="_inf2008" localSheetId="39">#REF!</definedName>
    <definedName name="_inf2008" localSheetId="40">#REF!</definedName>
    <definedName name="_inf2008" localSheetId="41">#REF!</definedName>
    <definedName name="_inf2008" localSheetId="29">#REF!</definedName>
    <definedName name="_inf2008" localSheetId="24">#REF!</definedName>
    <definedName name="_inf2008" localSheetId="23">#REF!</definedName>
    <definedName name="_inf2008" localSheetId="30">#REF!</definedName>
    <definedName name="_inf2008" localSheetId="31">#REF!</definedName>
    <definedName name="_inf2008" localSheetId="32">#REF!</definedName>
    <definedName name="_inf2008" localSheetId="33">#REF!</definedName>
    <definedName name="_inf2008" localSheetId="34">#REF!</definedName>
    <definedName name="_inf2008" localSheetId="35">#REF!</definedName>
    <definedName name="_inf2008" localSheetId="36">#REF!</definedName>
    <definedName name="_inf2008">#REF!</definedName>
    <definedName name="_inf2009" localSheetId="37">#REF!</definedName>
    <definedName name="_inf2009" localSheetId="38">#REF!</definedName>
    <definedName name="_inf2009" localSheetId="39">#REF!</definedName>
    <definedName name="_inf2009" localSheetId="40">#REF!</definedName>
    <definedName name="_inf2009" localSheetId="41">#REF!</definedName>
    <definedName name="_inf2009" localSheetId="29">#REF!</definedName>
    <definedName name="_inf2009" localSheetId="24">#REF!</definedName>
    <definedName name="_inf2009" localSheetId="23">#REF!</definedName>
    <definedName name="_inf2009" localSheetId="30">#REF!</definedName>
    <definedName name="_inf2009" localSheetId="31">#REF!</definedName>
    <definedName name="_inf2009" localSheetId="32">#REF!</definedName>
    <definedName name="_inf2009" localSheetId="33">#REF!</definedName>
    <definedName name="_inf2009" localSheetId="34">#REF!</definedName>
    <definedName name="_inf2009" localSheetId="35">#REF!</definedName>
    <definedName name="_inf2009" localSheetId="36">#REF!</definedName>
    <definedName name="_inf2009">#REF!</definedName>
    <definedName name="_inf2010" localSheetId="37">#REF!</definedName>
    <definedName name="_inf2010" localSheetId="38">#REF!</definedName>
    <definedName name="_inf2010" localSheetId="39">#REF!</definedName>
    <definedName name="_inf2010" localSheetId="40">#REF!</definedName>
    <definedName name="_inf2010" localSheetId="41">#REF!</definedName>
    <definedName name="_inf2010" localSheetId="29">#REF!</definedName>
    <definedName name="_inf2010" localSheetId="23">#REF!</definedName>
    <definedName name="_inf2010" localSheetId="30">#REF!</definedName>
    <definedName name="_inf2010" localSheetId="31">#REF!</definedName>
    <definedName name="_inf2010" localSheetId="32">#REF!</definedName>
    <definedName name="_inf2010" localSheetId="33">#REF!</definedName>
    <definedName name="_inf2010" localSheetId="34">#REF!</definedName>
    <definedName name="_inf2010" localSheetId="35">#REF!</definedName>
    <definedName name="_inf2010" localSheetId="36">#REF!</definedName>
    <definedName name="_inf2010">#REF!</definedName>
    <definedName name="_inf2011" localSheetId="37">#REF!</definedName>
    <definedName name="_inf2011" localSheetId="38">#REF!</definedName>
    <definedName name="_inf2011" localSheetId="39">#REF!</definedName>
    <definedName name="_inf2011" localSheetId="40">#REF!</definedName>
    <definedName name="_inf2011" localSheetId="41">#REF!</definedName>
    <definedName name="_inf2011" localSheetId="29">#REF!</definedName>
    <definedName name="_inf2011" localSheetId="23">#REF!</definedName>
    <definedName name="_inf2011" localSheetId="30">#REF!</definedName>
    <definedName name="_inf2011" localSheetId="31">#REF!</definedName>
    <definedName name="_inf2011" localSheetId="32">#REF!</definedName>
    <definedName name="_inf2011" localSheetId="33">#REF!</definedName>
    <definedName name="_inf2011" localSheetId="34">#REF!</definedName>
    <definedName name="_inf2011" localSheetId="35">#REF!</definedName>
    <definedName name="_inf2011" localSheetId="36">#REF!</definedName>
    <definedName name="_inf2011">#REF!</definedName>
    <definedName name="_inf2012" localSheetId="37">#REF!</definedName>
    <definedName name="_inf2012" localSheetId="38">#REF!</definedName>
    <definedName name="_inf2012" localSheetId="39">#REF!</definedName>
    <definedName name="_inf2012" localSheetId="40">#REF!</definedName>
    <definedName name="_inf2012" localSheetId="41">#REF!</definedName>
    <definedName name="_inf2012" localSheetId="29">#REF!</definedName>
    <definedName name="_inf2012" localSheetId="23">#REF!</definedName>
    <definedName name="_inf2012" localSheetId="30">#REF!</definedName>
    <definedName name="_inf2012" localSheetId="31">#REF!</definedName>
    <definedName name="_inf2012" localSheetId="32">#REF!</definedName>
    <definedName name="_inf2012" localSheetId="33">#REF!</definedName>
    <definedName name="_inf2012" localSheetId="34">#REF!</definedName>
    <definedName name="_inf2012" localSheetId="35">#REF!</definedName>
    <definedName name="_inf2012" localSheetId="36">#REF!</definedName>
    <definedName name="_inf2012">#REF!</definedName>
    <definedName name="_inf2013" localSheetId="37">#REF!</definedName>
    <definedName name="_inf2013" localSheetId="38">#REF!</definedName>
    <definedName name="_inf2013" localSheetId="39">#REF!</definedName>
    <definedName name="_inf2013" localSheetId="40">#REF!</definedName>
    <definedName name="_inf2013" localSheetId="41">#REF!</definedName>
    <definedName name="_inf2013" localSheetId="29">#REF!</definedName>
    <definedName name="_inf2013" localSheetId="23">#REF!</definedName>
    <definedName name="_inf2013" localSheetId="30">#REF!</definedName>
    <definedName name="_inf2013" localSheetId="31">#REF!</definedName>
    <definedName name="_inf2013" localSheetId="32">#REF!</definedName>
    <definedName name="_inf2013" localSheetId="33">#REF!</definedName>
    <definedName name="_inf2013" localSheetId="34">#REF!</definedName>
    <definedName name="_inf2013" localSheetId="35">#REF!</definedName>
    <definedName name="_inf2013" localSheetId="36">#REF!</definedName>
    <definedName name="_inf2013">#REF!</definedName>
    <definedName name="_inf2014" localSheetId="37">#REF!</definedName>
    <definedName name="_inf2014" localSheetId="38">#REF!</definedName>
    <definedName name="_inf2014" localSheetId="39">#REF!</definedName>
    <definedName name="_inf2014" localSheetId="40">#REF!</definedName>
    <definedName name="_inf2014" localSheetId="41">#REF!</definedName>
    <definedName name="_inf2014" localSheetId="29">#REF!</definedName>
    <definedName name="_inf2014" localSheetId="23">#REF!</definedName>
    <definedName name="_inf2014" localSheetId="30">#REF!</definedName>
    <definedName name="_inf2014" localSheetId="31">#REF!</definedName>
    <definedName name="_inf2014" localSheetId="32">#REF!</definedName>
    <definedName name="_inf2014" localSheetId="33">#REF!</definedName>
    <definedName name="_inf2014" localSheetId="34">#REF!</definedName>
    <definedName name="_inf2014" localSheetId="35">#REF!</definedName>
    <definedName name="_inf2014" localSheetId="36">#REF!</definedName>
    <definedName name="_inf2014">#REF!</definedName>
    <definedName name="_inf2015" localSheetId="37">#REF!</definedName>
    <definedName name="_inf2015" localSheetId="38">#REF!</definedName>
    <definedName name="_inf2015" localSheetId="39">#REF!</definedName>
    <definedName name="_inf2015" localSheetId="40">#REF!</definedName>
    <definedName name="_inf2015" localSheetId="41">#REF!</definedName>
    <definedName name="_inf2015" localSheetId="29">#REF!</definedName>
    <definedName name="_inf2015" localSheetId="23">#REF!</definedName>
    <definedName name="_inf2015" localSheetId="30">#REF!</definedName>
    <definedName name="_inf2015" localSheetId="31">#REF!</definedName>
    <definedName name="_inf2015" localSheetId="32">#REF!</definedName>
    <definedName name="_inf2015" localSheetId="33">#REF!</definedName>
    <definedName name="_inf2015" localSheetId="34">#REF!</definedName>
    <definedName name="_inf2015" localSheetId="35">#REF!</definedName>
    <definedName name="_inf2015" localSheetId="36">#REF!</definedName>
    <definedName name="_inf2015">#REF!</definedName>
    <definedName name="About_AI" localSheetId="37">#REF!</definedName>
    <definedName name="About_AI" localSheetId="11">#REF!</definedName>
    <definedName name="About_AI" localSheetId="38">#REF!</definedName>
    <definedName name="About_AI" localSheetId="39">#REF!</definedName>
    <definedName name="About_AI" localSheetId="40">#REF!</definedName>
    <definedName name="About_AI" localSheetId="41">#REF!</definedName>
    <definedName name="About_AI" localSheetId="20">#REF!</definedName>
    <definedName name="About_AI" localSheetId="29">#REF!</definedName>
    <definedName name="About_AI" localSheetId="24">#REF!</definedName>
    <definedName name="About_AI" localSheetId="23">#REF!</definedName>
    <definedName name="About_AI" localSheetId="30">#REF!</definedName>
    <definedName name="About_AI" localSheetId="31">#REF!</definedName>
    <definedName name="About_AI" localSheetId="32">#REF!</definedName>
    <definedName name="About_AI" localSheetId="33">#REF!</definedName>
    <definedName name="About_AI" localSheetId="34">#REF!</definedName>
    <definedName name="About_AI" localSheetId="35">#REF!</definedName>
    <definedName name="About_AI" localSheetId="36">#REF!</definedName>
    <definedName name="About_AI">#REF!</definedName>
    <definedName name="About_AI_Summ" localSheetId="37">#REF!</definedName>
    <definedName name="About_AI_Summ" localSheetId="38">#REF!</definedName>
    <definedName name="About_AI_Summ" localSheetId="39">#REF!</definedName>
    <definedName name="About_AI_Summ" localSheetId="40">#REF!</definedName>
    <definedName name="About_AI_Summ" localSheetId="41">#REF!</definedName>
    <definedName name="About_AI_Summ" localSheetId="29">#REF!</definedName>
    <definedName name="About_AI_Summ" localSheetId="24">#REF!</definedName>
    <definedName name="About_AI_Summ" localSheetId="23">#REF!</definedName>
    <definedName name="About_AI_Summ" localSheetId="30">#REF!</definedName>
    <definedName name="About_AI_Summ" localSheetId="31">#REF!</definedName>
    <definedName name="About_AI_Summ" localSheetId="32">#REF!</definedName>
    <definedName name="About_AI_Summ" localSheetId="33">#REF!</definedName>
    <definedName name="About_AI_Summ" localSheetId="34">#REF!</definedName>
    <definedName name="About_AI_Summ" localSheetId="35">#REF!</definedName>
    <definedName name="About_AI_Summ" localSheetId="36">#REF!</definedName>
    <definedName name="About_AI_Summ">#REF!</definedName>
    <definedName name="AI_Version" localSheetId="24">[1]Опции!$B$5</definedName>
    <definedName name="AI_Version" localSheetId="23">[1]Опции!$B$5</definedName>
    <definedName name="AI_Version">[1]Опции!$B$5</definedName>
    <definedName name="asset_count_1" localSheetId="37">#REF!</definedName>
    <definedName name="asset_count_1" localSheetId="38">#REF!</definedName>
    <definedName name="asset_count_1" localSheetId="39">#REF!</definedName>
    <definedName name="asset_count_1" localSheetId="40">#REF!</definedName>
    <definedName name="asset_count_1" localSheetId="41">#REF!</definedName>
    <definedName name="asset_count_1" localSheetId="29">#REF!</definedName>
    <definedName name="asset_count_1" localSheetId="23">#REF!</definedName>
    <definedName name="asset_count_1" localSheetId="30">#REF!</definedName>
    <definedName name="asset_count_1" localSheetId="31">#REF!</definedName>
    <definedName name="asset_count_1" localSheetId="32">#REF!</definedName>
    <definedName name="asset_count_1" localSheetId="33">#REF!</definedName>
    <definedName name="asset_count_1" localSheetId="34">#REF!</definedName>
    <definedName name="asset_count_1" localSheetId="35">#REF!</definedName>
    <definedName name="asset_count_1" localSheetId="36">#REF!</definedName>
    <definedName name="asset_count_1">#REF!</definedName>
    <definedName name="asset_count_2" localSheetId="37">#REF!</definedName>
    <definedName name="asset_count_2" localSheetId="38">#REF!</definedName>
    <definedName name="asset_count_2" localSheetId="39">#REF!</definedName>
    <definedName name="asset_count_2" localSheetId="40">#REF!</definedName>
    <definedName name="asset_count_2" localSheetId="41">#REF!</definedName>
    <definedName name="asset_count_2" localSheetId="29">#REF!</definedName>
    <definedName name="asset_count_2" localSheetId="23">#REF!</definedName>
    <definedName name="asset_count_2" localSheetId="30">#REF!</definedName>
    <definedName name="asset_count_2" localSheetId="31">#REF!</definedName>
    <definedName name="asset_count_2" localSheetId="32">#REF!</definedName>
    <definedName name="asset_count_2" localSheetId="33">#REF!</definedName>
    <definedName name="asset_count_2" localSheetId="34">#REF!</definedName>
    <definedName name="asset_count_2" localSheetId="35">#REF!</definedName>
    <definedName name="asset_count_2" localSheetId="36">#REF!</definedName>
    <definedName name="asset_count_2">#REF!</definedName>
    <definedName name="asset_count_3" localSheetId="37">#REF!</definedName>
    <definedName name="asset_count_3" localSheetId="38">#REF!</definedName>
    <definedName name="asset_count_3" localSheetId="39">#REF!</definedName>
    <definedName name="asset_count_3" localSheetId="40">#REF!</definedName>
    <definedName name="asset_count_3" localSheetId="41">#REF!</definedName>
    <definedName name="asset_count_3" localSheetId="29">#REF!</definedName>
    <definedName name="asset_count_3" localSheetId="23">#REF!</definedName>
    <definedName name="asset_count_3" localSheetId="30">#REF!</definedName>
    <definedName name="asset_count_3" localSheetId="31">#REF!</definedName>
    <definedName name="asset_count_3" localSheetId="32">#REF!</definedName>
    <definedName name="asset_count_3" localSheetId="33">#REF!</definedName>
    <definedName name="asset_count_3" localSheetId="34">#REF!</definedName>
    <definedName name="asset_count_3" localSheetId="35">#REF!</definedName>
    <definedName name="asset_count_3" localSheetId="36">#REF!</definedName>
    <definedName name="asset_count_3">#REF!</definedName>
    <definedName name="AssetNum_ME_1" localSheetId="37">#REF!</definedName>
    <definedName name="AssetNum_ME_1" localSheetId="38">#REF!</definedName>
    <definedName name="AssetNum_ME_1" localSheetId="39">#REF!</definedName>
    <definedName name="AssetNum_ME_1" localSheetId="40">#REF!</definedName>
    <definedName name="AssetNum_ME_1" localSheetId="41">#REF!</definedName>
    <definedName name="AssetNum_ME_1" localSheetId="29">#REF!</definedName>
    <definedName name="AssetNum_ME_1" localSheetId="23">#REF!</definedName>
    <definedName name="AssetNum_ME_1" localSheetId="30">#REF!</definedName>
    <definedName name="AssetNum_ME_1" localSheetId="31">#REF!</definedName>
    <definedName name="AssetNum_ME_1" localSheetId="32">#REF!</definedName>
    <definedName name="AssetNum_ME_1" localSheetId="33">#REF!</definedName>
    <definedName name="AssetNum_ME_1" localSheetId="34">#REF!</definedName>
    <definedName name="AssetNum_ME_1" localSheetId="35">#REF!</definedName>
    <definedName name="AssetNum_ME_1" localSheetId="36">#REF!</definedName>
    <definedName name="AssetNum_ME_1">#REF!</definedName>
    <definedName name="AssetNum_ME_2" localSheetId="37">#REF!</definedName>
    <definedName name="AssetNum_ME_2" localSheetId="38">#REF!</definedName>
    <definedName name="AssetNum_ME_2" localSheetId="39">#REF!</definedName>
    <definedName name="AssetNum_ME_2" localSheetId="40">#REF!</definedName>
    <definedName name="AssetNum_ME_2" localSheetId="41">#REF!</definedName>
    <definedName name="AssetNum_ME_2" localSheetId="29">#REF!</definedName>
    <definedName name="AssetNum_ME_2" localSheetId="23">#REF!</definedName>
    <definedName name="AssetNum_ME_2" localSheetId="30">#REF!</definedName>
    <definedName name="AssetNum_ME_2" localSheetId="31">#REF!</definedName>
    <definedName name="AssetNum_ME_2" localSheetId="32">#REF!</definedName>
    <definedName name="AssetNum_ME_2" localSheetId="33">#REF!</definedName>
    <definedName name="AssetNum_ME_2" localSheetId="34">#REF!</definedName>
    <definedName name="AssetNum_ME_2" localSheetId="35">#REF!</definedName>
    <definedName name="AssetNum_ME_2" localSheetId="36">#REF!</definedName>
    <definedName name="AssetNum_ME_2">#REF!</definedName>
    <definedName name="AssetNum_ME_3" localSheetId="37">#REF!</definedName>
    <definedName name="AssetNum_ME_3" localSheetId="38">#REF!</definedName>
    <definedName name="AssetNum_ME_3" localSheetId="39">#REF!</definedName>
    <definedName name="AssetNum_ME_3" localSheetId="40">#REF!</definedName>
    <definedName name="AssetNum_ME_3" localSheetId="41">#REF!</definedName>
    <definedName name="AssetNum_ME_3" localSheetId="29">#REF!</definedName>
    <definedName name="AssetNum_ME_3" localSheetId="23">#REF!</definedName>
    <definedName name="AssetNum_ME_3" localSheetId="30">#REF!</definedName>
    <definedName name="AssetNum_ME_3" localSheetId="31">#REF!</definedName>
    <definedName name="AssetNum_ME_3" localSheetId="32">#REF!</definedName>
    <definedName name="AssetNum_ME_3" localSheetId="33">#REF!</definedName>
    <definedName name="AssetNum_ME_3" localSheetId="34">#REF!</definedName>
    <definedName name="AssetNum_ME_3" localSheetId="35">#REF!</definedName>
    <definedName name="AssetNum_ME_3" localSheetId="36">#REF!</definedName>
    <definedName name="AssetNum_ME_3">#REF!</definedName>
    <definedName name="AssetNum_ME_4" localSheetId="37">#REF!</definedName>
    <definedName name="AssetNum_ME_4" localSheetId="38">#REF!</definedName>
    <definedName name="AssetNum_ME_4" localSheetId="39">#REF!</definedName>
    <definedName name="AssetNum_ME_4" localSheetId="40">#REF!</definedName>
    <definedName name="AssetNum_ME_4" localSheetId="41">#REF!</definedName>
    <definedName name="AssetNum_ME_4" localSheetId="29">#REF!</definedName>
    <definedName name="AssetNum_ME_4" localSheetId="23">#REF!</definedName>
    <definedName name="AssetNum_ME_4" localSheetId="30">#REF!</definedName>
    <definedName name="AssetNum_ME_4" localSheetId="31">#REF!</definedName>
    <definedName name="AssetNum_ME_4" localSheetId="32">#REF!</definedName>
    <definedName name="AssetNum_ME_4" localSheetId="33">#REF!</definedName>
    <definedName name="AssetNum_ME_4" localSheetId="34">#REF!</definedName>
    <definedName name="AssetNum_ME_4" localSheetId="35">#REF!</definedName>
    <definedName name="AssetNum_ME_4" localSheetId="36">#REF!</definedName>
    <definedName name="AssetNum_ME_4">#REF!</definedName>
    <definedName name="AssetNum_ME_5" localSheetId="37">#REF!</definedName>
    <definedName name="AssetNum_ME_5" localSheetId="38">#REF!</definedName>
    <definedName name="AssetNum_ME_5" localSheetId="39">#REF!</definedName>
    <definedName name="AssetNum_ME_5" localSheetId="40">#REF!</definedName>
    <definedName name="AssetNum_ME_5" localSheetId="41">#REF!</definedName>
    <definedName name="AssetNum_ME_5" localSheetId="29">#REF!</definedName>
    <definedName name="AssetNum_ME_5" localSheetId="23">#REF!</definedName>
    <definedName name="AssetNum_ME_5" localSheetId="30">#REF!</definedName>
    <definedName name="AssetNum_ME_5" localSheetId="31">#REF!</definedName>
    <definedName name="AssetNum_ME_5" localSheetId="32">#REF!</definedName>
    <definedName name="AssetNum_ME_5" localSheetId="33">#REF!</definedName>
    <definedName name="AssetNum_ME_5" localSheetId="34">#REF!</definedName>
    <definedName name="AssetNum_ME_5" localSheetId="35">#REF!</definedName>
    <definedName name="AssetNum_ME_5" localSheetId="36">#REF!</definedName>
    <definedName name="AssetNum_ME_5">#REF!</definedName>
    <definedName name="AssetNum_ME_6" localSheetId="37">#REF!</definedName>
    <definedName name="AssetNum_ME_6" localSheetId="38">#REF!</definedName>
    <definedName name="AssetNum_ME_6" localSheetId="39">#REF!</definedName>
    <definedName name="AssetNum_ME_6" localSheetId="40">#REF!</definedName>
    <definedName name="AssetNum_ME_6" localSheetId="41">#REF!</definedName>
    <definedName name="AssetNum_ME_6" localSheetId="29">#REF!</definedName>
    <definedName name="AssetNum_ME_6" localSheetId="23">#REF!</definedName>
    <definedName name="AssetNum_ME_6" localSheetId="30">#REF!</definedName>
    <definedName name="AssetNum_ME_6" localSheetId="31">#REF!</definedName>
    <definedName name="AssetNum_ME_6" localSheetId="32">#REF!</definedName>
    <definedName name="AssetNum_ME_6" localSheetId="33">#REF!</definedName>
    <definedName name="AssetNum_ME_6" localSheetId="34">#REF!</definedName>
    <definedName name="AssetNum_ME_6" localSheetId="35">#REF!</definedName>
    <definedName name="AssetNum_ME_6" localSheetId="36">#REF!</definedName>
    <definedName name="AssetNum_ME_6">#REF!</definedName>
    <definedName name="CalcMethod" localSheetId="24">[1]Проект!$F$34</definedName>
    <definedName name="CalcMethod" localSheetId="23">[1]Проект!$F$34</definedName>
    <definedName name="CalcMethod">[1]Проект!$F$34</definedName>
    <definedName name="Cash_At_End" localSheetId="37">#REF!</definedName>
    <definedName name="Cash_At_End" localSheetId="38">#REF!</definedName>
    <definedName name="Cash_At_End" localSheetId="39">#REF!</definedName>
    <definedName name="Cash_At_End" localSheetId="40">#REF!</definedName>
    <definedName name="Cash_At_End" localSheetId="41">#REF!</definedName>
    <definedName name="Cash_At_End" localSheetId="29">#REF!</definedName>
    <definedName name="Cash_At_End" localSheetId="23">#REF!</definedName>
    <definedName name="Cash_At_End" localSheetId="30">#REF!</definedName>
    <definedName name="Cash_At_End" localSheetId="31">#REF!</definedName>
    <definedName name="Cash_At_End" localSheetId="32">#REF!</definedName>
    <definedName name="Cash_At_End" localSheetId="33">#REF!</definedName>
    <definedName name="Cash_At_End" localSheetId="34">#REF!</definedName>
    <definedName name="Cash_At_End" localSheetId="35">#REF!</definedName>
    <definedName name="Cash_At_End" localSheetId="36">#REF!</definedName>
    <definedName name="Cash_At_End">#REF!</definedName>
    <definedName name="COMP_LAST_COLUMN" localSheetId="37">#REF!</definedName>
    <definedName name="COMP_LAST_COLUMN" localSheetId="38">#REF!</definedName>
    <definedName name="COMP_LAST_COLUMN" localSheetId="39">#REF!</definedName>
    <definedName name="COMP_LAST_COLUMN" localSheetId="40">#REF!</definedName>
    <definedName name="COMP_LAST_COLUMN" localSheetId="41">#REF!</definedName>
    <definedName name="COMP_LAST_COLUMN" localSheetId="29">#REF!</definedName>
    <definedName name="COMP_LAST_COLUMN" localSheetId="23">#REF!</definedName>
    <definedName name="COMP_LAST_COLUMN" localSheetId="30">#REF!</definedName>
    <definedName name="COMP_LAST_COLUMN" localSheetId="31">#REF!</definedName>
    <definedName name="COMP_LAST_COLUMN" localSheetId="32">#REF!</definedName>
    <definedName name="COMP_LAST_COLUMN" localSheetId="33">#REF!</definedName>
    <definedName name="COMP_LAST_COLUMN" localSheetId="34">#REF!</definedName>
    <definedName name="COMP_LAST_COLUMN" localSheetId="35">#REF!</definedName>
    <definedName name="COMP_LAST_COLUMN" localSheetId="36">#REF!</definedName>
    <definedName name="COMP_LAST_COLUMN">#REF!</definedName>
    <definedName name="cur_1" localSheetId="37">#REF!</definedName>
    <definedName name="cur_1" localSheetId="38">#REF!</definedName>
    <definedName name="cur_1" localSheetId="39">#REF!</definedName>
    <definedName name="cur_1" localSheetId="40">#REF!</definedName>
    <definedName name="cur_1" localSheetId="41">#REF!</definedName>
    <definedName name="cur_1" localSheetId="29">#REF!</definedName>
    <definedName name="cur_1" localSheetId="23">#REF!</definedName>
    <definedName name="cur_1" localSheetId="30">#REF!</definedName>
    <definedName name="cur_1" localSheetId="31">#REF!</definedName>
    <definedName name="cur_1" localSheetId="32">#REF!</definedName>
    <definedName name="cur_1" localSheetId="33">#REF!</definedName>
    <definedName name="cur_1" localSheetId="34">#REF!</definedName>
    <definedName name="cur_1" localSheetId="35">#REF!</definedName>
    <definedName name="cur_1" localSheetId="36">#REF!</definedName>
    <definedName name="cur_1">#REF!</definedName>
    <definedName name="CUR_Foreign" localSheetId="24">[1]Проект!$B$12</definedName>
    <definedName name="CUR_Foreign" localSheetId="23">[1]Проект!$B$12</definedName>
    <definedName name="CUR_Foreign">[1]Проект!$B$12</definedName>
    <definedName name="CUR_I_Foreign" localSheetId="24">[1]Проект!$D$12</definedName>
    <definedName name="CUR_I_Foreign" localSheetId="23">[1]Проект!$D$12</definedName>
    <definedName name="CUR_I_Foreign">[1]Проект!$D$12</definedName>
    <definedName name="CUR_I_Main" localSheetId="24">[1]Проект!$D$11</definedName>
    <definedName name="CUR_I_Main" localSheetId="23">[1]Проект!$D$11</definedName>
    <definedName name="CUR_I_Main">[1]Проект!$D$11</definedName>
    <definedName name="CUR_I_Report" localSheetId="24">[1]Проект!$D$19</definedName>
    <definedName name="CUR_I_Report" localSheetId="23">[1]Проект!$D$19</definedName>
    <definedName name="CUR_I_Report">[1]Проект!$D$19</definedName>
    <definedName name="CUR_Main" localSheetId="24">[1]Проект!$B$11</definedName>
    <definedName name="CUR_Main" localSheetId="23">[1]Проект!$B$11</definedName>
    <definedName name="CUR_Main">[1]Проект!$B$11</definedName>
    <definedName name="CUR_Report" localSheetId="24">[1]Проект!$B$19</definedName>
    <definedName name="CUR_Report" localSheetId="23">[1]Проект!$B$19</definedName>
    <definedName name="CUR_Report">[1]Проект!$B$19</definedName>
    <definedName name="CUR_unit">[2]Проект!$F$19</definedName>
    <definedName name="CurrencyRate" localSheetId="24">[1]Проект!$F$44:$X$44</definedName>
    <definedName name="CurrencyRate" localSheetId="23">[1]Проект!$F$44:$X$44</definedName>
    <definedName name="CurrencyRate">[1]Проект!$F$44:$X$44</definedName>
    <definedName name="gexp_count_1" localSheetId="37">#REF!</definedName>
    <definedName name="gexp_count_1" localSheetId="38">#REF!</definedName>
    <definedName name="gexp_count_1" localSheetId="39">#REF!</definedName>
    <definedName name="gexp_count_1" localSheetId="40">#REF!</definedName>
    <definedName name="gexp_count_1" localSheetId="41">#REF!</definedName>
    <definedName name="gexp_count_1" localSheetId="29">#REF!</definedName>
    <definedName name="gexp_count_1" localSheetId="23">#REF!</definedName>
    <definedName name="gexp_count_1" localSheetId="30">#REF!</definedName>
    <definedName name="gexp_count_1" localSheetId="31">#REF!</definedName>
    <definedName name="gexp_count_1" localSheetId="32">#REF!</definedName>
    <definedName name="gexp_count_1" localSheetId="33">#REF!</definedName>
    <definedName name="gexp_count_1" localSheetId="34">#REF!</definedName>
    <definedName name="gexp_count_1" localSheetId="35">#REF!</definedName>
    <definedName name="gexp_count_1" localSheetId="36">#REF!</definedName>
    <definedName name="gexp_count_1">#REF!</definedName>
    <definedName name="gexp_count_2" localSheetId="37">#REF!</definedName>
    <definedName name="gexp_count_2" localSheetId="38">#REF!</definedName>
    <definedName name="gexp_count_2" localSheetId="39">#REF!</definedName>
    <definedName name="gexp_count_2" localSheetId="40">#REF!</definedName>
    <definedName name="gexp_count_2" localSheetId="41">#REF!</definedName>
    <definedName name="gexp_count_2" localSheetId="29">#REF!</definedName>
    <definedName name="gexp_count_2" localSheetId="23">#REF!</definedName>
    <definedName name="gexp_count_2" localSheetId="30">#REF!</definedName>
    <definedName name="gexp_count_2" localSheetId="31">#REF!</definedName>
    <definedName name="gexp_count_2" localSheetId="32">#REF!</definedName>
    <definedName name="gexp_count_2" localSheetId="33">#REF!</definedName>
    <definedName name="gexp_count_2" localSheetId="34">#REF!</definedName>
    <definedName name="gexp_count_2" localSheetId="35">#REF!</definedName>
    <definedName name="gexp_count_2" localSheetId="36">#REF!</definedName>
    <definedName name="gexp_count_2">#REF!</definedName>
    <definedName name="gexp_count_3" localSheetId="37">#REF!</definedName>
    <definedName name="gexp_count_3" localSheetId="38">#REF!</definedName>
    <definedName name="gexp_count_3" localSheetId="39">#REF!</definedName>
    <definedName name="gexp_count_3" localSheetId="40">#REF!</definedName>
    <definedName name="gexp_count_3" localSheetId="41">#REF!</definedName>
    <definedName name="gexp_count_3" localSheetId="29">#REF!</definedName>
    <definedName name="gexp_count_3" localSheetId="23">#REF!</definedName>
    <definedName name="gexp_count_3" localSheetId="30">#REF!</definedName>
    <definedName name="gexp_count_3" localSheetId="31">#REF!</definedName>
    <definedName name="gexp_count_3" localSheetId="32">#REF!</definedName>
    <definedName name="gexp_count_3" localSheetId="33">#REF!</definedName>
    <definedName name="gexp_count_3" localSheetId="34">#REF!</definedName>
    <definedName name="gexp_count_3" localSheetId="35">#REF!</definedName>
    <definedName name="gexp_count_3" localSheetId="36">#REF!</definedName>
    <definedName name="gexp_count_3">#REF!</definedName>
    <definedName name="gexp_count_4" localSheetId="37">#REF!</definedName>
    <definedName name="gexp_count_4" localSheetId="38">#REF!</definedName>
    <definedName name="gexp_count_4" localSheetId="39">#REF!</definedName>
    <definedName name="gexp_count_4" localSheetId="40">#REF!</definedName>
    <definedName name="gexp_count_4" localSheetId="41">#REF!</definedName>
    <definedName name="gexp_count_4" localSheetId="29">#REF!</definedName>
    <definedName name="gexp_count_4" localSheetId="23">#REF!</definedName>
    <definedName name="gexp_count_4" localSheetId="30">#REF!</definedName>
    <definedName name="gexp_count_4" localSheetId="31">#REF!</definedName>
    <definedName name="gexp_count_4" localSheetId="32">#REF!</definedName>
    <definedName name="gexp_count_4" localSheetId="33">#REF!</definedName>
    <definedName name="gexp_count_4" localSheetId="34">#REF!</definedName>
    <definedName name="gexp_count_4" localSheetId="35">#REF!</definedName>
    <definedName name="gexp_count_4" localSheetId="36">#REF!</definedName>
    <definedName name="gexp_count_4">#REF!</definedName>
    <definedName name="IS_SUMM" localSheetId="24">[1]Опции!$B$10</definedName>
    <definedName name="IS_SUMM" localSheetId="23">[1]Опции!$B$10</definedName>
    <definedName name="IS_SUMM">[1]Опции!$B$10</definedName>
    <definedName name="koef_COSTS">[3]Чувствительность!$G$5</definedName>
    <definedName name="koef_KZ">[3]Чувствительность!$G$3</definedName>
    <definedName name="Koefff_COSTS" localSheetId="24">[1]БАЛАНС!$F$893</definedName>
    <definedName name="Koefff_COSTS" localSheetId="23">[1]БАЛАНС!$F$893</definedName>
    <definedName name="Koefff_COSTS">[1]БАЛАНС!$F$893</definedName>
    <definedName name="Koefff_FUEL" localSheetId="24">[1]БАЛАНС!$F$895</definedName>
    <definedName name="Koefff_FUEL" localSheetId="23">[1]БАЛАНС!$F$895</definedName>
    <definedName name="Koefff_FUEL">[1]БАЛАНС!$F$895</definedName>
    <definedName name="Koefff_INCOME" localSheetId="24">[1]БАЛАНС!$F$892</definedName>
    <definedName name="Koefff_INCOME" localSheetId="23">[1]БАЛАНС!$F$892</definedName>
    <definedName name="Koefff_INCOME">[1]БАЛАНС!$F$892</definedName>
    <definedName name="koefff_KZ" localSheetId="24">[1]БАЛАНС!$F$891</definedName>
    <definedName name="koefff_KZ" localSheetId="23">[1]БАЛАНС!$F$891</definedName>
    <definedName name="koefff_KZ">[1]БАЛАНС!$F$891</definedName>
    <definedName name="Koefff_LABOR" localSheetId="24">[1]БАЛАНС!$F$896</definedName>
    <definedName name="Koefff_LABOR" localSheetId="23">[1]БАЛАНС!$F$896</definedName>
    <definedName name="Koefff_LABOR">[1]БАЛАНС!$F$896</definedName>
    <definedName name="Koefff_RAW" localSheetId="24">[1]БАЛАНС!$F$894</definedName>
    <definedName name="Koefff_RAW" localSheetId="23">[1]БАЛАНС!$F$894</definedName>
    <definedName name="Koefff_RAW">[1]БАЛАНС!$F$894</definedName>
    <definedName name="LANGUAGE" localSheetId="24">[1]Проект!$D$17</definedName>
    <definedName name="LANGUAGE" localSheetId="23">[1]Проект!$D$17</definedName>
    <definedName name="LANGUAGE">[1]Проект!$D$17</definedName>
    <definedName name="LAST_COLUMN" localSheetId="37">#REF!</definedName>
    <definedName name="LAST_COLUMN" localSheetId="38">#REF!</definedName>
    <definedName name="LAST_COLUMN" localSheetId="39">#REF!</definedName>
    <definedName name="LAST_COLUMN" localSheetId="40">#REF!</definedName>
    <definedName name="LAST_COLUMN" localSheetId="41">#REF!</definedName>
    <definedName name="LAST_COLUMN" localSheetId="29">#REF!</definedName>
    <definedName name="LAST_COLUMN" localSheetId="23">#REF!</definedName>
    <definedName name="LAST_COLUMN" localSheetId="30">#REF!</definedName>
    <definedName name="LAST_COLUMN" localSheetId="31">#REF!</definedName>
    <definedName name="LAST_COLUMN" localSheetId="32">#REF!</definedName>
    <definedName name="LAST_COLUMN" localSheetId="33">#REF!</definedName>
    <definedName name="LAST_COLUMN" localSheetId="34">#REF!</definedName>
    <definedName name="LAST_COLUMN" localSheetId="35">#REF!</definedName>
    <definedName name="LAST_COLUMN" localSheetId="36">#REF!</definedName>
    <definedName name="LAST_COLUMN">#REF!</definedName>
    <definedName name="lease_count" localSheetId="37">#REF!</definedName>
    <definedName name="lease_count" localSheetId="38">#REF!</definedName>
    <definedName name="lease_count" localSheetId="39">#REF!</definedName>
    <definedName name="lease_count" localSheetId="40">#REF!</definedName>
    <definedName name="lease_count" localSheetId="41">#REF!</definedName>
    <definedName name="lease_count" localSheetId="29">#REF!</definedName>
    <definedName name="lease_count" localSheetId="23">#REF!</definedName>
    <definedName name="lease_count" localSheetId="30">#REF!</definedName>
    <definedName name="lease_count" localSheetId="31">#REF!</definedName>
    <definedName name="lease_count" localSheetId="32">#REF!</definedName>
    <definedName name="lease_count" localSheetId="33">#REF!</definedName>
    <definedName name="lease_count" localSheetId="34">#REF!</definedName>
    <definedName name="lease_count" localSheetId="35">#REF!</definedName>
    <definedName name="lease_count" localSheetId="36">#REF!</definedName>
    <definedName name="lease_count">#REF!</definedName>
    <definedName name="lease_tbl_me_1" localSheetId="37">#REF!</definedName>
    <definedName name="lease_tbl_me_1" localSheetId="38">#REF!</definedName>
    <definedName name="lease_tbl_me_1" localSheetId="39">#REF!</definedName>
    <definedName name="lease_tbl_me_1" localSheetId="40">#REF!</definedName>
    <definedName name="lease_tbl_me_1" localSheetId="41">#REF!</definedName>
    <definedName name="lease_tbl_me_1" localSheetId="29">#REF!</definedName>
    <definedName name="lease_tbl_me_1" localSheetId="23">#REF!</definedName>
    <definedName name="lease_tbl_me_1" localSheetId="30">#REF!</definedName>
    <definedName name="lease_tbl_me_1" localSheetId="31">#REF!</definedName>
    <definedName name="lease_tbl_me_1" localSheetId="32">#REF!</definedName>
    <definedName name="lease_tbl_me_1" localSheetId="33">#REF!</definedName>
    <definedName name="lease_tbl_me_1" localSheetId="34">#REF!</definedName>
    <definedName name="lease_tbl_me_1" localSheetId="35">#REF!</definedName>
    <definedName name="lease_tbl_me_1" localSheetId="36">#REF!</definedName>
    <definedName name="lease_tbl_me_1">#REF!</definedName>
    <definedName name="LeaseNum_ME" localSheetId="37">#REF!</definedName>
    <definedName name="LeaseNum_ME" localSheetId="38">#REF!</definedName>
    <definedName name="LeaseNum_ME" localSheetId="39">#REF!</definedName>
    <definedName name="LeaseNum_ME" localSheetId="40">#REF!</definedName>
    <definedName name="LeaseNum_ME" localSheetId="41">#REF!</definedName>
    <definedName name="LeaseNum_ME" localSheetId="29">#REF!</definedName>
    <definedName name="LeaseNum_ME" localSheetId="23">#REF!</definedName>
    <definedName name="LeaseNum_ME" localSheetId="30">#REF!</definedName>
    <definedName name="LeaseNum_ME" localSheetId="31">#REF!</definedName>
    <definedName name="LeaseNum_ME" localSheetId="32">#REF!</definedName>
    <definedName name="LeaseNum_ME" localSheetId="33">#REF!</definedName>
    <definedName name="LeaseNum_ME" localSheetId="34">#REF!</definedName>
    <definedName name="LeaseNum_ME" localSheetId="35">#REF!</definedName>
    <definedName name="LeaseNum_ME" localSheetId="36">#REF!</definedName>
    <definedName name="LeaseNum_ME">#REF!</definedName>
    <definedName name="ListForSensAnal" localSheetId="37">#REF!</definedName>
    <definedName name="ListForSensAnal" localSheetId="38">#REF!</definedName>
    <definedName name="ListForSensAnal" localSheetId="39">#REF!</definedName>
    <definedName name="ListForSensAnal" localSheetId="40">#REF!</definedName>
    <definedName name="ListForSensAnal" localSheetId="41">#REF!</definedName>
    <definedName name="ListForSensAnal" localSheetId="29">#REF!</definedName>
    <definedName name="ListForSensAnal" localSheetId="23">#REF!</definedName>
    <definedName name="ListForSensAnal" localSheetId="30">#REF!</definedName>
    <definedName name="ListForSensAnal" localSheetId="31">#REF!</definedName>
    <definedName name="ListForSensAnal" localSheetId="32">#REF!</definedName>
    <definedName name="ListForSensAnal" localSheetId="33">#REF!</definedName>
    <definedName name="ListForSensAnal" localSheetId="34">#REF!</definedName>
    <definedName name="ListForSensAnal" localSheetId="35">#REF!</definedName>
    <definedName name="ListForSensAnal" localSheetId="36">#REF!</definedName>
    <definedName name="ListForSensAnal">#REF!</definedName>
    <definedName name="loan_count" localSheetId="37">#REF!</definedName>
    <definedName name="loan_count" localSheetId="38">#REF!</definedName>
    <definedName name="loan_count" localSheetId="39">#REF!</definedName>
    <definedName name="loan_count" localSheetId="40">#REF!</definedName>
    <definedName name="loan_count" localSheetId="41">#REF!</definedName>
    <definedName name="loan_count" localSheetId="29">#REF!</definedName>
    <definedName name="loan_count" localSheetId="23">#REF!</definedName>
    <definedName name="loan_count" localSheetId="30">#REF!</definedName>
    <definedName name="loan_count" localSheetId="31">#REF!</definedName>
    <definedName name="loan_count" localSheetId="32">#REF!</definedName>
    <definedName name="loan_count" localSheetId="33">#REF!</definedName>
    <definedName name="loan_count" localSheetId="34">#REF!</definedName>
    <definedName name="loan_count" localSheetId="35">#REF!</definedName>
    <definedName name="loan_count" localSheetId="36">#REF!</definedName>
    <definedName name="loan_count">#REF!</definedName>
    <definedName name="loan_tbl_me_1" localSheetId="37">#REF!</definedName>
    <definedName name="loan_tbl_me_1" localSheetId="38">#REF!</definedName>
    <definedName name="loan_tbl_me_1" localSheetId="39">#REF!</definedName>
    <definedName name="loan_tbl_me_1" localSheetId="40">#REF!</definedName>
    <definedName name="loan_tbl_me_1" localSheetId="41">#REF!</definedName>
    <definedName name="loan_tbl_me_1" localSheetId="29">#REF!</definedName>
    <definedName name="loan_tbl_me_1" localSheetId="23">#REF!</definedName>
    <definedName name="loan_tbl_me_1" localSheetId="30">#REF!</definedName>
    <definedName name="loan_tbl_me_1" localSheetId="31">#REF!</definedName>
    <definedName name="loan_tbl_me_1" localSheetId="32">#REF!</definedName>
    <definedName name="loan_tbl_me_1" localSheetId="33">#REF!</definedName>
    <definedName name="loan_tbl_me_1" localSheetId="34">#REF!</definedName>
    <definedName name="loan_tbl_me_1" localSheetId="35">#REF!</definedName>
    <definedName name="loan_tbl_me_1" localSheetId="36">#REF!</definedName>
    <definedName name="loan_tbl_me_1">#REF!</definedName>
    <definedName name="loan_tbl_me_2" localSheetId="24">'[1]С учетом проекта'!$A$1302</definedName>
    <definedName name="loan_tbl_me_2" localSheetId="23">'[1]С учетом проекта'!$A$1302</definedName>
    <definedName name="loan_tbl_me_2">'[1]С учетом проекта'!$A$1302</definedName>
    <definedName name="loan_tbl_me_comp_1" localSheetId="37">#REF!</definedName>
    <definedName name="loan_tbl_me_comp_1" localSheetId="38">#REF!</definedName>
    <definedName name="loan_tbl_me_comp_1" localSheetId="39">#REF!</definedName>
    <definedName name="loan_tbl_me_comp_1" localSheetId="40">#REF!</definedName>
    <definedName name="loan_tbl_me_comp_1" localSheetId="41">#REF!</definedName>
    <definedName name="loan_tbl_me_comp_1" localSheetId="29">#REF!</definedName>
    <definedName name="loan_tbl_me_comp_1" localSheetId="23">#REF!</definedName>
    <definedName name="loan_tbl_me_comp_1" localSheetId="30">#REF!</definedName>
    <definedName name="loan_tbl_me_comp_1" localSheetId="31">#REF!</definedName>
    <definedName name="loan_tbl_me_comp_1" localSheetId="32">#REF!</definedName>
    <definedName name="loan_tbl_me_comp_1" localSheetId="33">#REF!</definedName>
    <definedName name="loan_tbl_me_comp_1" localSheetId="34">#REF!</definedName>
    <definedName name="loan_tbl_me_comp_1" localSheetId="35">#REF!</definedName>
    <definedName name="loan_tbl_me_comp_1" localSheetId="36">#REF!</definedName>
    <definedName name="loan_tbl_me_comp_1">#REF!</definedName>
    <definedName name="loan_tbl_me_comp_10" localSheetId="37">#REF!</definedName>
    <definedName name="loan_tbl_me_comp_10" localSheetId="38">#REF!</definedName>
    <definedName name="loan_tbl_me_comp_10" localSheetId="39">#REF!</definedName>
    <definedName name="loan_tbl_me_comp_10" localSheetId="40">#REF!</definedName>
    <definedName name="loan_tbl_me_comp_10" localSheetId="41">#REF!</definedName>
    <definedName name="loan_tbl_me_comp_10" localSheetId="29">#REF!</definedName>
    <definedName name="loan_tbl_me_comp_10" localSheetId="23">#REF!</definedName>
    <definedName name="loan_tbl_me_comp_10" localSheetId="30">#REF!</definedName>
    <definedName name="loan_tbl_me_comp_10" localSheetId="31">#REF!</definedName>
    <definedName name="loan_tbl_me_comp_10" localSheetId="32">#REF!</definedName>
    <definedName name="loan_tbl_me_comp_10" localSheetId="33">#REF!</definedName>
    <definedName name="loan_tbl_me_comp_10" localSheetId="34">#REF!</definedName>
    <definedName name="loan_tbl_me_comp_10" localSheetId="35">#REF!</definedName>
    <definedName name="loan_tbl_me_comp_10" localSheetId="36">#REF!</definedName>
    <definedName name="loan_tbl_me_comp_10">#REF!</definedName>
    <definedName name="loan_tbl_me_comp_11" localSheetId="37">#REF!</definedName>
    <definedName name="loan_tbl_me_comp_11" localSheetId="38">#REF!</definedName>
    <definedName name="loan_tbl_me_comp_11" localSheetId="39">#REF!</definedName>
    <definedName name="loan_tbl_me_comp_11" localSheetId="40">#REF!</definedName>
    <definedName name="loan_tbl_me_comp_11" localSheetId="41">#REF!</definedName>
    <definedName name="loan_tbl_me_comp_11" localSheetId="29">#REF!</definedName>
    <definedName name="loan_tbl_me_comp_11" localSheetId="23">#REF!</definedName>
    <definedName name="loan_tbl_me_comp_11" localSheetId="30">#REF!</definedName>
    <definedName name="loan_tbl_me_comp_11" localSheetId="31">#REF!</definedName>
    <definedName name="loan_tbl_me_comp_11" localSheetId="32">#REF!</definedName>
    <definedName name="loan_tbl_me_comp_11" localSheetId="33">#REF!</definedName>
    <definedName name="loan_tbl_me_comp_11" localSheetId="34">#REF!</definedName>
    <definedName name="loan_tbl_me_comp_11" localSheetId="35">#REF!</definedName>
    <definedName name="loan_tbl_me_comp_11" localSheetId="36">#REF!</definedName>
    <definedName name="loan_tbl_me_comp_11">#REF!</definedName>
    <definedName name="loan_tbl_me_comp_12" localSheetId="37">#REF!</definedName>
    <definedName name="loan_tbl_me_comp_12" localSheetId="38">#REF!</definedName>
    <definedName name="loan_tbl_me_comp_12" localSheetId="39">#REF!</definedName>
    <definedName name="loan_tbl_me_comp_12" localSheetId="40">#REF!</definedName>
    <definedName name="loan_tbl_me_comp_12" localSheetId="41">#REF!</definedName>
    <definedName name="loan_tbl_me_comp_12" localSheetId="29">#REF!</definedName>
    <definedName name="loan_tbl_me_comp_12" localSheetId="23">#REF!</definedName>
    <definedName name="loan_tbl_me_comp_12" localSheetId="30">#REF!</definedName>
    <definedName name="loan_tbl_me_comp_12" localSheetId="31">#REF!</definedName>
    <definedName name="loan_tbl_me_comp_12" localSheetId="32">#REF!</definedName>
    <definedName name="loan_tbl_me_comp_12" localSheetId="33">#REF!</definedName>
    <definedName name="loan_tbl_me_comp_12" localSheetId="34">#REF!</definedName>
    <definedName name="loan_tbl_me_comp_12" localSheetId="35">#REF!</definedName>
    <definedName name="loan_tbl_me_comp_12" localSheetId="36">#REF!</definedName>
    <definedName name="loan_tbl_me_comp_12">#REF!</definedName>
    <definedName name="loan_tbl_me_comp_13" localSheetId="37">#REF!</definedName>
    <definedName name="loan_tbl_me_comp_13" localSheetId="38">#REF!</definedName>
    <definedName name="loan_tbl_me_comp_13" localSheetId="39">#REF!</definedName>
    <definedName name="loan_tbl_me_comp_13" localSheetId="40">#REF!</definedName>
    <definedName name="loan_tbl_me_comp_13" localSheetId="41">#REF!</definedName>
    <definedName name="loan_tbl_me_comp_13" localSheetId="29">#REF!</definedName>
    <definedName name="loan_tbl_me_comp_13" localSheetId="23">#REF!</definedName>
    <definedName name="loan_tbl_me_comp_13" localSheetId="30">#REF!</definedName>
    <definedName name="loan_tbl_me_comp_13" localSheetId="31">#REF!</definedName>
    <definedName name="loan_tbl_me_comp_13" localSheetId="32">#REF!</definedName>
    <definedName name="loan_tbl_me_comp_13" localSheetId="33">#REF!</definedName>
    <definedName name="loan_tbl_me_comp_13" localSheetId="34">#REF!</definedName>
    <definedName name="loan_tbl_me_comp_13" localSheetId="35">#REF!</definedName>
    <definedName name="loan_tbl_me_comp_13" localSheetId="36">#REF!</definedName>
    <definedName name="loan_tbl_me_comp_13">#REF!</definedName>
    <definedName name="loan_tbl_me_comp_14" localSheetId="37">#REF!</definedName>
    <definedName name="loan_tbl_me_comp_14" localSheetId="38">#REF!</definedName>
    <definedName name="loan_tbl_me_comp_14" localSheetId="39">#REF!</definedName>
    <definedName name="loan_tbl_me_comp_14" localSheetId="40">#REF!</definedName>
    <definedName name="loan_tbl_me_comp_14" localSheetId="41">#REF!</definedName>
    <definedName name="loan_tbl_me_comp_14" localSheetId="29">#REF!</definedName>
    <definedName name="loan_tbl_me_comp_14" localSheetId="23">#REF!</definedName>
    <definedName name="loan_tbl_me_comp_14" localSheetId="30">#REF!</definedName>
    <definedName name="loan_tbl_me_comp_14" localSheetId="31">#REF!</definedName>
    <definedName name="loan_tbl_me_comp_14" localSheetId="32">#REF!</definedName>
    <definedName name="loan_tbl_me_comp_14" localSheetId="33">#REF!</definedName>
    <definedName name="loan_tbl_me_comp_14" localSheetId="34">#REF!</definedName>
    <definedName name="loan_tbl_me_comp_14" localSheetId="35">#REF!</definedName>
    <definedName name="loan_tbl_me_comp_14" localSheetId="36">#REF!</definedName>
    <definedName name="loan_tbl_me_comp_14">#REF!</definedName>
    <definedName name="loan_tbl_me_comp_15" localSheetId="37">#REF!</definedName>
    <definedName name="loan_tbl_me_comp_15" localSheetId="38">#REF!</definedName>
    <definedName name="loan_tbl_me_comp_15" localSheetId="39">#REF!</definedName>
    <definedName name="loan_tbl_me_comp_15" localSheetId="40">#REF!</definedName>
    <definedName name="loan_tbl_me_comp_15" localSheetId="41">#REF!</definedName>
    <definedName name="loan_tbl_me_comp_15" localSheetId="29">#REF!</definedName>
    <definedName name="loan_tbl_me_comp_15" localSheetId="23">#REF!</definedName>
    <definedName name="loan_tbl_me_comp_15" localSheetId="30">#REF!</definedName>
    <definedName name="loan_tbl_me_comp_15" localSheetId="31">#REF!</definedName>
    <definedName name="loan_tbl_me_comp_15" localSheetId="32">#REF!</definedName>
    <definedName name="loan_tbl_me_comp_15" localSheetId="33">#REF!</definedName>
    <definedName name="loan_tbl_me_comp_15" localSheetId="34">#REF!</definedName>
    <definedName name="loan_tbl_me_comp_15" localSheetId="35">#REF!</definedName>
    <definedName name="loan_tbl_me_comp_15" localSheetId="36">#REF!</definedName>
    <definedName name="loan_tbl_me_comp_15">#REF!</definedName>
    <definedName name="loan_tbl_me_comp_16" localSheetId="37">#REF!</definedName>
    <definedName name="loan_tbl_me_comp_16" localSheetId="38">#REF!</definedName>
    <definedName name="loan_tbl_me_comp_16" localSheetId="39">#REF!</definedName>
    <definedName name="loan_tbl_me_comp_16" localSheetId="40">#REF!</definedName>
    <definedName name="loan_tbl_me_comp_16" localSheetId="41">#REF!</definedName>
    <definedName name="loan_tbl_me_comp_16" localSheetId="29">#REF!</definedName>
    <definedName name="loan_tbl_me_comp_16" localSheetId="23">#REF!</definedName>
    <definedName name="loan_tbl_me_comp_16" localSheetId="30">#REF!</definedName>
    <definedName name="loan_tbl_me_comp_16" localSheetId="31">#REF!</definedName>
    <definedName name="loan_tbl_me_comp_16" localSheetId="32">#REF!</definedName>
    <definedName name="loan_tbl_me_comp_16" localSheetId="33">#REF!</definedName>
    <definedName name="loan_tbl_me_comp_16" localSheetId="34">#REF!</definedName>
    <definedName name="loan_tbl_me_comp_16" localSheetId="35">#REF!</definedName>
    <definedName name="loan_tbl_me_comp_16" localSheetId="36">#REF!</definedName>
    <definedName name="loan_tbl_me_comp_16">#REF!</definedName>
    <definedName name="loan_tbl_me_comp_2" localSheetId="37">#REF!</definedName>
    <definedName name="loan_tbl_me_comp_2" localSheetId="38">#REF!</definedName>
    <definedName name="loan_tbl_me_comp_2" localSheetId="39">#REF!</definedName>
    <definedName name="loan_tbl_me_comp_2" localSheetId="40">#REF!</definedName>
    <definedName name="loan_tbl_me_comp_2" localSheetId="41">#REF!</definedName>
    <definedName name="loan_tbl_me_comp_2" localSheetId="29">#REF!</definedName>
    <definedName name="loan_tbl_me_comp_2" localSheetId="23">#REF!</definedName>
    <definedName name="loan_tbl_me_comp_2" localSheetId="30">#REF!</definedName>
    <definedName name="loan_tbl_me_comp_2" localSheetId="31">#REF!</definedName>
    <definedName name="loan_tbl_me_comp_2" localSheetId="32">#REF!</definedName>
    <definedName name="loan_tbl_me_comp_2" localSheetId="33">#REF!</definedName>
    <definedName name="loan_tbl_me_comp_2" localSheetId="34">#REF!</definedName>
    <definedName name="loan_tbl_me_comp_2" localSheetId="35">#REF!</definedName>
    <definedName name="loan_tbl_me_comp_2" localSheetId="36">#REF!</definedName>
    <definedName name="loan_tbl_me_comp_2">#REF!</definedName>
    <definedName name="loan_tbl_me_comp_3" localSheetId="37">#REF!</definedName>
    <definedName name="loan_tbl_me_comp_3" localSheetId="38">#REF!</definedName>
    <definedName name="loan_tbl_me_comp_3" localSheetId="39">#REF!</definedName>
    <definedName name="loan_tbl_me_comp_3" localSheetId="40">#REF!</definedName>
    <definedName name="loan_tbl_me_comp_3" localSheetId="41">#REF!</definedName>
    <definedName name="loan_tbl_me_comp_3" localSheetId="29">#REF!</definedName>
    <definedName name="loan_tbl_me_comp_3" localSheetId="23">#REF!</definedName>
    <definedName name="loan_tbl_me_comp_3" localSheetId="30">#REF!</definedName>
    <definedName name="loan_tbl_me_comp_3" localSheetId="31">#REF!</definedName>
    <definedName name="loan_tbl_me_comp_3" localSheetId="32">#REF!</definedName>
    <definedName name="loan_tbl_me_comp_3" localSheetId="33">#REF!</definedName>
    <definedName name="loan_tbl_me_comp_3" localSheetId="34">#REF!</definedName>
    <definedName name="loan_tbl_me_comp_3" localSheetId="35">#REF!</definedName>
    <definedName name="loan_tbl_me_comp_3" localSheetId="36">#REF!</definedName>
    <definedName name="loan_tbl_me_comp_3">#REF!</definedName>
    <definedName name="loan_tbl_me_comp_4" localSheetId="37">#REF!</definedName>
    <definedName name="loan_tbl_me_comp_4" localSheetId="38">#REF!</definedName>
    <definedName name="loan_tbl_me_comp_4" localSheetId="39">#REF!</definedName>
    <definedName name="loan_tbl_me_comp_4" localSheetId="40">#REF!</definedName>
    <definedName name="loan_tbl_me_comp_4" localSheetId="41">#REF!</definedName>
    <definedName name="loan_tbl_me_comp_4" localSheetId="29">#REF!</definedName>
    <definedName name="loan_tbl_me_comp_4" localSheetId="23">#REF!</definedName>
    <definedName name="loan_tbl_me_comp_4" localSheetId="30">#REF!</definedName>
    <definedName name="loan_tbl_me_comp_4" localSheetId="31">#REF!</definedName>
    <definedName name="loan_tbl_me_comp_4" localSheetId="32">#REF!</definedName>
    <definedName name="loan_tbl_me_comp_4" localSheetId="33">#REF!</definedName>
    <definedName name="loan_tbl_me_comp_4" localSheetId="34">#REF!</definedName>
    <definedName name="loan_tbl_me_comp_4" localSheetId="35">#REF!</definedName>
    <definedName name="loan_tbl_me_comp_4" localSheetId="36">#REF!</definedName>
    <definedName name="loan_tbl_me_comp_4">#REF!</definedName>
    <definedName name="loan_tbl_me_comp_5" localSheetId="37">#REF!</definedName>
    <definedName name="loan_tbl_me_comp_5" localSheetId="38">#REF!</definedName>
    <definedName name="loan_tbl_me_comp_5" localSheetId="39">#REF!</definedName>
    <definedName name="loan_tbl_me_comp_5" localSheetId="40">#REF!</definedName>
    <definedName name="loan_tbl_me_comp_5" localSheetId="41">#REF!</definedName>
    <definedName name="loan_tbl_me_comp_5" localSheetId="29">#REF!</definedName>
    <definedName name="loan_tbl_me_comp_5" localSheetId="23">#REF!</definedName>
    <definedName name="loan_tbl_me_comp_5" localSheetId="30">#REF!</definedName>
    <definedName name="loan_tbl_me_comp_5" localSheetId="31">#REF!</definedName>
    <definedName name="loan_tbl_me_comp_5" localSheetId="32">#REF!</definedName>
    <definedName name="loan_tbl_me_comp_5" localSheetId="33">#REF!</definedName>
    <definedName name="loan_tbl_me_comp_5" localSheetId="34">#REF!</definedName>
    <definedName name="loan_tbl_me_comp_5" localSheetId="35">#REF!</definedName>
    <definedName name="loan_tbl_me_comp_5" localSheetId="36">#REF!</definedName>
    <definedName name="loan_tbl_me_comp_5">#REF!</definedName>
    <definedName name="loan_tbl_me_comp_6" localSheetId="37">#REF!</definedName>
    <definedName name="loan_tbl_me_comp_6" localSheetId="38">#REF!</definedName>
    <definedName name="loan_tbl_me_comp_6" localSheetId="39">#REF!</definedName>
    <definedName name="loan_tbl_me_comp_6" localSheetId="40">#REF!</definedName>
    <definedName name="loan_tbl_me_comp_6" localSheetId="41">#REF!</definedName>
    <definedName name="loan_tbl_me_comp_6" localSheetId="29">#REF!</definedName>
    <definedName name="loan_tbl_me_comp_6" localSheetId="23">#REF!</definedName>
    <definedName name="loan_tbl_me_comp_6" localSheetId="30">#REF!</definedName>
    <definedName name="loan_tbl_me_comp_6" localSheetId="31">#REF!</definedName>
    <definedName name="loan_tbl_me_comp_6" localSheetId="32">#REF!</definedName>
    <definedName name="loan_tbl_me_comp_6" localSheetId="33">#REF!</definedName>
    <definedName name="loan_tbl_me_comp_6" localSheetId="34">#REF!</definedName>
    <definedName name="loan_tbl_me_comp_6" localSheetId="35">#REF!</definedName>
    <definedName name="loan_tbl_me_comp_6" localSheetId="36">#REF!</definedName>
    <definedName name="loan_tbl_me_comp_6">#REF!</definedName>
    <definedName name="loan_tbl_me_comp_7" localSheetId="37">#REF!</definedName>
    <definedName name="loan_tbl_me_comp_7" localSheetId="38">#REF!</definedName>
    <definedName name="loan_tbl_me_comp_7" localSheetId="39">#REF!</definedName>
    <definedName name="loan_tbl_me_comp_7" localSheetId="40">#REF!</definedName>
    <definedName name="loan_tbl_me_comp_7" localSheetId="41">#REF!</definedName>
    <definedName name="loan_tbl_me_comp_7" localSheetId="29">#REF!</definedName>
    <definedName name="loan_tbl_me_comp_7" localSheetId="23">#REF!</definedName>
    <definedName name="loan_tbl_me_comp_7" localSheetId="30">#REF!</definedName>
    <definedName name="loan_tbl_me_comp_7" localSheetId="31">#REF!</definedName>
    <definedName name="loan_tbl_me_comp_7" localSheetId="32">#REF!</definedName>
    <definedName name="loan_tbl_me_comp_7" localSheetId="33">#REF!</definedName>
    <definedName name="loan_tbl_me_comp_7" localSheetId="34">#REF!</definedName>
    <definedName name="loan_tbl_me_comp_7" localSheetId="35">#REF!</definedName>
    <definedName name="loan_tbl_me_comp_7" localSheetId="36">#REF!</definedName>
    <definedName name="loan_tbl_me_comp_7">#REF!</definedName>
    <definedName name="loan_tbl_me_comp_8" localSheetId="37">#REF!</definedName>
    <definedName name="loan_tbl_me_comp_8" localSheetId="38">#REF!</definedName>
    <definedName name="loan_tbl_me_comp_8" localSheetId="39">#REF!</definedName>
    <definedName name="loan_tbl_me_comp_8" localSheetId="40">#REF!</definedName>
    <definedName name="loan_tbl_me_comp_8" localSheetId="41">#REF!</definedName>
    <definedName name="loan_tbl_me_comp_8" localSheetId="29">#REF!</definedName>
    <definedName name="loan_tbl_me_comp_8" localSheetId="23">#REF!</definedName>
    <definedName name="loan_tbl_me_comp_8" localSheetId="30">#REF!</definedName>
    <definedName name="loan_tbl_me_comp_8" localSheetId="31">#REF!</definedName>
    <definedName name="loan_tbl_me_comp_8" localSheetId="32">#REF!</definedName>
    <definedName name="loan_tbl_me_comp_8" localSheetId="33">#REF!</definedName>
    <definedName name="loan_tbl_me_comp_8" localSheetId="34">#REF!</definedName>
    <definedName name="loan_tbl_me_comp_8" localSheetId="35">#REF!</definedName>
    <definedName name="loan_tbl_me_comp_8" localSheetId="36">#REF!</definedName>
    <definedName name="loan_tbl_me_comp_8">#REF!</definedName>
    <definedName name="loan_tbl_me_comp_9" localSheetId="37">#REF!</definedName>
    <definedName name="loan_tbl_me_comp_9" localSheetId="38">#REF!</definedName>
    <definedName name="loan_tbl_me_comp_9" localSheetId="39">#REF!</definedName>
    <definedName name="loan_tbl_me_comp_9" localSheetId="40">#REF!</definedName>
    <definedName name="loan_tbl_me_comp_9" localSheetId="41">#REF!</definedName>
    <definedName name="loan_tbl_me_comp_9" localSheetId="29">#REF!</definedName>
    <definedName name="loan_tbl_me_comp_9" localSheetId="23">#REF!</definedName>
    <definedName name="loan_tbl_me_comp_9" localSheetId="30">#REF!</definedName>
    <definedName name="loan_tbl_me_comp_9" localSheetId="31">#REF!</definedName>
    <definedName name="loan_tbl_me_comp_9" localSheetId="32">#REF!</definedName>
    <definedName name="loan_tbl_me_comp_9" localSheetId="33">#REF!</definedName>
    <definedName name="loan_tbl_me_comp_9" localSheetId="34">#REF!</definedName>
    <definedName name="loan_tbl_me_comp_9" localSheetId="35">#REF!</definedName>
    <definedName name="loan_tbl_me_comp_9" localSheetId="36">#REF!</definedName>
    <definedName name="loan_tbl_me_comp_9">#REF!</definedName>
    <definedName name="LoanNum_ME" localSheetId="37">#REF!</definedName>
    <definedName name="LoanNum_ME" localSheetId="38">#REF!</definedName>
    <definedName name="LoanNum_ME" localSheetId="39">#REF!</definedName>
    <definedName name="LoanNum_ME" localSheetId="40">#REF!</definedName>
    <definedName name="LoanNum_ME" localSheetId="41">#REF!</definedName>
    <definedName name="LoanNum_ME" localSheetId="29">#REF!</definedName>
    <definedName name="LoanNum_ME" localSheetId="23">#REF!</definedName>
    <definedName name="LoanNum_ME" localSheetId="30">#REF!</definedName>
    <definedName name="LoanNum_ME" localSheetId="31">#REF!</definedName>
    <definedName name="LoanNum_ME" localSheetId="32">#REF!</definedName>
    <definedName name="LoanNum_ME" localSheetId="33">#REF!</definedName>
    <definedName name="LoanNum_ME" localSheetId="34">#REF!</definedName>
    <definedName name="LoanNum_ME" localSheetId="35">#REF!</definedName>
    <definedName name="LoanNum_ME" localSheetId="36">#REF!</definedName>
    <definedName name="LoanNum_ME">#REF!</definedName>
    <definedName name="LoanNum_ME_comp" localSheetId="37">#REF!</definedName>
    <definedName name="LoanNum_ME_comp" localSheetId="38">#REF!</definedName>
    <definedName name="LoanNum_ME_comp" localSheetId="39">#REF!</definedName>
    <definedName name="LoanNum_ME_comp" localSheetId="40">#REF!</definedName>
    <definedName name="LoanNum_ME_comp" localSheetId="41">#REF!</definedName>
    <definedName name="LoanNum_ME_comp" localSheetId="29">#REF!</definedName>
    <definedName name="LoanNum_ME_comp" localSheetId="23">#REF!</definedName>
    <definedName name="LoanNum_ME_comp" localSheetId="30">#REF!</definedName>
    <definedName name="LoanNum_ME_comp" localSheetId="31">#REF!</definedName>
    <definedName name="LoanNum_ME_comp" localSheetId="32">#REF!</definedName>
    <definedName name="LoanNum_ME_comp" localSheetId="33">#REF!</definedName>
    <definedName name="LoanNum_ME_comp" localSheetId="34">#REF!</definedName>
    <definedName name="LoanNum_ME_comp" localSheetId="35">#REF!</definedName>
    <definedName name="LoanNum_ME_comp" localSheetId="36">#REF!</definedName>
    <definedName name="LoanNum_ME_comp">#REF!</definedName>
    <definedName name="material_tbl_me_1" localSheetId="37">#REF!</definedName>
    <definedName name="material_tbl_me_1" localSheetId="38">#REF!</definedName>
    <definedName name="material_tbl_me_1" localSheetId="39">#REF!</definedName>
    <definedName name="material_tbl_me_1" localSheetId="40">#REF!</definedName>
    <definedName name="material_tbl_me_1" localSheetId="41">#REF!</definedName>
    <definedName name="material_tbl_me_1" localSheetId="29">#REF!</definedName>
    <definedName name="material_tbl_me_1" localSheetId="23">#REF!</definedName>
    <definedName name="material_tbl_me_1" localSheetId="30">#REF!</definedName>
    <definedName name="material_tbl_me_1" localSheetId="31">#REF!</definedName>
    <definedName name="material_tbl_me_1" localSheetId="32">#REF!</definedName>
    <definedName name="material_tbl_me_1" localSheetId="33">#REF!</definedName>
    <definedName name="material_tbl_me_1" localSheetId="34">#REF!</definedName>
    <definedName name="material_tbl_me_1" localSheetId="35">#REF!</definedName>
    <definedName name="material_tbl_me_1" localSheetId="36">#REF!</definedName>
    <definedName name="material_tbl_me_1">#REF!</definedName>
    <definedName name="material_tbl_me_2" localSheetId="37">#REF!</definedName>
    <definedName name="material_tbl_me_2" localSheetId="38">#REF!</definedName>
    <definedName name="material_tbl_me_2" localSheetId="39">#REF!</definedName>
    <definedName name="material_tbl_me_2" localSheetId="40">#REF!</definedName>
    <definedName name="material_tbl_me_2" localSheetId="41">#REF!</definedName>
    <definedName name="material_tbl_me_2" localSheetId="29">#REF!</definedName>
    <definedName name="material_tbl_me_2" localSheetId="23">#REF!</definedName>
    <definedName name="material_tbl_me_2" localSheetId="30">#REF!</definedName>
    <definedName name="material_tbl_me_2" localSheetId="31">#REF!</definedName>
    <definedName name="material_tbl_me_2" localSheetId="32">#REF!</definedName>
    <definedName name="material_tbl_me_2" localSheetId="33">#REF!</definedName>
    <definedName name="material_tbl_me_2" localSheetId="34">#REF!</definedName>
    <definedName name="material_tbl_me_2" localSheetId="35">#REF!</definedName>
    <definedName name="material_tbl_me_2" localSheetId="36">#REF!</definedName>
    <definedName name="material_tbl_me_2">#REF!</definedName>
    <definedName name="material_tbl_me_comp_1" localSheetId="24">'[1]Без учета проекта'!$A$498</definedName>
    <definedName name="material_tbl_me_comp_1" localSheetId="23">'[1]Без учета проекта'!$A$498</definedName>
    <definedName name="material_tbl_me_comp_1">'[1]Без учета проекта'!$A$498</definedName>
    <definedName name="material_tbl_me_comp_2" localSheetId="37">#REF!</definedName>
    <definedName name="material_tbl_me_comp_2" localSheetId="38">#REF!</definedName>
    <definedName name="material_tbl_me_comp_2" localSheetId="39">#REF!</definedName>
    <definedName name="material_tbl_me_comp_2" localSheetId="40">#REF!</definedName>
    <definedName name="material_tbl_me_comp_2" localSheetId="41">#REF!</definedName>
    <definedName name="material_tbl_me_comp_2" localSheetId="29">#REF!</definedName>
    <definedName name="material_tbl_me_comp_2" localSheetId="23">#REF!</definedName>
    <definedName name="material_tbl_me_comp_2" localSheetId="30">#REF!</definedName>
    <definedName name="material_tbl_me_comp_2" localSheetId="31">#REF!</definedName>
    <definedName name="material_tbl_me_comp_2" localSheetId="32">#REF!</definedName>
    <definedName name="material_tbl_me_comp_2" localSheetId="33">#REF!</definedName>
    <definedName name="material_tbl_me_comp_2" localSheetId="34">#REF!</definedName>
    <definedName name="material_tbl_me_comp_2" localSheetId="35">#REF!</definedName>
    <definedName name="material_tbl_me_comp_2" localSheetId="36">#REF!</definedName>
    <definedName name="material_tbl_me_comp_2">#REF!</definedName>
    <definedName name="MaterialNum_ME" localSheetId="37">#REF!</definedName>
    <definedName name="MaterialNum_ME" localSheetId="38">#REF!</definedName>
    <definedName name="MaterialNum_ME" localSheetId="39">#REF!</definedName>
    <definedName name="MaterialNum_ME" localSheetId="40">#REF!</definedName>
    <definedName name="MaterialNum_ME" localSheetId="41">#REF!</definedName>
    <definedName name="MaterialNum_ME" localSheetId="29">#REF!</definedName>
    <definedName name="MaterialNum_ME" localSheetId="23">#REF!</definedName>
    <definedName name="MaterialNum_ME" localSheetId="30">#REF!</definedName>
    <definedName name="MaterialNum_ME" localSheetId="31">#REF!</definedName>
    <definedName name="MaterialNum_ME" localSheetId="32">#REF!</definedName>
    <definedName name="MaterialNum_ME" localSheetId="33">#REF!</definedName>
    <definedName name="MaterialNum_ME" localSheetId="34">#REF!</definedName>
    <definedName name="MaterialNum_ME" localSheetId="35">#REF!</definedName>
    <definedName name="MaterialNum_ME" localSheetId="36">#REF!</definedName>
    <definedName name="MaterialNum_ME">#REF!</definedName>
    <definedName name="MaterialNum_ME_Comp" localSheetId="37">#REF!</definedName>
    <definedName name="MaterialNum_ME_Comp" localSheetId="38">#REF!</definedName>
    <definedName name="MaterialNum_ME_Comp" localSheetId="39">#REF!</definedName>
    <definedName name="MaterialNum_ME_Comp" localSheetId="40">#REF!</definedName>
    <definedName name="MaterialNum_ME_Comp" localSheetId="41">#REF!</definedName>
    <definedName name="MaterialNum_ME_Comp" localSheetId="29">#REF!</definedName>
    <definedName name="MaterialNum_ME_Comp" localSheetId="23">#REF!</definedName>
    <definedName name="MaterialNum_ME_Comp" localSheetId="30">#REF!</definedName>
    <definedName name="MaterialNum_ME_Comp" localSheetId="31">#REF!</definedName>
    <definedName name="MaterialNum_ME_Comp" localSheetId="32">#REF!</definedName>
    <definedName name="MaterialNum_ME_Comp" localSheetId="33">#REF!</definedName>
    <definedName name="MaterialNum_ME_Comp" localSheetId="34">#REF!</definedName>
    <definedName name="MaterialNum_ME_Comp" localSheetId="35">#REF!</definedName>
    <definedName name="MaterialNum_ME_Comp" localSheetId="36">#REF!</definedName>
    <definedName name="MaterialNum_ME_Comp">#REF!</definedName>
    <definedName name="NWC_T_Cr_AdvK" localSheetId="24">[1]Проект!$B$524</definedName>
    <definedName name="NWC_T_Cr_AdvK" localSheetId="23">[1]Проект!$B$524</definedName>
    <definedName name="NWC_T_Cr_AdvK">[1]Проект!$B$524</definedName>
    <definedName name="NWC_T_Cr_AdvT" localSheetId="24">[1]Проект!$C$524</definedName>
    <definedName name="NWC_T_Cr_AdvT" localSheetId="23">[1]Проект!$C$524</definedName>
    <definedName name="NWC_T_Cr_AdvT">[1]Проект!$C$524</definedName>
    <definedName name="NWC_T_Cr_CrdK" localSheetId="24">[1]Проект!$B$525</definedName>
    <definedName name="NWC_T_Cr_CrdK" localSheetId="23">[1]Проект!$B$525</definedName>
    <definedName name="NWC_T_Cr_CrdK">[1]Проект!$B$525</definedName>
    <definedName name="NWC_T_Cr_CrdT" localSheetId="24">[1]Проект!$C$525</definedName>
    <definedName name="NWC_T_Cr_CrdT" localSheetId="23">[1]Проект!$C$525</definedName>
    <definedName name="NWC_T_Cr_CrdT">[1]Проект!$C$525</definedName>
    <definedName name="NWC_T_Cycle" localSheetId="24">[1]Проект!$B$503</definedName>
    <definedName name="NWC_T_Cycle" localSheetId="23">[1]Проект!$B$503</definedName>
    <definedName name="NWC_T_Cycle">[1]Проект!$B$503</definedName>
    <definedName name="NWC_T_Db_AdvK" localSheetId="24">[1]Проект!$B$512</definedName>
    <definedName name="NWC_T_Db_AdvK" localSheetId="23">[1]Проект!$B$512</definedName>
    <definedName name="NWC_T_Db_AdvK">[1]Проект!$B$512</definedName>
    <definedName name="NWC_T_Db_AdvT" localSheetId="24">[1]Проект!$C$512</definedName>
    <definedName name="NWC_T_Db_AdvT" localSheetId="23">[1]Проект!$C$512</definedName>
    <definedName name="NWC_T_Db_AdvT">[1]Проект!$C$512</definedName>
    <definedName name="NWC_T_Db_CrdK" localSheetId="24">[1]Проект!$B$513</definedName>
    <definedName name="NWC_T_Db_CrdK" localSheetId="23">[1]Проект!$B$513</definedName>
    <definedName name="NWC_T_Db_CrdK">[1]Проект!$B$513</definedName>
    <definedName name="NWC_T_Db_CrdT" localSheetId="24">[1]Проект!$C$513</definedName>
    <definedName name="NWC_T_Db_CrdT" localSheetId="23">[1]Проект!$C$513</definedName>
    <definedName name="NWC_T_Db_CrdT">[1]Проект!$C$513</definedName>
    <definedName name="NWC_T_Goods" localSheetId="24">[1]Проект!$B$507</definedName>
    <definedName name="NWC_T_Goods" localSheetId="23">[1]Проект!$B$507</definedName>
    <definedName name="NWC_T_Goods">[1]Проект!$B$507</definedName>
    <definedName name="NWC_T_Mat" localSheetId="24">[1]Проект!$B$501</definedName>
    <definedName name="NWC_T_Mat" localSheetId="23">[1]Проект!$B$501</definedName>
    <definedName name="NWC_T_Mat">[1]Проект!$B$501</definedName>
    <definedName name="periodic_rate">[4]Кредит!$F$5/[4]Кредит!$F$7</definedName>
    <definedName name="PeriodTitle" localSheetId="24">[1]Проект!$F$32:$X$32</definedName>
    <definedName name="PeriodTitle" localSheetId="23">[1]Проект!$F$32:$X$32</definedName>
    <definedName name="PeriodTitle">[1]Проект!$F$32:$X$32</definedName>
    <definedName name="pers_count_1" localSheetId="37">#REF!</definedName>
    <definedName name="pers_count_1" localSheetId="38">#REF!</definedName>
    <definedName name="pers_count_1" localSheetId="39">#REF!</definedName>
    <definedName name="pers_count_1" localSheetId="40">#REF!</definedName>
    <definedName name="pers_count_1" localSheetId="41">#REF!</definedName>
    <definedName name="pers_count_1" localSheetId="29">#REF!</definedName>
    <definedName name="pers_count_1" localSheetId="23">#REF!</definedName>
    <definedName name="pers_count_1" localSheetId="30">#REF!</definedName>
    <definedName name="pers_count_1" localSheetId="31">#REF!</definedName>
    <definedName name="pers_count_1" localSheetId="32">#REF!</definedName>
    <definedName name="pers_count_1" localSheetId="33">#REF!</definedName>
    <definedName name="pers_count_1" localSheetId="34">#REF!</definedName>
    <definedName name="pers_count_1" localSheetId="35">#REF!</definedName>
    <definedName name="pers_count_1" localSheetId="36">#REF!</definedName>
    <definedName name="pers_count_1">#REF!</definedName>
    <definedName name="pers_count_2" localSheetId="37">#REF!</definedName>
    <definedName name="pers_count_2" localSheetId="38">#REF!</definedName>
    <definedName name="pers_count_2" localSheetId="39">#REF!</definedName>
    <definedName name="pers_count_2" localSheetId="40">#REF!</definedName>
    <definedName name="pers_count_2" localSheetId="41">#REF!</definedName>
    <definedName name="pers_count_2" localSheetId="29">#REF!</definedName>
    <definedName name="pers_count_2" localSheetId="23">#REF!</definedName>
    <definedName name="pers_count_2" localSheetId="30">#REF!</definedName>
    <definedName name="pers_count_2" localSheetId="31">#REF!</definedName>
    <definedName name="pers_count_2" localSheetId="32">#REF!</definedName>
    <definedName name="pers_count_2" localSheetId="33">#REF!</definedName>
    <definedName name="pers_count_2" localSheetId="34">#REF!</definedName>
    <definedName name="pers_count_2" localSheetId="35">#REF!</definedName>
    <definedName name="pers_count_2" localSheetId="36">#REF!</definedName>
    <definedName name="pers_count_2">#REF!</definedName>
    <definedName name="pers_count_3" localSheetId="37">#REF!</definedName>
    <definedName name="pers_count_3" localSheetId="38">#REF!</definedName>
    <definedName name="pers_count_3" localSheetId="39">#REF!</definedName>
    <definedName name="pers_count_3" localSheetId="40">#REF!</definedName>
    <definedName name="pers_count_3" localSheetId="41">#REF!</definedName>
    <definedName name="pers_count_3" localSheetId="29">#REF!</definedName>
    <definedName name="pers_count_3" localSheetId="23">#REF!</definedName>
    <definedName name="pers_count_3" localSheetId="30">#REF!</definedName>
    <definedName name="pers_count_3" localSheetId="31">#REF!</definedName>
    <definedName name="pers_count_3" localSheetId="32">#REF!</definedName>
    <definedName name="pers_count_3" localSheetId="33">#REF!</definedName>
    <definedName name="pers_count_3" localSheetId="34">#REF!</definedName>
    <definedName name="pers_count_3" localSheetId="35">#REF!</definedName>
    <definedName name="pers_count_3" localSheetId="36">#REF!</definedName>
    <definedName name="pers_count_3">#REF!</definedName>
    <definedName name="pers_count_4" localSheetId="37">#REF!</definedName>
    <definedName name="pers_count_4" localSheetId="38">#REF!</definedName>
    <definedName name="pers_count_4" localSheetId="39">#REF!</definedName>
    <definedName name="pers_count_4" localSheetId="40">#REF!</definedName>
    <definedName name="pers_count_4" localSheetId="41">#REF!</definedName>
    <definedName name="pers_count_4" localSheetId="29">#REF!</definedName>
    <definedName name="pers_count_4" localSheetId="23">#REF!</definedName>
    <definedName name="pers_count_4" localSheetId="30">#REF!</definedName>
    <definedName name="pers_count_4" localSheetId="31">#REF!</definedName>
    <definedName name="pers_count_4" localSheetId="32">#REF!</definedName>
    <definedName name="pers_count_4" localSheetId="33">#REF!</definedName>
    <definedName name="pers_count_4" localSheetId="34">#REF!</definedName>
    <definedName name="pers_count_4" localSheetId="35">#REF!</definedName>
    <definedName name="pers_count_4" localSheetId="36">#REF!</definedName>
    <definedName name="pers_count_4">#REF!</definedName>
    <definedName name="PRJ_COUNT" localSheetId="37">#REF!</definedName>
    <definedName name="PRJ_COUNT" localSheetId="38">#REF!</definedName>
    <definedName name="PRJ_COUNT" localSheetId="39">#REF!</definedName>
    <definedName name="PRJ_COUNT" localSheetId="40">#REF!</definedName>
    <definedName name="PRJ_COUNT" localSheetId="41">#REF!</definedName>
    <definedName name="PRJ_COUNT" localSheetId="29">#REF!</definedName>
    <definedName name="PRJ_COUNT" localSheetId="24">#REF!</definedName>
    <definedName name="PRJ_COUNT" localSheetId="23">#REF!</definedName>
    <definedName name="PRJ_COUNT" localSheetId="30">#REF!</definedName>
    <definedName name="PRJ_COUNT" localSheetId="31">#REF!</definedName>
    <definedName name="PRJ_COUNT" localSheetId="32">#REF!</definedName>
    <definedName name="PRJ_COUNT" localSheetId="33">#REF!</definedName>
    <definedName name="PRJ_COUNT" localSheetId="34">#REF!</definedName>
    <definedName name="PRJ_COUNT" localSheetId="35">#REF!</definedName>
    <definedName name="PRJ_COUNT" localSheetId="36">#REF!</definedName>
    <definedName name="PRJ_COUNT">#REF!</definedName>
    <definedName name="PRJ_Len" localSheetId="24">[1]Проект!$D$8</definedName>
    <definedName name="PRJ_Len" localSheetId="23">[1]Проект!$D$8</definedName>
    <definedName name="PRJ_Len">[1]Проект!$D$8</definedName>
    <definedName name="PRJ_Name" localSheetId="37">#REF!</definedName>
    <definedName name="PRJ_Name" localSheetId="38">#REF!</definedName>
    <definedName name="PRJ_Name" localSheetId="39">#REF!</definedName>
    <definedName name="PRJ_Name" localSheetId="40">#REF!</definedName>
    <definedName name="PRJ_Name" localSheetId="41">#REF!</definedName>
    <definedName name="PRJ_Name" localSheetId="29">#REF!</definedName>
    <definedName name="PRJ_Name" localSheetId="23">#REF!</definedName>
    <definedName name="PRJ_Name" localSheetId="30">#REF!</definedName>
    <definedName name="PRJ_Name" localSheetId="31">#REF!</definedName>
    <definedName name="PRJ_Name" localSheetId="32">#REF!</definedName>
    <definedName name="PRJ_Name" localSheetId="33">#REF!</definedName>
    <definedName name="PRJ_Name" localSheetId="34">#REF!</definedName>
    <definedName name="PRJ_Name" localSheetId="35">#REF!</definedName>
    <definedName name="PRJ_Name" localSheetId="36">#REF!</definedName>
    <definedName name="PRJ_Name">#REF!</definedName>
    <definedName name="PRJ_Protected" localSheetId="24">[1]Проект!$D$18</definedName>
    <definedName name="PRJ_Protected" localSheetId="23">[1]Проект!$D$18</definedName>
    <definedName name="PRJ_Protected">[1]Проект!$D$18</definedName>
    <definedName name="PRJ_StartDate" localSheetId="24">[1]Проект!$D$7</definedName>
    <definedName name="PRJ_StartDate" localSheetId="23">[1]Проект!$D$7</definedName>
    <definedName name="PRJ_StartDate">[1]Проект!$D$7</definedName>
    <definedName name="PRJ_StartMon" localSheetId="24">[1]Проект!$F$26</definedName>
    <definedName name="PRJ_StartMon" localSheetId="23">[1]Проект!$F$26</definedName>
    <definedName name="PRJ_StartMon">[1]Проект!$F$26</definedName>
    <definedName name="PRJ_StartYear" localSheetId="24">[1]Проект!$F$25</definedName>
    <definedName name="PRJ_StartYear" localSheetId="23">[1]Проект!$F$25</definedName>
    <definedName name="PRJ_StartYear">[1]Проект!$F$25</definedName>
    <definedName name="PRJ_Step" localSheetId="24">[1]Проект!$D$10</definedName>
    <definedName name="PRJ_Step" localSheetId="23">[1]Проект!$D$10</definedName>
    <definedName name="PRJ_Step">[1]Проект!$D$10</definedName>
    <definedName name="PRJ_Step_SName" localSheetId="24">[1]Проект!$E$9</definedName>
    <definedName name="PRJ_Step_SName" localSheetId="23">[1]Проект!$E$9</definedName>
    <definedName name="PRJ_Step_SName">[1]Проект!$E$9</definedName>
    <definedName name="PRJ_StepType" localSheetId="24">[1]Проект!$D$9</definedName>
    <definedName name="PRJ_StepType" localSheetId="23">[1]Проект!$D$9</definedName>
    <definedName name="PRJ_StepType">[1]Проект!$D$9</definedName>
    <definedName name="prod_tbl_1" localSheetId="24">[1]Проект!$A$61</definedName>
    <definedName name="prod_tbl_1" localSheetId="23">[1]Проект!$A$61</definedName>
    <definedName name="prod_tbl_1">[1]Проект!$A$61</definedName>
    <definedName name="prod_tbl_2" localSheetId="37">#REF!</definedName>
    <definedName name="prod_tbl_2" localSheetId="38">#REF!</definedName>
    <definedName name="prod_tbl_2" localSheetId="39">#REF!</definedName>
    <definedName name="prod_tbl_2" localSheetId="40">#REF!</definedName>
    <definedName name="prod_tbl_2" localSheetId="41">#REF!</definedName>
    <definedName name="prod_tbl_2" localSheetId="29">#REF!</definedName>
    <definedName name="prod_tbl_2" localSheetId="23">#REF!</definedName>
    <definedName name="prod_tbl_2" localSheetId="30">#REF!</definedName>
    <definedName name="prod_tbl_2" localSheetId="31">#REF!</definedName>
    <definedName name="prod_tbl_2" localSheetId="32">#REF!</definedName>
    <definedName name="prod_tbl_2" localSheetId="33">#REF!</definedName>
    <definedName name="prod_tbl_2" localSheetId="34">#REF!</definedName>
    <definedName name="prod_tbl_2" localSheetId="35">#REF!</definedName>
    <definedName name="prod_tbl_2" localSheetId="36">#REF!</definedName>
    <definedName name="prod_tbl_2">#REF!</definedName>
    <definedName name="prod_tbl_3" localSheetId="37">#REF!</definedName>
    <definedName name="prod_tbl_3" localSheetId="38">#REF!</definedName>
    <definedName name="prod_tbl_3" localSheetId="39">#REF!</definedName>
    <definedName name="prod_tbl_3" localSheetId="40">#REF!</definedName>
    <definedName name="prod_tbl_3" localSheetId="41">#REF!</definedName>
    <definedName name="prod_tbl_3" localSheetId="29">#REF!</definedName>
    <definedName name="prod_tbl_3" localSheetId="23">#REF!</definedName>
    <definedName name="prod_tbl_3" localSheetId="30">#REF!</definedName>
    <definedName name="prod_tbl_3" localSheetId="31">#REF!</definedName>
    <definedName name="prod_tbl_3" localSheetId="32">#REF!</definedName>
    <definedName name="prod_tbl_3" localSheetId="33">#REF!</definedName>
    <definedName name="prod_tbl_3" localSheetId="34">#REF!</definedName>
    <definedName name="prod_tbl_3" localSheetId="35">#REF!</definedName>
    <definedName name="prod_tbl_3" localSheetId="36">#REF!</definedName>
    <definedName name="prod_tbl_3">#REF!</definedName>
    <definedName name="prod_tbl_4" localSheetId="37">#REF!</definedName>
    <definedName name="prod_tbl_4" localSheetId="38">#REF!</definedName>
    <definedName name="prod_tbl_4" localSheetId="39">#REF!</definedName>
    <definedName name="prod_tbl_4" localSheetId="40">#REF!</definedName>
    <definedName name="prod_tbl_4" localSheetId="41">#REF!</definedName>
    <definedName name="prod_tbl_4" localSheetId="29">#REF!</definedName>
    <definedName name="prod_tbl_4" localSheetId="23">#REF!</definedName>
    <definedName name="prod_tbl_4" localSheetId="30">#REF!</definedName>
    <definedName name="prod_tbl_4" localSheetId="31">#REF!</definedName>
    <definedName name="prod_tbl_4" localSheetId="32">#REF!</definedName>
    <definedName name="prod_tbl_4" localSheetId="33">#REF!</definedName>
    <definedName name="prod_tbl_4" localSheetId="34">#REF!</definedName>
    <definedName name="prod_tbl_4" localSheetId="35">#REF!</definedName>
    <definedName name="prod_tbl_4" localSheetId="36">#REF!</definedName>
    <definedName name="prod_tbl_4">#REF!</definedName>
    <definedName name="prod_tbl_5" localSheetId="37">#REF!</definedName>
    <definedName name="prod_tbl_5" localSheetId="38">#REF!</definedName>
    <definedName name="prod_tbl_5" localSheetId="39">#REF!</definedName>
    <definedName name="prod_tbl_5" localSheetId="40">#REF!</definedName>
    <definedName name="prod_tbl_5" localSheetId="41">#REF!</definedName>
    <definedName name="prod_tbl_5" localSheetId="29">#REF!</definedName>
    <definedName name="prod_tbl_5" localSheetId="23">#REF!</definedName>
    <definedName name="prod_tbl_5" localSheetId="30">#REF!</definedName>
    <definedName name="prod_tbl_5" localSheetId="31">#REF!</definedName>
    <definedName name="prod_tbl_5" localSheetId="32">#REF!</definedName>
    <definedName name="prod_tbl_5" localSheetId="33">#REF!</definedName>
    <definedName name="prod_tbl_5" localSheetId="34">#REF!</definedName>
    <definedName name="prod_tbl_5" localSheetId="35">#REF!</definedName>
    <definedName name="prod_tbl_5" localSheetId="36">#REF!</definedName>
    <definedName name="prod_tbl_5">#REF!</definedName>
    <definedName name="prod_tbl_6" localSheetId="37">#REF!</definedName>
    <definedName name="prod_tbl_6" localSheetId="38">#REF!</definedName>
    <definedName name="prod_tbl_6" localSheetId="39">#REF!</definedName>
    <definedName name="prod_tbl_6" localSheetId="40">#REF!</definedName>
    <definedName name="prod_tbl_6" localSheetId="41">#REF!</definedName>
    <definedName name="prod_tbl_6" localSheetId="29">#REF!</definedName>
    <definedName name="prod_tbl_6" localSheetId="23">#REF!</definedName>
    <definedName name="prod_tbl_6" localSheetId="30">#REF!</definedName>
    <definedName name="prod_tbl_6" localSheetId="31">#REF!</definedName>
    <definedName name="prod_tbl_6" localSheetId="32">#REF!</definedName>
    <definedName name="prod_tbl_6" localSheetId="33">#REF!</definedName>
    <definedName name="prod_tbl_6" localSheetId="34">#REF!</definedName>
    <definedName name="prod_tbl_6" localSheetId="35">#REF!</definedName>
    <definedName name="prod_tbl_6" localSheetId="36">#REF!</definedName>
    <definedName name="prod_tbl_6">#REF!</definedName>
    <definedName name="prod_tbl_7" localSheetId="37">#REF!</definedName>
    <definedName name="prod_tbl_7" localSheetId="38">#REF!</definedName>
    <definedName name="prod_tbl_7" localSheetId="39">#REF!</definedName>
    <definedName name="prod_tbl_7" localSheetId="40">#REF!</definedName>
    <definedName name="prod_tbl_7" localSheetId="41">#REF!</definedName>
    <definedName name="prod_tbl_7" localSheetId="29">#REF!</definedName>
    <definedName name="prod_tbl_7" localSheetId="23">#REF!</definedName>
    <definedName name="prod_tbl_7" localSheetId="30">#REF!</definedName>
    <definedName name="prod_tbl_7" localSheetId="31">#REF!</definedName>
    <definedName name="prod_tbl_7" localSheetId="32">#REF!</definedName>
    <definedName name="prod_tbl_7" localSheetId="33">#REF!</definedName>
    <definedName name="prod_tbl_7" localSheetId="34">#REF!</definedName>
    <definedName name="prod_tbl_7" localSheetId="35">#REF!</definedName>
    <definedName name="prod_tbl_7" localSheetId="36">#REF!</definedName>
    <definedName name="prod_tbl_7">#REF!</definedName>
    <definedName name="prod_tbl_me_1" localSheetId="37">#REF!</definedName>
    <definedName name="prod_tbl_me_1" localSheetId="38">#REF!</definedName>
    <definedName name="prod_tbl_me_1" localSheetId="39">#REF!</definedName>
    <definedName name="prod_tbl_me_1" localSheetId="40">#REF!</definedName>
    <definedName name="prod_tbl_me_1" localSheetId="41">#REF!</definedName>
    <definedName name="prod_tbl_me_1" localSheetId="29">#REF!</definedName>
    <definedName name="prod_tbl_me_1" localSheetId="23">#REF!</definedName>
    <definedName name="prod_tbl_me_1" localSheetId="30">#REF!</definedName>
    <definedName name="prod_tbl_me_1" localSheetId="31">#REF!</definedName>
    <definedName name="prod_tbl_me_1" localSheetId="32">#REF!</definedName>
    <definedName name="prod_tbl_me_1" localSheetId="33">#REF!</definedName>
    <definedName name="prod_tbl_me_1" localSheetId="34">#REF!</definedName>
    <definedName name="prod_tbl_me_1" localSheetId="35">#REF!</definedName>
    <definedName name="prod_tbl_me_1" localSheetId="36">#REF!</definedName>
    <definedName name="prod_tbl_me_1">#REF!</definedName>
    <definedName name="prod_tbl_me_10" localSheetId="37">#REF!</definedName>
    <definedName name="prod_tbl_me_10" localSheetId="38">#REF!</definedName>
    <definedName name="prod_tbl_me_10" localSheetId="39">#REF!</definedName>
    <definedName name="prod_tbl_me_10" localSheetId="40">#REF!</definedName>
    <definedName name="prod_tbl_me_10" localSheetId="41">#REF!</definedName>
    <definedName name="prod_tbl_me_10" localSheetId="29">#REF!</definedName>
    <definedName name="prod_tbl_me_10" localSheetId="23">#REF!</definedName>
    <definedName name="prod_tbl_me_10" localSheetId="30">#REF!</definedName>
    <definedName name="prod_tbl_me_10" localSheetId="31">#REF!</definedName>
    <definedName name="prod_tbl_me_10" localSheetId="32">#REF!</definedName>
    <definedName name="prod_tbl_me_10" localSheetId="33">#REF!</definedName>
    <definedName name="prod_tbl_me_10" localSheetId="34">#REF!</definedName>
    <definedName name="prod_tbl_me_10" localSheetId="35">#REF!</definedName>
    <definedName name="prod_tbl_me_10" localSheetId="36">#REF!</definedName>
    <definedName name="prod_tbl_me_10">#REF!</definedName>
    <definedName name="prod_tbl_me_2" localSheetId="37">#REF!</definedName>
    <definedName name="prod_tbl_me_2" localSheetId="38">#REF!</definedName>
    <definedName name="prod_tbl_me_2" localSheetId="39">#REF!</definedName>
    <definedName name="prod_tbl_me_2" localSheetId="40">#REF!</definedName>
    <definedName name="prod_tbl_me_2" localSheetId="41">#REF!</definedName>
    <definedName name="prod_tbl_me_2" localSheetId="29">#REF!</definedName>
    <definedName name="prod_tbl_me_2" localSheetId="23">#REF!</definedName>
    <definedName name="prod_tbl_me_2" localSheetId="30">#REF!</definedName>
    <definedName name="prod_tbl_me_2" localSheetId="31">#REF!</definedName>
    <definedName name="prod_tbl_me_2" localSheetId="32">#REF!</definedName>
    <definedName name="prod_tbl_me_2" localSheetId="33">#REF!</definedName>
    <definedName name="prod_tbl_me_2" localSheetId="34">#REF!</definedName>
    <definedName name="prod_tbl_me_2" localSheetId="35">#REF!</definedName>
    <definedName name="prod_tbl_me_2" localSheetId="36">#REF!</definedName>
    <definedName name="prod_tbl_me_2">#REF!</definedName>
    <definedName name="prod_tbl_me_3" localSheetId="37">#REF!</definedName>
    <definedName name="prod_tbl_me_3" localSheetId="38">#REF!</definedName>
    <definedName name="prod_tbl_me_3" localSheetId="39">#REF!</definedName>
    <definedName name="prod_tbl_me_3" localSheetId="40">#REF!</definedName>
    <definedName name="prod_tbl_me_3" localSheetId="41">#REF!</definedName>
    <definedName name="prod_tbl_me_3" localSheetId="29">#REF!</definedName>
    <definedName name="prod_tbl_me_3" localSheetId="23">#REF!</definedName>
    <definedName name="prod_tbl_me_3" localSheetId="30">#REF!</definedName>
    <definedName name="prod_tbl_me_3" localSheetId="31">#REF!</definedName>
    <definedName name="prod_tbl_me_3" localSheetId="32">#REF!</definedName>
    <definedName name="prod_tbl_me_3" localSheetId="33">#REF!</definedName>
    <definedName name="prod_tbl_me_3" localSheetId="34">#REF!</definedName>
    <definedName name="prod_tbl_me_3" localSheetId="35">#REF!</definedName>
    <definedName name="prod_tbl_me_3" localSheetId="36">#REF!</definedName>
    <definedName name="prod_tbl_me_3">#REF!</definedName>
    <definedName name="prod_tbl_me_4" localSheetId="37">#REF!</definedName>
    <definedName name="prod_tbl_me_4" localSheetId="38">#REF!</definedName>
    <definedName name="prod_tbl_me_4" localSheetId="39">#REF!</definedName>
    <definedName name="prod_tbl_me_4" localSheetId="40">#REF!</definedName>
    <definedName name="prod_tbl_me_4" localSheetId="41">#REF!</definedName>
    <definedName name="prod_tbl_me_4" localSheetId="29">#REF!</definedName>
    <definedName name="prod_tbl_me_4" localSheetId="23">#REF!</definedName>
    <definedName name="prod_tbl_me_4" localSheetId="30">#REF!</definedName>
    <definedName name="prod_tbl_me_4" localSheetId="31">#REF!</definedName>
    <definedName name="prod_tbl_me_4" localSheetId="32">#REF!</definedName>
    <definedName name="prod_tbl_me_4" localSheetId="33">#REF!</definedName>
    <definedName name="prod_tbl_me_4" localSheetId="34">#REF!</definedName>
    <definedName name="prod_tbl_me_4" localSheetId="35">#REF!</definedName>
    <definedName name="prod_tbl_me_4" localSheetId="36">#REF!</definedName>
    <definedName name="prod_tbl_me_4">#REF!</definedName>
    <definedName name="prod_tbl_me_5" localSheetId="24">[1]Проект!$A$1301</definedName>
    <definedName name="prod_tbl_me_5" localSheetId="23">[1]Проект!$A$1301</definedName>
    <definedName name="prod_tbl_me_5">[1]Проект!$A$1301</definedName>
    <definedName name="prod_tbl_me_6" localSheetId="37">#REF!</definedName>
    <definedName name="prod_tbl_me_6" localSheetId="38">#REF!</definedName>
    <definedName name="prod_tbl_me_6" localSheetId="39">#REF!</definedName>
    <definedName name="prod_tbl_me_6" localSheetId="40">#REF!</definedName>
    <definedName name="prod_tbl_me_6" localSheetId="41">#REF!</definedName>
    <definedName name="prod_tbl_me_6" localSheetId="29">#REF!</definedName>
    <definedName name="prod_tbl_me_6" localSheetId="23">#REF!</definedName>
    <definedName name="prod_tbl_me_6" localSheetId="30">#REF!</definedName>
    <definedName name="prod_tbl_me_6" localSheetId="31">#REF!</definedName>
    <definedName name="prod_tbl_me_6" localSheetId="32">#REF!</definedName>
    <definedName name="prod_tbl_me_6" localSheetId="33">#REF!</definedName>
    <definedName name="prod_tbl_me_6" localSheetId="34">#REF!</definedName>
    <definedName name="prod_tbl_me_6" localSheetId="35">#REF!</definedName>
    <definedName name="prod_tbl_me_6" localSheetId="36">#REF!</definedName>
    <definedName name="prod_tbl_me_6">#REF!</definedName>
    <definedName name="prod_tbl_me_7" localSheetId="37">#REF!</definedName>
    <definedName name="prod_tbl_me_7" localSheetId="38">#REF!</definedName>
    <definedName name="prod_tbl_me_7" localSheetId="39">#REF!</definedName>
    <definedName name="prod_tbl_me_7" localSheetId="40">#REF!</definedName>
    <definedName name="prod_tbl_me_7" localSheetId="41">#REF!</definedName>
    <definedName name="prod_tbl_me_7" localSheetId="29">#REF!</definedName>
    <definedName name="prod_tbl_me_7" localSheetId="23">#REF!</definedName>
    <definedName name="prod_tbl_me_7" localSheetId="30">#REF!</definedName>
    <definedName name="prod_tbl_me_7" localSheetId="31">#REF!</definedName>
    <definedName name="prod_tbl_me_7" localSheetId="32">#REF!</definedName>
    <definedName name="prod_tbl_me_7" localSheetId="33">#REF!</definedName>
    <definedName name="prod_tbl_me_7" localSheetId="34">#REF!</definedName>
    <definedName name="prod_tbl_me_7" localSheetId="35">#REF!</definedName>
    <definedName name="prod_tbl_me_7" localSheetId="36">#REF!</definedName>
    <definedName name="prod_tbl_me_7">#REF!</definedName>
    <definedName name="prod_tbl_me_8" localSheetId="37">#REF!</definedName>
    <definedName name="prod_tbl_me_8" localSheetId="38">#REF!</definedName>
    <definedName name="prod_tbl_me_8" localSheetId="39">#REF!</definedName>
    <definedName name="prod_tbl_me_8" localSheetId="40">#REF!</definedName>
    <definedName name="prod_tbl_me_8" localSheetId="41">#REF!</definedName>
    <definedName name="prod_tbl_me_8" localSheetId="29">#REF!</definedName>
    <definedName name="prod_tbl_me_8" localSheetId="23">#REF!</definedName>
    <definedName name="prod_tbl_me_8" localSheetId="30">#REF!</definedName>
    <definedName name="prod_tbl_me_8" localSheetId="31">#REF!</definedName>
    <definedName name="prod_tbl_me_8" localSheetId="32">#REF!</definedName>
    <definedName name="prod_tbl_me_8" localSheetId="33">#REF!</definedName>
    <definedName name="prod_tbl_me_8" localSheetId="34">#REF!</definedName>
    <definedName name="prod_tbl_me_8" localSheetId="35">#REF!</definedName>
    <definedName name="prod_tbl_me_8" localSheetId="36">#REF!</definedName>
    <definedName name="prod_tbl_me_8">#REF!</definedName>
    <definedName name="prod_tbl_me_9" localSheetId="37">#REF!</definedName>
    <definedName name="prod_tbl_me_9" localSheetId="38">#REF!</definedName>
    <definedName name="prod_tbl_me_9" localSheetId="39">#REF!</definedName>
    <definedName name="prod_tbl_me_9" localSheetId="40">#REF!</definedName>
    <definedName name="prod_tbl_me_9" localSheetId="41">#REF!</definedName>
    <definedName name="prod_tbl_me_9" localSheetId="29">#REF!</definedName>
    <definedName name="prod_tbl_me_9" localSheetId="23">#REF!</definedName>
    <definedName name="prod_tbl_me_9" localSheetId="30">#REF!</definedName>
    <definedName name="prod_tbl_me_9" localSheetId="31">#REF!</definedName>
    <definedName name="prod_tbl_me_9" localSheetId="32">#REF!</definedName>
    <definedName name="prod_tbl_me_9" localSheetId="33">#REF!</definedName>
    <definedName name="prod_tbl_me_9" localSheetId="34">#REF!</definedName>
    <definedName name="prod_tbl_me_9" localSheetId="35">#REF!</definedName>
    <definedName name="prod_tbl_me_9" localSheetId="36">#REF!</definedName>
    <definedName name="prod_tbl_me_9">#REF!</definedName>
    <definedName name="prod_tbl_me_comp_1" localSheetId="37">#REF!</definedName>
    <definedName name="prod_tbl_me_comp_1" localSheetId="38">#REF!</definedName>
    <definedName name="prod_tbl_me_comp_1" localSheetId="39">#REF!</definedName>
    <definedName name="prod_tbl_me_comp_1" localSheetId="40">#REF!</definedName>
    <definedName name="prod_tbl_me_comp_1" localSheetId="41">#REF!</definedName>
    <definedName name="prod_tbl_me_comp_1" localSheetId="29">#REF!</definedName>
    <definedName name="prod_tbl_me_comp_1" localSheetId="23">#REF!</definedName>
    <definedName name="prod_tbl_me_comp_1" localSheetId="30">#REF!</definedName>
    <definedName name="prod_tbl_me_comp_1" localSheetId="31">#REF!</definedName>
    <definedName name="prod_tbl_me_comp_1" localSheetId="32">#REF!</definedName>
    <definedName name="prod_tbl_me_comp_1" localSheetId="33">#REF!</definedName>
    <definedName name="prod_tbl_me_comp_1" localSheetId="34">#REF!</definedName>
    <definedName name="prod_tbl_me_comp_1" localSheetId="35">#REF!</definedName>
    <definedName name="prod_tbl_me_comp_1" localSheetId="36">#REF!</definedName>
    <definedName name="prod_tbl_me_comp_1">#REF!</definedName>
    <definedName name="prod_tbl_me_comp_10" localSheetId="37">#REF!</definedName>
    <definedName name="prod_tbl_me_comp_10" localSheetId="38">#REF!</definedName>
    <definedName name="prod_tbl_me_comp_10" localSheetId="39">#REF!</definedName>
    <definedName name="prod_tbl_me_comp_10" localSheetId="40">#REF!</definedName>
    <definedName name="prod_tbl_me_comp_10" localSheetId="41">#REF!</definedName>
    <definedName name="prod_tbl_me_comp_10" localSheetId="29">#REF!</definedName>
    <definedName name="prod_tbl_me_comp_10" localSheetId="23">#REF!</definedName>
    <definedName name="prod_tbl_me_comp_10" localSheetId="30">#REF!</definedName>
    <definedName name="prod_tbl_me_comp_10" localSheetId="31">#REF!</definedName>
    <definedName name="prod_tbl_me_comp_10" localSheetId="32">#REF!</definedName>
    <definedName name="prod_tbl_me_comp_10" localSheetId="33">#REF!</definedName>
    <definedName name="prod_tbl_me_comp_10" localSheetId="34">#REF!</definedName>
    <definedName name="prod_tbl_me_comp_10" localSheetId="35">#REF!</definedName>
    <definedName name="prod_tbl_me_comp_10" localSheetId="36">#REF!</definedName>
    <definedName name="prod_tbl_me_comp_10">#REF!</definedName>
    <definedName name="prod_tbl_me_comp_2" localSheetId="37">#REF!</definedName>
    <definedName name="prod_tbl_me_comp_2" localSheetId="38">#REF!</definedName>
    <definedName name="prod_tbl_me_comp_2" localSheetId="39">#REF!</definedName>
    <definedName name="prod_tbl_me_comp_2" localSheetId="40">#REF!</definedName>
    <definedName name="prod_tbl_me_comp_2" localSheetId="41">#REF!</definedName>
    <definedName name="prod_tbl_me_comp_2" localSheetId="29">#REF!</definedName>
    <definedName name="prod_tbl_me_comp_2" localSheetId="23">#REF!</definedName>
    <definedName name="prod_tbl_me_comp_2" localSheetId="30">#REF!</definedName>
    <definedName name="prod_tbl_me_comp_2" localSheetId="31">#REF!</definedName>
    <definedName name="prod_tbl_me_comp_2" localSheetId="32">#REF!</definedName>
    <definedName name="prod_tbl_me_comp_2" localSheetId="33">#REF!</definedName>
    <definedName name="prod_tbl_me_comp_2" localSheetId="34">#REF!</definedName>
    <definedName name="prod_tbl_me_comp_2" localSheetId="35">#REF!</definedName>
    <definedName name="prod_tbl_me_comp_2" localSheetId="36">#REF!</definedName>
    <definedName name="prod_tbl_me_comp_2">#REF!</definedName>
    <definedName name="prod_tbl_me_comp_3" localSheetId="37">#REF!</definedName>
    <definedName name="prod_tbl_me_comp_3" localSheetId="38">#REF!</definedName>
    <definedName name="prod_tbl_me_comp_3" localSheetId="39">#REF!</definedName>
    <definedName name="prod_tbl_me_comp_3" localSheetId="40">#REF!</definedName>
    <definedName name="prod_tbl_me_comp_3" localSheetId="41">#REF!</definedName>
    <definedName name="prod_tbl_me_comp_3" localSheetId="29">#REF!</definedName>
    <definedName name="prod_tbl_me_comp_3" localSheetId="23">#REF!</definedName>
    <definedName name="prod_tbl_me_comp_3" localSheetId="30">#REF!</definedName>
    <definedName name="prod_tbl_me_comp_3" localSheetId="31">#REF!</definedName>
    <definedName name="prod_tbl_me_comp_3" localSheetId="32">#REF!</definedName>
    <definedName name="prod_tbl_me_comp_3" localSheetId="33">#REF!</definedName>
    <definedName name="prod_tbl_me_comp_3" localSheetId="34">#REF!</definedName>
    <definedName name="prod_tbl_me_comp_3" localSheetId="35">#REF!</definedName>
    <definedName name="prod_tbl_me_comp_3" localSheetId="36">#REF!</definedName>
    <definedName name="prod_tbl_me_comp_3">#REF!</definedName>
    <definedName name="prod_tbl_me_comp_4" localSheetId="37">#REF!</definedName>
    <definedName name="prod_tbl_me_comp_4" localSheetId="38">#REF!</definedName>
    <definedName name="prod_tbl_me_comp_4" localSheetId="39">#REF!</definedName>
    <definedName name="prod_tbl_me_comp_4" localSheetId="40">#REF!</definedName>
    <definedName name="prod_tbl_me_comp_4" localSheetId="41">#REF!</definedName>
    <definedName name="prod_tbl_me_comp_4" localSheetId="29">#REF!</definedName>
    <definedName name="prod_tbl_me_comp_4" localSheetId="23">#REF!</definedName>
    <definedName name="prod_tbl_me_comp_4" localSheetId="30">#REF!</definedName>
    <definedName name="prod_tbl_me_comp_4" localSheetId="31">#REF!</definedName>
    <definedName name="prod_tbl_me_comp_4" localSheetId="32">#REF!</definedName>
    <definedName name="prod_tbl_me_comp_4" localSheetId="33">#REF!</definedName>
    <definedName name="prod_tbl_me_comp_4" localSheetId="34">#REF!</definedName>
    <definedName name="prod_tbl_me_comp_4" localSheetId="35">#REF!</definedName>
    <definedName name="prod_tbl_me_comp_4" localSheetId="36">#REF!</definedName>
    <definedName name="prod_tbl_me_comp_4">#REF!</definedName>
    <definedName name="prod_tbl_me_comp_5" localSheetId="24">'[1]Без учета проекта'!$A$439</definedName>
    <definedName name="prod_tbl_me_comp_5" localSheetId="23">'[1]Без учета проекта'!$A$439</definedName>
    <definedName name="prod_tbl_me_comp_5">'[1]Без учета проекта'!$A$439</definedName>
    <definedName name="prod_tbl_me_comp_6" localSheetId="37">#REF!</definedName>
    <definedName name="prod_tbl_me_comp_6" localSheetId="38">#REF!</definedName>
    <definedName name="prod_tbl_me_comp_6" localSheetId="39">#REF!</definedName>
    <definedName name="prod_tbl_me_comp_6" localSheetId="40">#REF!</definedName>
    <definedName name="prod_tbl_me_comp_6" localSheetId="41">#REF!</definedName>
    <definedName name="prod_tbl_me_comp_6" localSheetId="29">#REF!</definedName>
    <definedName name="prod_tbl_me_comp_6" localSheetId="23">#REF!</definedName>
    <definedName name="prod_tbl_me_comp_6" localSheetId="30">#REF!</definedName>
    <definedName name="prod_tbl_me_comp_6" localSheetId="31">#REF!</definedName>
    <definedName name="prod_tbl_me_comp_6" localSheetId="32">#REF!</definedName>
    <definedName name="prod_tbl_me_comp_6" localSheetId="33">#REF!</definedName>
    <definedName name="prod_tbl_me_comp_6" localSheetId="34">#REF!</definedName>
    <definedName name="prod_tbl_me_comp_6" localSheetId="35">#REF!</definedName>
    <definedName name="prod_tbl_me_comp_6" localSheetId="36">#REF!</definedName>
    <definedName name="prod_tbl_me_comp_6">#REF!</definedName>
    <definedName name="prod_tbl_me_comp_7" localSheetId="37">#REF!</definedName>
    <definedName name="prod_tbl_me_comp_7" localSheetId="38">#REF!</definedName>
    <definedName name="prod_tbl_me_comp_7" localSheetId="39">#REF!</definedName>
    <definedName name="prod_tbl_me_comp_7" localSheetId="40">#REF!</definedName>
    <definedName name="prod_tbl_me_comp_7" localSheetId="41">#REF!</definedName>
    <definedName name="prod_tbl_me_comp_7" localSheetId="29">#REF!</definedName>
    <definedName name="prod_tbl_me_comp_7" localSheetId="23">#REF!</definedName>
    <definedName name="prod_tbl_me_comp_7" localSheetId="30">#REF!</definedName>
    <definedName name="prod_tbl_me_comp_7" localSheetId="31">#REF!</definedName>
    <definedName name="prod_tbl_me_comp_7" localSheetId="32">#REF!</definedName>
    <definedName name="prod_tbl_me_comp_7" localSheetId="33">#REF!</definedName>
    <definedName name="prod_tbl_me_comp_7" localSheetId="34">#REF!</definedName>
    <definedName name="prod_tbl_me_comp_7" localSheetId="35">#REF!</definedName>
    <definedName name="prod_tbl_me_comp_7" localSheetId="36">#REF!</definedName>
    <definedName name="prod_tbl_me_comp_7">#REF!</definedName>
    <definedName name="prod_tbl_me_comp_8" localSheetId="37">#REF!</definedName>
    <definedName name="prod_tbl_me_comp_8" localSheetId="38">#REF!</definedName>
    <definedName name="prod_tbl_me_comp_8" localSheetId="39">#REF!</definedName>
    <definedName name="prod_tbl_me_comp_8" localSheetId="40">#REF!</definedName>
    <definedName name="prod_tbl_me_comp_8" localSheetId="41">#REF!</definedName>
    <definedName name="prod_tbl_me_comp_8" localSheetId="29">#REF!</definedName>
    <definedName name="prod_tbl_me_comp_8" localSheetId="23">#REF!</definedName>
    <definedName name="prod_tbl_me_comp_8" localSheetId="30">#REF!</definedName>
    <definedName name="prod_tbl_me_comp_8" localSheetId="31">#REF!</definedName>
    <definedName name="prod_tbl_me_comp_8" localSheetId="32">#REF!</definedName>
    <definedName name="prod_tbl_me_comp_8" localSheetId="33">#REF!</definedName>
    <definedName name="prod_tbl_me_comp_8" localSheetId="34">#REF!</definedName>
    <definedName name="prod_tbl_me_comp_8" localSheetId="35">#REF!</definedName>
    <definedName name="prod_tbl_me_comp_8" localSheetId="36">#REF!</definedName>
    <definedName name="prod_tbl_me_comp_8">#REF!</definedName>
    <definedName name="prod_tbl_me_comp_9" localSheetId="37">#REF!</definedName>
    <definedName name="prod_tbl_me_comp_9" localSheetId="38">#REF!</definedName>
    <definedName name="prod_tbl_me_comp_9" localSheetId="39">#REF!</definedName>
    <definedName name="prod_tbl_me_comp_9" localSheetId="40">#REF!</definedName>
    <definedName name="prod_tbl_me_comp_9" localSheetId="41">#REF!</definedName>
    <definedName name="prod_tbl_me_comp_9" localSheetId="29">#REF!</definedName>
    <definedName name="prod_tbl_me_comp_9" localSheetId="23">#REF!</definedName>
    <definedName name="prod_tbl_me_comp_9" localSheetId="30">#REF!</definedName>
    <definedName name="prod_tbl_me_comp_9" localSheetId="31">#REF!</definedName>
    <definedName name="prod_tbl_me_comp_9" localSheetId="32">#REF!</definedName>
    <definedName name="prod_tbl_me_comp_9" localSheetId="33">#REF!</definedName>
    <definedName name="prod_tbl_me_comp_9" localSheetId="34">#REF!</definedName>
    <definedName name="prod_tbl_me_comp_9" localSheetId="35">#REF!</definedName>
    <definedName name="prod_tbl_me_comp_9" localSheetId="36">#REF!</definedName>
    <definedName name="prod_tbl_me_comp_9">#REF!</definedName>
    <definedName name="ProdNum" localSheetId="37">#REF!</definedName>
    <definedName name="ProdNum" localSheetId="38">#REF!</definedName>
    <definedName name="ProdNum" localSheetId="39">#REF!</definedName>
    <definedName name="ProdNum" localSheetId="40">#REF!</definedName>
    <definedName name="ProdNum" localSheetId="41">#REF!</definedName>
    <definedName name="ProdNum" localSheetId="29">#REF!</definedName>
    <definedName name="ProdNum" localSheetId="23">#REF!</definedName>
    <definedName name="ProdNum" localSheetId="30">#REF!</definedName>
    <definedName name="ProdNum" localSheetId="31">#REF!</definedName>
    <definedName name="ProdNum" localSheetId="32">#REF!</definedName>
    <definedName name="ProdNum" localSheetId="33">#REF!</definedName>
    <definedName name="ProdNum" localSheetId="34">#REF!</definedName>
    <definedName name="ProdNum" localSheetId="35">#REF!</definedName>
    <definedName name="ProdNum" localSheetId="36">#REF!</definedName>
    <definedName name="ProdNum">#REF!</definedName>
    <definedName name="ProdNum_ME" localSheetId="37">#REF!</definedName>
    <definedName name="ProdNum_ME" localSheetId="38">#REF!</definedName>
    <definedName name="ProdNum_ME" localSheetId="39">#REF!</definedName>
    <definedName name="ProdNum_ME" localSheetId="40">#REF!</definedName>
    <definedName name="ProdNum_ME" localSheetId="41">#REF!</definedName>
    <definedName name="ProdNum_ME" localSheetId="29">#REF!</definedName>
    <definedName name="ProdNum_ME" localSheetId="23">#REF!</definedName>
    <definedName name="ProdNum_ME" localSheetId="30">#REF!</definedName>
    <definedName name="ProdNum_ME" localSheetId="31">#REF!</definedName>
    <definedName name="ProdNum_ME" localSheetId="32">#REF!</definedName>
    <definedName name="ProdNum_ME" localSheetId="33">#REF!</definedName>
    <definedName name="ProdNum_ME" localSheetId="34">#REF!</definedName>
    <definedName name="ProdNum_ME" localSheetId="35">#REF!</definedName>
    <definedName name="ProdNum_ME" localSheetId="36">#REF!</definedName>
    <definedName name="ProdNum_ME">#REF!</definedName>
    <definedName name="ProdNum_ME_Comp" localSheetId="37">#REF!</definedName>
    <definedName name="ProdNum_ME_Comp" localSheetId="38">#REF!</definedName>
    <definedName name="ProdNum_ME_Comp" localSheetId="39">#REF!</definedName>
    <definedName name="ProdNum_ME_Comp" localSheetId="40">#REF!</definedName>
    <definedName name="ProdNum_ME_Comp" localSheetId="41">#REF!</definedName>
    <definedName name="ProdNum_ME_Comp" localSheetId="29">#REF!</definedName>
    <definedName name="ProdNum_ME_Comp" localSheetId="23">#REF!</definedName>
    <definedName name="ProdNum_ME_Comp" localSheetId="30">#REF!</definedName>
    <definedName name="ProdNum_ME_Comp" localSheetId="31">#REF!</definedName>
    <definedName name="ProdNum_ME_Comp" localSheetId="32">#REF!</definedName>
    <definedName name="ProdNum_ME_Comp" localSheetId="33">#REF!</definedName>
    <definedName name="ProdNum_ME_Comp" localSheetId="34">#REF!</definedName>
    <definedName name="ProdNum_ME_Comp" localSheetId="35">#REF!</definedName>
    <definedName name="ProdNum_ME_Comp" localSheetId="36">#REF!</definedName>
    <definedName name="ProdNum_ME_Comp">#REF!</definedName>
    <definedName name="ProfitTax" localSheetId="24">[1]Проект!$B$697</definedName>
    <definedName name="ProfitTax" localSheetId="23">[1]Проект!$B$697</definedName>
    <definedName name="ProfitTax">[1]Проект!$B$697</definedName>
    <definedName name="ProfitTax_Period" localSheetId="24">[1]Проект!$B$698</definedName>
    <definedName name="ProfitTax_Period" localSheetId="23">[1]Проект!$B$698</definedName>
    <definedName name="ProfitTax_Period">[1]Проект!$B$698</definedName>
    <definedName name="RepmtType">[5]Cntrl!$C$180:$C$182</definedName>
    <definedName name="SENS_Parameter" localSheetId="24">[1]Анализ!$E$9</definedName>
    <definedName name="SENS_Parameter" localSheetId="23">[1]Анализ!$E$9</definedName>
    <definedName name="SENS_Parameter">[1]Анализ!$E$9</definedName>
    <definedName name="SENS_Project" localSheetId="37">#REF!</definedName>
    <definedName name="SENS_Project" localSheetId="38">#REF!</definedName>
    <definedName name="SENS_Project" localSheetId="39">#REF!</definedName>
    <definedName name="SENS_Project" localSheetId="40">#REF!</definedName>
    <definedName name="SENS_Project" localSheetId="41">#REF!</definedName>
    <definedName name="SENS_Project" localSheetId="29">#REF!</definedName>
    <definedName name="SENS_Project" localSheetId="24">#REF!</definedName>
    <definedName name="SENS_Project" localSheetId="23">#REF!</definedName>
    <definedName name="SENS_Project" localSheetId="30">#REF!</definedName>
    <definedName name="SENS_Project" localSheetId="31">#REF!</definedName>
    <definedName name="SENS_Project" localSheetId="32">#REF!</definedName>
    <definedName name="SENS_Project" localSheetId="33">#REF!</definedName>
    <definedName name="SENS_Project" localSheetId="34">#REF!</definedName>
    <definedName name="SENS_Project" localSheetId="35">#REF!</definedName>
    <definedName name="SENS_Project" localSheetId="36">#REF!</definedName>
    <definedName name="SENS_Project">#REF!</definedName>
    <definedName name="SENS_Res1" localSheetId="37">#REF!</definedName>
    <definedName name="SENS_Res1" localSheetId="38">#REF!</definedName>
    <definedName name="SENS_Res1" localSheetId="39">#REF!</definedName>
    <definedName name="SENS_Res1" localSheetId="40">#REF!</definedName>
    <definedName name="SENS_Res1" localSheetId="41">#REF!</definedName>
    <definedName name="SENS_Res1" localSheetId="29">#REF!</definedName>
    <definedName name="SENS_Res1" localSheetId="24">#REF!</definedName>
    <definedName name="SENS_Res1" localSheetId="23">#REF!</definedName>
    <definedName name="SENS_Res1" localSheetId="30">#REF!</definedName>
    <definedName name="SENS_Res1" localSheetId="31">#REF!</definedName>
    <definedName name="SENS_Res1" localSheetId="32">#REF!</definedName>
    <definedName name="SENS_Res1" localSheetId="33">#REF!</definedName>
    <definedName name="SENS_Res1" localSheetId="34">#REF!</definedName>
    <definedName name="SENS_Res1" localSheetId="35">#REF!</definedName>
    <definedName name="SENS_Res1" localSheetId="36">#REF!</definedName>
    <definedName name="SENS_Res1">#REF!</definedName>
    <definedName name="SENS_Res2" localSheetId="37">#REF!</definedName>
    <definedName name="SENS_Res2" localSheetId="38">#REF!</definedName>
    <definedName name="SENS_Res2" localSheetId="39">#REF!</definedName>
    <definedName name="SENS_Res2" localSheetId="40">#REF!</definedName>
    <definedName name="SENS_Res2" localSheetId="41">#REF!</definedName>
    <definedName name="SENS_Res2" localSheetId="29">#REF!</definedName>
    <definedName name="SENS_Res2" localSheetId="24">#REF!</definedName>
    <definedName name="SENS_Res2" localSheetId="23">#REF!</definedName>
    <definedName name="SENS_Res2" localSheetId="30">#REF!</definedName>
    <definedName name="SENS_Res2" localSheetId="31">#REF!</definedName>
    <definedName name="SENS_Res2" localSheetId="32">#REF!</definedName>
    <definedName name="SENS_Res2" localSheetId="33">#REF!</definedName>
    <definedName name="SENS_Res2" localSheetId="34">#REF!</definedName>
    <definedName name="SENS_Res2" localSheetId="35">#REF!</definedName>
    <definedName name="SENS_Res2" localSheetId="36">#REF!</definedName>
    <definedName name="SENS_Res2">#REF!</definedName>
    <definedName name="SensForSumm" localSheetId="37">#REF!</definedName>
    <definedName name="SensForSumm" localSheetId="38">#REF!</definedName>
    <definedName name="SensForSumm" localSheetId="39">#REF!</definedName>
    <definedName name="SensForSumm" localSheetId="40">#REF!</definedName>
    <definedName name="SensForSumm" localSheetId="41">#REF!</definedName>
    <definedName name="SensForSumm" localSheetId="29">#REF!</definedName>
    <definedName name="SensForSumm" localSheetId="23">#REF!</definedName>
    <definedName name="SensForSumm" localSheetId="30">#REF!</definedName>
    <definedName name="SensForSumm" localSheetId="31">#REF!</definedName>
    <definedName name="SensForSumm" localSheetId="32">#REF!</definedName>
    <definedName name="SensForSumm" localSheetId="33">#REF!</definedName>
    <definedName name="SensForSumm" localSheetId="34">#REF!</definedName>
    <definedName name="SensForSumm" localSheetId="35">#REF!</definedName>
    <definedName name="SensForSumm" localSheetId="36">#REF!</definedName>
    <definedName name="SensForSumm">#REF!</definedName>
    <definedName name="ShowRealDates" localSheetId="24">[1]Проект!$D$20</definedName>
    <definedName name="ShowRealDates" localSheetId="23">[1]Проект!$D$20</definedName>
    <definedName name="ShowRealDates">[1]Проект!$D$20</definedName>
    <definedName name="SUMM_LAST_COLUMN" localSheetId="37">#REF!</definedName>
    <definedName name="SUMM_LAST_COLUMN" localSheetId="38">#REF!</definedName>
    <definedName name="SUMM_LAST_COLUMN" localSheetId="39">#REF!</definedName>
    <definedName name="SUMM_LAST_COLUMN" localSheetId="40">#REF!</definedName>
    <definedName name="SUMM_LAST_COLUMN" localSheetId="41">#REF!</definedName>
    <definedName name="SUMM_LAST_COLUMN" localSheetId="29">#REF!</definedName>
    <definedName name="SUMM_LAST_COLUMN" localSheetId="23">#REF!</definedName>
    <definedName name="SUMM_LAST_COLUMN" localSheetId="30">#REF!</definedName>
    <definedName name="SUMM_LAST_COLUMN" localSheetId="31">#REF!</definedName>
    <definedName name="SUMM_LAST_COLUMN" localSheetId="32">#REF!</definedName>
    <definedName name="SUMM_LAST_COLUMN" localSheetId="33">#REF!</definedName>
    <definedName name="SUMM_LAST_COLUMN" localSheetId="34">#REF!</definedName>
    <definedName name="SUMM_LAST_COLUMN" localSheetId="35">#REF!</definedName>
    <definedName name="SUMM_LAST_COLUMN" localSheetId="36">#REF!</definedName>
    <definedName name="SUMM_LAST_COLUMN">#REF!</definedName>
    <definedName name="SUMM_PrjList" localSheetId="37">#REF!</definedName>
    <definedName name="SUMM_PrjList" localSheetId="38">#REF!</definedName>
    <definedName name="SUMM_PrjList" localSheetId="39">#REF!</definedName>
    <definedName name="SUMM_PrjList" localSheetId="40">#REF!</definedName>
    <definedName name="SUMM_PrjList" localSheetId="41">#REF!</definedName>
    <definedName name="SUMM_PrjList" localSheetId="29">#REF!</definedName>
    <definedName name="SUMM_PrjList" localSheetId="23">#REF!</definedName>
    <definedName name="SUMM_PrjList" localSheetId="30">#REF!</definedName>
    <definedName name="SUMM_PrjList" localSheetId="31">#REF!</definedName>
    <definedName name="SUMM_PrjList" localSheetId="32">#REF!</definedName>
    <definedName name="SUMM_PrjList" localSheetId="33">#REF!</definedName>
    <definedName name="SUMM_PrjList" localSheetId="34">#REF!</definedName>
    <definedName name="SUMM_PrjList" localSheetId="35">#REF!</definedName>
    <definedName name="SUMM_PrjList" localSheetId="36">#REF!</definedName>
    <definedName name="SUMM_PrjList">#REF!</definedName>
    <definedName name="VAT" localSheetId="24">[1]Проект!$B$641</definedName>
    <definedName name="VAT" localSheetId="23">[1]Проект!$B$641</definedName>
    <definedName name="VAT">[1]Проект!$B$641</definedName>
    <definedName name="VAT_OnAssets" localSheetId="24">[1]Проект!$B$644</definedName>
    <definedName name="VAT_OnAssets" localSheetId="23">[1]Проект!$B$644</definedName>
    <definedName name="VAT_OnAssets">[1]Проект!$B$644</definedName>
    <definedName name="VAT_Period" localSheetId="24">[1]Проект!$B$642</definedName>
    <definedName name="VAT_Period" localSheetId="23">[1]Проект!$B$642</definedName>
    <definedName name="VAT_Period">[1]Проект!$B$642</definedName>
    <definedName name="VAT_Repay" localSheetId="24">[1]Проект!$B$643</definedName>
    <definedName name="VAT_Repay" localSheetId="23">[1]Проект!$B$643</definedName>
    <definedName name="VAT_Repay">[1]Проект!$B$643</definedName>
    <definedName name="г" localSheetId="37">#REF!</definedName>
    <definedName name="г" localSheetId="38">#REF!</definedName>
    <definedName name="г" localSheetId="39">#REF!</definedName>
    <definedName name="г" localSheetId="40">#REF!</definedName>
    <definedName name="г" localSheetId="41">#REF!</definedName>
    <definedName name="г" localSheetId="29">#REF!</definedName>
    <definedName name="г" localSheetId="23">#REF!</definedName>
    <definedName name="г" localSheetId="30">#REF!</definedName>
    <definedName name="г" localSheetId="31">#REF!</definedName>
    <definedName name="г" localSheetId="32">#REF!</definedName>
    <definedName name="г" localSheetId="33">#REF!</definedName>
    <definedName name="г" localSheetId="34">#REF!</definedName>
    <definedName name="г" localSheetId="35">#REF!</definedName>
    <definedName name="г" localSheetId="36">#REF!</definedName>
    <definedName name="г">#REF!</definedName>
    <definedName name="г1" localSheetId="37">#REF!</definedName>
    <definedName name="г1" localSheetId="38">#REF!</definedName>
    <definedName name="г1" localSheetId="39">#REF!</definedName>
    <definedName name="г1" localSheetId="40">#REF!</definedName>
    <definedName name="г1" localSheetId="41">#REF!</definedName>
    <definedName name="г1" localSheetId="29">#REF!</definedName>
    <definedName name="г1" localSheetId="23">#REF!</definedName>
    <definedName name="г1" localSheetId="30">#REF!</definedName>
    <definedName name="г1" localSheetId="31">#REF!</definedName>
    <definedName name="г1" localSheetId="32">#REF!</definedName>
    <definedName name="г1" localSheetId="33">#REF!</definedName>
    <definedName name="г1" localSheetId="34">#REF!</definedName>
    <definedName name="г1" localSheetId="35">#REF!</definedName>
    <definedName name="г1" localSheetId="36">#REF!</definedName>
    <definedName name="г1">#REF!</definedName>
    <definedName name="ё" localSheetId="37">#REF!</definedName>
    <definedName name="ё" localSheetId="38">#REF!</definedName>
    <definedName name="ё" localSheetId="39">#REF!</definedName>
    <definedName name="ё" localSheetId="40">#REF!</definedName>
    <definedName name="ё" localSheetId="41">#REF!</definedName>
    <definedName name="ё" localSheetId="29">#REF!</definedName>
    <definedName name="ё" localSheetId="23">#REF!</definedName>
    <definedName name="ё" localSheetId="30">#REF!</definedName>
    <definedName name="ё" localSheetId="31">#REF!</definedName>
    <definedName name="ё" localSheetId="32">#REF!</definedName>
    <definedName name="ё" localSheetId="33">#REF!</definedName>
    <definedName name="ё" localSheetId="34">#REF!</definedName>
    <definedName name="ё" localSheetId="35">#REF!</definedName>
    <definedName name="ё" localSheetId="36">#REF!</definedName>
    <definedName name="ё">#REF!</definedName>
    <definedName name="ё1" localSheetId="37">#REF!</definedName>
    <definedName name="ё1" localSheetId="38">#REF!</definedName>
    <definedName name="ё1" localSheetId="39">#REF!</definedName>
    <definedName name="ё1" localSheetId="40">#REF!</definedName>
    <definedName name="ё1" localSheetId="41">#REF!</definedName>
    <definedName name="ё1" localSheetId="29">#REF!</definedName>
    <definedName name="ё1" localSheetId="23">#REF!</definedName>
    <definedName name="ё1" localSheetId="30">#REF!</definedName>
    <definedName name="ё1" localSheetId="31">#REF!</definedName>
    <definedName name="ё1" localSheetId="32">#REF!</definedName>
    <definedName name="ё1" localSheetId="33">#REF!</definedName>
    <definedName name="ё1" localSheetId="34">#REF!</definedName>
    <definedName name="ё1" localSheetId="35">#REF!</definedName>
    <definedName name="ё1" localSheetId="36">#REF!</definedName>
    <definedName name="ё1">#REF!</definedName>
    <definedName name="ж" localSheetId="37">#REF!</definedName>
    <definedName name="ж" localSheetId="38">#REF!</definedName>
    <definedName name="ж" localSheetId="39">#REF!</definedName>
    <definedName name="ж" localSheetId="40">#REF!</definedName>
    <definedName name="ж" localSheetId="41">#REF!</definedName>
    <definedName name="ж" localSheetId="29">#REF!</definedName>
    <definedName name="ж" localSheetId="23">#REF!</definedName>
    <definedName name="ж" localSheetId="30">#REF!</definedName>
    <definedName name="ж" localSheetId="31">#REF!</definedName>
    <definedName name="ж" localSheetId="32">#REF!</definedName>
    <definedName name="ж" localSheetId="33">#REF!</definedName>
    <definedName name="ж" localSheetId="34">#REF!</definedName>
    <definedName name="ж" localSheetId="35">#REF!</definedName>
    <definedName name="ж" localSheetId="36">#REF!</definedName>
    <definedName name="ж">#REF!</definedName>
    <definedName name="ж1" localSheetId="37">#REF!</definedName>
    <definedName name="ж1" localSheetId="38">#REF!</definedName>
    <definedName name="ж1" localSheetId="39">#REF!</definedName>
    <definedName name="ж1" localSheetId="40">#REF!</definedName>
    <definedName name="ж1" localSheetId="41">#REF!</definedName>
    <definedName name="ж1" localSheetId="29">#REF!</definedName>
    <definedName name="ж1" localSheetId="23">#REF!</definedName>
    <definedName name="ж1" localSheetId="30">#REF!</definedName>
    <definedName name="ж1" localSheetId="31">#REF!</definedName>
    <definedName name="ж1" localSheetId="32">#REF!</definedName>
    <definedName name="ж1" localSheetId="33">#REF!</definedName>
    <definedName name="ж1" localSheetId="34">#REF!</definedName>
    <definedName name="ж1" localSheetId="35">#REF!</definedName>
    <definedName name="ж1" localSheetId="36">#REF!</definedName>
    <definedName name="ж1">#REF!</definedName>
    <definedName name="з" localSheetId="37">#REF!</definedName>
    <definedName name="з" localSheetId="38">#REF!</definedName>
    <definedName name="з" localSheetId="39">#REF!</definedName>
    <definedName name="з" localSheetId="40">#REF!</definedName>
    <definedName name="з" localSheetId="41">#REF!</definedName>
    <definedName name="з" localSheetId="29">#REF!</definedName>
    <definedName name="з" localSheetId="23">#REF!</definedName>
    <definedName name="з" localSheetId="30">#REF!</definedName>
    <definedName name="з" localSheetId="31">#REF!</definedName>
    <definedName name="з" localSheetId="32">#REF!</definedName>
    <definedName name="з" localSheetId="33">#REF!</definedName>
    <definedName name="з" localSheetId="34">#REF!</definedName>
    <definedName name="з" localSheetId="35">#REF!</definedName>
    <definedName name="з" localSheetId="36">#REF!</definedName>
    <definedName name="з">#REF!</definedName>
    <definedName name="з1" localSheetId="37">#REF!</definedName>
    <definedName name="з1" localSheetId="38">#REF!</definedName>
    <definedName name="з1" localSheetId="39">#REF!</definedName>
    <definedName name="з1" localSheetId="40">#REF!</definedName>
    <definedName name="з1" localSheetId="41">#REF!</definedName>
    <definedName name="з1" localSheetId="29">#REF!</definedName>
    <definedName name="з1" localSheetId="23">#REF!</definedName>
    <definedName name="з1" localSheetId="30">#REF!</definedName>
    <definedName name="з1" localSheetId="31">#REF!</definedName>
    <definedName name="з1" localSheetId="32">#REF!</definedName>
    <definedName name="з1" localSheetId="33">#REF!</definedName>
    <definedName name="з1" localSheetId="34">#REF!</definedName>
    <definedName name="з1" localSheetId="35">#REF!</definedName>
    <definedName name="з1" localSheetId="36">#REF!</definedName>
    <definedName name="з1">#REF!</definedName>
    <definedName name="затра" localSheetId="37">'[6]4 Расч. потр.  в труд. рес.'!#REF!</definedName>
    <definedName name="затра" localSheetId="38">'[6]4 Расч. потр.  в труд. рес.'!#REF!</definedName>
    <definedName name="затра" localSheetId="39">'[6]4 Расч. потр.  в труд. рес.'!#REF!</definedName>
    <definedName name="затра" localSheetId="40">'[6]4 Расч. потр.  в труд. рес.'!#REF!</definedName>
    <definedName name="затра" localSheetId="41">'[6]4 Расч. потр.  в труд. рес.'!#REF!</definedName>
    <definedName name="затра" localSheetId="29">'[6]4 Расч. потр.  в труд. рес.'!#REF!</definedName>
    <definedName name="затра" localSheetId="24">'[6]4 Расч. потр.  в труд. рес.'!#REF!</definedName>
    <definedName name="затра" localSheetId="23">'[6]4 Расч. потр.  в труд. рес.'!#REF!</definedName>
    <definedName name="затра" localSheetId="30">'[6]4 Расч. потр.  в труд. рес.'!#REF!</definedName>
    <definedName name="затра" localSheetId="31">'[6]4 Расч. потр.  в труд. рес.'!#REF!</definedName>
    <definedName name="затра" localSheetId="32">'[6]4 Расч. потр.  в труд. рес.'!#REF!</definedName>
    <definedName name="затра" localSheetId="33">'[6]4 Расч. потр.  в труд. рес.'!#REF!</definedName>
    <definedName name="затра" localSheetId="34">'[6]4 Расч. потр.  в труд. рес.'!#REF!</definedName>
    <definedName name="затра" localSheetId="35">'[6]4 Расч. потр.  в труд. рес.'!#REF!</definedName>
    <definedName name="затра" localSheetId="36">'[6]4 Расч. потр.  в труд. рес.'!#REF!</definedName>
    <definedName name="затра">'[6]4 Расч. потр.  в труд. рес.'!#REF!</definedName>
    <definedName name="й1" localSheetId="37">'[6]4 Расч. потр.  в труд. рес.'!#REF!</definedName>
    <definedName name="й1" localSheetId="38">'[6]4 Расч. потр.  в труд. рес.'!#REF!</definedName>
    <definedName name="й1" localSheetId="39">'[6]4 Расч. потр.  в труд. рес.'!#REF!</definedName>
    <definedName name="й1" localSheetId="40">'[6]4 Расч. потр.  в труд. рес.'!#REF!</definedName>
    <definedName name="й1" localSheetId="41">'[6]4 Расч. потр.  в труд. рес.'!#REF!</definedName>
    <definedName name="й1" localSheetId="29">'[6]4 Расч. потр.  в труд. рес.'!#REF!</definedName>
    <definedName name="й1" localSheetId="24">'[6]4 Расч. потр.  в труд. рес.'!#REF!</definedName>
    <definedName name="й1" localSheetId="23">'[6]4 Расч. потр.  в труд. рес.'!#REF!</definedName>
    <definedName name="й1" localSheetId="30">'[6]4 Расч. потр.  в труд. рес.'!#REF!</definedName>
    <definedName name="й1" localSheetId="31">'[6]4 Расч. потр.  в труд. рес.'!#REF!</definedName>
    <definedName name="й1" localSheetId="32">'[6]4 Расч. потр.  в труд. рес.'!#REF!</definedName>
    <definedName name="й1" localSheetId="33">'[6]4 Расч. потр.  в труд. рес.'!#REF!</definedName>
    <definedName name="й1" localSheetId="34">'[6]4 Расч. потр.  в труд. рес.'!#REF!</definedName>
    <definedName name="й1" localSheetId="35">'[6]4 Расч. потр.  в труд. рес.'!#REF!</definedName>
    <definedName name="й1" localSheetId="36">'[6]4 Расч. потр.  в труд. рес.'!#REF!</definedName>
    <definedName name="й1">'[6]4 Расч. потр.  в труд. рес.'!#REF!</definedName>
    <definedName name="к1" localSheetId="37">[7]Аморт!#REF!</definedName>
    <definedName name="к1" localSheetId="38">[7]Аморт!#REF!</definedName>
    <definedName name="к1" localSheetId="39">[7]Аморт!#REF!</definedName>
    <definedName name="к1" localSheetId="40">[7]Аморт!#REF!</definedName>
    <definedName name="к1" localSheetId="41">[7]Аморт!#REF!</definedName>
    <definedName name="к1" localSheetId="29">[7]Аморт!#REF!</definedName>
    <definedName name="к1" localSheetId="24">[7]Аморт!#REF!</definedName>
    <definedName name="к1" localSheetId="23">[7]Аморт!#REF!</definedName>
    <definedName name="к1" localSheetId="30">[7]Аморт!#REF!</definedName>
    <definedName name="к1" localSheetId="31">[7]Аморт!#REF!</definedName>
    <definedName name="к1" localSheetId="32">[7]Аморт!#REF!</definedName>
    <definedName name="к1" localSheetId="33">[7]Аморт!#REF!</definedName>
    <definedName name="к1" localSheetId="34">[7]Аморт!#REF!</definedName>
    <definedName name="к1" localSheetId="35">[7]Аморт!#REF!</definedName>
    <definedName name="к1" localSheetId="36">[7]Аморт!#REF!</definedName>
    <definedName name="к1">[7]Аморт!#REF!</definedName>
    <definedName name="ко" localSheetId="37">[1]БАЛАНС!#REF!</definedName>
    <definedName name="ко" localSheetId="38">[1]БАЛАНС!#REF!</definedName>
    <definedName name="ко" localSheetId="39">[1]БАЛАНС!#REF!</definedName>
    <definedName name="ко" localSheetId="40">[1]БАЛАНС!#REF!</definedName>
    <definedName name="ко" localSheetId="41">[1]БАЛАНС!#REF!</definedName>
    <definedName name="ко" localSheetId="29">[1]БАЛАНС!#REF!</definedName>
    <definedName name="ко" localSheetId="24">[1]БАЛАНС!#REF!</definedName>
    <definedName name="ко" localSheetId="23">[1]БАЛАНС!#REF!</definedName>
    <definedName name="ко" localSheetId="30">[1]БАЛАНС!#REF!</definedName>
    <definedName name="ко" localSheetId="31">[1]БАЛАНС!#REF!</definedName>
    <definedName name="ко" localSheetId="32">[1]БАЛАНС!#REF!</definedName>
    <definedName name="ко" localSheetId="33">[1]БАЛАНС!#REF!</definedName>
    <definedName name="ко" localSheetId="34">[1]БАЛАНС!#REF!</definedName>
    <definedName name="ко" localSheetId="35">[1]БАЛАНС!#REF!</definedName>
    <definedName name="ко" localSheetId="36">[1]БАЛАНС!#REF!</definedName>
    <definedName name="ко">[1]БАЛАНС!#REF!</definedName>
    <definedName name="Кп" localSheetId="24">'[8]ФинАнализ-1'!$K$13</definedName>
    <definedName name="Кп" localSheetId="23">'[8]ФинАнализ-1'!$K$13</definedName>
    <definedName name="Кп">'[8]ФинАнализ-1'!$K$13</definedName>
    <definedName name="л" localSheetId="37">#REF!</definedName>
    <definedName name="л" localSheetId="38">#REF!</definedName>
    <definedName name="л" localSheetId="39">#REF!</definedName>
    <definedName name="л" localSheetId="40">#REF!</definedName>
    <definedName name="л" localSheetId="41">#REF!</definedName>
    <definedName name="л" localSheetId="29">#REF!</definedName>
    <definedName name="л" localSheetId="24">#REF!</definedName>
    <definedName name="л" localSheetId="23">#REF!</definedName>
    <definedName name="л" localSheetId="30">#REF!</definedName>
    <definedName name="л" localSheetId="31">#REF!</definedName>
    <definedName name="л" localSheetId="32">#REF!</definedName>
    <definedName name="л" localSheetId="33">#REF!</definedName>
    <definedName name="л" localSheetId="34">#REF!</definedName>
    <definedName name="л" localSheetId="35">#REF!</definedName>
    <definedName name="л" localSheetId="36">#REF!</definedName>
    <definedName name="л">#REF!</definedName>
    <definedName name="л1" localSheetId="37">#REF!</definedName>
    <definedName name="л1" localSheetId="38">#REF!</definedName>
    <definedName name="л1" localSheetId="39">#REF!</definedName>
    <definedName name="л1" localSheetId="40">#REF!</definedName>
    <definedName name="л1" localSheetId="41">#REF!</definedName>
    <definedName name="л1" localSheetId="29">#REF!</definedName>
    <definedName name="л1" localSheetId="24">#REF!</definedName>
    <definedName name="л1" localSheetId="23">#REF!</definedName>
    <definedName name="л1" localSheetId="30">#REF!</definedName>
    <definedName name="л1" localSheetId="31">#REF!</definedName>
    <definedName name="л1" localSheetId="32">#REF!</definedName>
    <definedName name="л1" localSheetId="33">#REF!</definedName>
    <definedName name="л1" localSheetId="34">#REF!</definedName>
    <definedName name="л1" localSheetId="35">#REF!</definedName>
    <definedName name="л1" localSheetId="36">#REF!</definedName>
    <definedName name="л1">#REF!</definedName>
    <definedName name="_xlnm.Print_Area" localSheetId="10">'4-10'!$A$1:$J$53</definedName>
    <definedName name="_xlnm.Print_Area" localSheetId="37">'4-10 (без проекта)'!$A$1:$J$53</definedName>
    <definedName name="_xlnm.Print_Area" localSheetId="11">'4-11'!$A$1:$O$54</definedName>
    <definedName name="_xlnm.Print_Area" localSheetId="15">'4-15'!$A$1:$J$38</definedName>
    <definedName name="_xlnm.Print_Area" localSheetId="38">'4-15 (без проекта)'!$A$1:$J$38</definedName>
    <definedName name="_xlnm.Print_Area" localSheetId="18">'4-18'!$A$1:$L$62</definedName>
    <definedName name="_xlnm.Print_Area" localSheetId="41">'4-18 (без проекта)'!$A$1:$L$62</definedName>
    <definedName name="_xlnm.Print_Area" localSheetId="20">'4-19'!$A$1:$J$48</definedName>
    <definedName name="_xlnm.Print_Area" localSheetId="22">'4-21'!$A$1:$J$40</definedName>
    <definedName name="_xlnm.Print_Area" localSheetId="4">'4-4'!$A$1:$K$36</definedName>
    <definedName name="_xlnm.Print_Area" localSheetId="31">'4-4 (без проекта)'!$A$1:$K$28</definedName>
    <definedName name="_xlnm.Print_Area" localSheetId="7">'4-7'!$A$1:$K$32</definedName>
    <definedName name="_xlnm.Print_Area" localSheetId="34">'4-7 (без проекта)'!$A$1:$K$32</definedName>
    <definedName name="_xlnm.Print_Area" localSheetId="9">'4-9'!$A$1:$J$32</definedName>
    <definedName name="_xlnm.Print_Area" localSheetId="36">'4-9 (без проекта)'!$A$1:$J$32</definedName>
    <definedName name="_xlnm.Print_Area" localSheetId="25">Оборудование!$A$1:$AA$24</definedName>
    <definedName name="_xlnm.Print_Area" localSheetId="26">Чувствительность!$A$1:$G$96</definedName>
    <definedName name="Орг" localSheetId="24">[9]Ф1!$E$12</definedName>
    <definedName name="Орг" localSheetId="23">[9]Ф1!$E$12</definedName>
    <definedName name="Орг">[9]Ф1!$E$12</definedName>
    <definedName name="ПОКАЗАТЕЛИ_ДОЛГОСР.ПРОГНОЗА" localSheetId="37">'[10]2002(v2)'!#REF!</definedName>
    <definedName name="ПОКАЗАТЕЛИ_ДОЛГОСР.ПРОГНОЗА" localSheetId="38">'[10]2002(v2)'!#REF!</definedName>
    <definedName name="ПОКАЗАТЕЛИ_ДОЛГОСР.ПРОГНОЗА" localSheetId="39">'[10]2002(v2)'!#REF!</definedName>
    <definedName name="ПОКАЗАТЕЛИ_ДОЛГОСР.ПРОГНОЗА" localSheetId="40">'[10]2002(v2)'!#REF!</definedName>
    <definedName name="ПОКАЗАТЕЛИ_ДОЛГОСР.ПРОГНОЗА" localSheetId="41">'[10]2002(v2)'!#REF!</definedName>
    <definedName name="ПОКАЗАТЕЛИ_ДОЛГОСР.ПРОГНОЗА" localSheetId="29">'[10]2002(v2)'!#REF!</definedName>
    <definedName name="ПОКАЗАТЕЛИ_ДОЛГОСР.ПРОГНОЗА" localSheetId="23">'[10]2002(v2)'!#REF!</definedName>
    <definedName name="ПОКАЗАТЕЛИ_ДОЛГОСР.ПРОГНОЗА" localSheetId="30">'[10]2002(v2)'!#REF!</definedName>
    <definedName name="ПОКАЗАТЕЛИ_ДОЛГОСР.ПРОГНОЗА" localSheetId="31">'[10]2002(v2)'!#REF!</definedName>
    <definedName name="ПОКАЗАТЕЛИ_ДОЛГОСР.ПРОГНОЗА" localSheetId="32">'[10]2002(v2)'!#REF!</definedName>
    <definedName name="ПОКАЗАТЕЛИ_ДОЛГОСР.ПРОГНОЗА" localSheetId="33">'[10]2002(v2)'!#REF!</definedName>
    <definedName name="ПОКАЗАТЕЛИ_ДОЛГОСР.ПРОГНОЗА" localSheetId="34">'[10]2002(v2)'!#REF!</definedName>
    <definedName name="ПОКАЗАТЕЛИ_ДОЛГОСР.ПРОГНОЗА" localSheetId="35">'[10]2002(v2)'!#REF!</definedName>
    <definedName name="ПОКАЗАТЕЛИ_ДОЛГОСР.ПРОГНОЗА" localSheetId="36">'[10]2002(v2)'!#REF!</definedName>
    <definedName name="ПОКАЗАТЕЛИ_ДОЛГОСР.ПРОГНОЗА">'[10]2002(v2)'!#REF!</definedName>
    <definedName name="прод10" localSheetId="37">#REF!</definedName>
    <definedName name="прод10" localSheetId="38">#REF!</definedName>
    <definedName name="прод10" localSheetId="39">#REF!</definedName>
    <definedName name="прод10" localSheetId="40">#REF!</definedName>
    <definedName name="прод10" localSheetId="41">#REF!</definedName>
    <definedName name="прод10" localSheetId="29">#REF!</definedName>
    <definedName name="прод10" localSheetId="24">#REF!</definedName>
    <definedName name="прод10" localSheetId="23">#REF!</definedName>
    <definedName name="прод10" localSheetId="30">#REF!</definedName>
    <definedName name="прод10" localSheetId="31">#REF!</definedName>
    <definedName name="прод10" localSheetId="32">#REF!</definedName>
    <definedName name="прод10" localSheetId="33">#REF!</definedName>
    <definedName name="прод10" localSheetId="34">#REF!</definedName>
    <definedName name="прод10" localSheetId="35">#REF!</definedName>
    <definedName name="прод10" localSheetId="36">#REF!</definedName>
    <definedName name="прод10">#REF!</definedName>
    <definedName name="прод10_1" localSheetId="37">#REF!</definedName>
    <definedName name="прод10_1" localSheetId="38">#REF!</definedName>
    <definedName name="прод10_1" localSheetId="39">#REF!</definedName>
    <definedName name="прод10_1" localSheetId="40">#REF!</definedName>
    <definedName name="прод10_1" localSheetId="41">#REF!</definedName>
    <definedName name="прод10_1" localSheetId="29">#REF!</definedName>
    <definedName name="прод10_1" localSheetId="24">#REF!</definedName>
    <definedName name="прод10_1" localSheetId="23">#REF!</definedName>
    <definedName name="прод10_1" localSheetId="30">#REF!</definedName>
    <definedName name="прод10_1" localSheetId="31">#REF!</definedName>
    <definedName name="прод10_1" localSheetId="32">#REF!</definedName>
    <definedName name="прод10_1" localSheetId="33">#REF!</definedName>
    <definedName name="прод10_1" localSheetId="34">#REF!</definedName>
    <definedName name="прод10_1" localSheetId="35">#REF!</definedName>
    <definedName name="прод10_1" localSheetId="36">#REF!</definedName>
    <definedName name="прод10_1">#REF!</definedName>
    <definedName name="прод10_2" localSheetId="37">#REF!</definedName>
    <definedName name="прод10_2" localSheetId="38">#REF!</definedName>
    <definedName name="прод10_2" localSheetId="39">#REF!</definedName>
    <definedName name="прод10_2" localSheetId="40">#REF!</definedName>
    <definedName name="прод10_2" localSheetId="41">#REF!</definedName>
    <definedName name="прод10_2" localSheetId="29">#REF!</definedName>
    <definedName name="прод10_2" localSheetId="24">#REF!</definedName>
    <definedName name="прод10_2" localSheetId="23">#REF!</definedName>
    <definedName name="прод10_2" localSheetId="30">#REF!</definedName>
    <definedName name="прод10_2" localSheetId="31">#REF!</definedName>
    <definedName name="прод10_2" localSheetId="32">#REF!</definedName>
    <definedName name="прод10_2" localSheetId="33">#REF!</definedName>
    <definedName name="прод10_2" localSheetId="34">#REF!</definedName>
    <definedName name="прод10_2" localSheetId="35">#REF!</definedName>
    <definedName name="прод10_2" localSheetId="36">#REF!</definedName>
    <definedName name="прод10_2">#REF!</definedName>
    <definedName name="прод10_3" localSheetId="37">#REF!</definedName>
    <definedName name="прод10_3" localSheetId="38">#REF!</definedName>
    <definedName name="прод10_3" localSheetId="39">#REF!</definedName>
    <definedName name="прод10_3" localSheetId="40">#REF!</definedName>
    <definedName name="прод10_3" localSheetId="41">#REF!</definedName>
    <definedName name="прод10_3" localSheetId="29">#REF!</definedName>
    <definedName name="прод10_3" localSheetId="23">#REF!</definedName>
    <definedName name="прод10_3" localSheetId="30">#REF!</definedName>
    <definedName name="прод10_3" localSheetId="31">#REF!</definedName>
    <definedName name="прод10_3" localSheetId="32">#REF!</definedName>
    <definedName name="прод10_3" localSheetId="33">#REF!</definedName>
    <definedName name="прод10_3" localSheetId="34">#REF!</definedName>
    <definedName name="прод10_3" localSheetId="35">#REF!</definedName>
    <definedName name="прод10_3" localSheetId="36">#REF!</definedName>
    <definedName name="прод10_3">#REF!</definedName>
    <definedName name="прод10_4" localSheetId="37">'[11]4-4 Прогр пр-ва и реал (стоим)'!#REF!</definedName>
    <definedName name="прод10_4" localSheetId="38">'[11]4-4 Прогр пр-ва и реал (стоим)'!#REF!</definedName>
    <definedName name="прод10_4" localSheetId="39">'[11]4-4 Прогр пр-ва и реал (стоим)'!#REF!</definedName>
    <definedName name="прод10_4" localSheetId="40">'[11]4-4 Прогр пр-ва и реал (стоим)'!#REF!</definedName>
    <definedName name="прод10_4" localSheetId="41">'[11]4-4 Прогр пр-ва и реал (стоим)'!#REF!</definedName>
    <definedName name="прод10_4" localSheetId="29">'[11]4-4 Прогр пр-ва и реал (стоим)'!#REF!</definedName>
    <definedName name="прод10_4" localSheetId="23">'[11]4-4 Прогр пр-ва и реал (стоим)'!#REF!</definedName>
    <definedName name="прод10_4" localSheetId="30">'[11]4-4 Прогр пр-ва и реал (стоим)'!#REF!</definedName>
    <definedName name="прод10_4" localSheetId="31">'[11]4-4 Прогр пр-ва и реал (стоим)'!#REF!</definedName>
    <definedName name="прод10_4" localSheetId="32">'[11]4-4 Прогр пр-ва и реал (стоим)'!#REF!</definedName>
    <definedName name="прод10_4" localSheetId="33">'[11]4-4 Прогр пр-ва и реал (стоим)'!#REF!</definedName>
    <definedName name="прод10_4" localSheetId="34">'[11]4-4 Прогр пр-ва и реал (стоим)'!#REF!</definedName>
    <definedName name="прод10_4" localSheetId="35">'[11]4-4 Прогр пр-ва и реал (стоим)'!#REF!</definedName>
    <definedName name="прод10_4" localSheetId="36">'[11]4-4 Прогр пр-ва и реал (стоим)'!#REF!</definedName>
    <definedName name="прод10_4">'[11]4-4 Прогр пр-ва и реал (стоим)'!#REF!</definedName>
    <definedName name="прод4" localSheetId="37">#REF!</definedName>
    <definedName name="прод4" localSheetId="38">#REF!</definedName>
    <definedName name="прод4" localSheetId="39">#REF!</definedName>
    <definedName name="прод4" localSheetId="40">#REF!</definedName>
    <definedName name="прод4" localSheetId="41">#REF!</definedName>
    <definedName name="прод4" localSheetId="29">#REF!</definedName>
    <definedName name="прод4" localSheetId="24">#REF!</definedName>
    <definedName name="прод4" localSheetId="23">#REF!</definedName>
    <definedName name="прод4" localSheetId="30">#REF!</definedName>
    <definedName name="прод4" localSheetId="31">#REF!</definedName>
    <definedName name="прод4" localSheetId="32">#REF!</definedName>
    <definedName name="прод4" localSheetId="33">#REF!</definedName>
    <definedName name="прод4" localSheetId="34">#REF!</definedName>
    <definedName name="прод4" localSheetId="35">#REF!</definedName>
    <definedName name="прод4" localSheetId="36">#REF!</definedName>
    <definedName name="прод4">#REF!</definedName>
    <definedName name="прод4_1" localSheetId="37">#REF!</definedName>
    <definedName name="прод4_1" localSheetId="38">#REF!</definedName>
    <definedName name="прод4_1" localSheetId="39">#REF!</definedName>
    <definedName name="прод4_1" localSheetId="40">#REF!</definedName>
    <definedName name="прод4_1" localSheetId="41">#REF!</definedName>
    <definedName name="прод4_1" localSheetId="29">#REF!</definedName>
    <definedName name="прод4_1" localSheetId="24">#REF!</definedName>
    <definedName name="прод4_1" localSheetId="23">#REF!</definedName>
    <definedName name="прод4_1" localSheetId="30">#REF!</definedName>
    <definedName name="прод4_1" localSheetId="31">#REF!</definedName>
    <definedName name="прод4_1" localSheetId="32">#REF!</definedName>
    <definedName name="прод4_1" localSheetId="33">#REF!</definedName>
    <definedName name="прод4_1" localSheetId="34">#REF!</definedName>
    <definedName name="прод4_1" localSheetId="35">#REF!</definedName>
    <definedName name="прод4_1" localSheetId="36">#REF!</definedName>
    <definedName name="прод4_1">#REF!</definedName>
    <definedName name="прод4_2" localSheetId="37">#REF!</definedName>
    <definedName name="прод4_2" localSheetId="38">#REF!</definedName>
    <definedName name="прод4_2" localSheetId="39">#REF!</definedName>
    <definedName name="прод4_2" localSheetId="40">#REF!</definedName>
    <definedName name="прод4_2" localSheetId="41">#REF!</definedName>
    <definedName name="прод4_2" localSheetId="29">#REF!</definedName>
    <definedName name="прод4_2" localSheetId="24">#REF!</definedName>
    <definedName name="прод4_2" localSheetId="23">#REF!</definedName>
    <definedName name="прод4_2" localSheetId="30">#REF!</definedName>
    <definedName name="прод4_2" localSheetId="31">#REF!</definedName>
    <definedName name="прод4_2" localSheetId="32">#REF!</definedName>
    <definedName name="прод4_2" localSheetId="33">#REF!</definedName>
    <definedName name="прод4_2" localSheetId="34">#REF!</definedName>
    <definedName name="прод4_2" localSheetId="35">#REF!</definedName>
    <definedName name="прод4_2" localSheetId="36">#REF!</definedName>
    <definedName name="прод4_2">#REF!</definedName>
    <definedName name="прод4_3" localSheetId="37">#REF!</definedName>
    <definedName name="прод4_3" localSheetId="38">#REF!</definedName>
    <definedName name="прод4_3" localSheetId="39">#REF!</definedName>
    <definedName name="прод4_3" localSheetId="40">#REF!</definedName>
    <definedName name="прод4_3" localSheetId="41">#REF!</definedName>
    <definedName name="прод4_3" localSheetId="29">#REF!</definedName>
    <definedName name="прод4_3" localSheetId="23">#REF!</definedName>
    <definedName name="прод4_3" localSheetId="30">#REF!</definedName>
    <definedName name="прод4_3" localSheetId="31">#REF!</definedName>
    <definedName name="прод4_3" localSheetId="32">#REF!</definedName>
    <definedName name="прод4_3" localSheetId="33">#REF!</definedName>
    <definedName name="прод4_3" localSheetId="34">#REF!</definedName>
    <definedName name="прод4_3" localSheetId="35">#REF!</definedName>
    <definedName name="прод4_3" localSheetId="36">#REF!</definedName>
    <definedName name="прод4_3">#REF!</definedName>
    <definedName name="прод5" localSheetId="37">#REF!</definedName>
    <definedName name="прод5" localSheetId="38">#REF!</definedName>
    <definedName name="прод5" localSheetId="39">#REF!</definedName>
    <definedName name="прод5" localSheetId="40">#REF!</definedName>
    <definedName name="прод5" localSheetId="41">#REF!</definedName>
    <definedName name="прод5" localSheetId="29">#REF!</definedName>
    <definedName name="прод5" localSheetId="23">#REF!</definedName>
    <definedName name="прод5" localSheetId="30">#REF!</definedName>
    <definedName name="прод5" localSheetId="31">#REF!</definedName>
    <definedName name="прод5" localSheetId="32">#REF!</definedName>
    <definedName name="прод5" localSheetId="33">#REF!</definedName>
    <definedName name="прод5" localSheetId="34">#REF!</definedName>
    <definedName name="прод5" localSheetId="35">#REF!</definedName>
    <definedName name="прод5" localSheetId="36">#REF!</definedName>
    <definedName name="прод5">#REF!</definedName>
    <definedName name="прод5_1" localSheetId="37">#REF!</definedName>
    <definedName name="прод5_1" localSheetId="38">#REF!</definedName>
    <definedName name="прод5_1" localSheetId="39">#REF!</definedName>
    <definedName name="прод5_1" localSheetId="40">#REF!</definedName>
    <definedName name="прод5_1" localSheetId="41">#REF!</definedName>
    <definedName name="прод5_1" localSheetId="29">#REF!</definedName>
    <definedName name="прод5_1" localSheetId="23">#REF!</definedName>
    <definedName name="прод5_1" localSheetId="30">#REF!</definedName>
    <definedName name="прод5_1" localSheetId="31">#REF!</definedName>
    <definedName name="прод5_1" localSheetId="32">#REF!</definedName>
    <definedName name="прод5_1" localSheetId="33">#REF!</definedName>
    <definedName name="прод5_1" localSheetId="34">#REF!</definedName>
    <definedName name="прод5_1" localSheetId="35">#REF!</definedName>
    <definedName name="прод5_1" localSheetId="36">#REF!</definedName>
    <definedName name="прод5_1">#REF!</definedName>
    <definedName name="прод5_2" localSheetId="37">#REF!</definedName>
    <definedName name="прод5_2" localSheetId="38">#REF!</definedName>
    <definedName name="прод5_2" localSheetId="39">#REF!</definedName>
    <definedName name="прод5_2" localSheetId="40">#REF!</definedName>
    <definedName name="прод5_2" localSheetId="41">#REF!</definedName>
    <definedName name="прод5_2" localSheetId="29">#REF!</definedName>
    <definedName name="прод5_2" localSheetId="23">#REF!</definedName>
    <definedName name="прод5_2" localSheetId="30">#REF!</definedName>
    <definedName name="прод5_2" localSheetId="31">#REF!</definedName>
    <definedName name="прод5_2" localSheetId="32">#REF!</definedName>
    <definedName name="прод5_2" localSheetId="33">#REF!</definedName>
    <definedName name="прод5_2" localSheetId="34">#REF!</definedName>
    <definedName name="прод5_2" localSheetId="35">#REF!</definedName>
    <definedName name="прод5_2" localSheetId="36">#REF!</definedName>
    <definedName name="прод5_2">#REF!</definedName>
    <definedName name="прод5_3" localSheetId="37">#REF!</definedName>
    <definedName name="прод5_3" localSheetId="38">#REF!</definedName>
    <definedName name="прод5_3" localSheetId="39">#REF!</definedName>
    <definedName name="прод5_3" localSheetId="40">#REF!</definedName>
    <definedName name="прод5_3" localSheetId="41">#REF!</definedName>
    <definedName name="прод5_3" localSheetId="29">#REF!</definedName>
    <definedName name="прод5_3" localSheetId="23">#REF!</definedName>
    <definedName name="прод5_3" localSheetId="30">#REF!</definedName>
    <definedName name="прод5_3" localSheetId="31">#REF!</definedName>
    <definedName name="прод5_3" localSheetId="32">#REF!</definedName>
    <definedName name="прод5_3" localSheetId="33">#REF!</definedName>
    <definedName name="прод5_3" localSheetId="34">#REF!</definedName>
    <definedName name="прод5_3" localSheetId="35">#REF!</definedName>
    <definedName name="прод5_3" localSheetId="36">#REF!</definedName>
    <definedName name="прод5_3">#REF!</definedName>
    <definedName name="прод5_4" localSheetId="37">'[11]4-4 Прогр пр-ва и реал (стоим)'!#REF!</definedName>
    <definedName name="прод5_4" localSheetId="38">'[11]4-4 Прогр пр-ва и реал (стоим)'!#REF!</definedName>
    <definedName name="прод5_4" localSheetId="39">'[11]4-4 Прогр пр-ва и реал (стоим)'!#REF!</definedName>
    <definedName name="прод5_4" localSheetId="40">'[11]4-4 Прогр пр-ва и реал (стоим)'!#REF!</definedName>
    <definedName name="прод5_4" localSheetId="41">'[11]4-4 Прогр пр-ва и реал (стоим)'!#REF!</definedName>
    <definedName name="прод5_4" localSheetId="29">'[11]4-4 Прогр пр-ва и реал (стоим)'!#REF!</definedName>
    <definedName name="прод5_4" localSheetId="23">'[11]4-4 Прогр пр-ва и реал (стоим)'!#REF!</definedName>
    <definedName name="прод5_4" localSheetId="30">'[11]4-4 Прогр пр-ва и реал (стоим)'!#REF!</definedName>
    <definedName name="прод5_4" localSheetId="31">'[11]4-4 Прогр пр-ва и реал (стоим)'!#REF!</definedName>
    <definedName name="прод5_4" localSheetId="32">'[11]4-4 Прогр пр-ва и реал (стоим)'!#REF!</definedName>
    <definedName name="прод5_4" localSheetId="33">'[11]4-4 Прогр пр-ва и реал (стоим)'!#REF!</definedName>
    <definedName name="прод5_4" localSheetId="34">'[11]4-4 Прогр пр-ва и реал (стоим)'!#REF!</definedName>
    <definedName name="прод5_4" localSheetId="35">'[11]4-4 Прогр пр-ва и реал (стоим)'!#REF!</definedName>
    <definedName name="прод5_4" localSheetId="36">'[11]4-4 Прогр пр-ва и реал (стоим)'!#REF!</definedName>
    <definedName name="прод5_4">'[11]4-4 Прогр пр-ва и реал (стоим)'!#REF!</definedName>
    <definedName name="прод6" localSheetId="37">#REF!</definedName>
    <definedName name="прод6" localSheetId="38">#REF!</definedName>
    <definedName name="прод6" localSheetId="39">#REF!</definedName>
    <definedName name="прод6" localSheetId="40">#REF!</definedName>
    <definedName name="прод6" localSheetId="41">#REF!</definedName>
    <definedName name="прод6" localSheetId="29">#REF!</definedName>
    <definedName name="прод6" localSheetId="24">#REF!</definedName>
    <definedName name="прод6" localSheetId="23">#REF!</definedName>
    <definedName name="прод6" localSheetId="30">#REF!</definedName>
    <definedName name="прод6" localSheetId="31">#REF!</definedName>
    <definedName name="прод6" localSheetId="32">#REF!</definedName>
    <definedName name="прод6" localSheetId="33">#REF!</definedName>
    <definedName name="прод6" localSheetId="34">#REF!</definedName>
    <definedName name="прод6" localSheetId="35">#REF!</definedName>
    <definedName name="прод6" localSheetId="36">#REF!</definedName>
    <definedName name="прод6">#REF!</definedName>
    <definedName name="прод6_1" localSheetId="37">#REF!</definedName>
    <definedName name="прод6_1" localSheetId="38">#REF!</definedName>
    <definedName name="прод6_1" localSheetId="39">#REF!</definedName>
    <definedName name="прод6_1" localSheetId="40">#REF!</definedName>
    <definedName name="прод6_1" localSheetId="41">#REF!</definedName>
    <definedName name="прод6_1" localSheetId="29">#REF!</definedName>
    <definedName name="прод6_1" localSheetId="24">#REF!</definedName>
    <definedName name="прод6_1" localSheetId="23">#REF!</definedName>
    <definedName name="прод6_1" localSheetId="30">#REF!</definedName>
    <definedName name="прод6_1" localSheetId="31">#REF!</definedName>
    <definedName name="прод6_1" localSheetId="32">#REF!</definedName>
    <definedName name="прод6_1" localSheetId="33">#REF!</definedName>
    <definedName name="прод6_1" localSheetId="34">#REF!</definedName>
    <definedName name="прод6_1" localSheetId="35">#REF!</definedName>
    <definedName name="прод6_1" localSheetId="36">#REF!</definedName>
    <definedName name="прод6_1">#REF!</definedName>
    <definedName name="прод6_2" localSheetId="37">#REF!</definedName>
    <definedName name="прод6_2" localSheetId="38">#REF!</definedName>
    <definedName name="прод6_2" localSheetId="39">#REF!</definedName>
    <definedName name="прод6_2" localSheetId="40">#REF!</definedName>
    <definedName name="прод6_2" localSheetId="41">#REF!</definedName>
    <definedName name="прод6_2" localSheetId="29">#REF!</definedName>
    <definedName name="прод6_2" localSheetId="24">#REF!</definedName>
    <definedName name="прод6_2" localSheetId="23">#REF!</definedName>
    <definedName name="прод6_2" localSheetId="30">#REF!</definedName>
    <definedName name="прод6_2" localSheetId="31">#REF!</definedName>
    <definedName name="прод6_2" localSheetId="32">#REF!</definedName>
    <definedName name="прод6_2" localSheetId="33">#REF!</definedName>
    <definedName name="прод6_2" localSheetId="34">#REF!</definedName>
    <definedName name="прод6_2" localSheetId="35">#REF!</definedName>
    <definedName name="прод6_2" localSheetId="36">#REF!</definedName>
    <definedName name="прод6_2">#REF!</definedName>
    <definedName name="прод6_3" localSheetId="37">#REF!</definedName>
    <definedName name="прод6_3" localSheetId="38">#REF!</definedName>
    <definedName name="прод6_3" localSheetId="39">#REF!</definedName>
    <definedName name="прод6_3" localSheetId="40">#REF!</definedName>
    <definedName name="прод6_3" localSheetId="41">#REF!</definedName>
    <definedName name="прод6_3" localSheetId="29">#REF!</definedName>
    <definedName name="прод6_3" localSheetId="23">#REF!</definedName>
    <definedName name="прод6_3" localSheetId="30">#REF!</definedName>
    <definedName name="прод6_3" localSheetId="31">#REF!</definedName>
    <definedName name="прод6_3" localSheetId="32">#REF!</definedName>
    <definedName name="прод6_3" localSheetId="33">#REF!</definedName>
    <definedName name="прод6_3" localSheetId="34">#REF!</definedName>
    <definedName name="прод6_3" localSheetId="35">#REF!</definedName>
    <definedName name="прод6_3" localSheetId="36">#REF!</definedName>
    <definedName name="прод6_3">#REF!</definedName>
    <definedName name="прод6_4" localSheetId="37">'[11]4-4 Прогр пр-ва и реал (стоим)'!#REF!</definedName>
    <definedName name="прод6_4" localSheetId="38">'[11]4-4 Прогр пр-ва и реал (стоим)'!#REF!</definedName>
    <definedName name="прод6_4" localSheetId="39">'[11]4-4 Прогр пр-ва и реал (стоим)'!#REF!</definedName>
    <definedName name="прод6_4" localSheetId="40">'[11]4-4 Прогр пр-ва и реал (стоим)'!#REF!</definedName>
    <definedName name="прод6_4" localSheetId="41">'[11]4-4 Прогр пр-ва и реал (стоим)'!#REF!</definedName>
    <definedName name="прод6_4" localSheetId="29">'[11]4-4 Прогр пр-ва и реал (стоим)'!#REF!</definedName>
    <definedName name="прод6_4" localSheetId="23">'[11]4-4 Прогр пр-ва и реал (стоим)'!#REF!</definedName>
    <definedName name="прод6_4" localSheetId="30">'[11]4-4 Прогр пр-ва и реал (стоим)'!#REF!</definedName>
    <definedName name="прод6_4" localSheetId="31">'[11]4-4 Прогр пр-ва и реал (стоим)'!#REF!</definedName>
    <definedName name="прод6_4" localSheetId="32">'[11]4-4 Прогр пр-ва и реал (стоим)'!#REF!</definedName>
    <definedName name="прод6_4" localSheetId="33">'[11]4-4 Прогр пр-ва и реал (стоим)'!#REF!</definedName>
    <definedName name="прод6_4" localSheetId="34">'[11]4-4 Прогр пр-ва и реал (стоим)'!#REF!</definedName>
    <definedName name="прод6_4" localSheetId="35">'[11]4-4 Прогр пр-ва и реал (стоим)'!#REF!</definedName>
    <definedName name="прод6_4" localSheetId="36">'[11]4-4 Прогр пр-ва и реал (стоим)'!#REF!</definedName>
    <definedName name="прод6_4">'[11]4-4 Прогр пр-ва и реал (стоим)'!#REF!</definedName>
    <definedName name="прод7" localSheetId="37">#REF!</definedName>
    <definedName name="прод7" localSheetId="38">#REF!</definedName>
    <definedName name="прод7" localSheetId="39">#REF!</definedName>
    <definedName name="прод7" localSheetId="40">#REF!</definedName>
    <definedName name="прод7" localSheetId="41">#REF!</definedName>
    <definedName name="прод7" localSheetId="29">#REF!</definedName>
    <definedName name="прод7" localSheetId="24">#REF!</definedName>
    <definedName name="прод7" localSheetId="23">#REF!</definedName>
    <definedName name="прод7" localSheetId="30">#REF!</definedName>
    <definedName name="прод7" localSheetId="31">#REF!</definedName>
    <definedName name="прод7" localSheetId="32">#REF!</definedName>
    <definedName name="прод7" localSheetId="33">#REF!</definedName>
    <definedName name="прод7" localSheetId="34">#REF!</definedName>
    <definedName name="прод7" localSheetId="35">#REF!</definedName>
    <definedName name="прод7" localSheetId="36">#REF!</definedName>
    <definedName name="прод7">#REF!</definedName>
    <definedName name="прод7_1" localSheetId="37">#REF!</definedName>
    <definedName name="прод7_1" localSheetId="38">#REF!</definedName>
    <definedName name="прод7_1" localSheetId="39">#REF!</definedName>
    <definedName name="прод7_1" localSheetId="40">#REF!</definedName>
    <definedName name="прод7_1" localSheetId="41">#REF!</definedName>
    <definedName name="прод7_1" localSheetId="29">#REF!</definedName>
    <definedName name="прод7_1" localSheetId="24">#REF!</definedName>
    <definedName name="прод7_1" localSheetId="23">#REF!</definedName>
    <definedName name="прод7_1" localSheetId="30">#REF!</definedName>
    <definedName name="прод7_1" localSheetId="31">#REF!</definedName>
    <definedName name="прод7_1" localSheetId="32">#REF!</definedName>
    <definedName name="прод7_1" localSheetId="33">#REF!</definedName>
    <definedName name="прод7_1" localSheetId="34">#REF!</definedName>
    <definedName name="прод7_1" localSheetId="35">#REF!</definedName>
    <definedName name="прод7_1" localSheetId="36">#REF!</definedName>
    <definedName name="прод7_1">#REF!</definedName>
    <definedName name="прод7_2" localSheetId="37">#REF!</definedName>
    <definedName name="прод7_2" localSheetId="38">#REF!</definedName>
    <definedName name="прод7_2" localSheetId="39">#REF!</definedName>
    <definedName name="прод7_2" localSheetId="40">#REF!</definedName>
    <definedName name="прод7_2" localSheetId="41">#REF!</definedName>
    <definedName name="прод7_2" localSheetId="29">#REF!</definedName>
    <definedName name="прод7_2" localSheetId="24">#REF!</definedName>
    <definedName name="прод7_2" localSheetId="23">#REF!</definedName>
    <definedName name="прод7_2" localSheetId="30">#REF!</definedName>
    <definedName name="прод7_2" localSheetId="31">#REF!</definedName>
    <definedName name="прод7_2" localSheetId="32">#REF!</definedName>
    <definedName name="прод7_2" localSheetId="33">#REF!</definedName>
    <definedName name="прод7_2" localSheetId="34">#REF!</definedName>
    <definedName name="прод7_2" localSheetId="35">#REF!</definedName>
    <definedName name="прод7_2" localSheetId="36">#REF!</definedName>
    <definedName name="прод7_2">#REF!</definedName>
    <definedName name="прод7_3" localSheetId="37">#REF!</definedName>
    <definedName name="прод7_3" localSheetId="38">#REF!</definedName>
    <definedName name="прод7_3" localSheetId="39">#REF!</definedName>
    <definedName name="прод7_3" localSheetId="40">#REF!</definedName>
    <definedName name="прод7_3" localSheetId="41">#REF!</definedName>
    <definedName name="прод7_3" localSheetId="29">#REF!</definedName>
    <definedName name="прод7_3" localSheetId="23">#REF!</definedName>
    <definedName name="прод7_3" localSheetId="30">#REF!</definedName>
    <definedName name="прод7_3" localSheetId="31">#REF!</definedName>
    <definedName name="прод7_3" localSheetId="32">#REF!</definedName>
    <definedName name="прод7_3" localSheetId="33">#REF!</definedName>
    <definedName name="прод7_3" localSheetId="34">#REF!</definedName>
    <definedName name="прод7_3" localSheetId="35">#REF!</definedName>
    <definedName name="прод7_3" localSheetId="36">#REF!</definedName>
    <definedName name="прод7_3">#REF!</definedName>
    <definedName name="прод7_4" localSheetId="37">'[11]4-4 Прогр пр-ва и реал (стоим)'!#REF!</definedName>
    <definedName name="прод7_4" localSheetId="38">'[11]4-4 Прогр пр-ва и реал (стоим)'!#REF!</definedName>
    <definedName name="прод7_4" localSheetId="39">'[11]4-4 Прогр пр-ва и реал (стоим)'!#REF!</definedName>
    <definedName name="прод7_4" localSheetId="40">'[11]4-4 Прогр пр-ва и реал (стоим)'!#REF!</definedName>
    <definedName name="прод7_4" localSheetId="41">'[11]4-4 Прогр пр-ва и реал (стоим)'!#REF!</definedName>
    <definedName name="прод7_4" localSheetId="29">'[11]4-4 Прогр пр-ва и реал (стоим)'!#REF!</definedName>
    <definedName name="прод7_4" localSheetId="23">'[11]4-4 Прогр пр-ва и реал (стоим)'!#REF!</definedName>
    <definedName name="прод7_4" localSheetId="30">'[11]4-4 Прогр пр-ва и реал (стоим)'!#REF!</definedName>
    <definedName name="прод7_4" localSheetId="31">'[11]4-4 Прогр пр-ва и реал (стоим)'!#REF!</definedName>
    <definedName name="прод7_4" localSheetId="32">'[11]4-4 Прогр пр-ва и реал (стоим)'!#REF!</definedName>
    <definedName name="прод7_4" localSheetId="33">'[11]4-4 Прогр пр-ва и реал (стоим)'!#REF!</definedName>
    <definedName name="прод7_4" localSheetId="34">'[11]4-4 Прогр пр-ва и реал (стоим)'!#REF!</definedName>
    <definedName name="прод7_4" localSheetId="35">'[11]4-4 Прогр пр-ва и реал (стоим)'!#REF!</definedName>
    <definedName name="прод7_4" localSheetId="36">'[11]4-4 Прогр пр-ва и реал (стоим)'!#REF!</definedName>
    <definedName name="прод7_4">'[11]4-4 Прогр пр-ва и реал (стоим)'!#REF!</definedName>
    <definedName name="прод8" localSheetId="37">#REF!</definedName>
    <definedName name="прод8" localSheetId="38">#REF!</definedName>
    <definedName name="прод8" localSheetId="39">#REF!</definedName>
    <definedName name="прод8" localSheetId="40">#REF!</definedName>
    <definedName name="прод8" localSheetId="41">#REF!</definedName>
    <definedName name="прод8" localSheetId="29">#REF!</definedName>
    <definedName name="прод8" localSheetId="24">#REF!</definedName>
    <definedName name="прод8" localSheetId="23">#REF!</definedName>
    <definedName name="прод8" localSheetId="30">#REF!</definedName>
    <definedName name="прод8" localSheetId="31">#REF!</definedName>
    <definedName name="прод8" localSheetId="32">#REF!</definedName>
    <definedName name="прод8" localSheetId="33">#REF!</definedName>
    <definedName name="прод8" localSheetId="34">#REF!</definedName>
    <definedName name="прод8" localSheetId="35">#REF!</definedName>
    <definedName name="прод8" localSheetId="36">#REF!</definedName>
    <definedName name="прод8">#REF!</definedName>
    <definedName name="прод8_1" localSheetId="37">#REF!</definedName>
    <definedName name="прод8_1" localSheetId="38">#REF!</definedName>
    <definedName name="прод8_1" localSheetId="39">#REF!</definedName>
    <definedName name="прод8_1" localSheetId="40">#REF!</definedName>
    <definedName name="прод8_1" localSheetId="41">#REF!</definedName>
    <definedName name="прод8_1" localSheetId="29">#REF!</definedName>
    <definedName name="прод8_1" localSheetId="24">#REF!</definedName>
    <definedName name="прод8_1" localSheetId="23">#REF!</definedName>
    <definedName name="прод8_1" localSheetId="30">#REF!</definedName>
    <definedName name="прод8_1" localSheetId="31">#REF!</definedName>
    <definedName name="прод8_1" localSheetId="32">#REF!</definedName>
    <definedName name="прод8_1" localSheetId="33">#REF!</definedName>
    <definedName name="прод8_1" localSheetId="34">#REF!</definedName>
    <definedName name="прод8_1" localSheetId="35">#REF!</definedName>
    <definedName name="прод8_1" localSheetId="36">#REF!</definedName>
    <definedName name="прод8_1">#REF!</definedName>
    <definedName name="прод8_2" localSheetId="37">#REF!</definedName>
    <definedName name="прод8_2" localSheetId="38">#REF!</definedName>
    <definedName name="прод8_2" localSheetId="39">#REF!</definedName>
    <definedName name="прод8_2" localSheetId="40">#REF!</definedName>
    <definedName name="прод8_2" localSheetId="41">#REF!</definedName>
    <definedName name="прод8_2" localSheetId="29">#REF!</definedName>
    <definedName name="прод8_2" localSheetId="24">#REF!</definedName>
    <definedName name="прод8_2" localSheetId="23">#REF!</definedName>
    <definedName name="прод8_2" localSheetId="30">#REF!</definedName>
    <definedName name="прод8_2" localSheetId="31">#REF!</definedName>
    <definedName name="прод8_2" localSheetId="32">#REF!</definedName>
    <definedName name="прод8_2" localSheetId="33">#REF!</definedName>
    <definedName name="прод8_2" localSheetId="34">#REF!</definedName>
    <definedName name="прод8_2" localSheetId="35">#REF!</definedName>
    <definedName name="прод8_2" localSheetId="36">#REF!</definedName>
    <definedName name="прод8_2">#REF!</definedName>
    <definedName name="прод8_3" localSheetId="37">#REF!</definedName>
    <definedName name="прод8_3" localSheetId="38">#REF!</definedName>
    <definedName name="прод8_3" localSheetId="39">#REF!</definedName>
    <definedName name="прод8_3" localSheetId="40">#REF!</definedName>
    <definedName name="прод8_3" localSheetId="41">#REF!</definedName>
    <definedName name="прод8_3" localSheetId="29">#REF!</definedName>
    <definedName name="прод8_3" localSheetId="23">#REF!</definedName>
    <definedName name="прод8_3" localSheetId="30">#REF!</definedName>
    <definedName name="прод8_3" localSheetId="31">#REF!</definedName>
    <definedName name="прод8_3" localSheetId="32">#REF!</definedName>
    <definedName name="прод8_3" localSheetId="33">#REF!</definedName>
    <definedName name="прод8_3" localSheetId="34">#REF!</definedName>
    <definedName name="прод8_3" localSheetId="35">#REF!</definedName>
    <definedName name="прод8_3" localSheetId="36">#REF!</definedName>
    <definedName name="прод8_3">#REF!</definedName>
    <definedName name="прод8_4" localSheetId="37">'[11]4-4 Прогр пр-ва и реал (стоим)'!#REF!</definedName>
    <definedName name="прод8_4" localSheetId="38">'[11]4-4 Прогр пр-ва и реал (стоим)'!#REF!</definedName>
    <definedName name="прод8_4" localSheetId="39">'[11]4-4 Прогр пр-ва и реал (стоим)'!#REF!</definedName>
    <definedName name="прод8_4" localSheetId="40">'[11]4-4 Прогр пр-ва и реал (стоим)'!#REF!</definedName>
    <definedName name="прод8_4" localSheetId="41">'[11]4-4 Прогр пр-ва и реал (стоим)'!#REF!</definedName>
    <definedName name="прод8_4" localSheetId="29">'[11]4-4 Прогр пр-ва и реал (стоим)'!#REF!</definedName>
    <definedName name="прод8_4" localSheetId="23">'[11]4-4 Прогр пр-ва и реал (стоим)'!#REF!</definedName>
    <definedName name="прод8_4" localSheetId="30">'[11]4-4 Прогр пр-ва и реал (стоим)'!#REF!</definedName>
    <definedName name="прод8_4" localSheetId="31">'[11]4-4 Прогр пр-ва и реал (стоим)'!#REF!</definedName>
    <definedName name="прод8_4" localSheetId="32">'[11]4-4 Прогр пр-ва и реал (стоим)'!#REF!</definedName>
    <definedName name="прод8_4" localSheetId="33">'[11]4-4 Прогр пр-ва и реал (стоим)'!#REF!</definedName>
    <definedName name="прод8_4" localSheetId="34">'[11]4-4 Прогр пр-ва и реал (стоим)'!#REF!</definedName>
    <definedName name="прод8_4" localSheetId="35">'[11]4-4 Прогр пр-ва и реал (стоим)'!#REF!</definedName>
    <definedName name="прод8_4" localSheetId="36">'[11]4-4 Прогр пр-ва и реал (стоим)'!#REF!</definedName>
    <definedName name="прод8_4">'[11]4-4 Прогр пр-ва и реал (стоим)'!#REF!</definedName>
    <definedName name="прод9" localSheetId="37">#REF!</definedName>
    <definedName name="прод9" localSheetId="38">#REF!</definedName>
    <definedName name="прод9" localSheetId="39">#REF!</definedName>
    <definedName name="прод9" localSheetId="40">#REF!</definedName>
    <definedName name="прод9" localSheetId="41">#REF!</definedName>
    <definedName name="прод9" localSheetId="29">#REF!</definedName>
    <definedName name="прод9" localSheetId="24">#REF!</definedName>
    <definedName name="прод9" localSheetId="23">#REF!</definedName>
    <definedName name="прод9" localSheetId="30">#REF!</definedName>
    <definedName name="прод9" localSheetId="31">#REF!</definedName>
    <definedName name="прод9" localSheetId="32">#REF!</definedName>
    <definedName name="прод9" localSheetId="33">#REF!</definedName>
    <definedName name="прод9" localSheetId="34">#REF!</definedName>
    <definedName name="прод9" localSheetId="35">#REF!</definedName>
    <definedName name="прод9" localSheetId="36">#REF!</definedName>
    <definedName name="прод9">#REF!</definedName>
    <definedName name="прод9_1" localSheetId="37">#REF!</definedName>
    <definedName name="прод9_1" localSheetId="38">#REF!</definedName>
    <definedName name="прод9_1" localSheetId="39">#REF!</definedName>
    <definedName name="прод9_1" localSheetId="40">#REF!</definedName>
    <definedName name="прод9_1" localSheetId="41">#REF!</definedName>
    <definedName name="прод9_1" localSheetId="29">#REF!</definedName>
    <definedName name="прод9_1" localSheetId="24">#REF!</definedName>
    <definedName name="прод9_1" localSheetId="23">#REF!</definedName>
    <definedName name="прод9_1" localSheetId="30">#REF!</definedName>
    <definedName name="прод9_1" localSheetId="31">#REF!</definedName>
    <definedName name="прод9_1" localSheetId="32">#REF!</definedName>
    <definedName name="прод9_1" localSheetId="33">#REF!</definedName>
    <definedName name="прод9_1" localSheetId="34">#REF!</definedName>
    <definedName name="прод9_1" localSheetId="35">#REF!</definedName>
    <definedName name="прод9_1" localSheetId="36">#REF!</definedName>
    <definedName name="прод9_1">#REF!</definedName>
    <definedName name="прод9_2" localSheetId="37">#REF!</definedName>
    <definedName name="прод9_2" localSheetId="38">#REF!</definedName>
    <definedName name="прод9_2" localSheetId="39">#REF!</definedName>
    <definedName name="прод9_2" localSheetId="40">#REF!</definedName>
    <definedName name="прод9_2" localSheetId="41">#REF!</definedName>
    <definedName name="прод9_2" localSheetId="29">#REF!</definedName>
    <definedName name="прод9_2" localSheetId="24">#REF!</definedName>
    <definedName name="прод9_2" localSheetId="23">#REF!</definedName>
    <definedName name="прод9_2" localSheetId="30">#REF!</definedName>
    <definedName name="прод9_2" localSheetId="31">#REF!</definedName>
    <definedName name="прод9_2" localSheetId="32">#REF!</definedName>
    <definedName name="прод9_2" localSheetId="33">#REF!</definedName>
    <definedName name="прод9_2" localSheetId="34">#REF!</definedName>
    <definedName name="прод9_2" localSheetId="35">#REF!</definedName>
    <definedName name="прод9_2" localSheetId="36">#REF!</definedName>
    <definedName name="прод9_2">#REF!</definedName>
    <definedName name="прод9_3" localSheetId="37">#REF!</definedName>
    <definedName name="прод9_3" localSheetId="38">#REF!</definedName>
    <definedName name="прод9_3" localSheetId="39">#REF!</definedName>
    <definedName name="прод9_3" localSheetId="40">#REF!</definedName>
    <definedName name="прод9_3" localSheetId="41">#REF!</definedName>
    <definedName name="прод9_3" localSheetId="29">#REF!</definedName>
    <definedName name="прод9_3" localSheetId="23">#REF!</definedName>
    <definedName name="прод9_3" localSheetId="30">#REF!</definedName>
    <definedName name="прод9_3" localSheetId="31">#REF!</definedName>
    <definedName name="прод9_3" localSheetId="32">#REF!</definedName>
    <definedName name="прод9_3" localSheetId="33">#REF!</definedName>
    <definedName name="прод9_3" localSheetId="34">#REF!</definedName>
    <definedName name="прод9_3" localSheetId="35">#REF!</definedName>
    <definedName name="прод9_3" localSheetId="36">#REF!</definedName>
    <definedName name="прод9_3">#REF!</definedName>
    <definedName name="прод9_4" localSheetId="37">'[11]4-4 Прогр пр-ва и реал (стоим)'!#REF!</definedName>
    <definedName name="прод9_4" localSheetId="38">'[11]4-4 Прогр пр-ва и реал (стоим)'!#REF!</definedName>
    <definedName name="прод9_4" localSheetId="39">'[11]4-4 Прогр пр-ва и реал (стоим)'!#REF!</definedName>
    <definedName name="прод9_4" localSheetId="40">'[11]4-4 Прогр пр-ва и реал (стоим)'!#REF!</definedName>
    <definedName name="прод9_4" localSheetId="41">'[11]4-4 Прогр пр-ва и реал (стоим)'!#REF!</definedName>
    <definedName name="прод9_4" localSheetId="29">'[11]4-4 Прогр пр-ва и реал (стоим)'!#REF!</definedName>
    <definedName name="прод9_4" localSheetId="23">'[11]4-4 Прогр пр-ва и реал (стоим)'!#REF!</definedName>
    <definedName name="прод9_4" localSheetId="30">'[11]4-4 Прогр пр-ва и реал (стоим)'!#REF!</definedName>
    <definedName name="прод9_4" localSheetId="31">'[11]4-4 Прогр пр-ва и реал (стоим)'!#REF!</definedName>
    <definedName name="прод9_4" localSheetId="32">'[11]4-4 Прогр пр-ва и реал (стоим)'!#REF!</definedName>
    <definedName name="прод9_4" localSheetId="33">'[11]4-4 Прогр пр-ва и реал (стоим)'!#REF!</definedName>
    <definedName name="прод9_4" localSheetId="34">'[11]4-4 Прогр пр-ва и реал (стоим)'!#REF!</definedName>
    <definedName name="прод9_4" localSheetId="35">'[11]4-4 Прогр пр-ва и реал (стоим)'!#REF!</definedName>
    <definedName name="прод9_4" localSheetId="36">'[11]4-4 Прогр пр-ва и реал (стоим)'!#REF!</definedName>
    <definedName name="прод9_4">'[11]4-4 Прогр пр-ва и реал (стоим)'!#REF!</definedName>
    <definedName name="т" localSheetId="37">#REF!</definedName>
    <definedName name="т" localSheetId="38">#REF!</definedName>
    <definedName name="т" localSheetId="39">#REF!</definedName>
    <definedName name="т" localSheetId="40">#REF!</definedName>
    <definedName name="т" localSheetId="41">#REF!</definedName>
    <definedName name="т" localSheetId="29">#REF!</definedName>
    <definedName name="т" localSheetId="24">#REF!</definedName>
    <definedName name="т" localSheetId="23">#REF!</definedName>
    <definedName name="т" localSheetId="30">#REF!</definedName>
    <definedName name="т" localSheetId="31">#REF!</definedName>
    <definedName name="т" localSheetId="32">#REF!</definedName>
    <definedName name="т" localSheetId="33">#REF!</definedName>
    <definedName name="т" localSheetId="34">#REF!</definedName>
    <definedName name="т" localSheetId="35">#REF!</definedName>
    <definedName name="т" localSheetId="36">#REF!</definedName>
    <definedName name="т">#REF!</definedName>
    <definedName name="т1" localSheetId="37">#REF!</definedName>
    <definedName name="т1" localSheetId="38">#REF!</definedName>
    <definedName name="т1" localSheetId="39">#REF!</definedName>
    <definedName name="т1" localSheetId="40">#REF!</definedName>
    <definedName name="т1" localSheetId="41">#REF!</definedName>
    <definedName name="т1" localSheetId="29">#REF!</definedName>
    <definedName name="т1" localSheetId="24">#REF!</definedName>
    <definedName name="т1" localSheetId="23">#REF!</definedName>
    <definedName name="т1" localSheetId="30">#REF!</definedName>
    <definedName name="т1" localSheetId="31">#REF!</definedName>
    <definedName name="т1" localSheetId="32">#REF!</definedName>
    <definedName name="т1" localSheetId="33">#REF!</definedName>
    <definedName name="т1" localSheetId="34">#REF!</definedName>
    <definedName name="т1" localSheetId="35">#REF!</definedName>
    <definedName name="т1" localSheetId="36">#REF!</definedName>
    <definedName name="т1">#REF!</definedName>
    <definedName name="ф" localSheetId="37">#REF!</definedName>
    <definedName name="ф" localSheetId="38">#REF!</definedName>
    <definedName name="ф" localSheetId="39">#REF!</definedName>
    <definedName name="ф" localSheetId="40">#REF!</definedName>
    <definedName name="ф" localSheetId="41">#REF!</definedName>
    <definedName name="ф" localSheetId="29">#REF!</definedName>
    <definedName name="ф" localSheetId="24">#REF!</definedName>
    <definedName name="ф" localSheetId="23">#REF!</definedName>
    <definedName name="ф" localSheetId="30">#REF!</definedName>
    <definedName name="ф" localSheetId="31">#REF!</definedName>
    <definedName name="ф" localSheetId="32">#REF!</definedName>
    <definedName name="ф" localSheetId="33">#REF!</definedName>
    <definedName name="ф" localSheetId="34">#REF!</definedName>
    <definedName name="ф" localSheetId="35">#REF!</definedName>
    <definedName name="ф" localSheetId="36">#REF!</definedName>
    <definedName name="ф">#REF!</definedName>
    <definedName name="ф1" localSheetId="37">#REF!</definedName>
    <definedName name="ф1" localSheetId="38">#REF!</definedName>
    <definedName name="ф1" localSheetId="39">#REF!</definedName>
    <definedName name="ф1" localSheetId="40">#REF!</definedName>
    <definedName name="ф1" localSheetId="41">#REF!</definedName>
    <definedName name="ф1" localSheetId="29">#REF!</definedName>
    <definedName name="ф1" localSheetId="23">#REF!</definedName>
    <definedName name="ф1" localSheetId="30">#REF!</definedName>
    <definedName name="ф1" localSheetId="31">#REF!</definedName>
    <definedName name="ф1" localSheetId="32">#REF!</definedName>
    <definedName name="ф1" localSheetId="33">#REF!</definedName>
    <definedName name="ф1" localSheetId="34">#REF!</definedName>
    <definedName name="ф1" localSheetId="35">#REF!</definedName>
    <definedName name="ф1" localSheetId="36">#REF!</definedName>
    <definedName name="ф1">#REF!</definedName>
    <definedName name="ц" localSheetId="37">#REF!</definedName>
    <definedName name="ц" localSheetId="38">#REF!</definedName>
    <definedName name="ц" localSheetId="39">#REF!</definedName>
    <definedName name="ц" localSheetId="40">#REF!</definedName>
    <definedName name="ц" localSheetId="41">#REF!</definedName>
    <definedName name="ц" localSheetId="29">#REF!</definedName>
    <definedName name="ц" localSheetId="23">#REF!</definedName>
    <definedName name="ц" localSheetId="30">#REF!</definedName>
    <definedName name="ц" localSheetId="31">#REF!</definedName>
    <definedName name="ц" localSheetId="32">#REF!</definedName>
    <definedName name="ц" localSheetId="33">#REF!</definedName>
    <definedName name="ц" localSheetId="34">#REF!</definedName>
    <definedName name="ц" localSheetId="35">#REF!</definedName>
    <definedName name="ц" localSheetId="36">#REF!</definedName>
    <definedName name="ц">#REF!</definedName>
    <definedName name="ц1" localSheetId="37">#REF!</definedName>
    <definedName name="ц1" localSheetId="38">#REF!</definedName>
    <definedName name="ц1" localSheetId="39">#REF!</definedName>
    <definedName name="ц1" localSheetId="40">#REF!</definedName>
    <definedName name="ц1" localSheetId="41">#REF!</definedName>
    <definedName name="ц1" localSheetId="29">#REF!</definedName>
    <definedName name="ц1" localSheetId="23">#REF!</definedName>
    <definedName name="ц1" localSheetId="30">#REF!</definedName>
    <definedName name="ц1" localSheetId="31">#REF!</definedName>
    <definedName name="ц1" localSheetId="32">#REF!</definedName>
    <definedName name="ц1" localSheetId="33">#REF!</definedName>
    <definedName name="ц1" localSheetId="34">#REF!</definedName>
    <definedName name="ц1" localSheetId="35">#REF!</definedName>
    <definedName name="ц1" localSheetId="36">#REF!</definedName>
    <definedName name="ц1">#REF!</definedName>
    <definedName name="щ1" localSheetId="37">'[11]4-22 Показ. чувств. проекта'!#REF!</definedName>
    <definedName name="щ1" localSheetId="38">'[11]4-22 Показ. чувств. проекта'!#REF!</definedName>
    <definedName name="щ1" localSheetId="39">'[11]4-22 Показ. чувств. проекта'!#REF!</definedName>
    <definedName name="щ1" localSheetId="40">'[11]4-22 Показ. чувств. проекта'!#REF!</definedName>
    <definedName name="щ1" localSheetId="41">'[11]4-22 Показ. чувств. проекта'!#REF!</definedName>
    <definedName name="щ1" localSheetId="29">'[11]4-22 Показ. чувств. проекта'!#REF!</definedName>
    <definedName name="щ1" localSheetId="23">'[11]4-22 Показ. чувств. проекта'!#REF!</definedName>
    <definedName name="щ1" localSheetId="30">'[11]4-22 Показ. чувств. проекта'!#REF!</definedName>
    <definedName name="щ1" localSheetId="31">'[11]4-22 Показ. чувств. проекта'!#REF!</definedName>
    <definedName name="щ1" localSheetId="32">'[11]4-22 Показ. чувств. проекта'!#REF!</definedName>
    <definedName name="щ1" localSheetId="33">'[11]4-22 Показ. чувств. проекта'!#REF!</definedName>
    <definedName name="щ1" localSheetId="34">'[11]4-22 Показ. чувств. проекта'!#REF!</definedName>
    <definedName name="щ1" localSheetId="35">'[11]4-22 Показ. чувств. проекта'!#REF!</definedName>
    <definedName name="щ1" localSheetId="36">'[11]4-22 Показ. чувств. проекта'!#REF!</definedName>
    <definedName name="щ1">'[11]4-22 Показ. чувств. проекта'!#REF!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4" i="110" l="1"/>
  <c r="L66" i="110" s="1"/>
  <c r="K64" i="110"/>
  <c r="K66" i="110" s="1"/>
  <c r="J64" i="110"/>
  <c r="J66" i="110" s="1"/>
  <c r="I64" i="110"/>
  <c r="I66" i="110" s="1"/>
  <c r="H64" i="110"/>
  <c r="H66" i="110" s="1"/>
  <c r="G64" i="110"/>
  <c r="G66" i="110" s="1"/>
  <c r="F64" i="110"/>
  <c r="F66" i="110" s="1"/>
  <c r="E64" i="110"/>
  <c r="E66" i="110" s="1"/>
  <c r="D64" i="110"/>
  <c r="D66" i="110" s="1"/>
  <c r="C64" i="110"/>
  <c r="C66" i="110" s="1"/>
  <c r="L36" i="108"/>
  <c r="K36" i="108"/>
  <c r="J36" i="108"/>
  <c r="I36" i="108"/>
  <c r="H36" i="108"/>
  <c r="G36" i="108"/>
  <c r="F36" i="108"/>
  <c r="E36" i="108"/>
  <c r="H33" i="103"/>
  <c r="G33" i="103"/>
  <c r="F33" i="103"/>
  <c r="E33" i="103"/>
  <c r="D33" i="103"/>
  <c r="L11" i="99"/>
  <c r="L14" i="99"/>
  <c r="L13" i="99"/>
  <c r="Q18" i="98"/>
  <c r="Q17" i="98"/>
  <c r="AF16" i="98"/>
  <c r="AE16" i="98"/>
  <c r="AD16" i="98"/>
  <c r="AC16" i="98"/>
  <c r="AB16" i="98"/>
  <c r="AA16" i="98"/>
  <c r="Z16" i="98"/>
  <c r="Y16" i="98"/>
  <c r="X16" i="98"/>
  <c r="W16" i="98"/>
  <c r="V16" i="98"/>
  <c r="U16" i="98"/>
  <c r="T16" i="98"/>
  <c r="S16" i="98"/>
  <c r="R16" i="98"/>
  <c r="Q16" i="98"/>
  <c r="P16" i="98"/>
  <c r="O16" i="98"/>
  <c r="N16" i="98"/>
  <c r="M16" i="98"/>
  <c r="L16" i="98"/>
  <c r="K16" i="98"/>
  <c r="AF13" i="98"/>
  <c r="AE13" i="98"/>
  <c r="AD13" i="98"/>
  <c r="AC13" i="98"/>
  <c r="AB13" i="98"/>
  <c r="AA13" i="98"/>
  <c r="Z13" i="98"/>
  <c r="Y13" i="98"/>
  <c r="X13" i="98"/>
  <c r="W13" i="98"/>
  <c r="V13" i="98"/>
  <c r="U13" i="98"/>
  <c r="T13" i="98"/>
  <c r="S13" i="98"/>
  <c r="R13" i="98"/>
  <c r="Q13" i="98"/>
  <c r="P13" i="98"/>
  <c r="O13" i="98"/>
  <c r="N13" i="98"/>
  <c r="M13" i="98"/>
  <c r="L13" i="98"/>
  <c r="K13" i="98"/>
  <c r="Q12" i="98"/>
  <c r="R12" i="98" s="1"/>
  <c r="S12" i="98" s="1"/>
  <c r="T12" i="98" s="1"/>
  <c r="U12" i="98" s="1"/>
  <c r="V12" i="98" s="1"/>
  <c r="W9" i="98"/>
  <c r="Q9" i="98"/>
  <c r="R9" i="98" s="1"/>
  <c r="S9" i="98" s="1"/>
  <c r="T9" i="98" s="1"/>
  <c r="U9" i="98" s="1"/>
  <c r="V9" i="98" s="1"/>
  <c r="Q8" i="98"/>
  <c r="R8" i="98" s="1"/>
  <c r="S8" i="98" s="1"/>
  <c r="T8" i="98" s="1"/>
  <c r="U8" i="98" s="1"/>
  <c r="V8" i="98" s="1"/>
  <c r="C8" i="80"/>
  <c r="D8" i="80"/>
  <c r="C26" i="80"/>
  <c r="C44" i="80"/>
  <c r="C62" i="80"/>
  <c r="C80" i="80"/>
  <c r="D80" i="80"/>
  <c r="C64" i="16"/>
  <c r="C66" i="16" s="1"/>
  <c r="D64" i="16"/>
  <c r="D66" i="16" s="1"/>
  <c r="L12" i="99" l="1"/>
  <c r="AS10" i="97"/>
  <c r="AR10" i="97"/>
  <c r="AV13" i="97"/>
  <c r="BB13" i="97"/>
  <c r="BA13" i="97"/>
  <c r="AZ13" i="97"/>
  <c r="AY13" i="97"/>
  <c r="AX13" i="97"/>
  <c r="AW13" i="97"/>
  <c r="AU13" i="97"/>
  <c r="AT13" i="97"/>
  <c r="AS13" i="97"/>
  <c r="BC25" i="97"/>
  <c r="BB25" i="97"/>
  <c r="AB10" i="97" l="1"/>
  <c r="AB13" i="97"/>
  <c r="G4" i="96"/>
  <c r="I4" i="96" s="1"/>
  <c r="G5" i="96"/>
  <c r="I5" i="96" s="1"/>
  <c r="G6" i="96"/>
  <c r="I6" i="96"/>
  <c r="L6" i="96" s="1"/>
  <c r="G7" i="96"/>
  <c r="I7" i="96" s="1"/>
  <c r="G8" i="96"/>
  <c r="H8" i="96"/>
  <c r="K8" i="96" s="1"/>
  <c r="T4" i="96" s="1"/>
  <c r="G9" i="96"/>
  <c r="H9" i="96"/>
  <c r="K9" i="96" s="1"/>
  <c r="J9" i="96"/>
  <c r="Q4" i="96" s="1"/>
  <c r="G10" i="96"/>
  <c r="H10" i="96" s="1"/>
  <c r="F11" i="96"/>
  <c r="G11" i="96"/>
  <c r="I11" i="96"/>
  <c r="L11" i="96" s="1"/>
  <c r="F12" i="96"/>
  <c r="G12" i="96" s="1"/>
  <c r="G13" i="96"/>
  <c r="H13" i="96" s="1"/>
  <c r="K13" i="96" s="1"/>
  <c r="U4" i="96" s="1"/>
  <c r="G14" i="96"/>
  <c r="I14" i="96" s="1"/>
  <c r="G15" i="96"/>
  <c r="I15" i="96"/>
  <c r="M15" i="96" s="1"/>
  <c r="W11" i="96" s="1"/>
  <c r="AZ12" i="97" s="1"/>
  <c r="AZ25" i="97" s="1"/>
  <c r="L15" i="96"/>
  <c r="Y15" i="96"/>
  <c r="Z15" i="96"/>
  <c r="G16" i="96"/>
  <c r="I16" i="96" s="1"/>
  <c r="G17" i="96"/>
  <c r="H17" i="96"/>
  <c r="K17" i="96" s="1"/>
  <c r="X4" i="96" s="1"/>
  <c r="G18" i="96"/>
  <c r="I18" i="96"/>
  <c r="M18" i="96" s="1"/>
  <c r="L18" i="96"/>
  <c r="G19" i="96"/>
  <c r="H19" i="96" s="1"/>
  <c r="K19" i="96" s="1"/>
  <c r="V4" i="96" s="1"/>
  <c r="G20" i="96"/>
  <c r="H20" i="96"/>
  <c r="I20" i="96"/>
  <c r="L20" i="96" s="1"/>
  <c r="O11" i="96" s="1"/>
  <c r="AR12" i="97" s="1"/>
  <c r="AR25" i="97" s="1"/>
  <c r="K20" i="96"/>
  <c r="G21" i="96"/>
  <c r="I21" i="96" s="1"/>
  <c r="L21" i="96" s="1"/>
  <c r="G22" i="96"/>
  <c r="I22" i="96" s="1"/>
  <c r="L22" i="96" s="1"/>
  <c r="K10" i="96" l="1"/>
  <c r="S4" i="96" s="1"/>
  <c r="J10" i="96"/>
  <c r="P4" i="96" s="1"/>
  <c r="AS12" i="97" s="1"/>
  <c r="AS25" i="97" s="1"/>
  <c r="M14" i="96"/>
  <c r="U11" i="96" s="1"/>
  <c r="L14" i="96"/>
  <c r="R11" i="96" s="1"/>
  <c r="M7" i="96"/>
  <c r="X11" i="96" s="1"/>
  <c r="BA12" i="97" s="1"/>
  <c r="BA25" i="97" s="1"/>
  <c r="AZ26" i="97" s="1"/>
  <c r="L7" i="96"/>
  <c r="M16" i="96"/>
  <c r="L16" i="96"/>
  <c r="W5" i="96"/>
  <c r="G23" i="96"/>
  <c r="I12" i="96"/>
  <c r="P15" i="96"/>
  <c r="O5" i="96"/>
  <c r="O6" i="96" s="1"/>
  <c r="P7" i="96" s="1"/>
  <c r="O15" i="96"/>
  <c r="S5" i="96"/>
  <c r="S6" i="96" s="1"/>
  <c r="L5" i="96"/>
  <c r="P11" i="96" s="1"/>
  <c r="M5" i="96"/>
  <c r="W6" i="96"/>
  <c r="W15" i="96"/>
  <c r="W12" i="96"/>
  <c r="W13" i="96" s="1"/>
  <c r="M4" i="96"/>
  <c r="L4" i="96"/>
  <c r="M22" i="96"/>
  <c r="M21" i="96"/>
  <c r="M20" i="96"/>
  <c r="M6" i="96"/>
  <c r="F23" i="96"/>
  <c r="H23" i="96"/>
  <c r="U15" i="96" l="1"/>
  <c r="AX12" i="97"/>
  <c r="AX25" i="97" s="1"/>
  <c r="X15" i="96"/>
  <c r="R15" i="96"/>
  <c r="AU12" i="97"/>
  <c r="AU25" i="97" s="1"/>
  <c r="S11" i="96"/>
  <c r="AV12" i="97" s="1"/>
  <c r="AV25" i="97" s="1"/>
  <c r="M12" i="96"/>
  <c r="V11" i="96" s="1"/>
  <c r="L12" i="96"/>
  <c r="T11" i="96" s="1"/>
  <c r="I23" i="96"/>
  <c r="L23" i="96"/>
  <c r="Q11" i="96"/>
  <c r="J23" i="96"/>
  <c r="K23" i="96"/>
  <c r="Q15" i="96" l="1"/>
  <c r="O16" i="96" s="1"/>
  <c r="AT12" i="97"/>
  <c r="T15" i="96"/>
  <c r="AW12" i="97"/>
  <c r="AW25" i="97" s="1"/>
  <c r="AV26" i="97" s="1"/>
  <c r="V15" i="96"/>
  <c r="AY12" i="97"/>
  <c r="AY25" i="97" s="1"/>
  <c r="M23" i="96"/>
  <c r="S12" i="96"/>
  <c r="S13" i="96" s="1"/>
  <c r="S15" i="96"/>
  <c r="O12" i="96"/>
  <c r="O13" i="96" s="1"/>
  <c r="AT25" i="97" l="1"/>
  <c r="AR26" i="97" s="1"/>
  <c r="AB12" i="97"/>
  <c r="AB25" i="97" s="1"/>
  <c r="L17" i="5"/>
  <c r="L13" i="5"/>
  <c r="K36" i="24" l="1"/>
  <c r="K33" i="24"/>
  <c r="K35" i="24" s="1"/>
  <c r="K48" i="24" l="1"/>
  <c r="K45" i="24"/>
  <c r="K40" i="24"/>
  <c r="Q61" i="22" l="1"/>
  <c r="Q60" i="22"/>
  <c r="C100" i="22"/>
  <c r="C98" i="22" s="1"/>
  <c r="C107" i="22" s="1"/>
  <c r="C90" i="22"/>
  <c r="C89" i="22"/>
  <c r="C88" i="22"/>
  <c r="C80" i="22"/>
  <c r="C79" i="22"/>
  <c r="C91" i="22" s="1"/>
  <c r="C75" i="22"/>
  <c r="C87" i="22" s="1"/>
  <c r="C73" i="22"/>
  <c r="C72" i="22"/>
  <c r="C71" i="22"/>
  <c r="C70" i="22"/>
  <c r="C69" i="22"/>
  <c r="C63" i="22"/>
  <c r="C62" i="22"/>
  <c r="C60" i="22"/>
  <c r="C59" i="22"/>
  <c r="C58" i="22" s="1"/>
  <c r="C54" i="22"/>
  <c r="C53" i="22"/>
  <c r="C68" i="22" l="1"/>
  <c r="C94" i="22"/>
  <c r="C86" i="22"/>
  <c r="C106" i="22" s="1"/>
  <c r="C97" i="22"/>
  <c r="C96" i="22"/>
  <c r="C52" i="22"/>
  <c r="C93" i="22"/>
  <c r="C74" i="22"/>
  <c r="C95" i="22"/>
  <c r="E36" i="14" l="1"/>
  <c r="C92" i="22"/>
  <c r="F36" i="14" l="1"/>
  <c r="G36" i="14"/>
  <c r="H36" i="14" l="1"/>
  <c r="I36" i="14" l="1"/>
  <c r="J36" i="14" l="1"/>
  <c r="K36" i="14" l="1"/>
  <c r="L36" i="14"/>
  <c r="J5" i="83" l="1"/>
  <c r="K41" i="83"/>
  <c r="J41" i="83"/>
  <c r="J38" i="83"/>
  <c r="K38" i="83"/>
  <c r="J56" i="83"/>
  <c r="J70" i="83" s="1"/>
  <c r="K56" i="83"/>
  <c r="K70" i="83" s="1"/>
  <c r="J52" i="83"/>
  <c r="K52" i="83"/>
  <c r="J17" i="83"/>
  <c r="J32" i="83" s="1"/>
  <c r="J72" i="83" s="1"/>
  <c r="K17" i="83"/>
  <c r="K32" i="83" s="1"/>
  <c r="J15" i="83"/>
  <c r="K5" i="83"/>
  <c r="K72" i="83" l="1"/>
  <c r="K44" i="83"/>
  <c r="K71" i="83" s="1"/>
  <c r="K76" i="83" s="1"/>
  <c r="K15" i="83"/>
  <c r="J44" i="83"/>
  <c r="J75" i="83" s="1"/>
  <c r="J33" i="83"/>
  <c r="J74" i="83" s="1"/>
  <c r="J73" i="83" l="1"/>
  <c r="K75" i="83"/>
  <c r="J71" i="83"/>
  <c r="J76" i="83" s="1"/>
  <c r="K73" i="83"/>
  <c r="K33" i="83"/>
  <c r="K74" i="83" s="1"/>
  <c r="D9" i="2" l="1"/>
  <c r="D10" i="2" s="1"/>
  <c r="L14" i="5" l="1"/>
  <c r="K13" i="3"/>
  <c r="L13" i="3"/>
  <c r="M13" i="3"/>
  <c r="N13" i="3"/>
  <c r="O13" i="3"/>
  <c r="P13" i="3"/>
  <c r="Q13" i="3"/>
  <c r="R13" i="3"/>
  <c r="S13" i="3"/>
  <c r="T13" i="3"/>
  <c r="U13" i="3"/>
  <c r="V13" i="3"/>
  <c r="W13" i="3"/>
  <c r="X13" i="3"/>
  <c r="Y13" i="3"/>
  <c r="Z13" i="3"/>
  <c r="AA13" i="3"/>
  <c r="AB13" i="3"/>
  <c r="AC13" i="3"/>
  <c r="AD13" i="3"/>
  <c r="AE13" i="3"/>
  <c r="AF13" i="3"/>
  <c r="Q8" i="3"/>
  <c r="R8" i="3" s="1"/>
  <c r="S8" i="3" s="1"/>
  <c r="T8" i="3" s="1"/>
  <c r="U8" i="3" s="1"/>
  <c r="V8" i="3" s="1"/>
  <c r="K38" i="24" l="1"/>
  <c r="H41" i="84"/>
  <c r="H30" i="84"/>
  <c r="G41" i="83"/>
  <c r="J36" i="84"/>
  <c r="J33" i="84"/>
  <c r="I36" i="84"/>
  <c r="H36" i="84"/>
  <c r="I41" i="84"/>
  <c r="I34" i="84"/>
  <c r="I17" i="84"/>
  <c r="J17" i="84"/>
  <c r="H17" i="84" l="1"/>
  <c r="G33" i="84"/>
  <c r="H11" i="84"/>
  <c r="I11" i="84"/>
  <c r="J11" i="84"/>
  <c r="G11" i="84"/>
  <c r="H25" i="84"/>
  <c r="I25" i="84"/>
  <c r="J25" i="84"/>
  <c r="G25" i="84"/>
  <c r="H21" i="84"/>
  <c r="I21" i="84"/>
  <c r="J21" i="84"/>
  <c r="G21" i="84"/>
  <c r="G17" i="84"/>
  <c r="G9" i="84"/>
  <c r="H4" i="84"/>
  <c r="H7" i="84" s="1"/>
  <c r="H10" i="84" s="1"/>
  <c r="I4" i="84"/>
  <c r="I7" i="84" s="1"/>
  <c r="I10" i="84" s="1"/>
  <c r="J4" i="84"/>
  <c r="J7" i="84" s="1"/>
  <c r="J10" i="84" s="1"/>
  <c r="G4" i="84"/>
  <c r="G7" i="84" s="1"/>
  <c r="G10" i="84" s="1"/>
  <c r="I41" i="83"/>
  <c r="I38" i="83"/>
  <c r="I5" i="83"/>
  <c r="H41" i="83"/>
  <c r="H38" i="83"/>
  <c r="G56" i="83"/>
  <c r="G70" i="83" s="1"/>
  <c r="G38" i="83"/>
  <c r="G44" i="83" s="1"/>
  <c r="F38" i="83"/>
  <c r="F44" i="83" s="1"/>
  <c r="I56" i="83"/>
  <c r="I70" i="83" s="1"/>
  <c r="H56" i="83"/>
  <c r="H70" i="83" s="1"/>
  <c r="I52" i="83"/>
  <c r="H52" i="83"/>
  <c r="I17" i="83"/>
  <c r="I32" i="83" s="1"/>
  <c r="H17" i="83"/>
  <c r="H32" i="83" s="1"/>
  <c r="H5" i="83"/>
  <c r="H15" i="83" s="1"/>
  <c r="F56" i="83"/>
  <c r="F70" i="83" s="1"/>
  <c r="G52" i="83"/>
  <c r="F52" i="83"/>
  <c r="G17" i="83"/>
  <c r="G32" i="83" s="1"/>
  <c r="F17" i="83"/>
  <c r="F32" i="83" s="1"/>
  <c r="G15" i="83"/>
  <c r="F5" i="83"/>
  <c r="F15" i="83" s="1"/>
  <c r="F72" i="83" l="1"/>
  <c r="H72" i="83"/>
  <c r="G30" i="84"/>
  <c r="F73" i="83"/>
  <c r="G31" i="84"/>
  <c r="G37" i="84" s="1"/>
  <c r="G40" i="84" s="1"/>
  <c r="G75" i="83"/>
  <c r="G73" i="83"/>
  <c r="F75" i="83"/>
  <c r="G72" i="83"/>
  <c r="I15" i="83"/>
  <c r="I33" i="83" s="1"/>
  <c r="I74" i="83" s="1"/>
  <c r="I72" i="83"/>
  <c r="I44" i="83"/>
  <c r="I75" i="83" s="1"/>
  <c r="H44" i="83"/>
  <c r="H71" i="83" s="1"/>
  <c r="J30" i="84"/>
  <c r="J31" i="84" s="1"/>
  <c r="I30" i="84"/>
  <c r="I31" i="84" s="1"/>
  <c r="I37" i="84" s="1"/>
  <c r="I40" i="84" s="1"/>
  <c r="H31" i="84"/>
  <c r="H33" i="83"/>
  <c r="H74" i="83" s="1"/>
  <c r="F71" i="83"/>
  <c r="F76" i="83" s="1"/>
  <c r="F33" i="83"/>
  <c r="F74" i="83" s="1"/>
  <c r="G71" i="83"/>
  <c r="G76" i="83" s="1"/>
  <c r="G33" i="83"/>
  <c r="G74" i="83" s="1"/>
  <c r="I73" i="83" l="1"/>
  <c r="I71" i="83"/>
  <c r="I76" i="83" s="1"/>
  <c r="J37" i="84"/>
  <c r="J40" i="84" s="1"/>
  <c r="H76" i="83"/>
  <c r="H73" i="83"/>
  <c r="H75" i="83"/>
  <c r="H37" i="84"/>
  <c r="H40" i="84" s="1"/>
  <c r="K16" i="3" l="1"/>
  <c r="L16" i="3"/>
  <c r="M16" i="3"/>
  <c r="N16" i="3"/>
  <c r="O16" i="3"/>
  <c r="P16" i="3"/>
  <c r="Q16" i="3"/>
  <c r="R16" i="3"/>
  <c r="S16" i="3"/>
  <c r="T16" i="3"/>
  <c r="U16" i="3"/>
  <c r="V16" i="3"/>
  <c r="W16" i="3"/>
  <c r="X16" i="3"/>
  <c r="Y16" i="3"/>
  <c r="Z16" i="3"/>
  <c r="AA16" i="3"/>
  <c r="AB16" i="3"/>
  <c r="AC16" i="3"/>
  <c r="AD16" i="3"/>
  <c r="AE16" i="3"/>
  <c r="AF16" i="3"/>
  <c r="L11" i="5"/>
  <c r="Q9" i="3" l="1"/>
  <c r="Q12" i="3"/>
  <c r="R12" i="3" s="1"/>
  <c r="S12" i="3" s="1"/>
  <c r="T12" i="3" s="1"/>
  <c r="U12" i="3" s="1"/>
  <c r="V12" i="3" s="1"/>
  <c r="Q17" i="3"/>
  <c r="Q18" i="3"/>
  <c r="Q19" i="3"/>
  <c r="Q20" i="3"/>
  <c r="R20" i="3" s="1"/>
  <c r="S20" i="3" s="1"/>
  <c r="T20" i="3" s="1"/>
  <c r="U20" i="3" s="1"/>
  <c r="V20" i="3" s="1"/>
  <c r="Q21" i="3"/>
  <c r="R21" i="3" s="1"/>
  <c r="S21" i="3" s="1"/>
  <c r="T21" i="3" s="1"/>
  <c r="U21" i="3" s="1"/>
  <c r="V21" i="3" s="1"/>
  <c r="Q22" i="3"/>
  <c r="R22" i="3" s="1"/>
  <c r="S22" i="3" s="1"/>
  <c r="T22" i="3" s="1"/>
  <c r="U22" i="3" s="1"/>
  <c r="V22" i="3" s="1"/>
  <c r="Q23" i="3"/>
  <c r="R23" i="3" s="1"/>
  <c r="S23" i="3" s="1"/>
  <c r="T23" i="3" s="1"/>
  <c r="U23" i="3" s="1"/>
  <c r="V23" i="3" s="1"/>
  <c r="Q24" i="3"/>
  <c r="R24" i="3" s="1"/>
  <c r="S24" i="3" s="1"/>
  <c r="T24" i="3" s="1"/>
  <c r="U24" i="3" s="1"/>
  <c r="V24" i="3" s="1"/>
  <c r="Q25" i="3"/>
  <c r="R25" i="3" s="1"/>
  <c r="S25" i="3" s="1"/>
  <c r="T25" i="3" s="1"/>
  <c r="U25" i="3" s="1"/>
  <c r="V25" i="3" s="1"/>
  <c r="Q26" i="3"/>
  <c r="R26" i="3" s="1"/>
  <c r="S26" i="3" s="1"/>
  <c r="T26" i="3" s="1"/>
  <c r="U26" i="3" s="1"/>
  <c r="V26" i="3" s="1"/>
  <c r="W9" i="3" l="1"/>
  <c r="R9" i="3" l="1"/>
  <c r="S9" i="3" s="1"/>
  <c r="T9" i="3" s="1"/>
  <c r="U9" i="3" s="1"/>
  <c r="V9" i="3" s="1"/>
  <c r="D33" i="8" l="1"/>
  <c r="E33" i="8" l="1"/>
  <c r="F33" i="8" l="1"/>
  <c r="G33" i="8" l="1"/>
  <c r="H33" i="8" l="1"/>
  <c r="L12" i="5" l="1"/>
  <c r="F64" i="16" l="1"/>
  <c r="F66" i="16" s="1"/>
  <c r="K30" i="24" l="1"/>
  <c r="K25" i="24"/>
  <c r="Q40" i="23"/>
  <c r="Q26" i="23"/>
  <c r="G64" i="16"/>
  <c r="G66" i="16" s="1"/>
  <c r="D26" i="80" l="1"/>
  <c r="D62" i="80"/>
  <c r="D44" i="80"/>
  <c r="E26" i="80"/>
  <c r="E80" i="80"/>
  <c r="E44" i="80"/>
  <c r="E8" i="80"/>
  <c r="E62" i="80"/>
  <c r="H64" i="16"/>
  <c r="H66" i="16" s="1"/>
  <c r="I64" i="16" l="1"/>
  <c r="I66" i="16" s="1"/>
  <c r="J64" i="16" l="1"/>
  <c r="J66" i="16" s="1"/>
  <c r="L64" i="16" l="1"/>
  <c r="L66" i="16" s="1"/>
  <c r="K64" i="16"/>
  <c r="K66" i="16" s="1"/>
  <c r="E64" i="16" l="1"/>
  <c r="E66"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58" authorId="0" shapeId="0" xr:uid="{00000000-0006-0000-0E00-000001000000}">
      <text>
        <r>
          <rPr>
            <b/>
            <sz val="9"/>
            <color indexed="81"/>
            <rFont val="Tahoma"/>
            <family val="2"/>
            <charset val="204"/>
          </rPr>
          <t>Автор:</t>
        </r>
        <r>
          <rPr>
            <sz val="9"/>
            <color indexed="81"/>
            <rFont val="Tahoma"/>
            <family val="2"/>
            <charset val="204"/>
          </rPr>
          <t xml:space="preserve">
сумма строк 510 Долгосрочные кредиты и займы и 620 Краткосрочная часть долгосрочных обязательств баланса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D10" authorId="0" shapeId="0" xr:uid="{00000000-0006-0000-1200-000001000000}">
      <text>
        <r>
          <rPr>
            <b/>
            <sz val="9"/>
            <color indexed="81"/>
            <rFont val="Tahoma"/>
            <family val="2"/>
            <charset val="204"/>
          </rPr>
          <t>Автор:</t>
        </r>
        <r>
          <rPr>
            <sz val="9"/>
            <color indexed="81"/>
            <rFont val="Tahoma"/>
            <family val="2"/>
            <charset val="204"/>
          </rPr>
          <t xml:space="preserve">
+закупка 1С (уточнить)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F1" authorId="0" shapeId="0" xr:uid="{00000000-0006-0000-1300-000001000000}">
      <text>
        <r>
          <rPr>
            <b/>
            <sz val="9"/>
            <color indexed="81"/>
            <rFont val="Times New Roman"/>
            <family val="1"/>
            <charset val="204"/>
          </rPr>
          <t>Примечание:</t>
        </r>
        <r>
          <rPr>
            <sz val="9"/>
            <color indexed="81"/>
            <rFont val="Times New Roman"/>
            <family val="1"/>
            <charset val="204"/>
          </rPr>
          <t xml:space="preserve">
 В графе 3 показываются данные о стоимости активов, собственного капитала, обязательств на конец отчетного периода.</t>
        </r>
        <r>
          <rPr>
            <sz val="8"/>
            <color indexed="81"/>
            <rFont val="Tahoma"/>
            <family val="2"/>
            <charset val="204"/>
          </rPr>
          <t xml:space="preserve">
</t>
        </r>
      </text>
    </comment>
    <comment ref="G1" authorId="0" shapeId="0" xr:uid="{00000000-0006-0000-1300-000002000000}">
      <text>
        <r>
          <rPr>
            <b/>
            <sz val="9"/>
            <color indexed="81"/>
            <rFont val="Times New Roman"/>
            <family val="1"/>
            <charset val="204"/>
          </rPr>
          <t>Примечание:</t>
        </r>
        <r>
          <rPr>
            <sz val="9"/>
            <color indexed="81"/>
            <rFont val="Times New Roman"/>
            <family val="1"/>
            <charset val="204"/>
          </rPr>
          <t xml:space="preserve">
 В графе 3 показываются данные о стоимости активов, собственного капитала, обязательств на конец отчетного периода.</t>
        </r>
        <r>
          <rPr>
            <sz val="8"/>
            <color indexed="81"/>
            <rFont val="Tahoma"/>
            <family val="2"/>
            <charset val="204"/>
          </rPr>
          <t xml:space="preserve">
</t>
        </r>
      </text>
    </comment>
    <comment ref="H1" authorId="0" shapeId="0" xr:uid="{00000000-0006-0000-1300-000003000000}">
      <text>
        <r>
          <rPr>
            <b/>
            <sz val="9"/>
            <color indexed="81"/>
            <rFont val="Times New Roman"/>
            <family val="1"/>
            <charset val="204"/>
          </rPr>
          <t>Примечание:</t>
        </r>
        <r>
          <rPr>
            <sz val="9"/>
            <color indexed="81"/>
            <rFont val="Times New Roman"/>
            <family val="1"/>
            <charset val="204"/>
          </rPr>
          <t xml:space="preserve">
 В графе 3 показываются данные о стоимости активов, собственного капитала, обязательств на конец отчетного периода.</t>
        </r>
        <r>
          <rPr>
            <sz val="8"/>
            <color indexed="81"/>
            <rFont val="Tahoma"/>
            <family val="2"/>
            <charset val="204"/>
          </rPr>
          <t xml:space="preserve">
</t>
        </r>
      </text>
    </comment>
    <comment ref="I1" authorId="0" shapeId="0" xr:uid="{00000000-0006-0000-1300-000004000000}">
      <text>
        <r>
          <rPr>
            <b/>
            <sz val="9"/>
            <color indexed="81"/>
            <rFont val="Times New Roman"/>
            <family val="1"/>
            <charset val="204"/>
          </rPr>
          <t>Примечание:</t>
        </r>
        <r>
          <rPr>
            <sz val="9"/>
            <color indexed="81"/>
            <rFont val="Times New Roman"/>
            <family val="1"/>
            <charset val="204"/>
          </rPr>
          <t xml:space="preserve">
 В графе 3 показываются данные о стоимости активов, собственного капитала, обязательств на конец отчетного периода.</t>
        </r>
        <r>
          <rPr>
            <sz val="8"/>
            <color indexed="81"/>
            <rFont val="Tahoma"/>
            <family val="2"/>
            <charset val="204"/>
          </rPr>
          <t xml:space="preserve">
</t>
        </r>
      </text>
    </comment>
    <comment ref="A2" authorId="0" shapeId="0" xr:uid="{00000000-0006-0000-1300-000005000000}">
      <text>
        <r>
          <rPr>
            <b/>
            <sz val="9"/>
            <color indexed="81"/>
            <rFont val="Times New Roman"/>
            <family val="1"/>
            <charset val="204"/>
          </rPr>
          <t>Примечание:</t>
        </r>
        <r>
          <rPr>
            <sz val="9"/>
            <color indexed="81"/>
            <rFont val="Times New Roman"/>
            <family val="1"/>
            <charset val="204"/>
          </rPr>
          <t xml:space="preserve">
 В разделе I "Долгосрочные активы" приводится информация об остатках основных средств, нематериальных активов, доходных вложений в материальные активы, вложений в долгосрочные активы, оборудования к установке и строительных материалов, долгосрочных финансовых вложений, долгосрочной дебиторской задолженности, отложенных налоговых активов и других долгосрочных активов.</t>
        </r>
        <r>
          <rPr>
            <sz val="8"/>
            <color indexed="81"/>
            <rFont val="Tahoma"/>
            <family val="2"/>
            <charset val="204"/>
          </rPr>
          <t xml:space="preserve">
</t>
        </r>
      </text>
    </comment>
    <comment ref="A16" authorId="0" shapeId="0" xr:uid="{00000000-0006-0000-1300-000006000000}">
      <text>
        <r>
          <rPr>
            <b/>
            <sz val="9"/>
            <color indexed="81"/>
            <rFont val="Times New Roman"/>
            <family val="1"/>
            <charset val="204"/>
          </rPr>
          <t>Примечание:</t>
        </r>
        <r>
          <rPr>
            <sz val="9"/>
            <color indexed="81"/>
            <rFont val="Times New Roman"/>
            <family val="1"/>
            <charset val="204"/>
          </rPr>
          <t xml:space="preserve">
 В разделе II "Краткосрочные активы" приводится информация об остатках запасов, долгосрочных активов, предназначенных для реализации, расходов будущих периодов, налога на добавленную стоимость по приобретенным товарам, работам, услугам, краткосрочной дебиторской задолженности, краткосрочных финансовых вложений, денежных средств и эквивалентов денежных средств, прочих краткосрочных активов.
</t>
        </r>
      </text>
    </comment>
    <comment ref="F34" authorId="0" shapeId="0" xr:uid="{00000000-0006-0000-1300-000007000000}">
      <text>
        <r>
          <rPr>
            <b/>
            <sz val="9"/>
            <color indexed="81"/>
            <rFont val="Times New Roman"/>
            <family val="1"/>
            <charset val="204"/>
          </rPr>
          <t>Примечание:</t>
        </r>
        <r>
          <rPr>
            <sz val="9"/>
            <color indexed="81"/>
            <rFont val="Times New Roman"/>
            <family val="1"/>
            <charset val="204"/>
          </rPr>
          <t xml:space="preserve">
 В графе 3 показываются данные о стоимости активов, собственного капитала, обязательств на конец отчетного периода.</t>
        </r>
        <r>
          <rPr>
            <sz val="8"/>
            <color indexed="81"/>
            <rFont val="Tahoma"/>
            <family val="2"/>
            <charset val="204"/>
          </rPr>
          <t xml:space="preserve">
</t>
        </r>
      </text>
    </comment>
    <comment ref="G34" authorId="0" shapeId="0" xr:uid="{00000000-0006-0000-1300-000008000000}">
      <text>
        <r>
          <rPr>
            <b/>
            <sz val="9"/>
            <color indexed="81"/>
            <rFont val="Times New Roman"/>
            <family val="1"/>
            <charset val="204"/>
          </rPr>
          <t>Примечание:</t>
        </r>
        <r>
          <rPr>
            <sz val="9"/>
            <color indexed="81"/>
            <rFont val="Times New Roman"/>
            <family val="1"/>
            <charset val="204"/>
          </rPr>
          <t xml:space="preserve">
 В графе 3 показываются данные о стоимости активов, собственного капитала, обязательств на конец отчетного периода.</t>
        </r>
        <r>
          <rPr>
            <sz val="8"/>
            <color indexed="81"/>
            <rFont val="Tahoma"/>
            <family val="2"/>
            <charset val="204"/>
          </rPr>
          <t xml:space="preserve">
</t>
        </r>
      </text>
    </comment>
    <comment ref="H34" authorId="0" shapeId="0" xr:uid="{00000000-0006-0000-1300-000009000000}">
      <text>
        <r>
          <rPr>
            <b/>
            <sz val="9"/>
            <color indexed="81"/>
            <rFont val="Times New Roman"/>
            <family val="1"/>
            <charset val="204"/>
          </rPr>
          <t>Примечание:</t>
        </r>
        <r>
          <rPr>
            <sz val="9"/>
            <color indexed="81"/>
            <rFont val="Times New Roman"/>
            <family val="1"/>
            <charset val="204"/>
          </rPr>
          <t xml:space="preserve">
 В графе 3 показываются данные о стоимости активов, собственного капитала, обязательств на конец отчетного периода.</t>
        </r>
        <r>
          <rPr>
            <sz val="8"/>
            <color indexed="81"/>
            <rFont val="Tahoma"/>
            <family val="2"/>
            <charset val="204"/>
          </rPr>
          <t xml:space="preserve">
</t>
        </r>
      </text>
    </comment>
    <comment ref="I34" authorId="0" shapeId="0" xr:uid="{00000000-0006-0000-1300-00000A000000}">
      <text>
        <r>
          <rPr>
            <b/>
            <sz val="9"/>
            <color indexed="81"/>
            <rFont val="Times New Roman"/>
            <family val="1"/>
            <charset val="204"/>
          </rPr>
          <t>Примечание:</t>
        </r>
        <r>
          <rPr>
            <sz val="9"/>
            <color indexed="81"/>
            <rFont val="Times New Roman"/>
            <family val="1"/>
            <charset val="204"/>
          </rPr>
          <t xml:space="preserve">
 В графе 3 показываются данные о стоимости активов, собственного капитала, обязательств на конец отчетного периода.</t>
        </r>
        <r>
          <rPr>
            <sz val="8"/>
            <color indexed="81"/>
            <rFont val="Tahoma"/>
            <family val="2"/>
            <charset val="204"/>
          </rPr>
          <t xml:space="preserve">
</t>
        </r>
      </text>
    </comment>
    <comment ref="A35" authorId="0" shapeId="0" xr:uid="{00000000-0006-0000-1300-00000B000000}">
      <text>
        <r>
          <rPr>
            <b/>
            <sz val="9"/>
            <color indexed="81"/>
            <rFont val="Times New Roman"/>
            <family val="1"/>
            <charset val="204"/>
          </rPr>
          <t>Примечание:</t>
        </r>
        <r>
          <rPr>
            <sz val="9"/>
            <color indexed="81"/>
            <rFont val="Times New Roman"/>
            <family val="1"/>
            <charset val="204"/>
          </rPr>
          <t xml:space="preserve">
  В разделе III "Собственный капитал" приводится информация о собственном капитале.
</t>
        </r>
      </text>
    </comment>
    <comment ref="F41" authorId="0" shapeId="0" xr:uid="{00000000-0006-0000-1300-00000C000000}">
      <text>
        <r>
          <rPr>
            <b/>
            <sz val="8"/>
            <color indexed="81"/>
            <rFont val="Times New Roman"/>
            <family val="1"/>
            <charset val="204"/>
          </rPr>
          <t>Примечание:</t>
        </r>
        <r>
          <rPr>
            <sz val="8"/>
            <color indexed="81"/>
            <rFont val="Times New Roman"/>
            <family val="1"/>
            <charset val="204"/>
          </rPr>
          <t xml:space="preserve">
По статье "Нераспределенная прибыль (непокрытый убыток)" (строка 460) показывается остаток
нераспределенной прибыли (непокрытого убытка), учитываемой на
счете 84 "Нераспределенная прибыль (непокрытый убыток)".
Остаток непокрытого убытка,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t>
        </r>
      </text>
    </comment>
    <comment ref="G41" authorId="0" shapeId="0" xr:uid="{00000000-0006-0000-1300-00000D000000}">
      <text>
        <r>
          <rPr>
            <b/>
            <sz val="8"/>
            <color indexed="81"/>
            <rFont val="Times New Roman"/>
            <family val="1"/>
            <charset val="204"/>
          </rPr>
          <t>Примечание:</t>
        </r>
        <r>
          <rPr>
            <sz val="8"/>
            <color indexed="81"/>
            <rFont val="Times New Roman"/>
            <family val="1"/>
            <charset val="204"/>
          </rPr>
          <t xml:space="preserve">
По статье "Нераспределенная прибыль (непокрытый убыток)" (строка 460) показывается остаток нераспределенной прибыли (непокрытого убытка), учитываемой на счете 84 "Нераспределенная прибыль (непокрытый убыток)". Остаток непокрытого убытка,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t>
        </r>
        <r>
          <rPr>
            <sz val="8"/>
            <color indexed="81"/>
            <rFont val="Tahoma"/>
            <family val="2"/>
            <charset val="204"/>
          </rPr>
          <t xml:space="preserve">
</t>
        </r>
        <r>
          <rPr>
            <sz val="8"/>
            <color indexed="81"/>
            <rFont val="Times New Roman"/>
            <family val="1"/>
            <charset val="204"/>
          </rPr>
          <t>перед числом поставить знак "-".</t>
        </r>
      </text>
    </comment>
    <comment ref="H41" authorId="0" shapeId="0" xr:uid="{00000000-0006-0000-1300-00000E000000}">
      <text>
        <r>
          <rPr>
            <b/>
            <sz val="8"/>
            <color indexed="81"/>
            <rFont val="Times New Roman"/>
            <family val="1"/>
            <charset val="204"/>
          </rPr>
          <t>Примечание:</t>
        </r>
        <r>
          <rPr>
            <sz val="8"/>
            <color indexed="81"/>
            <rFont val="Times New Roman"/>
            <family val="1"/>
            <charset val="204"/>
          </rPr>
          <t xml:space="preserve">
По статье "Нераспределенная прибыль (непокрытый убыток)" (строка 460) показывается остаток
нераспределенной прибыли (непокрытого убытка), учитываемой на
счете 84 "Нераспределенная прибыль (непокрытый убыток)".
Остаток непокрытого убытка,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t>
        </r>
      </text>
    </comment>
    <comment ref="I41" authorId="0" shapeId="0" xr:uid="{00000000-0006-0000-1300-00000F000000}">
      <text>
        <r>
          <rPr>
            <b/>
            <sz val="8"/>
            <color indexed="81"/>
            <rFont val="Times New Roman"/>
            <family val="1"/>
            <charset val="204"/>
          </rPr>
          <t>Примечание:</t>
        </r>
        <r>
          <rPr>
            <sz val="8"/>
            <color indexed="81"/>
            <rFont val="Times New Roman"/>
            <family val="1"/>
            <charset val="204"/>
          </rPr>
          <t xml:space="preserve">
По статье "Нераспределенная прибыль (непокрытый убыток)" (строка 460) показывается остаток нераспределенной прибыли (непокрытого убытка), учитываемой на счете 84 "Нераспределенная прибыль (непокрытый убыток)". Остаток непокрытого убытка,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t>
        </r>
        <r>
          <rPr>
            <sz val="8"/>
            <color indexed="81"/>
            <rFont val="Tahoma"/>
            <family val="2"/>
            <charset val="204"/>
          </rPr>
          <t xml:space="preserve">
</t>
        </r>
        <r>
          <rPr>
            <sz val="8"/>
            <color indexed="81"/>
            <rFont val="Times New Roman"/>
            <family val="1"/>
            <charset val="204"/>
          </rPr>
          <t>перед числом поставить знак "-".</t>
        </r>
      </text>
    </comment>
    <comment ref="F42" authorId="0" shapeId="0" xr:uid="{00000000-0006-0000-1300-000010000000}">
      <text>
        <r>
          <rPr>
            <b/>
            <sz val="8"/>
            <color indexed="81"/>
            <rFont val="Times New Roman"/>
            <family val="1"/>
            <charset val="204"/>
          </rPr>
          <t>Примечание:</t>
        </r>
        <r>
          <rPr>
            <sz val="8"/>
            <color indexed="81"/>
            <rFont val="Times New Roman"/>
            <family val="1"/>
            <charset val="204"/>
          </rPr>
          <t xml:space="preserve">
По статье "Чистая прибыль (убыток) отчетного периода" (строка 470) показывается остаток чистой прибыли (убытка) отчетного периода, учитываемой на счете 99 "Прибыли и убытки". Остаток убытка отчетного периода,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В годовом бухгалтерском балансе статья "Чистая прибыль (убыток) отчетного периода" (строка 470) не заполняется.</t>
        </r>
      </text>
    </comment>
    <comment ref="G42" authorId="0" shapeId="0" xr:uid="{00000000-0006-0000-1300-000011000000}">
      <text>
        <r>
          <rPr>
            <b/>
            <sz val="8"/>
            <color indexed="81"/>
            <rFont val="Times New Roman"/>
            <family val="1"/>
            <charset val="204"/>
          </rPr>
          <t>Примечание:</t>
        </r>
        <r>
          <rPr>
            <sz val="8"/>
            <color indexed="81"/>
            <rFont val="Times New Roman"/>
            <family val="1"/>
            <charset val="204"/>
          </rPr>
          <t xml:space="preserve">
По статье "Чистая прибыль (убыток) отчетного периода" (строка 470) показывается остаток чистой прибыли (убытка) отчетного периода, учитываемой на счете 99 "Прибыли и убытки". Остаток убытка отчетного периода,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В годовом бухгалтерском балансе статья "Чистая прибыль (убыток) отчетного периода" (строка 470) не заполняется.</t>
        </r>
      </text>
    </comment>
    <comment ref="H42" authorId="0" shapeId="0" xr:uid="{00000000-0006-0000-1300-000012000000}">
      <text>
        <r>
          <rPr>
            <b/>
            <sz val="8"/>
            <color indexed="81"/>
            <rFont val="Times New Roman"/>
            <family val="1"/>
            <charset val="204"/>
          </rPr>
          <t>Примечание:</t>
        </r>
        <r>
          <rPr>
            <sz val="8"/>
            <color indexed="81"/>
            <rFont val="Times New Roman"/>
            <family val="1"/>
            <charset val="204"/>
          </rPr>
          <t xml:space="preserve">
По статье "Чистая прибыль (убыток) отчетного периода" (строка 470) показывается остаток чистой прибыли (убытка) отчетного периода, учитываемой на счете 99 "Прибыли и убытки". Остаток убытка отчетного периода,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В годовом бухгалтерском балансе статья "Чистая прибыль (убыток) отчетного периода" (строка 470) не заполняется.</t>
        </r>
      </text>
    </comment>
    <comment ref="I42" authorId="0" shapeId="0" xr:uid="{00000000-0006-0000-1300-000013000000}">
      <text>
        <r>
          <rPr>
            <b/>
            <sz val="8"/>
            <color indexed="81"/>
            <rFont val="Times New Roman"/>
            <family val="1"/>
            <charset val="204"/>
          </rPr>
          <t>Примечание:</t>
        </r>
        <r>
          <rPr>
            <sz val="8"/>
            <color indexed="81"/>
            <rFont val="Times New Roman"/>
            <family val="1"/>
            <charset val="204"/>
          </rPr>
          <t xml:space="preserve">
По статье "Чистая прибыль (убыток) отчетного периода" (строка 470) показывается остаток чистой прибыли (убытка) отчетного периода, учитываемой на счете 99 "Прибыли и убытки". Остаток убытка отчетного периода,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В годовом бухгалтерском балансе статья "Чистая прибыль (убыток) отчетного периода" (строка 470) не заполняется.</t>
        </r>
      </text>
    </comment>
    <comment ref="A45" authorId="0" shapeId="0" xr:uid="{00000000-0006-0000-1300-000014000000}">
      <text>
        <r>
          <rPr>
            <b/>
            <sz val="9"/>
            <color indexed="81"/>
            <rFont val="Times New Roman"/>
            <family val="1"/>
            <charset val="204"/>
          </rPr>
          <t>Примечание:</t>
        </r>
        <r>
          <rPr>
            <sz val="9"/>
            <color indexed="81"/>
            <rFont val="Times New Roman"/>
            <family val="1"/>
            <charset val="204"/>
          </rPr>
          <t xml:space="preserve">
В разделе IV "Долгосрочные обязательства" приводится информация об обязательствах, погашение которых ожидается более чем через 12 месяцев после отчетной даты.
</t>
        </r>
      </text>
    </comment>
    <comment ref="A53" authorId="0" shapeId="0" xr:uid="{00000000-0006-0000-1300-000015000000}">
      <text>
        <r>
          <rPr>
            <b/>
            <sz val="9"/>
            <color indexed="81"/>
            <rFont val="Times New Roman"/>
            <family val="1"/>
            <charset val="204"/>
          </rPr>
          <t>Примечание:</t>
        </r>
        <r>
          <rPr>
            <sz val="9"/>
            <color indexed="81"/>
            <rFont val="Times New Roman"/>
            <family val="1"/>
            <charset val="204"/>
          </rPr>
          <t xml:space="preserve">
В разделе V "Краткосрочные обязательства" приводится информация об обязательствах, погашение которых ожидается в течение 12 месяцев после отчетной даты.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D10" authorId="0" shapeId="0" xr:uid="{00000000-0006-0000-2800-000001000000}">
      <text>
        <r>
          <rPr>
            <b/>
            <sz val="9"/>
            <color indexed="81"/>
            <rFont val="Tahoma"/>
            <family val="2"/>
            <charset val="204"/>
          </rPr>
          <t>Автор:</t>
        </r>
        <r>
          <rPr>
            <sz val="9"/>
            <color indexed="81"/>
            <rFont val="Tahoma"/>
            <family val="2"/>
            <charset val="204"/>
          </rPr>
          <t xml:space="preserve">
+закупка 1С (уточнить)
</t>
        </r>
      </text>
    </comment>
  </commentList>
</comments>
</file>

<file path=xl/sharedStrings.xml><?xml version="1.0" encoding="utf-8"?>
<sst xmlns="http://schemas.openxmlformats.org/spreadsheetml/2006/main" count="2999" uniqueCount="1113">
  <si>
    <t>Таблица 4-1</t>
  </si>
  <si>
    <t>Исходные данные по проекту</t>
  </si>
  <si>
    <t>Горизонт расчета (лет)</t>
  </si>
  <si>
    <t>Ставка дисконтирования (%)</t>
  </si>
  <si>
    <t>Дата начала реализации проекта</t>
  </si>
  <si>
    <t>Валюта расчета - денежная расчетная единица проекта (белорусский рубль, свободноконвертируемая валюта (далее - СКВ)</t>
  </si>
  <si>
    <t>тыс. руб.</t>
  </si>
  <si>
    <t>Официальный курс белорусского рубля за единицу СКВ на дату составления бизнес-плана</t>
  </si>
  <si>
    <t>1 USD=</t>
  </si>
  <si>
    <t>1 EUR=</t>
  </si>
  <si>
    <t>100 RUB=</t>
  </si>
  <si>
    <t>Дата составления бизнес-плана</t>
  </si>
  <si>
    <t xml:space="preserve">Обоснование горизонта расчета </t>
  </si>
  <si>
    <t>Срок полезного использования основного технологического оборудования</t>
  </si>
  <si>
    <t xml:space="preserve">Обоснование (расчет) ставки дисконтирования </t>
  </si>
  <si>
    <t>Прогнозируемые цены на продукцию</t>
  </si>
  <si>
    <t>(тыс. руб.)</t>
  </si>
  <si>
    <t>№ п/п</t>
  </si>
  <si>
    <t>Перечень продукции, рынков сбыта</t>
  </si>
  <si>
    <t>Базовый период (2020)</t>
  </si>
  <si>
    <t>По периодам (годам) реализации проекта</t>
  </si>
  <si>
    <t>Цена реализации единицы продукции (без НДС)</t>
  </si>
  <si>
    <t>внутренний рынок</t>
  </si>
  <si>
    <t>ближнее зарубежье</t>
  </si>
  <si>
    <t>дальнее зарубежье</t>
  </si>
  <si>
    <t>Программа производства и реализации продукции в натуральном выражении</t>
  </si>
  <si>
    <t>%</t>
  </si>
  <si>
    <t>шт.</t>
  </si>
  <si>
    <t>Использование производственных мощностей:</t>
  </si>
  <si>
    <t>Единица измерения</t>
  </si>
  <si>
    <t>Наименование показателя</t>
  </si>
  <si>
    <t>Объем производства продукции:</t>
  </si>
  <si>
    <t>Объем реализации продукции по рынкам сбыта:</t>
  </si>
  <si>
    <t>Программа реализации продукции в стоимостном выражении</t>
  </si>
  <si>
    <t>Ставка НДС</t>
  </si>
  <si>
    <t>Объем реализации продукции в стоимостном выражении (без НДС)</t>
  </si>
  <si>
    <t>Выручка от реализации продукции (без НДС)</t>
  </si>
  <si>
    <t>НДС начисленный - всего</t>
  </si>
  <si>
    <t>Удельный вес реализуемой продукции по рынкам сбыта, %:</t>
  </si>
  <si>
    <t>Расчет затрат на сырье и материалы</t>
  </si>
  <si>
    <t>Наименование показателей</t>
  </si>
  <si>
    <t>Ставка НДС, %</t>
  </si>
  <si>
    <t>цена</t>
  </si>
  <si>
    <t>количество</t>
  </si>
  <si>
    <t>Сырье и материалы:</t>
  </si>
  <si>
    <t>Возвратные отходы</t>
  </si>
  <si>
    <t>Итого затраты на сырье и материалы (без НДС) за вычетом возвратных отходов</t>
  </si>
  <si>
    <t>Покупные комплектующие изделия и полуфабрикаты:</t>
  </si>
  <si>
    <t>Итого затраты на комплектующие изделия и полуфабрикаты (без НДС) за вычетом возвратных отходов</t>
  </si>
  <si>
    <t>Всего затраты (без НДС) за вычетом возвратных отходов</t>
  </si>
  <si>
    <t>Х</t>
  </si>
  <si>
    <t>В том числе затраты на сырье и материалы, комплектующие изделия и полуфабрикаты в СКВ</t>
  </si>
  <si>
    <t xml:space="preserve">Сумма НДС      </t>
  </si>
  <si>
    <r>
      <t xml:space="preserve">Выручка от реализации продукции 
</t>
    </r>
    <r>
      <rPr>
        <sz val="10"/>
        <rFont val="Times New Roman"/>
        <family val="1"/>
        <charset val="204"/>
      </rPr>
      <t>(строка 2 (далее - стр.) + стр. 3)</t>
    </r>
  </si>
  <si>
    <t>Расчет затрат на топливно-энергетические ресурсы</t>
  </si>
  <si>
    <t>Тарифы на топливно-энергетические ресурсы (ТЭР) без НДС:</t>
  </si>
  <si>
    <t>газ природный</t>
  </si>
  <si>
    <t>мазут</t>
  </si>
  <si>
    <t>прочие виды топлива (указать)</t>
  </si>
  <si>
    <t>электрическая энергия</t>
  </si>
  <si>
    <t>тепловая энергия</t>
  </si>
  <si>
    <t>Потребность в ТЭР, приобретаемых со стороны (в натуральном выражении):</t>
  </si>
  <si>
    <t>Затраты на ТЭР, расходуемые на технологические цели (без НДС):</t>
  </si>
  <si>
    <t>Затраты на ТЭР, расходуемые на общепроизводственные и общехозяйственные цели (без НДС)</t>
  </si>
  <si>
    <t>Плата за присоединенную электрическую мощность (без НДС)</t>
  </si>
  <si>
    <t>В том числе:</t>
  </si>
  <si>
    <t>6.1</t>
  </si>
  <si>
    <t>условно-переменные</t>
  </si>
  <si>
    <t>6.2</t>
  </si>
  <si>
    <t>условно-постоянные</t>
  </si>
  <si>
    <t>Сумма НДС на ТЭР</t>
  </si>
  <si>
    <t>руб./кВт</t>
  </si>
  <si>
    <t>руб./Гкал</t>
  </si>
  <si>
    <t>Расчет потребности в работниках и расходов на оплату их труда</t>
  </si>
  <si>
    <t>Персонал, занятый в основной деятельности:</t>
  </si>
  <si>
    <t>1.1</t>
  </si>
  <si>
    <t xml:space="preserve">рабочие </t>
  </si>
  <si>
    <t>1.2</t>
  </si>
  <si>
    <t xml:space="preserve">руководители </t>
  </si>
  <si>
    <t>1.3</t>
  </si>
  <si>
    <t>специалисты и другие служащие</t>
  </si>
  <si>
    <t>2</t>
  </si>
  <si>
    <t>Персонал, занятый в неосновной деятельности</t>
  </si>
  <si>
    <t>3</t>
  </si>
  <si>
    <t>Итого (стр. 1 + стр. 2)</t>
  </si>
  <si>
    <t>4</t>
  </si>
  <si>
    <t>Отчисления на социальные нужды</t>
  </si>
  <si>
    <t>5</t>
  </si>
  <si>
    <t>Итого расходы на оплату труда с отчислениями на социальные  нужды (стр. 3 + стр. 4)</t>
  </si>
  <si>
    <t>6</t>
  </si>
  <si>
    <t>Расходы на оплату труда, включаемые в соответствии с законодательством в затраты на производство и реализацию продукции (по стр. 3)</t>
  </si>
  <si>
    <t>условно-переменные издержки</t>
  </si>
  <si>
    <t>условно-постоянные издержки</t>
  </si>
  <si>
    <t>7</t>
  </si>
  <si>
    <t>Количество вновь создаваемых, модернизируемых рабочих мест, связанных с реализацией проекта</t>
  </si>
  <si>
    <t>7.1</t>
  </si>
  <si>
    <t>вновь создаваемых рабочих мест</t>
  </si>
  <si>
    <t>7.2</t>
  </si>
  <si>
    <t>модернизируемых рабочих мест</t>
  </si>
  <si>
    <t>8</t>
  </si>
  <si>
    <t>Количество высокопроизводительных рабочих мест</t>
  </si>
  <si>
    <t>Расчет амортизационных отчислений</t>
  </si>
  <si>
    <t>Годовая норма амортизации, %</t>
  </si>
  <si>
    <t>1</t>
  </si>
  <si>
    <t>СУЩЕСТВУЮЩЕЕ ПРОИЗВОДСТВО (без стр. 2.1 - 2.5)</t>
  </si>
  <si>
    <t xml:space="preserve">Первоначальная (переоцененная) стоимость амортизируемого имущества на начало периода (года) </t>
  </si>
  <si>
    <t>В том числе машин и оборудования</t>
  </si>
  <si>
    <t xml:space="preserve">Стоимость амортизируемого имущества (стр. 1.2.1 - стр. 1.2.2) </t>
  </si>
  <si>
    <t>1.2.1</t>
  </si>
  <si>
    <t xml:space="preserve">стоимость амортизируемого имущества, введенного в эксплуатацию за период (год) </t>
  </si>
  <si>
    <t xml:space="preserve">В том числе машин и оборудования </t>
  </si>
  <si>
    <t>1.2.2</t>
  </si>
  <si>
    <t xml:space="preserve">стоимость амортизируемого имущества, выведенного из эксплуатации за период (год) </t>
  </si>
  <si>
    <t xml:space="preserve">Амортизационные отчисления за период (год) (по стр. 1.1 с учетом стр. 1.2) </t>
  </si>
  <si>
    <t>1.4</t>
  </si>
  <si>
    <t>Накопленные амортизационные отчисления на конец периода (года)</t>
  </si>
  <si>
    <t>1.5</t>
  </si>
  <si>
    <t>Остаточная стоимость на конец периода (года)</t>
  </si>
  <si>
    <t>ПРОЕКТ</t>
  </si>
  <si>
    <t>2.1</t>
  </si>
  <si>
    <t xml:space="preserve">Первоначальная стоимость амортизируемого имущества на начало периода (года) </t>
  </si>
  <si>
    <t xml:space="preserve">В том числе сумма платы за кредит, относимая на увеличение стоимости амортизируемого имущества после ввода его в эксплуатацию </t>
  </si>
  <si>
    <t>2.1.1</t>
  </si>
  <si>
    <t>зданий и сооружений</t>
  </si>
  <si>
    <t>2.1.2</t>
  </si>
  <si>
    <t>передаточных устройств</t>
  </si>
  <si>
    <t>2.1.3</t>
  </si>
  <si>
    <t>машин и оборудования (указать)</t>
  </si>
  <si>
    <t>2.1.4</t>
  </si>
  <si>
    <t>транспортных средств</t>
  </si>
  <si>
    <t>2.1.5</t>
  </si>
  <si>
    <t>прочих основных средств (указать)</t>
  </si>
  <si>
    <t>2.1.6</t>
  </si>
  <si>
    <t>нематериальных активов</t>
  </si>
  <si>
    <t>2.2</t>
  </si>
  <si>
    <t xml:space="preserve">Стоимость амортизируемого имущества, введенного в эксплуатацию за период (год): </t>
  </si>
  <si>
    <t>2.2.1</t>
  </si>
  <si>
    <t>2.2.2</t>
  </si>
  <si>
    <t>2.2.3</t>
  </si>
  <si>
    <t>2.2.4</t>
  </si>
  <si>
    <t>2.2.5</t>
  </si>
  <si>
    <t>2.2.6</t>
  </si>
  <si>
    <t>2.3</t>
  </si>
  <si>
    <t xml:space="preserve">Амортизационные отчисления за период (год) (по стр. 2.1 с учетом стр. 2.2): </t>
  </si>
  <si>
    <t>2.3.1</t>
  </si>
  <si>
    <t>2.3.2</t>
  </si>
  <si>
    <t>2.3.3</t>
  </si>
  <si>
    <t>машин и оборудования (указать)*</t>
  </si>
  <si>
    <t>2.3.4</t>
  </si>
  <si>
    <t>2.3.5</t>
  </si>
  <si>
    <t>2.3.6</t>
  </si>
  <si>
    <t>2.4</t>
  </si>
  <si>
    <t>2.5</t>
  </si>
  <si>
    <t>Остаточная стоимость на конец периода (года):</t>
  </si>
  <si>
    <t>2.5.1</t>
  </si>
  <si>
    <t>2.5.2</t>
  </si>
  <si>
    <t>2.5.3</t>
  </si>
  <si>
    <t>машин и оборудования</t>
  </si>
  <si>
    <t>2.5.4</t>
  </si>
  <si>
    <t>2.5.5</t>
  </si>
  <si>
    <t>прочих основных средств</t>
  </si>
  <si>
    <t>2.5.6</t>
  </si>
  <si>
    <t>ИТОГО ПО ОРГАНИЗАЦИИ С УЧЕТОМ ПРОЕКТА</t>
  </si>
  <si>
    <t>3.1</t>
  </si>
  <si>
    <t>3.2</t>
  </si>
  <si>
    <t xml:space="preserve">Стоимость амортизируемого имущества (стр. 1.2 + стр. 2.2) </t>
  </si>
  <si>
    <t>3.3</t>
  </si>
  <si>
    <t xml:space="preserve">Амортизационные отчисления за период (год) (стр. 1.3 + стр. 2.3) </t>
  </si>
  <si>
    <t>3.4</t>
  </si>
  <si>
    <t xml:space="preserve">Накопленные амортизационные отчисления на конец периода (года) (стр. 1.4 + стр. 2.4) </t>
  </si>
  <si>
    <t>3.5</t>
  </si>
  <si>
    <t xml:space="preserve">Остаточная стоимость на конец периода (года) (стр. 1.5 + стр. 2.5) </t>
  </si>
  <si>
    <t>Расчет затрат на производство и реализацию продукции</t>
  </si>
  <si>
    <t>Элементы затрат</t>
  </si>
  <si>
    <t>Затраты на производство и реализацию продукции - всего</t>
  </si>
  <si>
    <t>Материальные затраты - всего</t>
  </si>
  <si>
    <t>1.1.1</t>
  </si>
  <si>
    <t>сырье и материалы (стр. 3 табл. 4-5)</t>
  </si>
  <si>
    <t>1.1.2</t>
  </si>
  <si>
    <t>покупные комплектующие изделия и полуфабрикаты (стр. 6 табл. 4-5)</t>
  </si>
  <si>
    <t>1.1.3</t>
  </si>
  <si>
    <t>топливно-энергетические ресурсы (стр. 6 табл. 4-6)</t>
  </si>
  <si>
    <t>1.1.4</t>
  </si>
  <si>
    <t>1.1.5</t>
  </si>
  <si>
    <t>прочие материальные затраты (указать)</t>
  </si>
  <si>
    <t>Расходы на оплату труда (стр. 6 табл. 4-7)</t>
  </si>
  <si>
    <t>Отчисления на социальные нужды (стр. 4 табл. 4-7)</t>
  </si>
  <si>
    <t>Амортизация основных средств и нематериальных активов (стр. 3.3 табл. 4-8)</t>
  </si>
  <si>
    <t>Прочие затраты - всего</t>
  </si>
  <si>
    <t>1.5.1</t>
  </si>
  <si>
    <t>налоги и неналоговые платежи</t>
  </si>
  <si>
    <t>1.5.2</t>
  </si>
  <si>
    <t>платежи по страхованию</t>
  </si>
  <si>
    <t>1.5.3</t>
  </si>
  <si>
    <t>исключена</t>
  </si>
  <si>
    <t>1.5.4</t>
  </si>
  <si>
    <t>лизинговые платежи</t>
  </si>
  <si>
    <t>1.5.5</t>
  </si>
  <si>
    <t>другие затраты</t>
  </si>
  <si>
    <t>Справочно:</t>
  </si>
  <si>
    <t xml:space="preserve">условно-переменные издержки </t>
  </si>
  <si>
    <t>управленческие расходы</t>
  </si>
  <si>
    <t>расходы на реализацию</t>
  </si>
  <si>
    <t>Расчет потребности в чистом оборотном капитале</t>
  </si>
  <si>
    <t>На конец периода (года) реализации проекта</t>
  </si>
  <si>
    <t>Оборотные активы</t>
  </si>
  <si>
    <t xml:space="preserve">Материалы </t>
  </si>
  <si>
    <t>запас материалов в днях</t>
  </si>
  <si>
    <t xml:space="preserve">размер однодневной суммы затрат на материалы </t>
  </si>
  <si>
    <t>Незавершенное производство</t>
  </si>
  <si>
    <t>запас незавершенного производства в днях</t>
  </si>
  <si>
    <t xml:space="preserve">размер однодневной суммы затрат на производство и реализацию продукции </t>
  </si>
  <si>
    <t xml:space="preserve">Готовая продукция и товары </t>
  </si>
  <si>
    <t xml:space="preserve">запас готовой продукции и товаров в днях </t>
  </si>
  <si>
    <t xml:space="preserve">Товары отгруженные </t>
  </si>
  <si>
    <t xml:space="preserve">запас товаров отгруженных в днях </t>
  </si>
  <si>
    <t>НДС по приобретенным товарам, работам, услугам</t>
  </si>
  <si>
    <t>1.6</t>
  </si>
  <si>
    <t>Дебиторская задолженность</t>
  </si>
  <si>
    <t>отсрочка в поступлении платежей в днях</t>
  </si>
  <si>
    <t>размер однодневной суммы выручки от реализации продукции</t>
  </si>
  <si>
    <t>1.6.1</t>
  </si>
  <si>
    <t>1.6.2</t>
  </si>
  <si>
    <t>1.7</t>
  </si>
  <si>
    <t>Денежные средства для расчета чистого оборотного капитала</t>
  </si>
  <si>
    <t>1.8</t>
  </si>
  <si>
    <t xml:space="preserve">Прочие краткосрочные активы </t>
  </si>
  <si>
    <t>1.9</t>
  </si>
  <si>
    <t>1.10</t>
  </si>
  <si>
    <t>Кредиторская задолженность</t>
  </si>
  <si>
    <t>Поставщикам, подрядчикам, исполнителям</t>
  </si>
  <si>
    <t xml:space="preserve">отсрочка по оплате платежей в днях </t>
  </si>
  <si>
    <t xml:space="preserve">размер однодневной суммы материальных затрат </t>
  </si>
  <si>
    <t>Исключена</t>
  </si>
  <si>
    <t xml:space="preserve">По оплате труда, расчетам с персоналом </t>
  </si>
  <si>
    <t xml:space="preserve">отсрочка расчетов по оплате труда в днях </t>
  </si>
  <si>
    <t xml:space="preserve">размер однодневной суммы расходов на оплату труда </t>
  </si>
  <si>
    <t xml:space="preserve">По налогам и сборам, социальному страхованию и обеспечению </t>
  </si>
  <si>
    <t xml:space="preserve">отсрочка расчетов по уплате налогов и сборов в бюджет в днях </t>
  </si>
  <si>
    <t xml:space="preserve">размер однодневной суммы налогов и сборов, уплачиваемых в бюджет </t>
  </si>
  <si>
    <t>Прочая кредиторская задолженность</t>
  </si>
  <si>
    <t>2.6</t>
  </si>
  <si>
    <t>Прочие краткосрочные обязательства</t>
  </si>
  <si>
    <t>2.7</t>
  </si>
  <si>
    <t>Итого кредиторская задолженность (сумма стр. 2.1 - стр. 2.6)</t>
  </si>
  <si>
    <t>2.8</t>
  </si>
  <si>
    <t>Прирост кредиторской задолженности (по стр. 2.7)</t>
  </si>
  <si>
    <t>Прирост чистого оборотного капитала (по стр. 3)</t>
  </si>
  <si>
    <t>Прирост краткосрочных активов (по стр. 1.9)</t>
  </si>
  <si>
    <t>Чистый оборотный капитал (стр. 1.9 - стр. 2.7)</t>
  </si>
  <si>
    <t>х</t>
  </si>
  <si>
    <t>10.1</t>
  </si>
  <si>
    <t>Расчет прибыли от реализации</t>
  </si>
  <si>
    <t>Выручка от реализации продукции
(стр. 4 табл. 4-4)</t>
  </si>
  <si>
    <t>Налоги, сборы, платежи, включаемые в выручку от реализации продукции 
(стр. 1.1.1 табл. 4-16 + стр. 1.2 табл. 4-16 + 
+ стр. 1.3 табл. 4-16 + стр. 1.4 табл. 4-16)</t>
  </si>
  <si>
    <t>Выручка от реализации продукции (за минусом НДС, акцизов и иных обязательных платежей) (стр. 1 – стр. 2)</t>
  </si>
  <si>
    <t>Условно-переменные издержки 
(стр. 2.1 табл. 4-9)</t>
  </si>
  <si>
    <t>Маржинальная (переменная) прибыль (стр. 3 – стр. 4)</t>
  </si>
  <si>
    <t>Условно-постоянные издержки 
(стр. 2.2 табл. 4-9)</t>
  </si>
  <si>
    <t>Прибыль (убыток) от реализации 
(стр. 3 – стр. 4 – стр. 6)</t>
  </si>
  <si>
    <t>Прочие доходы и расходы</t>
  </si>
  <si>
    <t>8.1</t>
  </si>
  <si>
    <t>Прочие доходы по текущей деятельности</t>
  </si>
  <si>
    <t>8.2</t>
  </si>
  <si>
    <t>Прочие расходы по текущей деятельности</t>
  </si>
  <si>
    <t>8.3</t>
  </si>
  <si>
    <t>Прибыль (убыток) от текущей деятельности
(стр. 7 + стр. 8.1 – стр. 8.2)</t>
  </si>
  <si>
    <t>8.4</t>
  </si>
  <si>
    <t>Доходы от инвестиционной деятельности</t>
  </si>
  <si>
    <t>8.5</t>
  </si>
  <si>
    <t>Расходы от инвестиционной деятельности</t>
  </si>
  <si>
    <t>8.6</t>
  </si>
  <si>
    <t>Доходы от финансовой деятельности</t>
  </si>
  <si>
    <t>8.7</t>
  </si>
  <si>
    <t>Расходы от финансовой деятельности</t>
  </si>
  <si>
    <t>8.7.1</t>
  </si>
  <si>
    <t>Проценты по долгосрочным кредитам, займам</t>
  </si>
  <si>
    <t>8.7.2</t>
  </si>
  <si>
    <t>Проценты по краткосрочным кредитам, займам</t>
  </si>
  <si>
    <t>8.7.3</t>
  </si>
  <si>
    <t>Прочие финансовые издержки</t>
  </si>
  <si>
    <t>8.8</t>
  </si>
  <si>
    <t>Иные доходы и расходы</t>
  </si>
  <si>
    <t>Прибыль (убыток) от инвестиционной, финансовой и иной деятельности 
(стр. 8.4 – стр. 8.5 + стр. 8.6 – стр. 8.7 + стр. 8.8)</t>
  </si>
  <si>
    <t>Прибыль (убыток) до налогообложения 
(стр. 8.3 + стр. 9)</t>
  </si>
  <si>
    <t>валовая прибыль для налогообложения</t>
  </si>
  <si>
    <t>10.2</t>
  </si>
  <si>
    <t>инвестиционный вычет</t>
  </si>
  <si>
    <t>Налог на прибыль</t>
  </si>
  <si>
    <t>Изменение отложенных налоговых активов</t>
  </si>
  <si>
    <t>Изменение отложенных налоговых обязательств</t>
  </si>
  <si>
    <t>Прочие налоги и сборы, исчисляемые из прибыли (дохода)</t>
  </si>
  <si>
    <t>Чистая прибыль (убыток)
(стр. 10 – стр. 11 +/– стр. 12 +/– стр. 13 – стр. 14)</t>
  </si>
  <si>
    <t>Чистый доход (стр. 15 + стр. 3.3 табл. 4-8)</t>
  </si>
  <si>
    <t>Погашение задолженности по долгосрочным кредитам, займам</t>
  </si>
  <si>
    <t>17.1</t>
  </si>
  <si>
    <t>Погашение процентов по долгосрочным кредитам, займам, относимых в соответствии с законодательством на стоимость инвестиционных активов</t>
  </si>
  <si>
    <t>Погашение задолженности с учетом возмещения из бюджета части процентов по кредитам, займам</t>
  </si>
  <si>
    <t>Расчет налогов, сборов и платежей</t>
  </si>
  <si>
    <t>Виды налогов, сборов, платежей</t>
  </si>
  <si>
    <t>Налого-облагаемая база</t>
  </si>
  <si>
    <t>Ставка</t>
  </si>
  <si>
    <t>Уплачиваемые из выручки от реализации:</t>
  </si>
  <si>
    <t>НДС, подлежащий уплате (возврату) (стр. 1.1.1 - стр. 1.1.2)</t>
  </si>
  <si>
    <t>НДС к вычету</t>
  </si>
  <si>
    <t>1.1.2.1</t>
  </si>
  <si>
    <t>по приобретенным материальным ресурсам (стр. 9 табл. 4-5 + стр. 7 табл. 4-6)</t>
  </si>
  <si>
    <t>1.1.2.2</t>
  </si>
  <si>
    <t xml:space="preserve">по приобретенным прочим товарно-материальным ценностям, работам и услугам </t>
  </si>
  <si>
    <t>1.1.2.3</t>
  </si>
  <si>
    <t>по приобретенным (ввезенным) основным средствам, нематериальным активам, выполненным строительно-монтажным работам*</t>
  </si>
  <si>
    <t>отчисления и сборы в бюджетные целевые фонды (указать)</t>
  </si>
  <si>
    <t>акцизы</t>
  </si>
  <si>
    <t>прочие (указать)</t>
  </si>
  <si>
    <t>итого налогов, сборов, платежей, уплачиваемых из выручки</t>
  </si>
  <si>
    <t>Уплачиваемые из прибыли (доходов):</t>
  </si>
  <si>
    <t>налог на прибыль</t>
  </si>
  <si>
    <t>налог на доходы</t>
  </si>
  <si>
    <t>целевые сборы, уплачиваемые в местный бюджет (указать)</t>
  </si>
  <si>
    <t>итого налогов, сборов, платежей, уплачиваемых из прибыли (доходов)</t>
  </si>
  <si>
    <t>Относимые на себестоимость:</t>
  </si>
  <si>
    <t>платежи за землю</t>
  </si>
  <si>
    <t xml:space="preserve">налог за использование природных ресурсов (экологический налог) (указать) </t>
  </si>
  <si>
    <t xml:space="preserve">отчисления в Фонд социальной защиты населения Министерства труда и социальной защиты Республики Беларусь </t>
  </si>
  <si>
    <t>отчисления по обязательному страхованию</t>
  </si>
  <si>
    <t>3.6</t>
  </si>
  <si>
    <t>таможенные сборы и платежи, уплачиваемые при импорте сырья</t>
  </si>
  <si>
    <t>3.7</t>
  </si>
  <si>
    <t>3.8</t>
  </si>
  <si>
    <t>итого налогов, сборов, платежей, относимых на себестоимость</t>
  </si>
  <si>
    <t>НДС начисленный (стр. 3 табл. 4-4)</t>
  </si>
  <si>
    <t>Всего налогов, сборов и платежей (стр. 1.5 + стр. 2.6 + стр. 3.8)</t>
  </si>
  <si>
    <t>Расчет потока денежных средств по организации</t>
  </si>
  <si>
    <t>I. ТЕКУЩАЯ (ОПЕРАЦИОННАЯ) ДЕЯТЕЛЬНОСТЬ</t>
  </si>
  <si>
    <t>Приток:</t>
  </si>
  <si>
    <t>прирост кредиторской задолженности (стр. 2.8 табл. 4-10)</t>
  </si>
  <si>
    <t>прочие поступления по текущей (операционной) деятельности (указать)</t>
  </si>
  <si>
    <t>Отток:</t>
  </si>
  <si>
    <t xml:space="preserve">НДС, подлежащий уплате (возврату) (стр. 1.1 табл. 4-16) </t>
  </si>
  <si>
    <t>1.2.3</t>
  </si>
  <si>
    <t xml:space="preserve">НДС по приобретенным материальным ресурсам, прочим товарно-материальным ценностям, работам и услугам (стр. 1.1.2.1 табл. 4-16 + стр. 1.1.2.2 табл. 4-16) </t>
  </si>
  <si>
    <t>1.2.4</t>
  </si>
  <si>
    <t>отчисления и сборы в бюджетные целевые фонды (стр. 1.2 табл. 4-16)</t>
  </si>
  <si>
    <t>1.2.5</t>
  </si>
  <si>
    <t>акцизы (стр. 1.3 табл. 4-16)</t>
  </si>
  <si>
    <t>1.2.6</t>
  </si>
  <si>
    <t>прочие налоги, сборы и платежи, уплачиваемые из выручки (стр. 1.4 табл. 4-16)</t>
  </si>
  <si>
    <t>1.2.7</t>
  </si>
  <si>
    <t>налоги, сборы и платежи, уплачиваемые из прибыли (доходов) (стр. 2.6 табл. 4-16)</t>
  </si>
  <si>
    <t>1.2.8</t>
  </si>
  <si>
    <t>1.2.9</t>
  </si>
  <si>
    <t>1.2.10</t>
  </si>
  <si>
    <t>прочие расходы по текущей деятельности (указать)</t>
  </si>
  <si>
    <t>1.2.11</t>
  </si>
  <si>
    <t>Сальдо потока денежных средств по текущей (операционной) деятельности (стр. 1.1.4 - 1.2.11)</t>
  </si>
  <si>
    <t>II. ИНВЕСТИЦИОННАЯ ДЕЯТЕЛЬНОСТЬ</t>
  </si>
  <si>
    <t>поступления денежных средств от реализации основных фондов и нематериальных активов</t>
  </si>
  <si>
    <t>прочие доходы от инвестиционной деятельности (указать)</t>
  </si>
  <si>
    <t>капитальные затраты без НДС (стр. 2 табл. 4-11)</t>
  </si>
  <si>
    <t xml:space="preserve">НДС, уплачиваемый при осуществлении капитальных затрат (стр. 3 табл. 4-11) </t>
  </si>
  <si>
    <t>долгосрочные финансовые вложения</t>
  </si>
  <si>
    <t>другие расходы по инвестиционной деятельности (указать)</t>
  </si>
  <si>
    <t>Накопительный остаток по стр. 2.3</t>
  </si>
  <si>
    <t>III. ФИНАНСОВАЯ ДЕЯТЕЛЬНОСТЬ</t>
  </si>
  <si>
    <t>3.1.1</t>
  </si>
  <si>
    <t>дополнительно  привлекаемый акционерный капитал (указать)</t>
  </si>
  <si>
    <t>3.1.2</t>
  </si>
  <si>
    <t>заемные и привлеченные средства по проекту (стр. 7 табл. 4-11)</t>
  </si>
  <si>
    <t>3.1.3</t>
  </si>
  <si>
    <t>существующие заемные и привлеченные средства по организации, полученные за базовый период (год)</t>
  </si>
  <si>
    <t>3.1.4</t>
  </si>
  <si>
    <t>краткосрочные кредиты, займы</t>
  </si>
  <si>
    <t>3.1.5</t>
  </si>
  <si>
    <t>3.1.6</t>
  </si>
  <si>
    <t>прочие источники (указать)</t>
  </si>
  <si>
    <t>3.1.7</t>
  </si>
  <si>
    <t>итого приток денежных средств по финансовой деятельности (сумма стр. 3.1.1-3.1.6)</t>
  </si>
  <si>
    <t>3.2.1</t>
  </si>
  <si>
    <t>погашение основного долга по долгосрочным кредитам, займам по проекту (стр. 6 табл. 4-14)</t>
  </si>
  <si>
    <t>3.2.2</t>
  </si>
  <si>
    <t>погашение процентов по долгосрочным кредитам, займам по проекту (стр. 7 табл. 4-14)</t>
  </si>
  <si>
    <t>3.2.3</t>
  </si>
  <si>
    <t>погашение прочих издержек по долгосрочным кредитам, займам по проекту (стр. 8 табл. 4-14)</t>
  </si>
  <si>
    <t>3.2.4</t>
  </si>
  <si>
    <t>3.2.5</t>
  </si>
  <si>
    <t>погашение процентов и прочих издержек по существующим долгосрочным кредитам, займам (стр. 16 табл. 4-14)</t>
  </si>
  <si>
    <t>3.2.6</t>
  </si>
  <si>
    <t>погашение прочих долгосрочных обязательств организации (стр. 20 табл. 4-14)</t>
  </si>
  <si>
    <t>3.2.7</t>
  </si>
  <si>
    <t>погашение краткосрочных кредитов, займов</t>
  </si>
  <si>
    <t>3.2.8</t>
  </si>
  <si>
    <t>выплата дивидендов</t>
  </si>
  <si>
    <t>3.2.9</t>
  </si>
  <si>
    <t>3.2.10</t>
  </si>
  <si>
    <t>итого отток денежных средств по финансовой деятельности (сумма строк 3.2.1 - 3.2.9)</t>
  </si>
  <si>
    <t>Итого приток денежных средств по всем видам деятельности (сумма строк 1.1.4, 2.1.3 и 3.1.7)</t>
  </si>
  <si>
    <t>Итого отток денежных средств по всем видам деятельности (сумма строк 1.2.11, 2.2.5 и 3.2.10)</t>
  </si>
  <si>
    <t>Накопительный остаток (дефицит) денежных средств (по стр. 6)</t>
  </si>
  <si>
    <t>выручка от реализации продукции (стр. 1 табл. 4-15)</t>
  </si>
  <si>
    <t>итого приток денежных средств по текущей (операционной) деятельности (сумма строк 1.1.1 - 1.1.3)</t>
  </si>
  <si>
    <t>Излишек (дефицит) денежных средств (стр. 4 - стр. 5)</t>
  </si>
  <si>
    <t>Сальдо потока денежных средств по финансовой деятельности (стр. 3.1.7 - стр. 3.2.10)</t>
  </si>
  <si>
    <t>погашение основного долга по существующим долгосрочным кредитам, займам (стр. 15 табл. 4-14)</t>
  </si>
  <si>
    <t>возмещение из бюджета части процентов по кредитам, займам (стр. 22 табл. 4-14)</t>
  </si>
  <si>
    <t>Сальдо потока денежных средств по инвестиционной деятельности (стр. 2.1.3 - стр. 2.2.5)</t>
  </si>
  <si>
    <t>итого отток денежных средств по инвестиционной деятельности (сумма строк 2.2.1 - 2.2.3)</t>
  </si>
  <si>
    <t>итого приток денежных средств по инвестиционной деятельности (стр. 2.1.1 + стр. 2.1.2)</t>
  </si>
  <si>
    <t>итого отток денежных средств по текущей (операционной) деятельности (сумма строк 1.2.1 - 1.2.10)</t>
  </si>
  <si>
    <t>прирост краткосрочных активов (стр. 1.10 табл. 4-10)</t>
  </si>
  <si>
    <t>затраты на производство и реализацию продукции (за вычетом амортизации) (стр. 1 табл. 4-9 - стр. 1.4 табл. 4-9)</t>
  </si>
  <si>
    <t>Проектно-балансовая ведомость по организации</t>
  </si>
  <si>
    <t>Статьи баланса</t>
  </si>
  <si>
    <t>Активы</t>
  </si>
  <si>
    <t>I</t>
  </si>
  <si>
    <t>ДОЛГОСРОЧНЫЕ АКТИВЫ</t>
  </si>
  <si>
    <t>Основные средства, нематериальные активы, доходные вложения в материальные активы</t>
  </si>
  <si>
    <t>Вложения в долгосрочные активы</t>
  </si>
  <si>
    <t>Долгосрочная дебиторская задолженность</t>
  </si>
  <si>
    <t>Иные долгосрочные активы</t>
  </si>
  <si>
    <t>ИТОГО по разделу I</t>
  </si>
  <si>
    <t>II</t>
  </si>
  <si>
    <t>КРАТКОСРОЧНЫЕ АКТИВЫ</t>
  </si>
  <si>
    <t>Запасы</t>
  </si>
  <si>
    <t>материалы</t>
  </si>
  <si>
    <t>незавершенное производство</t>
  </si>
  <si>
    <t>готовая продукция и товары</t>
  </si>
  <si>
    <t>товары отгруженные</t>
  </si>
  <si>
    <t>прочие запасы</t>
  </si>
  <si>
    <t>Денежные средства</t>
  </si>
  <si>
    <t>Прочие краткосрочные активы</t>
  </si>
  <si>
    <t>ИТОГО по разделу II</t>
  </si>
  <si>
    <t>БАЛАНС</t>
  </si>
  <si>
    <t>Собственный капитал и обязательства</t>
  </si>
  <si>
    <t>III</t>
  </si>
  <si>
    <t>СОБСТВЕННЫЙ КАПИТАЛ</t>
  </si>
  <si>
    <t>Уставный капитал</t>
  </si>
  <si>
    <t>Добавочный капитал</t>
  </si>
  <si>
    <t>Нераспределенная прибыль (непокрытый убыток)</t>
  </si>
  <si>
    <t>Прочий собственный капитал</t>
  </si>
  <si>
    <t>ИТОГО по разделу III</t>
  </si>
  <si>
    <t>IV</t>
  </si>
  <si>
    <t>ДОЛГОСРОЧНЫЕ ОБЯЗАТЕЛЬСТВА</t>
  </si>
  <si>
    <t>Долгосрочные кредиты и займы</t>
  </si>
  <si>
    <t>Долгосрочные обязательства по лизинговым платежам</t>
  </si>
  <si>
    <t>Прочие долгосрочные обязательства</t>
  </si>
  <si>
    <t>ИТОГО по разделу IV</t>
  </si>
  <si>
    <t>V</t>
  </si>
  <si>
    <t>КРАТКОСРОЧНЫЕ ОБЯЗАТЕЛЬСТВА</t>
  </si>
  <si>
    <t>Краткосрочные кредиты и займы</t>
  </si>
  <si>
    <t>Краткосрочная часть долгосрочных обязательств</t>
  </si>
  <si>
    <t>поставщикам, подрядчикам, исполнителям</t>
  </si>
  <si>
    <t>по оплате труда</t>
  </si>
  <si>
    <t>по налогам и сборам, социальному страхованию и обеспечению</t>
  </si>
  <si>
    <t>прочая кредиторская задолженность</t>
  </si>
  <si>
    <t>ИТОГО по разделу V</t>
  </si>
  <si>
    <t>Коэффициент текущей ликвидности</t>
  </si>
  <si>
    <t>Коэффициент обеспеченности собственными оборотными средствами</t>
  </si>
  <si>
    <t>Коэффициент обеспеченности финансовых обязательств активами</t>
  </si>
  <si>
    <t>Коэффициент капитализации</t>
  </si>
  <si>
    <t>Коэффициент финансовой независимости</t>
  </si>
  <si>
    <t>Всего затраты на ТЭР (стр. 3 + стр. 4 + стр. 5)</t>
  </si>
  <si>
    <t>Итого краткосрочные активы (сумма стр. 1.1 - 1.8)</t>
  </si>
  <si>
    <t>1.5.5.1</t>
  </si>
  <si>
    <t>1.5.5.2</t>
  </si>
  <si>
    <t>1.5.5.3</t>
  </si>
  <si>
    <t>услуги сторонних организаций</t>
  </si>
  <si>
    <t>аренда</t>
  </si>
  <si>
    <t>прочие затраты</t>
  </si>
  <si>
    <t>Сводный расчет погашения долгосрочных обязательств</t>
  </si>
  <si>
    <t>Всего</t>
  </si>
  <si>
    <t>…</t>
  </si>
  <si>
    <t>I. Привлекаемые долгосрочные кредиты, займы по проекту</t>
  </si>
  <si>
    <t>Сумма получаемых кредитов, займов</t>
  </si>
  <si>
    <t>кредит 1</t>
  </si>
  <si>
    <t>кредит n</t>
  </si>
  <si>
    <t>Задолженность на начало года</t>
  </si>
  <si>
    <t>Сумма основного долга</t>
  </si>
  <si>
    <t>Начислено процентов</t>
  </si>
  <si>
    <t>Начислено прочих издержек</t>
  </si>
  <si>
    <t>Погашение основного долга</t>
  </si>
  <si>
    <t>Погашение процентов</t>
  </si>
  <si>
    <t>Погашение прочих издержек</t>
  </si>
  <si>
    <t>9</t>
  </si>
  <si>
    <t>Итого погашение задолженности (стр. 6 + стр. 7 + стр. 8)</t>
  </si>
  <si>
    <t>10</t>
  </si>
  <si>
    <t>Задолженность на конец года</t>
  </si>
  <si>
    <t>11</t>
  </si>
  <si>
    <t>Возмещение из бюджета части процентов</t>
  </si>
  <si>
    <t>II. Существующие долгосрочные кредиты, займы организации</t>
  </si>
  <si>
    <t>12</t>
  </si>
  <si>
    <t>13</t>
  </si>
  <si>
    <t>14</t>
  </si>
  <si>
    <t>Начислено процентов и прочих издержек</t>
  </si>
  <si>
    <t>15</t>
  </si>
  <si>
    <t>16</t>
  </si>
  <si>
    <t>Погашение процентов и прочих издержек</t>
  </si>
  <si>
    <t>17</t>
  </si>
  <si>
    <t>Итого погашение задолженности (стр. 15 + стр. 16)</t>
  </si>
  <si>
    <t>18</t>
  </si>
  <si>
    <t>19</t>
  </si>
  <si>
    <t>III. Прочие долгосрочные обязательства</t>
  </si>
  <si>
    <t>20</t>
  </si>
  <si>
    <t>Погашение прочих долгосрочных обязательств организации (указать)</t>
  </si>
  <si>
    <t>21</t>
  </si>
  <si>
    <t>22</t>
  </si>
  <si>
    <t>Всего возмещение из бюджета части процентов по кредитам, займам (стр. 11 + стр. 19)</t>
  </si>
  <si>
    <t>Всего погашение задолженности по кредитам, займам (стр. 9 + стр. 17 + стр. 20)</t>
  </si>
  <si>
    <t>прочие (налог на недвижимость)</t>
  </si>
  <si>
    <t>Общие инвестиционные затраты и источники финансирования по проекту</t>
  </si>
  <si>
    <t>Виды инвестиционных затрат и источников финансирования</t>
  </si>
  <si>
    <t>Всего по проекту</t>
  </si>
  <si>
    <t>I квартал</t>
  </si>
  <si>
    <t>II квартал</t>
  </si>
  <si>
    <t>III квартал</t>
  </si>
  <si>
    <t>IV квартал</t>
  </si>
  <si>
    <t>всего за год</t>
  </si>
  <si>
    <t>I. Инвестиционные затраты</t>
  </si>
  <si>
    <t>Капитальные затраты (без НДС)</t>
  </si>
  <si>
    <t>Строительно-монтажные работы</t>
  </si>
  <si>
    <t>Приобретение и монтаж оборудования, включая расходы по транспортировке</t>
  </si>
  <si>
    <t>1.3.1</t>
  </si>
  <si>
    <t>В том числе таможенные платежи, относимые на увеличение стоимости основных средств</t>
  </si>
  <si>
    <t>Предпроизводственные затраты (указать)</t>
  </si>
  <si>
    <t>Другие инвестиционные затраты (указать)</t>
  </si>
  <si>
    <t xml:space="preserve">Итого капитальные затраты без НДС - стоимость проекта (сумма строк 1.1 - 1.5)  </t>
  </si>
  <si>
    <t>Из них капитальные затраты в СКВ</t>
  </si>
  <si>
    <t>НДС, уплачиваемый при осуществлении капитальных затрат</t>
  </si>
  <si>
    <t>Прирост чистого оборотного капитала</t>
  </si>
  <si>
    <t>Итого общие инвестиционные затраты с НДС (стр. 2 + стр. 3 +стр. 4)</t>
  </si>
  <si>
    <t>II. Источники финансирования инвестиционных затрат</t>
  </si>
  <si>
    <t>Собственные средства - всего</t>
  </si>
  <si>
    <t>взнос в уставный фонд (с указанием источника и вида взноса)</t>
  </si>
  <si>
    <t>денежные средства за счет деятельности организации</t>
  </si>
  <si>
    <t>Заемные и привлеченные средства - всего</t>
  </si>
  <si>
    <t>иностранные кредиты - всего</t>
  </si>
  <si>
    <t>7.1.1</t>
  </si>
  <si>
    <t>из них под гарантии правительства</t>
  </si>
  <si>
    <t>внутренние кредиты в иностранной валюте</t>
  </si>
  <si>
    <t>7.3</t>
  </si>
  <si>
    <t>внутренние кредиты в национальной валюте</t>
  </si>
  <si>
    <t>7.4</t>
  </si>
  <si>
    <t>займы других организаций</t>
  </si>
  <si>
    <t>7.5</t>
  </si>
  <si>
    <t>финансовая аренда (лизинг)</t>
  </si>
  <si>
    <t>7.6</t>
  </si>
  <si>
    <t>прочие привлеченные средства, в том числе с использованием инструментов рынка ценных бумаг (указать)</t>
  </si>
  <si>
    <t>7.7</t>
  </si>
  <si>
    <t>государственное участие - всего</t>
  </si>
  <si>
    <t>в том числе :</t>
  </si>
  <si>
    <t>7.7.1</t>
  </si>
  <si>
    <t>7.7.2</t>
  </si>
  <si>
    <t>субсидии (финансовая помощь) из средств республиканского бюджета</t>
  </si>
  <si>
    <t>7.7.3</t>
  </si>
  <si>
    <t>7.7.4</t>
  </si>
  <si>
    <t>7.7.5</t>
  </si>
  <si>
    <t xml:space="preserve">средства местных бюджетов
</t>
  </si>
  <si>
    <t>7.7.6</t>
  </si>
  <si>
    <t>прочие виды государственного участия (указать)</t>
  </si>
  <si>
    <t>Итого по всем источникам финансирования инвестиционных затрат (стр. 6 + стр. 7)</t>
  </si>
  <si>
    <t>Из общего объема финансирования инвестиционных затрат:</t>
  </si>
  <si>
    <t>9.1</t>
  </si>
  <si>
    <t>доля собственных средств</t>
  </si>
  <si>
    <t>9.2</t>
  </si>
  <si>
    <t>доля заемных и привлеченных средств</t>
  </si>
  <si>
    <t>9.3</t>
  </si>
  <si>
    <t>доля государственного участия</t>
  </si>
  <si>
    <t>III. Финансовые издержки по проекту</t>
  </si>
  <si>
    <t>Плата за кредиты (займы), связанные с осуществлением капитальных затрат по проекту (проценты по кредитам (займам), плата за гарантию правительства, комиссии банков и другие платежи - указать) - всего</t>
  </si>
  <si>
    <t>Из них в СКВ</t>
  </si>
  <si>
    <t>Источники финансирования платы за кредиты (займы), связанные с осуществлением капитальных затрат по проекту (указать), - всего</t>
  </si>
  <si>
    <t>11.1</t>
  </si>
  <si>
    <t>возмещение из республиканского бюджета части процентов по кредитам, займам</t>
  </si>
  <si>
    <t>IV. Суммарная потребность в инвестициях (стр. 5 + стр. 10)</t>
  </si>
  <si>
    <t>Расчет чистого потока наличности и показателей эффективности проекта</t>
  </si>
  <si>
    <t xml:space="preserve"> (тыс. руб.) </t>
  </si>
  <si>
    <t>Виды доходов и затрат, наименование показателей</t>
  </si>
  <si>
    <t>ОТТОК НАЛИЧНОСТИ</t>
  </si>
  <si>
    <t>Капитальные затраты без НДС (стр. 2 табл. 4-11)</t>
  </si>
  <si>
    <t>Прирост чистого оборотного капитала (стр. 4 табл. 4-11)</t>
  </si>
  <si>
    <t>Проценты по кредитам, займам и иные финансовые издержки, которые в соответствии с законодательством относятся на стоимость инвестиционных активов, не включенные в стр. 2 табл. 4-11</t>
  </si>
  <si>
    <t>Полный отток (сумма стр. 1.1 - стр. 1.3)</t>
  </si>
  <si>
    <t>ПРИТОК НАЛИЧНОСТИ</t>
  </si>
  <si>
    <t>Чистый доход организации с учетом реализации проекта</t>
  </si>
  <si>
    <t>Чистый доход организации без учета реализации проекта</t>
  </si>
  <si>
    <t>Чистый доход по проекту (стр. 3.1 - стр. 3.2)</t>
  </si>
  <si>
    <t>Сальдо потока (чистый поток наличности - ЧПН) (стр. 4 - стр. 2)</t>
  </si>
  <si>
    <t>То же нарастающим итогом (по стр. 5)</t>
  </si>
  <si>
    <t>Приведение будущей стоимости денег к их текущей стоимости</t>
  </si>
  <si>
    <t>Дисконтированный отток (стр. 2 х стр. 7)</t>
  </si>
  <si>
    <t>Дисконтированный приток (стр. 4 х стр. 7)</t>
  </si>
  <si>
    <t>Дисконтированный ЧПН (стр. 9 - стр. 8)</t>
  </si>
  <si>
    <t>То же нарастающим итогом (по стр. 10) - чистый дисконтированный доход (ЧДД)</t>
  </si>
  <si>
    <t>Показатели эффективности проекта</t>
  </si>
  <si>
    <t>12.1</t>
  </si>
  <si>
    <t>Чистый дисконтированный доход (ЧДД) (по стр. 11)</t>
  </si>
  <si>
    <t>12.2</t>
  </si>
  <si>
    <t>Простой срок окупаемости проекта (по стр. 6)</t>
  </si>
  <si>
    <t>12.3</t>
  </si>
  <si>
    <t>Динамический срок окупаемости проекта (по стр. 11)</t>
  </si>
  <si>
    <t>12.4</t>
  </si>
  <si>
    <t>Динамический срок окупаемости государственной поддержки (по стр. 13 табл. 4-20)</t>
  </si>
  <si>
    <t>12.5</t>
  </si>
  <si>
    <t>Валютная окупаемость проекта (по стр. 6 табл. 4-21)</t>
  </si>
  <si>
    <t>12.6</t>
  </si>
  <si>
    <t>Внутренняя норма доходности (ВНД) (по стр. 5)</t>
  </si>
  <si>
    <t>12.7</t>
  </si>
  <si>
    <t>Индекс рентабельности (ИР) (по стр. 8 и стр. 11)</t>
  </si>
  <si>
    <t>12.8</t>
  </si>
  <si>
    <t>Добавленная стоимость по проекту</t>
  </si>
  <si>
    <t>12.9</t>
  </si>
  <si>
    <t>Прирост добавленной стоимости на одного работника</t>
  </si>
  <si>
    <t>ФИНАНСОВО-ЭКОНОМИЧЕСКИЕ ПОКАЗАТЕЛИ ПО ОРГАНИЗАЦИИ ПРИ РЕАЛИЗАЦИИ ПРОЕКТА</t>
  </si>
  <si>
    <t>13.1</t>
  </si>
  <si>
    <t>13.2</t>
  </si>
  <si>
    <t>13.3</t>
  </si>
  <si>
    <t>13.4</t>
  </si>
  <si>
    <t>13.5</t>
  </si>
  <si>
    <t>13.6</t>
  </si>
  <si>
    <t>Соотношение расходов на оплату труда и добавленной стоимости, %</t>
  </si>
  <si>
    <t>13.7</t>
  </si>
  <si>
    <t>Соотношение чистой прибыли и добавленной стоимости, %</t>
  </si>
  <si>
    <t>13.8</t>
  </si>
  <si>
    <t>Уровень безубыточности, %</t>
  </si>
  <si>
    <t>13.9</t>
  </si>
  <si>
    <t>Коэффициент покрытия задолженности</t>
  </si>
  <si>
    <t>График реализации проекта</t>
  </si>
  <si>
    <t>Название объекта, перечень основных работ</t>
  </si>
  <si>
    <t>Всего капи-тальные затраты (без НДС)</t>
  </si>
  <si>
    <t>А</t>
  </si>
  <si>
    <r>
      <t>А</t>
    </r>
    <r>
      <rPr>
        <vertAlign val="subscript"/>
        <sz val="10"/>
        <rFont val="Times New Roman"/>
        <family val="1"/>
        <charset val="204"/>
      </rPr>
      <t>п</t>
    </r>
  </si>
  <si>
    <t>Предынвестиционные затраты,</t>
  </si>
  <si>
    <t>в том числе разработка обоснований инвестиций</t>
  </si>
  <si>
    <r>
      <t>А</t>
    </r>
    <r>
      <rPr>
        <vertAlign val="subscript"/>
        <sz val="10"/>
        <rFont val="Times New Roman"/>
        <family val="1"/>
        <charset val="204"/>
      </rPr>
      <t>и</t>
    </r>
  </si>
  <si>
    <t>Разработка проектной документации</t>
  </si>
  <si>
    <t>А.1</t>
  </si>
  <si>
    <t>Строительство объекта А.1</t>
  </si>
  <si>
    <t>А.1.1</t>
  </si>
  <si>
    <t>Закупка оборудования</t>
  </si>
  <si>
    <t>А.1.2</t>
  </si>
  <si>
    <t>Осуществление строительства</t>
  </si>
  <si>
    <t>А.1.3</t>
  </si>
  <si>
    <t>Монтаж оборудования</t>
  </si>
  <si>
    <t>А.1.4</t>
  </si>
  <si>
    <t>Шефмонтажные и пусконаладочные работы</t>
  </si>
  <si>
    <t>А.1.5</t>
  </si>
  <si>
    <t>Обучение персонала, обслуживающего объект А.1</t>
  </si>
  <si>
    <t>А.1.6</t>
  </si>
  <si>
    <t>Ввод в эксплуатацию объекта А.1</t>
  </si>
  <si>
    <t>А.1.7</t>
  </si>
  <si>
    <t>Выход на проектную мощность</t>
  </si>
  <si>
    <t>А.2</t>
  </si>
  <si>
    <t>Строительство объекта А.2</t>
  </si>
  <si>
    <t>Б</t>
  </si>
  <si>
    <t>Название объекта Б</t>
  </si>
  <si>
    <t>Название объекта Х</t>
  </si>
  <si>
    <t>ИТОГО за квартал</t>
  </si>
  <si>
    <t>за год</t>
  </si>
  <si>
    <t>Расчет окупаемости государственной поддержки проекта</t>
  </si>
  <si>
    <t>Виды поступлений и издержек</t>
  </si>
  <si>
    <t xml:space="preserve">Отток средств из бюджета (выпадающие доходы бюджета): </t>
  </si>
  <si>
    <t xml:space="preserve">Государственная поддержка проекта </t>
  </si>
  <si>
    <t xml:space="preserve">В том числе: </t>
  </si>
  <si>
    <t xml:space="preserve">льготы по налоговым и таможенным платежам (указать) </t>
  </si>
  <si>
    <t xml:space="preserve">субсидии (финансовая помощь) из средств республиканского бюджета </t>
  </si>
  <si>
    <t>возмещение части процентов по кредитам, займам из республиканского бюджета</t>
  </si>
  <si>
    <t xml:space="preserve">прочие источники финансирования из средств республиканского бюджета (указать) </t>
  </si>
  <si>
    <t xml:space="preserve">средства местных бюджетов </t>
  </si>
  <si>
    <t xml:space="preserve">прочие виды государственного участия (указать) </t>
  </si>
  <si>
    <t xml:space="preserve">Итого бюджетных расходов </t>
  </si>
  <si>
    <t xml:space="preserve">Приток поступлений в бюджет: </t>
  </si>
  <si>
    <t xml:space="preserve">Прирост налогов, сборов, платежей, уплачиваемых в бюджет при реализации проекта (стр. 3.1 - стр. 3.2) </t>
  </si>
  <si>
    <t xml:space="preserve">налоги, сборы, платежи, уплачиваемые в бюджет, с учетом реализации проекта </t>
  </si>
  <si>
    <t xml:space="preserve">налоги, сборы, платежи, уплачиваемые в бюджет, без учета реализации проекта </t>
  </si>
  <si>
    <t xml:space="preserve">Возврат бюджетных средств </t>
  </si>
  <si>
    <t>Плата за пользование бюджетными средствами</t>
  </si>
  <si>
    <t xml:space="preserve">Итого дополнительных поступлений в бюджет при реализации проекта </t>
  </si>
  <si>
    <t xml:space="preserve">Сальдо денежного потока (стр. 6 - стр. 2) </t>
  </si>
  <si>
    <t xml:space="preserve">То же нарастающим итогом </t>
  </si>
  <si>
    <t>Дисконтированные расходы бюджета (по стр. 2)</t>
  </si>
  <si>
    <t xml:space="preserve">Дисконтированные дополнительные поступления в бюджет (по стр. 6) </t>
  </si>
  <si>
    <t>Дисконтированная величина сальдо денежного потока (стр. 11 - стр. 10)</t>
  </si>
  <si>
    <t>То же нарастающим итогом</t>
  </si>
  <si>
    <t>Примечание. Льготы, установленные действующим законодательством и не носящие индивидуальный характер, не рассматриваются как выпадающие доходы из бюджета.</t>
  </si>
  <si>
    <t>разработка обоснований инвестиций</t>
  </si>
  <si>
    <t>Предынвестиционные затраты</t>
  </si>
  <si>
    <t>разработка проектной документации</t>
  </si>
  <si>
    <t>Рентабельность активов,%</t>
  </si>
  <si>
    <t>Рентабельность продукции,%</t>
  </si>
  <si>
    <t>Рентабельность продаж,%</t>
  </si>
  <si>
    <t>Добавленная стоимость, тыс. руб.</t>
  </si>
  <si>
    <t>Добавленная стоимость на одного работника, тыс. руб.</t>
  </si>
  <si>
    <t>Годы реализации проекта</t>
  </si>
  <si>
    <t>Условия предоставления и погашения кредита</t>
  </si>
  <si>
    <t>Кредит №, источник финансирования</t>
  </si>
  <si>
    <t>Наименование организации, предоставившей кредит</t>
  </si>
  <si>
    <t>Номер и дата кредитного договора (договора займа) (при наличии)</t>
  </si>
  <si>
    <t>Перечень условий</t>
  </si>
  <si>
    <t>Значение</t>
  </si>
  <si>
    <t>Срок предоставления кредита (лет/месяцев)</t>
  </si>
  <si>
    <t>Годовая процентная ставка</t>
  </si>
  <si>
    <t>Процентная ставка возмещения из бюджета части процентов по кредиту</t>
  </si>
  <si>
    <t>Дата первой выборки кредита (число, месяц, год)</t>
  </si>
  <si>
    <t>Дата последней выборки кредита (число, месяц, год)</t>
  </si>
  <si>
    <t>Отсрочка по выплате основного долга (лет/месяцев)</t>
  </si>
  <si>
    <t>Дата начала выплаты основного долга (число, месяц, год)</t>
  </si>
  <si>
    <t>Периодичность погашения основного долга</t>
  </si>
  <si>
    <t>Дата начала погашения процентов (число, месяц, год)</t>
  </si>
  <si>
    <t>Периодичность погашения процентов</t>
  </si>
  <si>
    <t>Дата окончания погашения кредита (число, месяц, год)</t>
  </si>
  <si>
    <t>Дополнительные условия (указать)</t>
  </si>
  <si>
    <t>ЭПС</t>
  </si>
  <si>
    <t>Примечание. В дополнительные условия, в частности, включаются комиссия банку за обслуживание кредита, сбор за страхование кредита и иные условия.</t>
  </si>
  <si>
    <t>Сумма получаемого кредита</t>
  </si>
  <si>
    <t xml:space="preserve">В том числе </t>
  </si>
  <si>
    <t>5.1</t>
  </si>
  <si>
    <t>комиссия банку за обслуживание кредита</t>
  </si>
  <si>
    <t>5.2</t>
  </si>
  <si>
    <t>комиссия за невыбранную часть кредита</t>
  </si>
  <si>
    <t>5.3</t>
  </si>
  <si>
    <t>платеж за предоставление гарантии правительства</t>
  </si>
  <si>
    <t>5.4</t>
  </si>
  <si>
    <t>страховой сбор (премия) за страхование кредита</t>
  </si>
  <si>
    <t>5.5</t>
  </si>
  <si>
    <t>комиссия банку за организацию кредитования</t>
  </si>
  <si>
    <t>Возмещение из бюджета части процентов по кредиту</t>
  </si>
  <si>
    <t>Примечания:</t>
  </si>
  <si>
    <t>1. Таблица 4-13 составляется по каждому кредиту N на основании детального графика предоставления и погашения этого кредита с учетом условий, определяемых кредитным договором, договором займа (проектом кредитного договора, договора займа).</t>
  </si>
  <si>
    <t>2. При отсутствии кредитного договора, договора займа (проекта кредитного договора, договора займа) указывается планируемый источник финансирования инвестиций (внутренний валютный кредит, внутренний рублевый кредит, иностранный кредит под гарантии правительства, прочие источники).</t>
  </si>
  <si>
    <t>Расчет потока средств по экспортно-импортным операциям (валютоокупаемость проекта)</t>
  </si>
  <si>
    <t xml:space="preserve">Текущая (операционная) деятельность </t>
  </si>
  <si>
    <t>Приток денежных средств в СКВ:</t>
  </si>
  <si>
    <t>выручка от реализации продукции на внешнем рынке</t>
  </si>
  <si>
    <t>прочие доходы</t>
  </si>
  <si>
    <t>Отток денежных средств в СКВ:</t>
  </si>
  <si>
    <t xml:space="preserve">приобретение сырья, материалов, комплектующих изделий и полуфабрикатов </t>
  </si>
  <si>
    <t>налоги, выплачиваемые в соответствии с законодательством в СКВ</t>
  </si>
  <si>
    <t>прочие расходы</t>
  </si>
  <si>
    <t xml:space="preserve">Сальдо потока денежных средств в СКВ от текущей (операционной) деятельности (стр. 1.1 - стр. 1.2) </t>
  </si>
  <si>
    <t>Инвестиционная деятельность</t>
  </si>
  <si>
    <t xml:space="preserve">реализация основных средств и нематериальных активов </t>
  </si>
  <si>
    <t xml:space="preserve">капитальные затраты </t>
  </si>
  <si>
    <t>приобретение прав собственности (акций)</t>
  </si>
  <si>
    <t xml:space="preserve">Сальдо потока денежных средств в СКВ от инвестиционной деятельности (стр. 2.1 - стр. 2.2) </t>
  </si>
  <si>
    <t>Финансовая деятельность</t>
  </si>
  <si>
    <t xml:space="preserve">привлекаемый акционерный капитал </t>
  </si>
  <si>
    <t>кредиты, займы</t>
  </si>
  <si>
    <t xml:space="preserve">прочие доходы (без учета операций по покупке валюты) </t>
  </si>
  <si>
    <t>погашение кредитов и займов</t>
  </si>
  <si>
    <t>выплата процентов</t>
  </si>
  <si>
    <t xml:space="preserve">прочие расходы (без учета операций по продаже валюты) </t>
  </si>
  <si>
    <t xml:space="preserve">Сальдо потока денежных средств в СКВ от финансовой деятельности (стр. 3.1 - стр. 3.2) </t>
  </si>
  <si>
    <t xml:space="preserve">Сальдо потока денежных средств в СКВ по экспортно-импортным операциям (стр. 1.3 + стр. 2.3 + стр. 3.3) </t>
  </si>
  <si>
    <t>4.1</t>
  </si>
  <si>
    <t xml:space="preserve">То же нарастающим итогом (по стр. 4) </t>
  </si>
  <si>
    <t xml:space="preserve">Сальдо потока денежных средств в СКВ от текущей (операционной) и инвестиционной деятельности по проекту (стр. 5.1 - стр. 5.2) </t>
  </si>
  <si>
    <t>Сальдо потока денежных средств в СКВ от текущей (операционной) и инвестиционной деятельности с учетом реализации проекта</t>
  </si>
  <si>
    <t xml:space="preserve">Сальдо потока денежных средств в СКВ от текущей (операционной) и инвестиционной деятельности без учета реализации проекта </t>
  </si>
  <si>
    <t>То же нарастающим итогом (валютоокупаемость проекта) (по стр. 5)</t>
  </si>
  <si>
    <t>Сводные показатели по проекту</t>
  </si>
  <si>
    <t>В целом по проекту</t>
  </si>
  <si>
    <t xml:space="preserve">Общие инвестиционные затраты: </t>
  </si>
  <si>
    <t xml:space="preserve">капитальные затраты без учета НДС (стоимость проекта) </t>
  </si>
  <si>
    <t xml:space="preserve">НДС, уплачиваемый при осуществлении капитальных затрат </t>
  </si>
  <si>
    <t xml:space="preserve">прирост чистого оборотного капитала </t>
  </si>
  <si>
    <t xml:space="preserve">Плата за кредиты (займы), связанные с осуществлением капитальных затрат </t>
  </si>
  <si>
    <t xml:space="preserve">Источники финансирования общих инвестиционных затрат: </t>
  </si>
  <si>
    <t xml:space="preserve">собственные средства </t>
  </si>
  <si>
    <t xml:space="preserve">заемные и привлеченные средства (с указанием вида) </t>
  </si>
  <si>
    <t xml:space="preserve">Доля собственных средств в объеме инвестиций, % </t>
  </si>
  <si>
    <t xml:space="preserve">Год выхода на проектную мощность </t>
  </si>
  <si>
    <t xml:space="preserve">Выручка от реализации продукции </t>
  </si>
  <si>
    <t xml:space="preserve">Выручка от реализации продукции (без учета НДС) </t>
  </si>
  <si>
    <t xml:space="preserve">Среднесписочная численность работников, чел. </t>
  </si>
  <si>
    <t xml:space="preserve">Количество вновь создаваемых и (или) модернизируемых рабочих мест </t>
  </si>
  <si>
    <t>в том числе высокопроизводительных</t>
  </si>
  <si>
    <t>Выручка от реализации продукции (без учета НДС) на одного работника</t>
  </si>
  <si>
    <t xml:space="preserve">Удельный вес экспортных поставок, % </t>
  </si>
  <si>
    <t xml:space="preserve">Показатели эффективности проекта: </t>
  </si>
  <si>
    <t xml:space="preserve">простой срок окупаемости проекта </t>
  </si>
  <si>
    <t>11.2</t>
  </si>
  <si>
    <t xml:space="preserve">динамический срок окупаемости проекта </t>
  </si>
  <si>
    <t>11.3</t>
  </si>
  <si>
    <t xml:space="preserve">простой срок окупаемости государственной поддержки </t>
  </si>
  <si>
    <t>11.4</t>
  </si>
  <si>
    <t xml:space="preserve">динамический срок окупаемости государственной поддержки </t>
  </si>
  <si>
    <t>11.5</t>
  </si>
  <si>
    <t xml:space="preserve">чистый дисконтированный доход </t>
  </si>
  <si>
    <t>11.6</t>
  </si>
  <si>
    <t>внутренняя норма доходности, %</t>
  </si>
  <si>
    <t>11.7</t>
  </si>
  <si>
    <t xml:space="preserve">индекс рентабельности </t>
  </si>
  <si>
    <t>11.8</t>
  </si>
  <si>
    <t xml:space="preserve">уровень безубыточности, % </t>
  </si>
  <si>
    <t>11.9</t>
  </si>
  <si>
    <t xml:space="preserve">коэффициент покрытия задолженности </t>
  </si>
  <si>
    <t>11.10</t>
  </si>
  <si>
    <t>добавленная стоимость на одного работника по организации</t>
  </si>
  <si>
    <t>11.11</t>
  </si>
  <si>
    <t>соотношение расходов на оплату труда и добавленной стоимости по организации, %</t>
  </si>
  <si>
    <t>11.12</t>
  </si>
  <si>
    <t xml:space="preserve">рентабельность продаж, % </t>
  </si>
  <si>
    <t>11.13</t>
  </si>
  <si>
    <t xml:space="preserve">рентабельность продукции, % </t>
  </si>
  <si>
    <t>Приложение 2
к Правилам по разработке бизнес-планов инвестиционных проектов</t>
  </si>
  <si>
    <t>расходы на оплату труда</t>
  </si>
  <si>
    <t>Показатели чувствительности проекта</t>
  </si>
  <si>
    <t>Критическое значение изменения исходного анализируемого параметра, %</t>
  </si>
  <si>
    <t>Снижение цены на основную продукцию</t>
  </si>
  <si>
    <t>Увеличение объема капитальных затрат</t>
  </si>
  <si>
    <t>Увеличение издержек на реализуемую продукцию</t>
  </si>
  <si>
    <t>В том числе по отдельным элементам, имеющим наибольший удельный вес в структуре затрат:</t>
  </si>
  <si>
    <t>увеличение затрат на сырье и материалы</t>
  </si>
  <si>
    <t>Увеличение стоимости заемных средств при кредитовании под плавающую процентную ставку</t>
  </si>
  <si>
    <t>Примечание. Под критическим значением понимается значение изменения исходного анализируемого параметра, при котором ЧДД равно нулю.</t>
  </si>
  <si>
    <t>Приложение 2
к Правилам по разработке бизнес-планов инвестиционных проектов
Таблица 7-3</t>
  </si>
  <si>
    <t>N п/п</t>
  </si>
  <si>
    <t>Расчет погашения долгосрочных обязательств по кредиту по периодам (годам) реализации проекта</t>
  </si>
  <si>
    <t>Таблица 4-13</t>
  </si>
  <si>
    <t>прочие источники финансирования из средств республиканского бюджета</t>
  </si>
  <si>
    <t>Коэффициент изменения цен</t>
  </si>
  <si>
    <t>DPP</t>
  </si>
  <si>
    <t>Изменение цен</t>
  </si>
  <si>
    <t>Оценка устойчивости финансовых показателей</t>
  </si>
  <si>
    <t>Коэффициент изменения объемов</t>
  </si>
  <si>
    <t>Коэффициент изменения капитальных затрат</t>
  </si>
  <si>
    <t>Изменение объемов капитальных затрат</t>
  </si>
  <si>
    <t>Коэффициент изменения цен на сырье и ПКИ</t>
  </si>
  <si>
    <t>Коэффициент изменения ставки дисконта</t>
  </si>
  <si>
    <t>Изменение ставки дисконтирования</t>
  </si>
  <si>
    <t>ЧДД</t>
  </si>
  <si>
    <t>ВНД</t>
  </si>
  <si>
    <t>Изменение объемов производства/продаж</t>
  </si>
  <si>
    <t>Изменение цен на сырье и комлектующие изделия</t>
  </si>
  <si>
    <t>Объем производства/продаж</t>
  </si>
  <si>
    <t>Объем капитальных затрат</t>
  </si>
  <si>
    <t>Цены на сырье и покупные комплектующие изделия</t>
  </si>
  <si>
    <t>Ставка дисконтирования</t>
  </si>
  <si>
    <t>Уровень цен</t>
  </si>
  <si>
    <t>где</t>
  </si>
  <si>
    <t>*ВЭ - ввод в эксплуатацию объекта</t>
  </si>
  <si>
    <t>**ПМ - выход на проектную мощность</t>
  </si>
  <si>
    <t xml:space="preserve">Первоначальная (восстановительная) стоимость амортизируемого имущества на начало периода (года) (стр. 1.1 + стр. 2.1) </t>
  </si>
  <si>
    <t>бюджетные ссуды и займы из средств республиканского бюджета</t>
  </si>
  <si>
    <t>бюджетные ссуды, займы из средств республиканского бюджета</t>
  </si>
  <si>
    <t xml:space="preserve">кредит 1 </t>
  </si>
  <si>
    <t>В том числе зданий и сооружений</t>
  </si>
  <si>
    <t>Расходы будущих периодов</t>
  </si>
  <si>
    <t>Доходы будущих периодов</t>
  </si>
  <si>
    <t>ед.</t>
  </si>
  <si>
    <t>тыс. руб. / ед.</t>
  </si>
  <si>
    <t>среднесписочная численность</t>
  </si>
  <si>
    <t xml:space="preserve">среднемесячная заработная плата </t>
  </si>
  <si>
    <t>чел.</t>
  </si>
  <si>
    <t>руб.</t>
  </si>
  <si>
    <t>мест</t>
  </si>
  <si>
    <t xml:space="preserve">работы и услуги производственного характера </t>
  </si>
  <si>
    <t>Ставка рефинансирования НБ РБ</t>
  </si>
  <si>
    <t>Код строки</t>
  </si>
  <si>
    <t xml:space="preserve">I. ДОЛГОСРОЧНЫЕ АКТИВЫ </t>
  </si>
  <si>
    <t>Основные средства</t>
  </si>
  <si>
    <t>Нематериальные активы</t>
  </si>
  <si>
    <t xml:space="preserve">Доходные вложения в материальные активы </t>
  </si>
  <si>
    <t>в том числе:</t>
  </si>
  <si>
    <t>инвестиционная недвижимость</t>
  </si>
  <si>
    <t>предметы финансовой аренды (лизинга)</t>
  </si>
  <si>
    <t>прочие доходные вложения в материальные активы</t>
  </si>
  <si>
    <t>Долгосрочные финансовые вложения</t>
  </si>
  <si>
    <t>Отложенные налоговые активы</t>
  </si>
  <si>
    <t>Прочие долгосрочные активы</t>
  </si>
  <si>
    <t>II. КРАТКОСРОЧНЫЕ АКТИВЫ</t>
  </si>
  <si>
    <t>животные на выращивании и откорме</t>
  </si>
  <si>
    <t>Долгосрочные активы, предназначенные для реализации</t>
  </si>
  <si>
    <t xml:space="preserve">Расходы будущих периодов </t>
  </si>
  <si>
    <t>Налог на добавленную стоимость по приобретенным товарам, работам, услугам</t>
  </si>
  <si>
    <t>Краткосрочная дебиторская задолженность</t>
  </si>
  <si>
    <t>Краткосрочные финансовые вложения</t>
  </si>
  <si>
    <t>Денежные средства и эквиваленты денежных средств</t>
  </si>
  <si>
    <t>III. СОБСТВЕННЫЙ КАПИТАЛ</t>
  </si>
  <si>
    <t>Неоплаченная часть уставного капитала</t>
  </si>
  <si>
    <t>420</t>
  </si>
  <si>
    <t>Собственные акции (доли в уставном капитале)</t>
  </si>
  <si>
    <t>430</t>
  </si>
  <si>
    <t>Резервный капитал</t>
  </si>
  <si>
    <t xml:space="preserve">Нераспределенная прибыль (непокрытый убыток) </t>
  </si>
  <si>
    <t xml:space="preserve">Чистая прибыль (убыток) отчетного периода </t>
  </si>
  <si>
    <t>Целевое финансирование</t>
  </si>
  <si>
    <t>IV. ДОЛГОСРОЧНЫЕ ОБЯЗАТЕЛЬСТВА</t>
  </si>
  <si>
    <t>Отложенные налоговые обязательства</t>
  </si>
  <si>
    <t>Резервы предстоящих платежей</t>
  </si>
  <si>
    <t>V. КРАТКОСРОЧНЫЕ ОБЯЗАТЕЛЬСТВА</t>
  </si>
  <si>
    <t>Краткосрочная кредиторская задолженность</t>
  </si>
  <si>
    <t>по авансам полученным</t>
  </si>
  <si>
    <t>по налогам и сборам</t>
  </si>
  <si>
    <t xml:space="preserve">по социальному страхованию и обеспечению </t>
  </si>
  <si>
    <t xml:space="preserve">по лизинговым платежам </t>
  </si>
  <si>
    <t>собственнику имущества (учредителям, участникам)</t>
  </si>
  <si>
    <t>прочим кредиторам</t>
  </si>
  <si>
    <t>Обязательства, предназначенные для реализации</t>
  </si>
  <si>
    <t>Выручка от реализации продукции, товаров, работ, услуг</t>
  </si>
  <si>
    <t>010</t>
  </si>
  <si>
    <t>Себестоимость реализованной продукции, товаров, работ, услуг</t>
  </si>
  <si>
    <t>020</t>
  </si>
  <si>
    <t>Валовая прибыль</t>
  </si>
  <si>
    <t>030</t>
  </si>
  <si>
    <t>Управленческие расходы</t>
  </si>
  <si>
    <t>040</t>
  </si>
  <si>
    <t>Расходы на реализацию</t>
  </si>
  <si>
    <t>050</t>
  </si>
  <si>
    <t>Прибыль (убыток) от реализации продукции, товаров, работ, услуг</t>
  </si>
  <si>
    <t>060</t>
  </si>
  <si>
    <t>070</t>
  </si>
  <si>
    <t>080</t>
  </si>
  <si>
    <t>Прибыль (убыток) от текущей деятельности</t>
  </si>
  <si>
    <t>090</t>
  </si>
  <si>
    <t>Доходы по инвестиционной деятельности</t>
  </si>
  <si>
    <t>доходы от выбытия основных средств, нематериальных активов и других долгосрочных активов</t>
  </si>
  <si>
    <t>101</t>
  </si>
  <si>
    <t>доходы от участия в уставном капитале других организаций</t>
  </si>
  <si>
    <t>проценты к получению</t>
  </si>
  <si>
    <t>прочие доходы по инвестиционной деятельности</t>
  </si>
  <si>
    <t>Расходы по инвестиционной деятельности</t>
  </si>
  <si>
    <t>расходы от выбытия основных средств, нематериальных активов и других долгосрочных активов</t>
  </si>
  <si>
    <t>прочие расходы по инвестиционной деятельности</t>
  </si>
  <si>
    <t>Доходы по финансовой деятельности</t>
  </si>
  <si>
    <t>курсовые разницы от пересчета активов и обязательств</t>
  </si>
  <si>
    <t>прочие доходы по финансовой деятельности</t>
  </si>
  <si>
    <t>Расходы по финансовой деятельности</t>
  </si>
  <si>
    <t>проценты к уплате</t>
  </si>
  <si>
    <t>прочие расходы по финансовой деятельности</t>
  </si>
  <si>
    <t>Прибыль (убыток) от инвестиционной и финансовой деятельности</t>
  </si>
  <si>
    <t>140</t>
  </si>
  <si>
    <t>Прибыль (убыток) до налогообложения</t>
  </si>
  <si>
    <t>150</t>
  </si>
  <si>
    <t>160</t>
  </si>
  <si>
    <t>170</t>
  </si>
  <si>
    <t>180</t>
  </si>
  <si>
    <t>190</t>
  </si>
  <si>
    <t>Прочие платежи, исчисляемые из прибыли (дохода)</t>
  </si>
  <si>
    <t>200</t>
  </si>
  <si>
    <t xml:space="preserve">Чистая прибыль (убыток) </t>
  </si>
  <si>
    <t>Результат от переоценки долгосрочных активов, не включаемый в чистую прибыль (убыток)</t>
  </si>
  <si>
    <t>220</t>
  </si>
  <si>
    <t>Результат от прочих операций, не включаемый в чистую прибыль (убыток)</t>
  </si>
  <si>
    <t>230</t>
  </si>
  <si>
    <t xml:space="preserve">Совокупная прибыль (убыток) </t>
  </si>
  <si>
    <t>Базовая прибыль (убыток) на акцию</t>
  </si>
  <si>
    <t>Разводненная прибыль (убыток) на акцию</t>
  </si>
  <si>
    <t>За январь -декабрь 2019 г.</t>
  </si>
  <si>
    <t>За январь -декабрь 2020г.</t>
  </si>
  <si>
    <t>За январь -декабрь 2021 г.</t>
  </si>
  <si>
    <t>За январь -декабрь 2018 г.</t>
  </si>
  <si>
    <t xml:space="preserve"> </t>
  </si>
  <si>
    <t>Базовый период (2022)</t>
  </si>
  <si>
    <t>На начало базового периода (2022)</t>
  </si>
  <si>
    <t>На конец базового периода (2022)</t>
  </si>
  <si>
    <t>Коэффициент обеспеченности собственными оборотными средствами текущей ликвидности</t>
  </si>
  <si>
    <t>290/690</t>
  </si>
  <si>
    <t>(490+590-190)/290</t>
  </si>
  <si>
    <t>(690+590)/300</t>
  </si>
  <si>
    <t>(690+590/490</t>
  </si>
  <si>
    <t>490/700</t>
  </si>
  <si>
    <t>печное-бытовое топливо</t>
  </si>
  <si>
    <t>руб./т</t>
  </si>
  <si>
    <t>керосин</t>
  </si>
  <si>
    <t>дизельное топливо</t>
  </si>
  <si>
    <t>дрова</t>
  </si>
  <si>
    <t>руб./м3</t>
  </si>
  <si>
    <t>древесная гранула</t>
  </si>
  <si>
    <t>прочие ресурсы, приравненные к энергетическим (водоснабжение и водоотведение)</t>
  </si>
  <si>
    <t>руб./куб.м</t>
  </si>
  <si>
    <r>
      <t>1000 м</t>
    </r>
    <r>
      <rPr>
        <vertAlign val="superscript"/>
        <sz val="10"/>
        <rFont val="Times New Roman CYR"/>
        <charset val="204"/>
      </rPr>
      <t xml:space="preserve">3 </t>
    </r>
  </si>
  <si>
    <t>т</t>
  </si>
  <si>
    <r>
      <t>м</t>
    </r>
    <r>
      <rPr>
        <vertAlign val="superscript"/>
        <sz val="10"/>
        <rFont val="Times New Roman CYR"/>
        <family val="1"/>
        <charset val="204"/>
      </rPr>
      <t>3</t>
    </r>
  </si>
  <si>
    <t>тыс.кВт*ч</t>
  </si>
  <si>
    <t>тыс.куб.м</t>
  </si>
  <si>
    <t>тыс.руб.</t>
  </si>
  <si>
    <r>
      <t>руб./1000 м</t>
    </r>
    <r>
      <rPr>
        <vertAlign val="superscript"/>
        <sz val="10"/>
        <rFont val="Times New Roman CYR"/>
        <family val="1"/>
        <charset val="204"/>
      </rPr>
      <t>3</t>
    </r>
    <r>
      <rPr>
        <sz val="10"/>
        <rFont val="Times New Roman CYR"/>
        <family val="1"/>
        <charset val="204"/>
      </rPr>
      <t xml:space="preserve"> </t>
    </r>
  </si>
  <si>
    <t>Включены в капитальные затраты по А.1.1 Закупка и монтаж оборудования</t>
  </si>
  <si>
    <t>Сумма полученных кредитов, займов (в эквиваленте)</t>
  </si>
  <si>
    <t>-</t>
  </si>
  <si>
    <t xml:space="preserve">ОАО "АСБ Беларусбанк", текущая деятельность </t>
  </si>
  <si>
    <t>ОАО "АСБ Беларусбанк", под гарантию Правительства</t>
  </si>
  <si>
    <t>ОАО "Банк Развития РБ", по Указу 534, страхование Белэксим</t>
  </si>
  <si>
    <t>Бюджетный заем</t>
  </si>
  <si>
    <t>ПАО "Минбанк"</t>
  </si>
  <si>
    <t>Задолженность на конец года*</t>
  </si>
  <si>
    <t xml:space="preserve">Возмещение из бюджета части процентов </t>
  </si>
  <si>
    <t>начало года</t>
  </si>
  <si>
    <t xml:space="preserve">прогноз </t>
  </si>
  <si>
    <t>долл. США</t>
  </si>
  <si>
    <t xml:space="preserve">евро </t>
  </si>
  <si>
    <t>по лизинговым платежам</t>
  </si>
  <si>
    <t>основные средства</t>
  </si>
  <si>
    <t>нематериальные активы</t>
  </si>
  <si>
    <t>доходные вложения в материальные активы</t>
  </si>
  <si>
    <r>
      <t xml:space="preserve">Коэффициент дисконтирования (при ставке дисконтирования </t>
    </r>
    <r>
      <rPr>
        <sz val="10"/>
        <color rgb="FFFF0000"/>
        <rFont val="Times New Roman CYR"/>
        <charset val="204"/>
      </rPr>
      <t>12</t>
    </r>
    <r>
      <rPr>
        <sz val="10"/>
        <rFont val="Times New Roman CYR"/>
        <family val="1"/>
        <charset val="204"/>
      </rPr>
      <t>%)</t>
    </r>
  </si>
  <si>
    <t xml:space="preserve">государственное участие (Инновационный фонд Минского горисполкома) </t>
  </si>
  <si>
    <t xml:space="preserve">Простой срок окупаемости государственной поддержки </t>
  </si>
  <si>
    <t xml:space="preserve">Динамический срок окупаемости государственной поддержки </t>
  </si>
  <si>
    <t>использование финансовых средств на прочие цели (лизинговые платежи)</t>
  </si>
  <si>
    <t>статья 610 Краткосрочные кредиты и займы и статья 620 Краткосрочная часть долгосрочных обязательств</t>
  </si>
  <si>
    <t>статья 650 Доходы будущих периодов</t>
  </si>
  <si>
    <t>статья 636 Лизинговые платежи</t>
  </si>
  <si>
    <t>статья 290 Прочие краткосрочные активы</t>
  </si>
  <si>
    <t>статья 260 Краткосрочные финансовые вложения</t>
  </si>
  <si>
    <t>статья 230 Расходы будущих периодов</t>
  </si>
  <si>
    <t>ВЭ</t>
  </si>
  <si>
    <t>ПМ</t>
  </si>
  <si>
    <t>статья 632 Краткосрочная кредиторская задолженность по авансам полученным (прочие доходы по текушей деятельности)</t>
  </si>
  <si>
    <t>Увеличение объемов реализации (выручки от реализации)</t>
  </si>
  <si>
    <t>Таблица 4-2
(с учетом реализации проекта)</t>
  </si>
  <si>
    <t>Таблица 4-3
(с учетом реализации проекта)</t>
  </si>
  <si>
    <t>Таблица 4-4
(с учетом реализации проекта)</t>
  </si>
  <si>
    <t>Таблица 4-5
(с учетом реализации проекта)</t>
  </si>
  <si>
    <t>Таблица 4-6
(с учетом реализации проекта)</t>
  </si>
  <si>
    <t>Таблица 4-7
(с учетом реализации проекта)</t>
  </si>
  <si>
    <t>Таблица 4-9
(с учетом реализации проекта)</t>
  </si>
  <si>
    <t>Таблица 4-10
(с учетом реализации проекта)</t>
  </si>
  <si>
    <t>Таблица 4-11
(с учетом реализации проекта)</t>
  </si>
  <si>
    <t>Таблица 4-14
(с учетом реализации проекта)</t>
  </si>
  <si>
    <t>Таблица 4-15
(с учетом реализации проекта)</t>
  </si>
  <si>
    <t>Таблица 4-16
(с учетом реализации проекта)</t>
  </si>
  <si>
    <t>Таблица 4-17
(с учетом реализации проекта)</t>
  </si>
  <si>
    <t>Таблица 4-18
(с учетом реализации проекта)</t>
  </si>
  <si>
    <t>Таблица 4-19
(с учетом реализации проекта)</t>
  </si>
  <si>
    <t>Таблица 4-20
(с учетом реализации проекта)</t>
  </si>
  <si>
    <t>Таблица 4-21
(с учетом реализации проекта)</t>
  </si>
  <si>
    <t>Таблица 4-22
(с учетом реализации проекта)</t>
  </si>
  <si>
    <t>средства инновационного фонда (Инновационный фонд Минского горисполкома)</t>
  </si>
  <si>
    <r>
      <t>Коэффициент дисконтирования (при ставке дисконтировани</t>
    </r>
    <r>
      <rPr>
        <sz val="10"/>
        <rFont val="Times New Roman CYR"/>
        <charset val="204"/>
      </rPr>
      <t>я 12</t>
    </r>
    <r>
      <rPr>
        <sz val="10"/>
        <rFont val="Times New Roman CYR"/>
        <family val="1"/>
        <charset val="204"/>
      </rPr>
      <t>%)</t>
    </r>
  </si>
  <si>
    <t>Добавленная стоимость с учетом реализации проекта</t>
  </si>
  <si>
    <t>Добавленная стоимость без учета реализации проекта</t>
  </si>
  <si>
    <t>Добавленная стоимость на одного работника с учетом реализации проекта</t>
  </si>
  <si>
    <t>Добавленная стоимость на одного работника без учета реализации проекта</t>
  </si>
  <si>
    <t>статья 638 Прочим кредиторам</t>
  </si>
  <si>
    <t>Добавленная стоимость на одного работника по проекту</t>
  </si>
  <si>
    <t>12.8.1</t>
  </si>
  <si>
    <t>средства инновационного фонда Минского горисполкома</t>
  </si>
  <si>
    <t>ИТОГО</t>
  </si>
  <si>
    <t>АМКОДОР-ДОМЗ</t>
  </si>
  <si>
    <t>Грузоподъемные механизмы</t>
  </si>
  <si>
    <t>АМКОДОР</t>
  </si>
  <si>
    <t>Автопогрузчик</t>
  </si>
  <si>
    <t>Оснащение сборочного производства</t>
  </si>
  <si>
    <t>Leica</t>
  </si>
  <si>
    <t>КИМ на базе лазерного треккера</t>
  </si>
  <si>
    <t>GTV  Blast Vk-1</t>
  </si>
  <si>
    <t xml:space="preserve">Установка дробеструйной обработки </t>
  </si>
  <si>
    <t>IGM</t>
  </si>
  <si>
    <t>Сварочный РТК  для сварки рам</t>
  </si>
  <si>
    <t>АМКОДОР-УКХ</t>
  </si>
  <si>
    <t>Комплект стендов для сборки и сварки рам</t>
  </si>
  <si>
    <t>Маекон В-1500-1000</t>
  </si>
  <si>
    <t>Печь с выдвижным подом</t>
  </si>
  <si>
    <t>ФТИ АН</t>
  </si>
  <si>
    <t>ТВЧ</t>
  </si>
  <si>
    <t>TEKA Airtech P30</t>
  </si>
  <si>
    <t>ФВУ</t>
  </si>
  <si>
    <t>Консоль сварочная</t>
  </si>
  <si>
    <t>Fronius TransSteel 5000</t>
  </si>
  <si>
    <t xml:space="preserve">Сварочный п/автомат </t>
  </si>
  <si>
    <t>4 кв</t>
  </si>
  <si>
    <t>3 кв</t>
  </si>
  <si>
    <t>2 кв</t>
  </si>
  <si>
    <t>1 кв</t>
  </si>
  <si>
    <t>PBM 115A</t>
  </si>
  <si>
    <t>Горизонтально-расточной обрабатывающий центр с ЧПУ</t>
  </si>
  <si>
    <t>Takisawa  VTL 760M</t>
  </si>
  <si>
    <t>Токарный обрабатывающий центр с ЧПУ</t>
  </si>
  <si>
    <t>SHW PS4000</t>
  </si>
  <si>
    <t>Горизонтально-фрезерный расточной ОЦ С ЧПУ (2000*8000, с поворотным столом)</t>
  </si>
  <si>
    <t>без ндс</t>
  </si>
  <si>
    <t xml:space="preserve">Позиционер 2т </t>
  </si>
  <si>
    <t>Big Stone CF 260AW</t>
  </si>
  <si>
    <t>Ленточно-пильный станок</t>
  </si>
  <si>
    <t>PH 6020</t>
  </si>
  <si>
    <t>Машина лазерной резки 6 кВт</t>
  </si>
  <si>
    <t>Wek 320</t>
  </si>
  <si>
    <t>Пресс листогибочный 320т</t>
  </si>
  <si>
    <t>Собственные средства
BYN 
10%</t>
  </si>
  <si>
    <t>Собственные средства
BYN 
90%</t>
  </si>
  <si>
    <t xml:space="preserve">МГИК, 
BYN
10% </t>
  </si>
  <si>
    <t xml:space="preserve">МГИК, 
BYN
90% </t>
  </si>
  <si>
    <t xml:space="preserve">Собственные средства
BYN </t>
  </si>
  <si>
    <t xml:space="preserve">МГИК, 
BYN </t>
  </si>
  <si>
    <t>Предварительная цена, 
BYN с НДС и тамож. платеж.</t>
  </si>
  <si>
    <t>Предварительная цена, 
USD
без НДС и тамож. платеж.</t>
  </si>
  <si>
    <t>Кол-во</t>
  </si>
  <si>
    <t>Производитель, модель (аналог)</t>
  </si>
  <si>
    <t xml:space="preserve">Наименование, модель </t>
  </si>
  <si>
    <t>№</t>
  </si>
  <si>
    <t>Предварительный перечень технологического оборудования по проекту "Создание производства по выпуску малогабаритной лесозаготовительной техники"</t>
  </si>
  <si>
    <t xml:space="preserve">Погрузчик PG2020 </t>
  </si>
  <si>
    <t xml:space="preserve">Лесовоз LV2021  </t>
  </si>
  <si>
    <t>Каток KT2022</t>
  </si>
  <si>
    <t>Бульдозер BD2023</t>
  </si>
  <si>
    <t>Трактор TR2023</t>
  </si>
  <si>
    <t>Наименование продукции</t>
  </si>
  <si>
    <t>1.</t>
  </si>
  <si>
    <t>1.1.</t>
  </si>
  <si>
    <t>1.1.1.</t>
  </si>
  <si>
    <t>в том числе: сырье и материалы</t>
  </si>
  <si>
    <t>1.1.2.</t>
  </si>
  <si>
    <t>покупные комплектующие изделия и полуфабрикаты</t>
  </si>
  <si>
    <t>1.1.3.</t>
  </si>
  <si>
    <t>топливно-энергетические ресурсы</t>
  </si>
  <si>
    <t>1.2.</t>
  </si>
  <si>
    <t>Расходы на оплату труда</t>
  </si>
  <si>
    <t>1.3.</t>
  </si>
  <si>
    <t>1.4.</t>
  </si>
  <si>
    <t>Амортизация основных средств и нематериальных активов</t>
  </si>
  <si>
    <t>1.5.</t>
  </si>
  <si>
    <t>Прочие затраты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</si>
</sst>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43" formatCode="_-* #,##0.00_-;\-* #,##0.00_-;_-* &quot;-&quot;??_-;_-@_-"/>
    <numFmt numFmtId="164" formatCode="_-* #,##0.00\ _₽_-;\-* #,##0.00\ _₽_-;_-* &quot;-&quot;??\ _₽_-;_-@_-"/>
    <numFmt numFmtId="165" formatCode="_-* #,##0.00&quot;р.&quot;_-;\-* #,##0.00&quot;р.&quot;_-;_-* &quot;-&quot;??&quot;р.&quot;_-;_-@_-"/>
    <numFmt numFmtId="166" formatCode="_-* #,##0.00_р_._-;\-* #,##0.00_р_._-;_-* &quot;-&quot;??_р_._-;_-@_-"/>
    <numFmt numFmtId="167" formatCode="#,##0.00_ ;[Red]\-#,##0.00\ "/>
    <numFmt numFmtId="168" formatCode="#,##0.0"/>
    <numFmt numFmtId="169" formatCode="0.000"/>
    <numFmt numFmtId="170" formatCode="0.0"/>
    <numFmt numFmtId="171" formatCode="#,##0.0000"/>
    <numFmt numFmtId="172" formatCode="0.0%"/>
    <numFmt numFmtId="173" formatCode="0.0000"/>
    <numFmt numFmtId="174" formatCode="#,##0;\-#,##0;&quot;-&quot;"/>
    <numFmt numFmtId="175" formatCode="#,##0.00;\-#,##0.00;&quot;-&quot;"/>
    <numFmt numFmtId="176" formatCode="#,##0%;\-#,##0%;&quot;- &quot;"/>
    <numFmt numFmtId="177" formatCode="#,##0.0%;\-#,##0.0%;&quot;- &quot;"/>
    <numFmt numFmtId="178" formatCode="#,##0.00%;\-#,##0.00%;&quot;- &quot;"/>
    <numFmt numFmtId="179" formatCode="#,##0.0;\-#,##0.0;&quot;-&quot;"/>
    <numFmt numFmtId="180" formatCode="_-* #,##0\ _D_M_-;\-* #,##0\ _D_M_-;_-* &quot;-&quot;\ _D_M_-;_-@_-"/>
    <numFmt numFmtId="181" formatCode="_-* #,##0.00\ _D_M_-;\-* #,##0.00\ _D_M_-;_-* &quot;-&quot;??\ _D_M_-;_-@_-"/>
    <numFmt numFmtId="182" formatCode="_-* #,##0.00[$€-1]_-;\-* #,##0.00[$€-1]_-;_-* &quot;-&quot;??[$€-1]_-"/>
    <numFmt numFmtId="183" formatCode="#,##0;\(#,##0\);\-"/>
    <numFmt numFmtId="184" formatCode="#,##0.0%;\(#,##0.0%\);\-"/>
    <numFmt numFmtId="185" formatCode="0;@"/>
    <numFmt numFmtId="186" formatCode="0%;\(0%\)"/>
    <numFmt numFmtId="187" formatCode="\ \ @"/>
    <numFmt numFmtId="188" formatCode="\ \ \ \ @"/>
    <numFmt numFmtId="189" formatCode="0_)"/>
    <numFmt numFmtId="190" formatCode="_-* #,##0\ _р_._-;\-* #,##0\ _р_._-;_-* &quot;-&quot;\ _р_._-;_-@_-"/>
    <numFmt numFmtId="191" formatCode="_(* #,##0.00_);_(* \(#,##0.00\);_(* &quot;-&quot;??_);_(@_)"/>
    <numFmt numFmtId="192" formatCode="#,##0.00_р_."/>
    <numFmt numFmtId="193" formatCode="[$-FC19]&quot;На &quot;d\ mmmm\ yyyy\ &quot;года&quot;"/>
    <numFmt numFmtId="194" formatCode="_-* #,##0_р_._-;\-* #,##0_р_._-;_-* &quot;-&quot;??_р_._-;_-@_-"/>
    <numFmt numFmtId="195" formatCode="_(#,##0_);\(#,##0\);_(* &quot;-&quot;??_);_(@_)"/>
    <numFmt numFmtId="196" formatCode="\(#,##0\);\(#,##0\);_(* &quot;-&quot;??_);_(@_)"/>
    <numFmt numFmtId="197" formatCode="\(#,##0\);\(\-#,##0\);_(* &quot;-&quot;??_);_(@_)"/>
  </numFmts>
  <fonts count="9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name val="Times New Roman CYR"/>
      <family val="1"/>
      <charset val="204"/>
    </font>
    <font>
      <sz val="10"/>
      <name val="Times New Roman CYR"/>
      <family val="1"/>
      <charset val="204"/>
    </font>
    <font>
      <b/>
      <sz val="9"/>
      <name val="Times New Roman CYR"/>
      <family val="1"/>
      <charset val="204"/>
    </font>
    <font>
      <sz val="10"/>
      <color theme="1"/>
      <name val="Times New Roman"/>
      <family val="1"/>
      <charset val="204"/>
    </font>
    <font>
      <b/>
      <sz val="10"/>
      <name val="Times New Roman"/>
      <family val="1"/>
      <charset val="204"/>
    </font>
    <font>
      <sz val="10"/>
      <name val="Times New Roman"/>
      <family val="1"/>
      <charset val="204"/>
    </font>
    <font>
      <i/>
      <sz val="10"/>
      <name val="Times New Roman"/>
      <family val="1"/>
      <charset val="204"/>
    </font>
    <font>
      <b/>
      <sz val="10"/>
      <name val="Times New Roman CYR"/>
      <charset val="204"/>
    </font>
    <font>
      <b/>
      <sz val="11"/>
      <name val="Times New Roman"/>
      <family val="1"/>
      <charset val="204"/>
    </font>
    <font>
      <sz val="9"/>
      <color indexed="81"/>
      <name val="Tahoma"/>
      <family val="2"/>
      <charset val="204"/>
    </font>
    <font>
      <b/>
      <sz val="9"/>
      <color indexed="81"/>
      <name val="Tahoma"/>
      <family val="2"/>
      <charset val="204"/>
    </font>
    <font>
      <sz val="8"/>
      <name val="Arial Cyr"/>
      <charset val="204"/>
    </font>
    <font>
      <b/>
      <sz val="11"/>
      <color theme="1"/>
      <name val="Calibri"/>
      <family val="2"/>
      <scheme val="minor"/>
    </font>
    <font>
      <sz val="9"/>
      <name val="Times New Roman CYR"/>
      <charset val="204"/>
    </font>
    <font>
      <b/>
      <sz val="10"/>
      <name val="Times New Roman CYR"/>
      <family val="1"/>
      <charset val="204"/>
    </font>
    <font>
      <sz val="11"/>
      <color rgb="FFFF0000"/>
      <name val="Calibri"/>
      <family val="2"/>
      <scheme val="minor"/>
    </font>
    <font>
      <sz val="11"/>
      <name val="Calibri"/>
      <family val="2"/>
      <scheme val="minor"/>
    </font>
    <font>
      <sz val="11"/>
      <color theme="1"/>
      <name val="Calibri"/>
      <family val="2"/>
      <scheme val="minor"/>
    </font>
    <font>
      <vertAlign val="subscript"/>
      <sz val="10"/>
      <name val="Times New Roman"/>
      <family val="1"/>
      <charset val="204"/>
    </font>
    <font>
      <sz val="10"/>
      <color rgb="FFFF0000"/>
      <name val="Times New Roman CYR"/>
      <family val="1"/>
      <charset val="204"/>
    </font>
    <font>
      <sz val="10"/>
      <name val="Times New Roman CYR"/>
      <charset val="204"/>
    </font>
    <font>
      <sz val="9"/>
      <color theme="1"/>
      <name val="Times New Roman"/>
      <family val="1"/>
      <charset val="204"/>
    </font>
    <font>
      <sz val="8"/>
      <name val="Times New Roman CYR"/>
      <family val="1"/>
      <charset val="204"/>
    </font>
    <font>
      <sz val="9"/>
      <name val="Times New Roman CYR"/>
      <family val="1"/>
      <charset val="204"/>
    </font>
    <font>
      <i/>
      <sz val="8"/>
      <name val="Times New Roman CYR"/>
      <family val="1"/>
      <charset val="204"/>
    </font>
    <font>
      <sz val="9"/>
      <name val="Times New Roman"/>
      <family val="1"/>
      <charset val="204"/>
    </font>
    <font>
      <sz val="10"/>
      <name val="Arial Narrow"/>
      <family val="2"/>
      <charset val="204"/>
    </font>
    <font>
      <b/>
      <sz val="10"/>
      <color theme="0"/>
      <name val="Arial Narrow"/>
      <family val="2"/>
      <charset val="204"/>
    </font>
    <font>
      <sz val="10"/>
      <color theme="1"/>
      <name val="Arial Narrow"/>
      <family val="2"/>
      <charset val="204"/>
    </font>
    <font>
      <b/>
      <sz val="10"/>
      <color theme="1"/>
      <name val="Arial Narrow"/>
      <family val="2"/>
      <charset val="204"/>
    </font>
    <font>
      <sz val="10"/>
      <name val="Helv"/>
      <charset val="204"/>
    </font>
    <font>
      <sz val="10"/>
      <name val="Arial Cyr"/>
      <family val="2"/>
      <charset val="204"/>
    </font>
    <font>
      <sz val="10"/>
      <name val="Helv"/>
    </font>
    <font>
      <sz val="10"/>
      <color indexed="8"/>
      <name val="Arial"/>
      <family val="2"/>
      <charset val="204"/>
    </font>
    <font>
      <sz val="10"/>
      <name val="Arial"/>
      <family val="2"/>
      <charset val="204"/>
    </font>
    <font>
      <sz val="11"/>
      <name val="Calibri"/>
      <family val="2"/>
      <charset val="204"/>
    </font>
    <font>
      <sz val="11"/>
      <color indexed="8"/>
      <name val="Calibri"/>
      <family val="2"/>
      <charset val="204"/>
    </font>
    <font>
      <sz val="11"/>
      <color indexed="8"/>
      <name val="Calibri"/>
      <family val="2"/>
    </font>
    <font>
      <sz val="11"/>
      <color indexed="9"/>
      <name val="Calibri"/>
      <family val="2"/>
      <charset val="204"/>
    </font>
    <font>
      <sz val="11"/>
      <color indexed="9"/>
      <name val="Calibri"/>
      <family val="2"/>
    </font>
    <font>
      <sz val="10"/>
      <name val="Arial Cyr"/>
      <charset val="204"/>
    </font>
    <font>
      <b/>
      <sz val="10"/>
      <color indexed="8"/>
      <name val="Arial"/>
      <family val="2"/>
      <charset val="204"/>
    </font>
    <font>
      <sz val="8"/>
      <color indexed="8"/>
      <name val="Arial"/>
      <family val="2"/>
      <charset val="204"/>
    </font>
    <font>
      <sz val="11"/>
      <color indexed="20"/>
      <name val="Calibri"/>
      <family val="2"/>
      <charset val="204"/>
    </font>
    <font>
      <sz val="10"/>
      <color indexed="8"/>
      <name val="Arial"/>
      <family val="2"/>
    </font>
    <font>
      <b/>
      <sz val="11"/>
      <color indexed="52"/>
      <name val="Calibri"/>
      <family val="2"/>
      <charset val="204"/>
    </font>
    <font>
      <sz val="11"/>
      <color indexed="52"/>
      <name val="Calibri"/>
      <family val="2"/>
      <charset val="204"/>
    </font>
    <font>
      <b/>
      <sz val="11"/>
      <color indexed="9"/>
      <name val="Calibri"/>
      <family val="2"/>
      <charset val="204"/>
    </font>
    <font>
      <sz val="10"/>
      <name val="Arial"/>
      <family val="2"/>
    </font>
    <font>
      <i/>
      <sz val="11"/>
      <color indexed="23"/>
      <name val="Calibri"/>
      <family val="2"/>
      <charset val="204"/>
    </font>
    <font>
      <i/>
      <sz val="10"/>
      <name val="Arial Narrow"/>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sz val="11"/>
      <color indexed="62"/>
      <name val="Calibri"/>
      <family val="2"/>
      <charset val="204"/>
    </font>
    <font>
      <sz val="10"/>
      <color theme="5" tint="-0.249977111117893"/>
      <name val="Arial Narrow"/>
      <family val="2"/>
      <charset val="204"/>
    </font>
    <font>
      <i/>
      <sz val="10"/>
      <color theme="5" tint="-0.24994659260841701"/>
      <name val="Arial Narrow"/>
      <family val="2"/>
      <charset val="204"/>
    </font>
    <font>
      <b/>
      <sz val="9"/>
      <color theme="0"/>
      <name val="Arial"/>
      <family val="2"/>
      <charset val="204"/>
    </font>
    <font>
      <sz val="11"/>
      <color indexed="60"/>
      <name val="Calibri"/>
      <family val="2"/>
      <charset val="204"/>
    </font>
    <font>
      <sz val="11"/>
      <color indexed="17"/>
      <name val="Calibri"/>
      <family val="2"/>
    </font>
    <font>
      <sz val="8"/>
      <name val="Arial"/>
      <family val="2"/>
      <charset val="204"/>
    </font>
    <font>
      <b/>
      <sz val="11"/>
      <color indexed="63"/>
      <name val="Calibri"/>
      <family val="2"/>
      <charset val="204"/>
    </font>
    <font>
      <sz val="8"/>
      <name val="Arial"/>
      <family val="2"/>
    </font>
    <font>
      <b/>
      <sz val="10"/>
      <color indexed="8"/>
      <name val="Arial"/>
      <family val="2"/>
    </font>
    <font>
      <b/>
      <sz val="12"/>
      <color indexed="8"/>
      <name val="Arial"/>
      <family val="2"/>
      <charset val="204"/>
    </font>
    <font>
      <b/>
      <sz val="10"/>
      <name val="Arial"/>
      <family val="2"/>
    </font>
    <font>
      <b/>
      <sz val="8"/>
      <name val="Arial"/>
      <family val="2"/>
    </font>
    <font>
      <sz val="10"/>
      <color indexed="9"/>
      <name val="Arial"/>
      <family val="2"/>
      <charset val="204"/>
    </font>
    <font>
      <b/>
      <sz val="18"/>
      <color indexed="56"/>
      <name val="Cambria"/>
      <family val="2"/>
      <charset val="204"/>
    </font>
    <font>
      <b/>
      <sz val="11"/>
      <color indexed="8"/>
      <name val="Calibri"/>
      <family val="2"/>
      <charset val="204"/>
    </font>
    <font>
      <sz val="11"/>
      <color indexed="10"/>
      <name val="Calibri"/>
      <family val="2"/>
      <charset val="204"/>
    </font>
    <font>
      <sz val="10"/>
      <name val="Courier"/>
      <family val="1"/>
      <charset val="204"/>
    </font>
    <font>
      <sz val="10"/>
      <name val="Courier"/>
      <family val="3"/>
    </font>
    <font>
      <sz val="12"/>
      <name val="Courier New Cyr"/>
    </font>
    <font>
      <sz val="10"/>
      <name val="Arial Cyr"/>
    </font>
    <font>
      <b/>
      <sz val="11"/>
      <color theme="1"/>
      <name val="Times New Roman"/>
      <family val="1"/>
      <charset val="204"/>
    </font>
    <font>
      <sz val="11"/>
      <color theme="1"/>
      <name val="Times New Roman"/>
      <family val="1"/>
      <charset val="204"/>
    </font>
    <font>
      <sz val="11"/>
      <name val="Times New Roman CYR"/>
      <family val="1"/>
      <charset val="204"/>
    </font>
    <font>
      <sz val="10"/>
      <color rgb="FFFF0000"/>
      <name val="Times New Roman CYR"/>
      <charset val="204"/>
    </font>
    <font>
      <b/>
      <sz val="9"/>
      <name val="Times New Roman"/>
      <family val="1"/>
      <charset val="204"/>
    </font>
    <font>
      <sz val="10"/>
      <color indexed="9"/>
      <name val="Times New Roman"/>
      <family val="1"/>
      <charset val="204"/>
    </font>
    <font>
      <b/>
      <sz val="9"/>
      <color indexed="81"/>
      <name val="Times New Roman"/>
      <family val="1"/>
      <charset val="204"/>
    </font>
    <font>
      <sz val="9"/>
      <color indexed="81"/>
      <name val="Times New Roman"/>
      <family val="1"/>
      <charset val="204"/>
    </font>
    <font>
      <sz val="8"/>
      <color indexed="81"/>
      <name val="Tahoma"/>
      <family val="2"/>
      <charset val="204"/>
    </font>
    <font>
      <b/>
      <sz val="8"/>
      <color indexed="81"/>
      <name val="Times New Roman"/>
      <family val="1"/>
      <charset val="204"/>
    </font>
    <font>
      <sz val="8"/>
      <color indexed="81"/>
      <name val="Times New Roman"/>
      <family val="1"/>
      <charset val="204"/>
    </font>
    <font>
      <b/>
      <sz val="10"/>
      <color theme="1"/>
      <name val="Times New Roman"/>
      <family val="1"/>
      <charset val="204"/>
    </font>
    <font>
      <b/>
      <sz val="9"/>
      <name val="Times New Roman CYR"/>
      <charset val="204"/>
    </font>
    <font>
      <vertAlign val="superscript"/>
      <sz val="10"/>
      <name val="Times New Roman CYR"/>
      <family val="1"/>
      <charset val="204"/>
    </font>
    <font>
      <vertAlign val="superscript"/>
      <sz val="10"/>
      <name val="Times New Roman CYR"/>
      <charset val="204"/>
    </font>
    <font>
      <sz val="12"/>
      <color theme="1"/>
      <name val="Times New Roman"/>
      <family val="1"/>
      <charset val="204"/>
    </font>
    <font>
      <b/>
      <sz val="12"/>
      <color theme="1"/>
      <name val="Times New Roman"/>
      <family val="1"/>
      <charset val="204"/>
    </font>
    <font>
      <sz val="12"/>
      <name val="Times New Roman"/>
      <family val="1"/>
      <charset val="204"/>
    </font>
    <font>
      <sz val="11"/>
      <name val="Times New Roman"/>
      <family val="1"/>
      <charset val="204"/>
    </font>
  </fonts>
  <fills count="10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59996337778862885"/>
        <bgColor indexed="64"/>
      </patternFill>
    </fill>
    <fill>
      <patternFill patternType="solid">
        <fgColor indexed="31"/>
        <bgColor indexed="64"/>
      </patternFill>
    </fill>
    <fill>
      <patternFill patternType="lightGray">
        <f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61"/>
        <bgColor indexed="61"/>
      </patternFill>
    </fill>
    <fill>
      <patternFill patternType="solid">
        <fgColor indexed="54"/>
        <bgColor indexed="54"/>
      </patternFill>
    </fill>
    <fill>
      <patternFill patternType="solid">
        <fgColor indexed="22"/>
        <bgColor indexed="22"/>
      </patternFill>
    </fill>
    <fill>
      <patternFill patternType="solid">
        <fgColor indexed="24"/>
        <bgColor indexed="24"/>
      </patternFill>
    </fill>
    <fill>
      <patternFill patternType="solid">
        <fgColor indexed="58"/>
        <bgColor indexed="58"/>
      </patternFill>
    </fill>
    <fill>
      <patternFill patternType="solid">
        <fgColor indexed="48"/>
        <bgColor indexed="48"/>
      </patternFill>
    </fill>
    <fill>
      <patternFill patternType="solid">
        <fgColor indexed="10"/>
      </patternFill>
    </fill>
    <fill>
      <patternFill patternType="solid">
        <fgColor indexed="15"/>
        <bgColor indexed="15"/>
      </patternFill>
    </fill>
    <fill>
      <patternFill patternType="solid">
        <fgColor indexed="31"/>
        <bgColor indexed="31"/>
      </patternFill>
    </fill>
    <fill>
      <patternFill patternType="solid">
        <fgColor indexed="45"/>
        <bgColor indexed="45"/>
      </patternFill>
    </fill>
    <fill>
      <patternFill patternType="solid">
        <fgColor indexed="40"/>
        <bgColor indexed="40"/>
      </patternFill>
    </fill>
    <fill>
      <patternFill patternType="solid">
        <fgColor indexed="55"/>
        <bgColor indexed="55"/>
      </patternFill>
    </fill>
    <fill>
      <patternFill patternType="solid">
        <fgColor indexed="25"/>
        <bgColor indexed="25"/>
      </patternFill>
    </fill>
    <fill>
      <patternFill patternType="solid">
        <fgColor indexed="57"/>
      </patternFill>
    </fill>
    <fill>
      <patternFill patternType="solid">
        <fgColor indexed="41"/>
        <bgColor indexed="41"/>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18"/>
        <bgColor indexed="18"/>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5"/>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4"/>
      </patternFill>
    </fill>
    <fill>
      <patternFill patternType="lightUp">
        <fgColor indexed="9"/>
        <bgColor indexed="29"/>
      </patternFill>
    </fill>
    <fill>
      <patternFill patternType="lightUp">
        <fgColor indexed="9"/>
        <bgColor indexed="12"/>
      </patternFill>
    </fill>
    <fill>
      <patternFill patternType="lightUp">
        <fgColor indexed="9"/>
        <bgColor indexed="57"/>
      </patternFill>
    </fill>
    <fill>
      <patternFill patternType="solid">
        <fgColor theme="8" tint="-0.249977111117893"/>
        <bgColor indexed="64"/>
      </patternFill>
    </fill>
    <fill>
      <patternFill patternType="solid">
        <fgColor theme="2"/>
        <bgColor indexed="64"/>
      </patternFill>
    </fill>
    <fill>
      <patternFill patternType="solid">
        <fgColor rgb="FF409DAD"/>
        <bgColor indexed="64"/>
      </patternFill>
    </fill>
    <fill>
      <patternFill patternType="solid">
        <fgColor indexed="43"/>
      </patternFill>
    </fill>
    <fill>
      <patternFill patternType="solid">
        <fgColor indexed="60"/>
      </patternFill>
    </fill>
    <fill>
      <patternFill patternType="solid">
        <fgColor indexed="26"/>
      </patternFill>
    </fill>
    <fill>
      <patternFill patternType="solid">
        <fgColor indexed="43"/>
        <bgColor indexed="64"/>
      </patternFill>
    </fill>
    <fill>
      <patternFill patternType="solid">
        <fgColor indexed="45"/>
        <bgColor indexed="64"/>
      </patternFill>
    </fill>
    <fill>
      <patternFill patternType="solid">
        <fgColor indexed="29"/>
        <bgColor indexed="64"/>
      </patternFill>
    </fill>
    <fill>
      <patternFill patternType="solid">
        <fgColor indexed="12"/>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50"/>
      </patternFill>
    </fill>
    <fill>
      <patternFill patternType="solid">
        <fgColor indexed="11"/>
        <bgColor indexed="64"/>
      </patternFill>
    </fill>
    <fill>
      <patternFill patternType="lightUp">
        <fgColor indexed="22"/>
        <bgColor indexed="35"/>
      </patternFill>
    </fill>
    <fill>
      <patternFill patternType="lightUp">
        <fgColor indexed="48"/>
        <bgColor indexed="41"/>
      </patternFill>
    </fill>
    <fill>
      <patternFill patternType="solid">
        <fgColor indexed="35"/>
        <bgColor indexed="64"/>
      </patternFill>
    </fill>
    <fill>
      <patternFill patternType="solid">
        <fgColor indexed="54"/>
      </patternFill>
    </fill>
    <fill>
      <patternFill patternType="solid">
        <fgColor indexed="54"/>
        <bgColor indexed="64"/>
      </patternFill>
    </fill>
    <fill>
      <patternFill patternType="solid">
        <fgColor indexed="40"/>
      </patternFill>
    </fill>
    <fill>
      <patternFill patternType="solid">
        <fgColor indexed="41"/>
      </patternFill>
    </fill>
    <fill>
      <patternFill patternType="solid">
        <fgColor indexed="23"/>
        <bgColor indexed="64"/>
      </patternFill>
    </fill>
    <fill>
      <patternFill patternType="solid">
        <fgColor indexed="35"/>
        <bgColor indexed="23"/>
      </patternFill>
    </fill>
    <fill>
      <patternFill patternType="solid">
        <fgColor indexed="35"/>
        <bgColor indexed="55"/>
      </patternFill>
    </fill>
    <fill>
      <patternFill patternType="solid">
        <fgColor indexed="23"/>
      </patternFill>
    </fill>
    <fill>
      <patternFill patternType="solid">
        <fgColor indexed="55"/>
        <bgColor indexed="64"/>
      </patternFill>
    </fill>
    <fill>
      <patternFill patternType="solid">
        <fgColor indexed="35"/>
        <bgColor indexed="22"/>
      </patternFill>
    </fill>
    <fill>
      <patternFill patternType="solid">
        <fgColor indexed="22"/>
        <bgColor indexed="64"/>
      </patternFill>
    </fill>
    <fill>
      <patternFill patternType="solid">
        <fgColor indexed="9"/>
      </patternFill>
    </fill>
    <fill>
      <patternFill patternType="solid">
        <fgColor indexed="26"/>
        <bgColor indexed="64"/>
      </patternFill>
    </fill>
    <fill>
      <patternFill patternType="solid">
        <fgColor indexed="15"/>
      </patternFill>
    </fill>
    <fill>
      <patternFill patternType="solid">
        <fgColor indexed="20"/>
      </patternFill>
    </fill>
    <fill>
      <patternFill patternType="solid">
        <fgColor indexed="62"/>
        <bgColor indexed="64"/>
      </patternFill>
    </fill>
    <fill>
      <patternFill patternType="solid">
        <fgColor indexed="61"/>
        <bgColor indexed="64"/>
      </patternFill>
    </fill>
    <fill>
      <patternFill patternType="solid">
        <fgColor indexed="63"/>
        <bgColor indexed="64"/>
      </patternFill>
    </fill>
    <fill>
      <patternFill patternType="solid">
        <fgColor indexed="6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indexed="41"/>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FF0066"/>
        <bgColor indexed="64"/>
      </patternFill>
    </fill>
    <fill>
      <patternFill patternType="solid">
        <fgColor theme="5" tint="0.39997558519241921"/>
        <bgColor indexed="64"/>
      </patternFill>
    </fill>
    <fill>
      <patternFill patternType="solid">
        <fgColor rgb="FFCC99FF"/>
        <bgColor indexed="64"/>
      </patternFill>
    </fill>
  </fills>
  <borders count="2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hair">
        <color theme="1"/>
      </left>
      <right style="hair">
        <color theme="1"/>
      </right>
      <top style="hair">
        <color theme="1"/>
      </top>
      <bottom style="hair">
        <color theme="1"/>
      </bottom>
      <diagonal/>
    </border>
    <border>
      <left style="hair">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hair">
        <color indexed="63"/>
      </left>
      <right style="hair">
        <color indexed="63"/>
      </right>
      <top style="hair">
        <color indexed="63"/>
      </top>
      <bottom style="hair">
        <color indexed="63"/>
      </bottom>
      <diagonal/>
    </border>
    <border>
      <left style="thin">
        <color indexed="63"/>
      </left>
      <right style="thin">
        <color indexed="63"/>
      </right>
      <top style="thin">
        <color indexed="64"/>
      </top>
      <bottom style="thin">
        <color indexed="63"/>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3"/>
      </left>
      <right style="hair">
        <color indexed="63"/>
      </right>
      <top style="hair">
        <color indexed="63"/>
      </top>
      <bottom style="hair">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indexed="64"/>
      </top>
      <bottom style="thin">
        <color auto="1"/>
      </bottom>
      <diagonal/>
    </border>
    <border>
      <left/>
      <right/>
      <top style="thin">
        <color indexed="64"/>
      </top>
      <bottom style="thin">
        <color auto="1"/>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63"/>
      </left>
      <right style="thin">
        <color indexed="63"/>
      </right>
      <top style="thin">
        <color indexed="64"/>
      </top>
      <bottom style="thin">
        <color indexed="63"/>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63"/>
      </left>
      <right style="thin">
        <color indexed="63"/>
      </right>
      <top style="thin">
        <color indexed="64"/>
      </top>
      <bottom style="thin">
        <color indexed="63"/>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63"/>
      </left>
      <right style="thin">
        <color indexed="63"/>
      </right>
      <top style="thin">
        <color indexed="64"/>
      </top>
      <bottom style="thin">
        <color indexed="63"/>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18"/>
      </left>
      <right style="thin">
        <color indexed="18"/>
      </right>
      <top style="thin">
        <color indexed="18"/>
      </top>
      <bottom style="thin">
        <color indexed="18"/>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54"/>
      </left>
      <right/>
      <top style="thin">
        <color indexed="54"/>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4595">
    <xf numFmtId="0" fontId="0" fillId="0" borderId="0"/>
    <xf numFmtId="0" fontId="4" fillId="0" borderId="0">
      <alignment horizontal="center" vertical="top" wrapText="1"/>
    </xf>
    <xf numFmtId="0" fontId="5" fillId="0" borderId="1">
      <alignment horizontal="center"/>
    </xf>
    <xf numFmtId="0" fontId="6" fillId="0" borderId="1">
      <alignment horizontal="center" vertical="center" wrapText="1"/>
    </xf>
    <xf numFmtId="0" fontId="5" fillId="0" borderId="2">
      <alignment horizontal="center"/>
    </xf>
    <xf numFmtId="0" fontId="15" fillId="0" borderId="0"/>
    <xf numFmtId="0" fontId="21" fillId="0" borderId="0"/>
    <xf numFmtId="0" fontId="5" fillId="0" borderId="0">
      <alignment horizontal="justify"/>
    </xf>
    <xf numFmtId="0" fontId="5" fillId="0" borderId="0">
      <alignment horizontal="left"/>
    </xf>
    <xf numFmtId="49" fontId="5" fillId="0" borderId="1">
      <alignment horizontal="left"/>
    </xf>
    <xf numFmtId="49" fontId="5" fillId="0" borderId="1">
      <alignment horizontal="center"/>
    </xf>
    <xf numFmtId="0" fontId="26" fillId="0" borderId="0">
      <alignment horizontal="right" vertical="top"/>
    </xf>
    <xf numFmtId="0" fontId="27" fillId="0" borderId="0">
      <alignment horizontal="left"/>
    </xf>
    <xf numFmtId="49" fontId="28" fillId="0" borderId="0">
      <alignment horizontal="center" vertical="top"/>
    </xf>
    <xf numFmtId="0" fontId="26" fillId="0" borderId="0">
      <alignment horizontal="right" vertical="top" wrapText="1"/>
    </xf>
    <xf numFmtId="0" fontId="26" fillId="0" borderId="0">
      <alignment horizontal="justify"/>
    </xf>
    <xf numFmtId="0" fontId="3" fillId="0" borderId="0"/>
    <xf numFmtId="166" fontId="3" fillId="0" borderId="0" applyFont="0" applyFill="0" applyBorder="0" applyAlignment="0" applyProtection="0"/>
    <xf numFmtId="0" fontId="34" fillId="0" borderId="0"/>
    <xf numFmtId="0" fontId="35" fillId="0" borderId="0"/>
    <xf numFmtId="0" fontId="36" fillId="0" borderId="0"/>
    <xf numFmtId="0" fontId="35" fillId="0" borderId="0"/>
    <xf numFmtId="0" fontId="37" fillId="0" borderId="0">
      <alignment vertical="top"/>
    </xf>
    <xf numFmtId="0" fontId="36" fillId="0" borderId="0"/>
    <xf numFmtId="0" fontId="3" fillId="7" borderId="16" applyNumberFormat="0">
      <alignment readingOrder="1"/>
      <protection locked="0"/>
    </xf>
    <xf numFmtId="0" fontId="35" fillId="0" borderId="0"/>
    <xf numFmtId="0" fontId="35" fillId="0" borderId="0"/>
    <xf numFmtId="0" fontId="36" fillId="0" borderId="0"/>
    <xf numFmtId="0" fontId="35" fillId="0" borderId="0"/>
    <xf numFmtId="0" fontId="34" fillId="0" borderId="0"/>
    <xf numFmtId="0" fontId="35" fillId="0" borderId="0"/>
    <xf numFmtId="0" fontId="36" fillId="0" borderId="0"/>
    <xf numFmtId="0" fontId="36" fillId="0" borderId="0"/>
    <xf numFmtId="0" fontId="36" fillId="0" borderId="0"/>
    <xf numFmtId="0" fontId="35" fillId="0" borderId="0"/>
    <xf numFmtId="0" fontId="38" fillId="0" borderId="0"/>
    <xf numFmtId="0" fontId="34" fillId="0" borderId="0"/>
    <xf numFmtId="0" fontId="34" fillId="0" borderId="0"/>
    <xf numFmtId="0" fontId="36" fillId="0" borderId="0"/>
    <xf numFmtId="0" fontId="34" fillId="0" borderId="0"/>
    <xf numFmtId="0" fontId="38" fillId="0" borderId="0"/>
    <xf numFmtId="0" fontId="38" fillId="0" borderId="0"/>
    <xf numFmtId="0" fontId="38" fillId="0" borderId="0"/>
    <xf numFmtId="0" fontId="38" fillId="0" borderId="0"/>
    <xf numFmtId="0" fontId="39" fillId="8" borderId="0"/>
    <xf numFmtId="0" fontId="40" fillId="9" borderId="0" applyNumberFormat="0" applyBorder="0" applyAlignment="0" applyProtection="0"/>
    <xf numFmtId="0" fontId="41" fillId="9" borderId="0" applyNumberFormat="0" applyBorder="0" applyAlignment="0" applyProtection="0"/>
    <xf numFmtId="0" fontId="40" fillId="10" borderId="0" applyNumberFormat="0" applyBorder="0" applyAlignment="0" applyProtection="0"/>
    <xf numFmtId="0" fontId="41" fillId="10" borderId="0" applyNumberFormat="0" applyBorder="0" applyAlignment="0" applyProtection="0"/>
    <xf numFmtId="0" fontId="40" fillId="11" borderId="0" applyNumberFormat="0" applyBorder="0" applyAlignment="0" applyProtection="0"/>
    <xf numFmtId="0" fontId="41" fillId="11" borderId="0" applyNumberFormat="0" applyBorder="0" applyAlignment="0" applyProtection="0"/>
    <xf numFmtId="0" fontId="40" fillId="12" borderId="0" applyNumberFormat="0" applyBorder="0" applyAlignment="0" applyProtection="0"/>
    <xf numFmtId="0" fontId="41" fillId="12" borderId="0" applyNumberFormat="0" applyBorder="0" applyAlignment="0" applyProtection="0"/>
    <xf numFmtId="0" fontId="40" fillId="13" borderId="0" applyNumberFormat="0" applyBorder="0" applyAlignment="0" applyProtection="0"/>
    <xf numFmtId="0" fontId="41" fillId="13" borderId="0" applyNumberFormat="0" applyBorder="0" applyAlignment="0" applyProtection="0"/>
    <xf numFmtId="0" fontId="40" fillId="14" borderId="0" applyNumberFormat="0" applyBorder="0" applyAlignment="0" applyProtection="0"/>
    <xf numFmtId="0" fontId="41" fillId="14"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0" fillId="14" borderId="0" applyNumberFormat="0" applyBorder="0" applyAlignment="0" applyProtection="0"/>
    <xf numFmtId="0" fontId="3" fillId="14" borderId="0" applyNumberFormat="0" applyBorder="0" applyAlignment="0" applyProtection="0"/>
    <xf numFmtId="0" fontId="40" fillId="15" borderId="0" applyNumberFormat="0" applyBorder="0" applyAlignment="0" applyProtection="0"/>
    <xf numFmtId="0" fontId="41" fillId="15" borderId="0" applyNumberFormat="0" applyBorder="0" applyAlignment="0" applyProtection="0"/>
    <xf numFmtId="0" fontId="40" fillId="16" borderId="0" applyNumberFormat="0" applyBorder="0" applyAlignment="0" applyProtection="0"/>
    <xf numFmtId="0" fontId="41" fillId="16" borderId="0" applyNumberFormat="0" applyBorder="0" applyAlignment="0" applyProtection="0"/>
    <xf numFmtId="0" fontId="40" fillId="17" borderId="0" applyNumberFormat="0" applyBorder="0" applyAlignment="0" applyProtection="0"/>
    <xf numFmtId="0" fontId="41" fillId="17" borderId="0" applyNumberFormat="0" applyBorder="0" applyAlignment="0" applyProtection="0"/>
    <xf numFmtId="0" fontId="40" fillId="12" borderId="0" applyNumberFormat="0" applyBorder="0" applyAlignment="0" applyProtection="0"/>
    <xf numFmtId="0" fontId="41" fillId="12" borderId="0" applyNumberFormat="0" applyBorder="0" applyAlignment="0" applyProtection="0"/>
    <xf numFmtId="0" fontId="40" fillId="15" borderId="0" applyNumberFormat="0" applyBorder="0" applyAlignment="0" applyProtection="0"/>
    <xf numFmtId="0" fontId="41" fillId="15" borderId="0" applyNumberFormat="0" applyBorder="0" applyAlignment="0" applyProtection="0"/>
    <xf numFmtId="0" fontId="40" fillId="18" borderId="0" applyNumberFormat="0" applyBorder="0" applyAlignment="0" applyProtection="0"/>
    <xf numFmtId="0" fontId="41" fillId="18"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6" borderId="0" applyNumberFormat="0" applyBorder="0" applyAlignment="0" applyProtection="0"/>
    <xf numFmtId="0" fontId="42" fillId="16"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20" borderId="0" applyNumberFormat="0" applyBorder="0" applyAlignment="0" applyProtection="0"/>
    <xf numFmtId="0" fontId="42" fillId="20"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39" fillId="19"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20" borderId="0" applyNumberFormat="0" applyBorder="0" applyAlignment="0" applyProtection="0"/>
    <xf numFmtId="0" fontId="39" fillId="21" borderId="0" applyNumberFormat="0" applyBorder="0" applyAlignment="0" applyProtection="0"/>
    <xf numFmtId="0" fontId="39" fillId="22" borderId="0" applyNumberFormat="0" applyBorder="0" applyAlignment="0" applyProtection="0"/>
    <xf numFmtId="0" fontId="42"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2" fillId="23" borderId="0" applyNumberFormat="0" applyBorder="0" applyAlignment="0" applyProtection="0"/>
    <xf numFmtId="0" fontId="43" fillId="30" borderId="0" applyNumberFormat="0" applyBorder="0" applyAlignment="0" applyProtection="0"/>
    <xf numFmtId="0" fontId="42" fillId="31" borderId="0" applyNumberFormat="0" applyBorder="0" applyAlignment="0" applyProtection="0"/>
    <xf numFmtId="0" fontId="41" fillId="32"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4"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3" fillId="36"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42" fillId="31" borderId="0" applyNumberFormat="0" applyBorder="0" applyAlignment="0" applyProtection="0"/>
    <xf numFmtId="0" fontId="43" fillId="37" borderId="0" applyNumberFormat="0" applyBorder="0" applyAlignment="0" applyProtection="0"/>
    <xf numFmtId="0" fontId="42" fillId="38" borderId="0" applyNumberFormat="0" applyBorder="0" applyAlignment="0" applyProtection="0"/>
    <xf numFmtId="0" fontId="41" fillId="39"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35"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3" fillId="27"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38" borderId="0" applyNumberFormat="0" applyBorder="0" applyAlignment="0" applyProtection="0"/>
    <xf numFmtId="0" fontId="43" fillId="43" borderId="0" applyNumberFormat="0" applyBorder="0" applyAlignment="0" applyProtection="0"/>
    <xf numFmtId="0" fontId="42" fillId="20" borderId="0" applyNumberFormat="0" applyBorder="0" applyAlignment="0" applyProtection="0"/>
    <xf numFmtId="0" fontId="41" fillId="35"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27"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3" fillId="27"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2" fillId="20" borderId="0" applyNumberFormat="0" applyBorder="0" applyAlignment="0" applyProtection="0"/>
    <xf numFmtId="0" fontId="43" fillId="44" borderId="0" applyNumberFormat="0" applyBorder="0" applyAlignment="0" applyProtection="0"/>
    <xf numFmtId="0" fontId="42" fillId="21" borderId="0" applyNumberFormat="0" applyBorder="0" applyAlignment="0" applyProtection="0"/>
    <xf numFmtId="0" fontId="41" fillId="24"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41" fillId="26" borderId="0" applyNumberFormat="0" applyBorder="0" applyAlignment="0" applyProtection="0"/>
    <xf numFmtId="0" fontId="43" fillId="26"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2" fillId="21" borderId="0" applyNumberFormat="0" applyBorder="0" applyAlignment="0" applyProtection="0"/>
    <xf numFmtId="0" fontId="43" fillId="29" borderId="0" applyNumberFormat="0" applyBorder="0" applyAlignment="0" applyProtection="0"/>
    <xf numFmtId="0" fontId="42" fillId="45" borderId="0" applyNumberFormat="0" applyBorder="0" applyAlignment="0" applyProtection="0"/>
    <xf numFmtId="0" fontId="41" fillId="46" borderId="0" applyNumberFormat="0" applyBorder="0" applyAlignment="0" applyProtection="0"/>
    <xf numFmtId="0" fontId="41" fillId="34"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3" fillId="47"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45" borderId="0" applyNumberFormat="0" applyBorder="0" applyAlignment="0" applyProtection="0"/>
    <xf numFmtId="0" fontId="43" fillId="49" borderId="0" applyNumberFormat="0" applyBorder="0" applyAlignment="0" applyProtection="0"/>
    <xf numFmtId="0" fontId="44" fillId="0" borderId="0"/>
    <xf numFmtId="49" fontId="39" fillId="11" borderId="1">
      <alignment horizontal="left" vertical="top"/>
      <protection locked="0"/>
    </xf>
    <xf numFmtId="49" fontId="39" fillId="11" borderId="1">
      <alignment horizontal="left" vertical="top"/>
      <protection locked="0"/>
    </xf>
    <xf numFmtId="49" fontId="39" fillId="0" borderId="1">
      <alignment horizontal="left" vertical="top"/>
      <protection locked="0"/>
    </xf>
    <xf numFmtId="49" fontId="39" fillId="0" borderId="1">
      <alignment horizontal="left" vertical="top"/>
      <protection locked="0"/>
    </xf>
    <xf numFmtId="49" fontId="39" fillId="50" borderId="1">
      <alignment horizontal="left" vertical="top"/>
      <protection locked="0"/>
    </xf>
    <xf numFmtId="49" fontId="39" fillId="50" borderId="1">
      <alignment horizontal="left" vertical="top"/>
      <protection locked="0"/>
    </xf>
    <xf numFmtId="0" fontId="39" fillId="0" borderId="0">
      <alignment horizontal="left" vertical="top" wrapText="1"/>
    </xf>
    <xf numFmtId="0" fontId="45" fillId="0" borderId="17">
      <alignment horizontal="left" vertical="top" wrapText="1"/>
    </xf>
    <xf numFmtId="49" fontId="44" fillId="0" borderId="0">
      <alignment horizontal="left" vertical="top" wrapText="1"/>
      <protection locked="0"/>
    </xf>
    <xf numFmtId="0" fontId="46" fillId="0" borderId="0">
      <alignment horizontal="left" vertical="top" wrapText="1"/>
    </xf>
    <xf numFmtId="49" fontId="44" fillId="0" borderId="1">
      <alignment horizontal="center" vertical="top" wrapText="1"/>
      <protection locked="0"/>
    </xf>
    <xf numFmtId="49" fontId="44" fillId="0" borderId="1">
      <alignment horizontal="center" vertical="top" wrapText="1"/>
      <protection locked="0"/>
    </xf>
    <xf numFmtId="49" fontId="39" fillId="0" borderId="0">
      <alignment horizontal="right" vertical="top"/>
      <protection locked="0"/>
    </xf>
    <xf numFmtId="49" fontId="39" fillId="11" borderId="1">
      <alignment horizontal="right" vertical="top"/>
      <protection locked="0"/>
    </xf>
    <xf numFmtId="49" fontId="39" fillId="11" borderId="1">
      <alignment horizontal="right" vertical="top"/>
      <protection locked="0"/>
    </xf>
    <xf numFmtId="0" fontId="39" fillId="11" borderId="1">
      <alignment horizontal="right" vertical="top"/>
      <protection locked="0"/>
    </xf>
    <xf numFmtId="0" fontId="39" fillId="11" borderId="1">
      <alignment horizontal="right" vertical="top"/>
      <protection locked="0"/>
    </xf>
    <xf numFmtId="49" fontId="39" fillId="0" borderId="1">
      <alignment horizontal="right" vertical="top"/>
      <protection locked="0"/>
    </xf>
    <xf numFmtId="49" fontId="39" fillId="0" borderId="1">
      <alignment horizontal="right" vertical="top"/>
      <protection locked="0"/>
    </xf>
    <xf numFmtId="0" fontId="39" fillId="0" borderId="1">
      <alignment horizontal="right" vertical="top"/>
      <protection locked="0"/>
    </xf>
    <xf numFmtId="0" fontId="39" fillId="0" borderId="1">
      <alignment horizontal="right" vertical="top"/>
      <protection locked="0"/>
    </xf>
    <xf numFmtId="49" fontId="39" fillId="50" borderId="1">
      <alignment horizontal="right" vertical="top"/>
      <protection locked="0"/>
    </xf>
    <xf numFmtId="49" fontId="39" fillId="50" borderId="1">
      <alignment horizontal="right" vertical="top"/>
      <protection locked="0"/>
    </xf>
    <xf numFmtId="0" fontId="39" fillId="50" borderId="1">
      <alignment horizontal="right" vertical="top"/>
      <protection locked="0"/>
    </xf>
    <xf numFmtId="0" fontId="39" fillId="50" borderId="1">
      <alignment horizontal="right" vertical="top"/>
      <protection locked="0"/>
    </xf>
    <xf numFmtId="49" fontId="44" fillId="0" borderId="0">
      <alignment horizontal="right" vertical="top" wrapText="1"/>
      <protection locked="0"/>
    </xf>
    <xf numFmtId="0" fontId="46" fillId="0" borderId="0">
      <alignment horizontal="right" vertical="top" wrapText="1"/>
    </xf>
    <xf numFmtId="49" fontId="44" fillId="0" borderId="0">
      <alignment horizontal="center" vertical="top" wrapText="1"/>
      <protection locked="0"/>
    </xf>
    <xf numFmtId="0" fontId="45" fillId="0" borderId="17">
      <alignment horizontal="center" vertical="top" wrapText="1"/>
    </xf>
    <xf numFmtId="49" fontId="39" fillId="0" borderId="1">
      <alignment horizontal="center" vertical="top" wrapText="1"/>
      <protection locked="0"/>
    </xf>
    <xf numFmtId="49" fontId="39" fillId="0" borderId="1">
      <alignment horizontal="center" vertical="top" wrapText="1"/>
      <protection locked="0"/>
    </xf>
    <xf numFmtId="0" fontId="39" fillId="0" borderId="1">
      <alignment horizontal="center" vertical="top" wrapText="1"/>
      <protection locked="0"/>
    </xf>
    <xf numFmtId="0" fontId="39" fillId="0" borderId="1">
      <alignment horizontal="center" vertical="top" wrapText="1"/>
      <protection locked="0"/>
    </xf>
    <xf numFmtId="0" fontId="33" fillId="6" borderId="0">
      <alignment horizontal="left" vertical="center" indent="1"/>
    </xf>
    <xf numFmtId="0" fontId="47" fillId="10" borderId="0" applyNumberFormat="0" applyBorder="0" applyAlignment="0" applyProtection="0"/>
    <xf numFmtId="0" fontId="47" fillId="10" borderId="0" applyNumberFormat="0" applyBorder="0" applyAlignment="0" applyProtection="0"/>
    <xf numFmtId="174" fontId="48" fillId="0" borderId="0" applyFill="0" applyBorder="0" applyAlignment="0"/>
    <xf numFmtId="175" fontId="48" fillId="0" borderId="0" applyFill="0" applyBorder="0" applyAlignment="0"/>
    <xf numFmtId="176" fontId="48" fillId="0" borderId="0" applyFill="0" applyBorder="0" applyAlignment="0"/>
    <xf numFmtId="177" fontId="48" fillId="0" borderId="0" applyFill="0" applyBorder="0" applyAlignment="0"/>
    <xf numFmtId="178" fontId="48" fillId="0" borderId="0" applyFill="0" applyBorder="0" applyAlignment="0"/>
    <xf numFmtId="174" fontId="48" fillId="0" borderId="0" applyFill="0" applyBorder="0" applyAlignment="0"/>
    <xf numFmtId="179" fontId="48" fillId="0" borderId="0" applyFill="0" applyBorder="0" applyAlignment="0"/>
    <xf numFmtId="175" fontId="48" fillId="0" borderId="0" applyFill="0" applyBorder="0" applyAlignment="0"/>
    <xf numFmtId="0" fontId="49" fillId="51" borderId="16" applyNumberFormat="0" applyAlignment="0" applyProtection="0"/>
    <xf numFmtId="0" fontId="50" fillId="51" borderId="16" applyNumberFormat="0" applyAlignment="0" applyProtection="0"/>
    <xf numFmtId="0" fontId="51" fillId="52" borderId="18" applyNumberFormat="0" applyAlignment="0" applyProtection="0"/>
    <xf numFmtId="0" fontId="42" fillId="52" borderId="18" applyNumberFormat="0" applyAlignment="0" applyProtection="0"/>
    <xf numFmtId="174" fontId="52" fillId="0" borderId="0" applyFont="0" applyFill="0" applyBorder="0" applyAlignment="0" applyProtection="0"/>
    <xf numFmtId="166" fontId="40" fillId="0" borderId="0" applyFont="0" applyFill="0" applyBorder="0" applyAlignment="0" applyProtection="0"/>
    <xf numFmtId="166" fontId="44" fillId="0" borderId="0" applyFont="0" applyFill="0" applyBorder="0" applyAlignment="0" applyProtection="0"/>
    <xf numFmtId="175" fontId="52" fillId="0" borderId="0" applyFont="0" applyFill="0" applyBorder="0" applyAlignment="0" applyProtection="0"/>
    <xf numFmtId="0" fontId="44" fillId="0" borderId="0"/>
    <xf numFmtId="0" fontId="44" fillId="0" borderId="0"/>
    <xf numFmtId="14" fontId="48" fillId="0" borderId="0" applyFill="0" applyBorder="0" applyAlignment="0"/>
    <xf numFmtId="0" fontId="3" fillId="0" borderId="0" applyNumberForma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57" borderId="0" applyNumberFormat="0" applyBorder="0" applyAlignment="0" applyProtection="0"/>
    <xf numFmtId="174" fontId="3" fillId="0" borderId="0" applyFill="0" applyBorder="0" applyAlignment="0"/>
    <xf numFmtId="175" fontId="3" fillId="0" borderId="0" applyFill="0" applyBorder="0" applyAlignment="0"/>
    <xf numFmtId="174" fontId="3" fillId="0" borderId="0" applyFill="0" applyBorder="0" applyAlignment="0"/>
    <xf numFmtId="179" fontId="3" fillId="0" borderId="0" applyFill="0" applyBorder="0" applyAlignment="0"/>
    <xf numFmtId="175" fontId="3" fillId="0" borderId="0" applyFill="0" applyBorder="0" applyAlignment="0"/>
    <xf numFmtId="0" fontId="9" fillId="0" borderId="0" applyFont="0" applyFill="0" applyBorder="0" applyAlignment="0" applyProtection="0"/>
    <xf numFmtId="0" fontId="9" fillId="0" borderId="0" applyFont="0" applyFill="0" applyBorder="0" applyAlignment="0" applyProtection="0"/>
    <xf numFmtId="182" fontId="9" fillId="0" borderId="0" applyFont="0" applyFill="0" applyBorder="0" applyAlignment="0" applyProtection="0"/>
    <xf numFmtId="0" fontId="53" fillId="0" borderId="0" applyNumberFormat="0" applyFill="0" applyBorder="0" applyAlignment="0" applyProtection="0"/>
    <xf numFmtId="0" fontId="3" fillId="0" borderId="0" applyNumberFormat="0" applyFill="0" applyBorder="0" applyAlignment="0" applyProtection="0"/>
    <xf numFmtId="183" fontId="30" fillId="0" borderId="19">
      <alignment horizontal="right" vertical="center"/>
    </xf>
    <xf numFmtId="184" fontId="54" fillId="0" borderId="20">
      <alignment horizontal="right" vertical="center"/>
      <protection locked="0"/>
    </xf>
    <xf numFmtId="0" fontId="55" fillId="1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31" fillId="58" borderId="0">
      <alignment vertical="center"/>
    </xf>
    <xf numFmtId="0" fontId="3" fillId="0" borderId="21" applyNumberFormat="0" applyAlignment="0" applyProtection="0">
      <alignment horizontal="left" vertical="center"/>
    </xf>
    <xf numFmtId="0" fontId="3" fillId="0" borderId="7">
      <alignment horizontal="left" vertical="center"/>
    </xf>
    <xf numFmtId="0" fontId="32" fillId="0" borderId="0">
      <alignment horizontal="left" vertical="center" indent="1"/>
    </xf>
    <xf numFmtId="0" fontId="56" fillId="0" borderId="22" applyNumberFormat="0" applyFill="0" applyAlignment="0" applyProtection="0"/>
    <xf numFmtId="0" fontId="3" fillId="0" borderId="22" applyNumberFormat="0" applyFill="0" applyAlignment="0" applyProtection="0"/>
    <xf numFmtId="0" fontId="57" fillId="0" borderId="23" applyNumberFormat="0" applyFill="0" applyAlignment="0" applyProtection="0"/>
    <xf numFmtId="0" fontId="3" fillId="0" borderId="23" applyNumberFormat="0" applyFill="0" applyAlignment="0" applyProtection="0"/>
    <xf numFmtId="0" fontId="58" fillId="0" borderId="24" applyNumberFormat="0" applyFill="0" applyAlignment="0" applyProtection="0"/>
    <xf numFmtId="0" fontId="3" fillId="0" borderId="24" applyNumberFormat="0" applyFill="0" applyAlignment="0" applyProtection="0"/>
    <xf numFmtId="0" fontId="58" fillId="0" borderId="0" applyNumberFormat="0" applyFill="0" applyBorder="0" applyAlignment="0" applyProtection="0"/>
    <xf numFmtId="0" fontId="3" fillId="0" borderId="0" applyNumberFormat="0" applyFill="0" applyBorder="0" applyAlignment="0" applyProtection="0"/>
    <xf numFmtId="0" fontId="59" fillId="14" borderId="16" applyNumberFormat="0" applyAlignment="0" applyProtection="0"/>
    <xf numFmtId="0" fontId="59" fillId="14" borderId="16" applyNumberFormat="0" applyAlignment="0" applyProtection="0"/>
    <xf numFmtId="183" fontId="60" fillId="59" borderId="19">
      <alignment horizontal="right" vertical="center"/>
      <protection locked="0"/>
    </xf>
    <xf numFmtId="184" fontId="61" fillId="59" borderId="20">
      <alignment horizontal="right" vertical="center"/>
      <protection locked="0"/>
    </xf>
    <xf numFmtId="185" fontId="62" fillId="60" borderId="0" applyProtection="0">
      <alignment vertical="center"/>
    </xf>
    <xf numFmtId="174" fontId="3" fillId="0" borderId="0" applyFill="0" applyBorder="0" applyAlignment="0"/>
    <xf numFmtId="175" fontId="3" fillId="0" borderId="0" applyFill="0" applyBorder="0" applyAlignment="0"/>
    <xf numFmtId="174" fontId="3" fillId="0" borderId="0" applyFill="0" applyBorder="0" applyAlignment="0"/>
    <xf numFmtId="179" fontId="3" fillId="0" borderId="0" applyFill="0" applyBorder="0" applyAlignment="0"/>
    <xf numFmtId="175" fontId="3" fillId="0" borderId="0" applyFill="0" applyBorder="0" applyAlignment="0"/>
    <xf numFmtId="0" fontId="50" fillId="0" borderId="25" applyNumberFormat="0" applyFill="0" applyAlignment="0" applyProtection="0"/>
    <xf numFmtId="0" fontId="50" fillId="0" borderId="25" applyNumberFormat="0" applyFill="0" applyAlignment="0" applyProtection="0"/>
    <xf numFmtId="0" fontId="44" fillId="0" borderId="0"/>
    <xf numFmtId="0" fontId="63" fillId="61" borderId="0" applyNumberFormat="0" applyBorder="0" applyAlignment="0" applyProtection="0"/>
    <xf numFmtId="0" fontId="64" fillId="47" borderId="0" applyNumberFormat="0" applyBorder="0" applyAlignment="0" applyProtection="0"/>
    <xf numFmtId="0" fontId="64" fillId="47" borderId="0" applyNumberFormat="0" applyBorder="0" applyAlignment="0" applyProtection="0"/>
    <xf numFmtId="0" fontId="64" fillId="47" borderId="0" applyNumberFormat="0" applyBorder="0" applyAlignment="0" applyProtection="0"/>
    <xf numFmtId="0" fontId="64" fillId="47" borderId="0" applyNumberFormat="0" applyBorder="0" applyAlignment="0" applyProtection="0"/>
    <xf numFmtId="0" fontId="39" fillId="0" borderId="20"/>
    <xf numFmtId="0" fontId="41" fillId="0" borderId="0"/>
    <xf numFmtId="0" fontId="38" fillId="0" borderId="0"/>
    <xf numFmtId="0" fontId="52" fillId="0" borderId="0"/>
    <xf numFmtId="0" fontId="44" fillId="0" borderId="0"/>
    <xf numFmtId="0" fontId="40" fillId="0" borderId="0"/>
    <xf numFmtId="0" fontId="65" fillId="62" borderId="0"/>
    <xf numFmtId="0" fontId="65" fillId="62" borderId="0"/>
    <xf numFmtId="0" fontId="44" fillId="0" borderId="0"/>
    <xf numFmtId="0" fontId="41" fillId="0" borderId="0"/>
    <xf numFmtId="0" fontId="39" fillId="0" borderId="0"/>
    <xf numFmtId="0" fontId="44" fillId="63" borderId="26" applyNumberFormat="0" applyFont="0" applyAlignment="0" applyProtection="0"/>
    <xf numFmtId="0" fontId="65" fillId="46" borderId="27" applyNumberFormat="0" applyFont="0" applyAlignment="0" applyProtection="0"/>
    <xf numFmtId="0" fontId="65" fillId="46" borderId="27" applyNumberFormat="0" applyFont="0" applyAlignment="0" applyProtection="0"/>
    <xf numFmtId="0" fontId="65" fillId="46" borderId="27" applyNumberFormat="0" applyFont="0" applyAlignment="0" applyProtection="0"/>
    <xf numFmtId="0" fontId="65" fillId="46" borderId="27" applyNumberFormat="0" applyFont="0" applyAlignment="0" applyProtection="0"/>
    <xf numFmtId="0" fontId="66" fillId="51" borderId="28" applyNumberFormat="0" applyAlignment="0" applyProtection="0"/>
    <xf numFmtId="0" fontId="3" fillId="51" borderId="28" applyNumberFormat="0" applyAlignment="0" applyProtection="0"/>
    <xf numFmtId="178" fontId="52" fillId="0" borderId="0" applyFont="0" applyFill="0" applyBorder="0" applyAlignment="0" applyProtection="0"/>
    <xf numFmtId="186" fontId="52" fillId="0" borderId="0" applyFont="0" applyFill="0" applyBorder="0" applyAlignment="0" applyProtection="0"/>
    <xf numFmtId="9" fontId="40" fillId="0" borderId="0" applyFont="0" applyFill="0" applyBorder="0" applyAlignment="0" applyProtection="0"/>
    <xf numFmtId="9" fontId="44" fillId="0" borderId="0" applyFont="0" applyFill="0" applyBorder="0" applyAlignment="0" applyProtection="0"/>
    <xf numFmtId="174" fontId="3" fillId="0" borderId="0" applyFill="0" applyBorder="0" applyAlignment="0"/>
    <xf numFmtId="175" fontId="3" fillId="0" borderId="0" applyFill="0" applyBorder="0" applyAlignment="0"/>
    <xf numFmtId="174" fontId="3" fillId="0" borderId="0" applyFill="0" applyBorder="0" applyAlignment="0"/>
    <xf numFmtId="179" fontId="3" fillId="0" borderId="0" applyFill="0" applyBorder="0" applyAlignment="0"/>
    <xf numFmtId="175" fontId="3" fillId="0" borderId="0" applyFill="0" applyBorder="0" applyAlignment="0"/>
    <xf numFmtId="4" fontId="48" fillId="64" borderId="28" applyNumberFormat="0" applyProtection="0">
      <alignment vertical="center"/>
    </xf>
    <xf numFmtId="4" fontId="67" fillId="61" borderId="27" applyNumberFormat="0" applyProtection="0">
      <alignment vertical="center"/>
    </xf>
    <xf numFmtId="4" fontId="67" fillId="61" borderId="27" applyNumberFormat="0" applyProtection="0">
      <alignment vertical="center"/>
    </xf>
    <xf numFmtId="4" fontId="67" fillId="61" borderId="27" applyNumberFormat="0" applyProtection="0">
      <alignment vertical="center"/>
    </xf>
    <xf numFmtId="4" fontId="67" fillId="61" borderId="27" applyNumberFormat="0" applyProtection="0">
      <alignment vertical="center"/>
    </xf>
    <xf numFmtId="4" fontId="67" fillId="61" borderId="27" applyNumberFormat="0" applyProtection="0">
      <alignment vertical="center"/>
    </xf>
    <xf numFmtId="4" fontId="3" fillId="64" borderId="28" applyNumberFormat="0" applyProtection="0">
      <alignment vertical="center"/>
    </xf>
    <xf numFmtId="4" fontId="39" fillId="64" borderId="27" applyNumberFormat="0" applyProtection="0">
      <alignment vertical="center"/>
    </xf>
    <xf numFmtId="4" fontId="39" fillId="64" borderId="27" applyNumberFormat="0" applyProtection="0">
      <alignment vertical="center"/>
    </xf>
    <xf numFmtId="4" fontId="39" fillId="64" borderId="27" applyNumberFormat="0" applyProtection="0">
      <alignment vertical="center"/>
    </xf>
    <xf numFmtId="4" fontId="39" fillId="64" borderId="27" applyNumberFormat="0" applyProtection="0">
      <alignment vertical="center"/>
    </xf>
    <xf numFmtId="4" fontId="39" fillId="64" borderId="27" applyNumberFormat="0" applyProtection="0">
      <alignment vertical="center"/>
    </xf>
    <xf numFmtId="4" fontId="48" fillId="64" borderId="28" applyNumberFormat="0" applyProtection="0">
      <alignment horizontal="left" vertical="center" indent="1"/>
    </xf>
    <xf numFmtId="4" fontId="67" fillId="64" borderId="27" applyNumberFormat="0" applyProtection="0">
      <alignment horizontal="left" vertical="center" indent="1"/>
    </xf>
    <xf numFmtId="4" fontId="67" fillId="64" borderId="27" applyNumberFormat="0" applyProtection="0">
      <alignment horizontal="left" vertical="center" indent="1"/>
    </xf>
    <xf numFmtId="4" fontId="67" fillId="64" borderId="27" applyNumberFormat="0" applyProtection="0">
      <alignment horizontal="left" vertical="center" indent="1"/>
    </xf>
    <xf numFmtId="4" fontId="67" fillId="64" borderId="27" applyNumberFormat="0" applyProtection="0">
      <alignment horizontal="left" vertical="center" indent="1"/>
    </xf>
    <xf numFmtId="4" fontId="67" fillId="64" borderId="27" applyNumberFormat="0" applyProtection="0">
      <alignment horizontal="left" vertical="center" indent="1"/>
    </xf>
    <xf numFmtId="4" fontId="48" fillId="64" borderId="28" applyNumberFormat="0" applyProtection="0">
      <alignment horizontal="left" vertical="center" indent="1"/>
    </xf>
    <xf numFmtId="0" fontId="39" fillId="61" borderId="29" applyNumberFormat="0" applyProtection="0">
      <alignment horizontal="left" vertical="top" indent="1"/>
    </xf>
    <xf numFmtId="0" fontId="39" fillId="61" borderId="29" applyNumberFormat="0" applyProtection="0">
      <alignment horizontal="left" vertical="top" indent="1"/>
    </xf>
    <xf numFmtId="0" fontId="39" fillId="61" borderId="29" applyNumberFormat="0" applyProtection="0">
      <alignment horizontal="left" vertical="top" indent="1"/>
    </xf>
    <xf numFmtId="0" fontId="39" fillId="61" borderId="29" applyNumberFormat="0" applyProtection="0">
      <alignment horizontal="left" vertical="top" indent="1"/>
    </xf>
    <xf numFmtId="0" fontId="39" fillId="61" borderId="29" applyNumberFormat="0" applyProtection="0">
      <alignment horizontal="left" vertical="top" indent="1"/>
    </xf>
    <xf numFmtId="0" fontId="3" fillId="7" borderId="30" applyNumberFormat="0" applyProtection="0">
      <alignment horizontal="center" vertical="center" wrapText="1"/>
    </xf>
    <xf numFmtId="4" fontId="67" fillId="21" borderId="27" applyNumberFormat="0" applyProtection="0">
      <alignment horizontal="left" vertical="center" indent="1"/>
    </xf>
    <xf numFmtId="4" fontId="67" fillId="21" borderId="27" applyNumberFormat="0" applyProtection="0">
      <alignment horizontal="left" vertical="center" indent="1"/>
    </xf>
    <xf numFmtId="4" fontId="67" fillId="21" borderId="27" applyNumberFormat="0" applyProtection="0">
      <alignment horizontal="left" vertical="center" indent="1"/>
    </xf>
    <xf numFmtId="4" fontId="67" fillId="21" borderId="27" applyNumberFormat="0" applyProtection="0">
      <alignment horizontal="left" vertical="center" indent="1"/>
    </xf>
    <xf numFmtId="4" fontId="67" fillId="21" borderId="27" applyNumberFormat="0" applyProtection="0">
      <alignment horizontal="left" vertical="center" indent="1"/>
    </xf>
    <xf numFmtId="4" fontId="67" fillId="21" borderId="27" applyNumberFormat="0" applyProtection="0">
      <alignment horizontal="left" vertical="center" indent="1"/>
    </xf>
    <xf numFmtId="4" fontId="48" fillId="65" borderId="28" applyNumberFormat="0" applyProtection="0">
      <alignment horizontal="right" vertical="center"/>
    </xf>
    <xf numFmtId="4" fontId="67" fillId="10" borderId="27" applyNumberFormat="0" applyProtection="0">
      <alignment horizontal="right" vertical="center"/>
    </xf>
    <xf numFmtId="4" fontId="67" fillId="10" borderId="27" applyNumberFormat="0" applyProtection="0">
      <alignment horizontal="right" vertical="center"/>
    </xf>
    <xf numFmtId="4" fontId="67" fillId="10" borderId="27" applyNumberFormat="0" applyProtection="0">
      <alignment horizontal="right" vertical="center"/>
    </xf>
    <xf numFmtId="4" fontId="67" fillId="10" borderId="27" applyNumberFormat="0" applyProtection="0">
      <alignment horizontal="right" vertical="center"/>
    </xf>
    <xf numFmtId="4" fontId="67" fillId="10" borderId="27" applyNumberFormat="0" applyProtection="0">
      <alignment horizontal="right" vertical="center"/>
    </xf>
    <xf numFmtId="4" fontId="48" fillId="66" borderId="28" applyNumberFormat="0" applyProtection="0">
      <alignment horizontal="right" vertical="center"/>
    </xf>
    <xf numFmtId="4" fontId="67" fillId="67" borderId="27" applyNumberFormat="0" applyProtection="0">
      <alignment horizontal="right" vertical="center"/>
    </xf>
    <xf numFmtId="4" fontId="67" fillId="67" borderId="27" applyNumberFormat="0" applyProtection="0">
      <alignment horizontal="right" vertical="center"/>
    </xf>
    <xf numFmtId="4" fontId="67" fillId="67" borderId="27" applyNumberFormat="0" applyProtection="0">
      <alignment horizontal="right" vertical="center"/>
    </xf>
    <xf numFmtId="4" fontId="67" fillId="67" borderId="27" applyNumberFormat="0" applyProtection="0">
      <alignment horizontal="right" vertical="center"/>
    </xf>
    <xf numFmtId="4" fontId="67" fillId="67" borderId="27" applyNumberFormat="0" applyProtection="0">
      <alignment horizontal="right" vertical="center"/>
    </xf>
    <xf numFmtId="4" fontId="48" fillId="68" borderId="28" applyNumberFormat="0" applyProtection="0">
      <alignment horizontal="right" vertical="center"/>
    </xf>
    <xf numFmtId="4" fontId="67" fillId="31" borderId="17" applyNumberFormat="0" applyProtection="0">
      <alignment horizontal="right" vertical="center"/>
    </xf>
    <xf numFmtId="4" fontId="67" fillId="31" borderId="17" applyNumberFormat="0" applyProtection="0">
      <alignment horizontal="right" vertical="center"/>
    </xf>
    <xf numFmtId="4" fontId="67" fillId="31" borderId="17" applyNumberFormat="0" applyProtection="0">
      <alignment horizontal="right" vertical="center"/>
    </xf>
    <xf numFmtId="4" fontId="67" fillId="31" borderId="17" applyNumberFormat="0" applyProtection="0">
      <alignment horizontal="right" vertical="center"/>
    </xf>
    <xf numFmtId="4" fontId="67" fillId="31" borderId="17" applyNumberFormat="0" applyProtection="0">
      <alignment horizontal="right" vertical="center"/>
    </xf>
    <xf numFmtId="4" fontId="48" fillId="69" borderId="28" applyNumberFormat="0" applyProtection="0">
      <alignment horizontal="right" vertical="center"/>
    </xf>
    <xf numFmtId="4" fontId="67" fillId="18" borderId="27" applyNumberFormat="0" applyProtection="0">
      <alignment horizontal="right" vertical="center"/>
    </xf>
    <xf numFmtId="4" fontId="67" fillId="18" borderId="27" applyNumberFormat="0" applyProtection="0">
      <alignment horizontal="right" vertical="center"/>
    </xf>
    <xf numFmtId="4" fontId="67" fillId="18" borderId="27" applyNumberFormat="0" applyProtection="0">
      <alignment horizontal="right" vertical="center"/>
    </xf>
    <xf numFmtId="4" fontId="67" fillId="18" borderId="27" applyNumberFormat="0" applyProtection="0">
      <alignment horizontal="right" vertical="center"/>
    </xf>
    <xf numFmtId="4" fontId="67" fillId="18" borderId="27" applyNumberFormat="0" applyProtection="0">
      <alignment horizontal="right" vertical="center"/>
    </xf>
    <xf numFmtId="4" fontId="48" fillId="70" borderId="28" applyNumberFormat="0" applyProtection="0">
      <alignment horizontal="right" vertical="center"/>
    </xf>
    <xf numFmtId="4" fontId="67" fillId="22" borderId="27" applyNumberFormat="0" applyProtection="0">
      <alignment horizontal="right" vertical="center"/>
    </xf>
    <xf numFmtId="4" fontId="67" fillId="22" borderId="27" applyNumberFormat="0" applyProtection="0">
      <alignment horizontal="right" vertical="center"/>
    </xf>
    <xf numFmtId="4" fontId="67" fillId="22" borderId="27" applyNumberFormat="0" applyProtection="0">
      <alignment horizontal="right" vertical="center"/>
    </xf>
    <xf numFmtId="4" fontId="67" fillId="22" borderId="27" applyNumberFormat="0" applyProtection="0">
      <alignment horizontal="right" vertical="center"/>
    </xf>
    <xf numFmtId="4" fontId="67" fillId="22" borderId="27" applyNumberFormat="0" applyProtection="0">
      <alignment horizontal="right" vertical="center"/>
    </xf>
    <xf numFmtId="4" fontId="48" fillId="71" borderId="28" applyNumberFormat="0" applyProtection="0">
      <alignment horizontal="right" vertical="center"/>
    </xf>
    <xf numFmtId="4" fontId="67" fillId="45" borderId="27" applyNumberFormat="0" applyProtection="0">
      <alignment horizontal="right" vertical="center"/>
    </xf>
    <xf numFmtId="4" fontId="67" fillId="45" borderId="27" applyNumberFormat="0" applyProtection="0">
      <alignment horizontal="right" vertical="center"/>
    </xf>
    <xf numFmtId="4" fontId="67" fillId="45" borderId="27" applyNumberFormat="0" applyProtection="0">
      <alignment horizontal="right" vertical="center"/>
    </xf>
    <xf numFmtId="4" fontId="67" fillId="45" borderId="27" applyNumberFormat="0" applyProtection="0">
      <alignment horizontal="right" vertical="center"/>
    </xf>
    <xf numFmtId="4" fontId="67" fillId="45" borderId="27" applyNumberFormat="0" applyProtection="0">
      <alignment horizontal="right" vertical="center"/>
    </xf>
    <xf numFmtId="4" fontId="48" fillId="72" borderId="28" applyNumberFormat="0" applyProtection="0">
      <alignment horizontal="right" vertical="center"/>
    </xf>
    <xf numFmtId="4" fontId="67" fillId="38" borderId="27" applyNumberFormat="0" applyProtection="0">
      <alignment horizontal="right" vertical="center"/>
    </xf>
    <xf numFmtId="4" fontId="67" fillId="38" borderId="27" applyNumberFormat="0" applyProtection="0">
      <alignment horizontal="right" vertical="center"/>
    </xf>
    <xf numFmtId="4" fontId="67" fillId="38" borderId="27" applyNumberFormat="0" applyProtection="0">
      <alignment horizontal="right" vertical="center"/>
    </xf>
    <xf numFmtId="4" fontId="67" fillId="38" borderId="27" applyNumberFormat="0" applyProtection="0">
      <alignment horizontal="right" vertical="center"/>
    </xf>
    <xf numFmtId="4" fontId="67" fillId="38" borderId="27" applyNumberFormat="0" applyProtection="0">
      <alignment horizontal="right" vertical="center"/>
    </xf>
    <xf numFmtId="4" fontId="48" fillId="73" borderId="28" applyNumberFormat="0" applyProtection="0">
      <alignment horizontal="right" vertical="center"/>
    </xf>
    <xf numFmtId="4" fontId="67" fillId="74" borderId="27" applyNumberFormat="0" applyProtection="0">
      <alignment horizontal="right" vertical="center"/>
    </xf>
    <xf numFmtId="4" fontId="67" fillId="74" borderId="27" applyNumberFormat="0" applyProtection="0">
      <alignment horizontal="right" vertical="center"/>
    </xf>
    <xf numFmtId="4" fontId="67" fillId="74" borderId="27" applyNumberFormat="0" applyProtection="0">
      <alignment horizontal="right" vertical="center"/>
    </xf>
    <xf numFmtId="4" fontId="67" fillId="74" borderId="27" applyNumberFormat="0" applyProtection="0">
      <alignment horizontal="right" vertical="center"/>
    </xf>
    <xf numFmtId="4" fontId="67" fillId="74" borderId="27" applyNumberFormat="0" applyProtection="0">
      <alignment horizontal="right" vertical="center"/>
    </xf>
    <xf numFmtId="4" fontId="48" fillId="75" borderId="28" applyNumberFormat="0" applyProtection="0">
      <alignment horizontal="right" vertical="center"/>
    </xf>
    <xf numFmtId="4" fontId="67" fillId="17" borderId="27" applyNumberFormat="0" applyProtection="0">
      <alignment horizontal="right" vertical="center"/>
    </xf>
    <xf numFmtId="4" fontId="67" fillId="17" borderId="27" applyNumberFormat="0" applyProtection="0">
      <alignment horizontal="right" vertical="center"/>
    </xf>
    <xf numFmtId="4" fontId="67" fillId="17" borderId="27" applyNumberFormat="0" applyProtection="0">
      <alignment horizontal="right" vertical="center"/>
    </xf>
    <xf numFmtId="4" fontId="67" fillId="17" borderId="27" applyNumberFormat="0" applyProtection="0">
      <alignment horizontal="right" vertical="center"/>
    </xf>
    <xf numFmtId="4" fontId="67" fillId="17" borderId="27" applyNumberFormat="0" applyProtection="0">
      <alignment horizontal="right" vertical="center"/>
    </xf>
    <xf numFmtId="4" fontId="68" fillId="76" borderId="28" applyNumberFormat="0" applyProtection="0">
      <alignment horizontal="left" vertical="center" indent="1"/>
    </xf>
    <xf numFmtId="4" fontId="67" fillId="77" borderId="17" applyNumberFormat="0" applyProtection="0">
      <alignment horizontal="left" vertical="center" indent="1"/>
    </xf>
    <xf numFmtId="4" fontId="67" fillId="77" borderId="17" applyNumberFormat="0" applyProtection="0">
      <alignment horizontal="left" vertical="center" indent="1"/>
    </xf>
    <xf numFmtId="4" fontId="67" fillId="77" borderId="17" applyNumberFormat="0" applyProtection="0">
      <alignment horizontal="left" vertical="center" indent="1"/>
    </xf>
    <xf numFmtId="4" fontId="67" fillId="77" borderId="17" applyNumberFormat="0" applyProtection="0">
      <alignment horizontal="left" vertical="center" indent="1"/>
    </xf>
    <xf numFmtId="4" fontId="67" fillId="77" borderId="17" applyNumberFormat="0" applyProtection="0">
      <alignment horizontal="left" vertical="center" indent="1"/>
    </xf>
    <xf numFmtId="4" fontId="48" fillId="78" borderId="31" applyNumberFormat="0" applyProtection="0">
      <alignment horizontal="left" vertical="center" indent="1"/>
    </xf>
    <xf numFmtId="4" fontId="52" fillId="79" borderId="17" applyNumberFormat="0" applyProtection="0">
      <alignment horizontal="left" vertical="center" indent="1"/>
    </xf>
    <xf numFmtId="4" fontId="52" fillId="79" borderId="17" applyNumberFormat="0" applyProtection="0">
      <alignment horizontal="left" vertical="center" indent="1"/>
    </xf>
    <xf numFmtId="4" fontId="52" fillId="79" borderId="17" applyNumberFormat="0" applyProtection="0">
      <alignment horizontal="left" vertical="center" indent="1"/>
    </xf>
    <xf numFmtId="4" fontId="52" fillId="79" borderId="17" applyNumberFormat="0" applyProtection="0">
      <alignment horizontal="left" vertical="center" indent="1"/>
    </xf>
    <xf numFmtId="4" fontId="52" fillId="79" borderId="17" applyNumberFormat="0" applyProtection="0">
      <alignment horizontal="left" vertical="center" indent="1"/>
    </xf>
    <xf numFmtId="4" fontId="69" fillId="80" borderId="0" applyNumberFormat="0" applyProtection="0">
      <alignment horizontal="left" vertical="center" indent="1"/>
    </xf>
    <xf numFmtId="4" fontId="52" fillId="79" borderId="17" applyNumberFormat="0" applyProtection="0">
      <alignment horizontal="left" vertical="center" indent="1"/>
    </xf>
    <xf numFmtId="4" fontId="52" fillId="79" borderId="17" applyNumberFormat="0" applyProtection="0">
      <alignment horizontal="left" vertical="center" indent="1"/>
    </xf>
    <xf numFmtId="4" fontId="52" fillId="79" borderId="17" applyNumberFormat="0" applyProtection="0">
      <alignment horizontal="left" vertical="center" indent="1"/>
    </xf>
    <xf numFmtId="4" fontId="52" fillId="79" borderId="17" applyNumberFormat="0" applyProtection="0">
      <alignment horizontal="left" vertical="center" indent="1"/>
    </xf>
    <xf numFmtId="4" fontId="52" fillId="79" borderId="17" applyNumberFormat="0" applyProtection="0">
      <alignment horizontal="left" vertical="center" indent="1"/>
    </xf>
    <xf numFmtId="0" fontId="38" fillId="7" borderId="30" applyNumberFormat="0" applyProtection="0">
      <alignment horizontal="left" vertical="center" indent="1"/>
    </xf>
    <xf numFmtId="4" fontId="67" fillId="81" borderId="27" applyNumberFormat="0" applyProtection="0">
      <alignment horizontal="right" vertical="center"/>
    </xf>
    <xf numFmtId="4" fontId="67" fillId="81" borderId="27" applyNumberFormat="0" applyProtection="0">
      <alignment horizontal="right" vertical="center"/>
    </xf>
    <xf numFmtId="4" fontId="67" fillId="81" borderId="27" applyNumberFormat="0" applyProtection="0">
      <alignment horizontal="right" vertical="center"/>
    </xf>
    <xf numFmtId="4" fontId="67" fillId="81" borderId="27" applyNumberFormat="0" applyProtection="0">
      <alignment horizontal="right" vertical="center"/>
    </xf>
    <xf numFmtId="4" fontId="67" fillId="81" borderId="27" applyNumberFormat="0" applyProtection="0">
      <alignment horizontal="right" vertical="center"/>
    </xf>
    <xf numFmtId="4" fontId="3" fillId="78" borderId="30" applyNumberFormat="0" applyProtection="0">
      <alignment horizontal="left" vertical="center" wrapText="1" indent="1"/>
    </xf>
    <xf numFmtId="4" fontId="67" fillId="82" borderId="17" applyNumberFormat="0" applyProtection="0">
      <alignment horizontal="left" vertical="center" indent="1"/>
    </xf>
    <xf numFmtId="4" fontId="67" fillId="82" borderId="17" applyNumberFormat="0" applyProtection="0">
      <alignment horizontal="left" vertical="center" indent="1"/>
    </xf>
    <xf numFmtId="4" fontId="67" fillId="82" borderId="17" applyNumberFormat="0" applyProtection="0">
      <alignment horizontal="left" vertical="center" indent="1"/>
    </xf>
    <xf numFmtId="4" fontId="67" fillId="82" borderId="17" applyNumberFormat="0" applyProtection="0">
      <alignment horizontal="left" vertical="center" indent="1"/>
    </xf>
    <xf numFmtId="4" fontId="67" fillId="82" borderId="17" applyNumberFormat="0" applyProtection="0">
      <alignment horizontal="left" vertical="center" indent="1"/>
    </xf>
    <xf numFmtId="4" fontId="3" fillId="83" borderId="30" applyNumberFormat="0" applyProtection="0">
      <alignment horizontal="left" vertical="center" wrapText="1" indent="1"/>
    </xf>
    <xf numFmtId="4" fontId="67" fillId="81" borderId="17" applyNumberFormat="0" applyProtection="0">
      <alignment horizontal="left" vertical="center" indent="1"/>
    </xf>
    <xf numFmtId="4" fontId="67" fillId="81" borderId="17" applyNumberFormat="0" applyProtection="0">
      <alignment horizontal="left" vertical="center" indent="1"/>
    </xf>
    <xf numFmtId="4" fontId="67" fillId="81" borderId="17" applyNumberFormat="0" applyProtection="0">
      <alignment horizontal="left" vertical="center" indent="1"/>
    </xf>
    <xf numFmtId="4" fontId="67" fillId="81" borderId="17" applyNumberFormat="0" applyProtection="0">
      <alignment horizontal="left" vertical="center" indent="1"/>
    </xf>
    <xf numFmtId="4" fontId="67" fillId="81" borderId="17" applyNumberFormat="0" applyProtection="0">
      <alignment horizontal="left" vertical="center" indent="1"/>
    </xf>
    <xf numFmtId="0" fontId="38" fillId="84" borderId="30" applyNumberFormat="0" applyProtection="0">
      <alignment horizontal="left" vertical="center" wrapText="1" indent="2"/>
    </xf>
    <xf numFmtId="0" fontId="67" fillId="51" borderId="27" applyNumberFormat="0" applyProtection="0">
      <alignment horizontal="left" vertical="center" indent="1"/>
    </xf>
    <xf numFmtId="0" fontId="67" fillId="51" borderId="27" applyNumberFormat="0" applyProtection="0">
      <alignment horizontal="left" vertical="center" indent="1"/>
    </xf>
    <xf numFmtId="0" fontId="67" fillId="51" borderId="27" applyNumberFormat="0" applyProtection="0">
      <alignment horizontal="left" vertical="center" indent="1"/>
    </xf>
    <xf numFmtId="0" fontId="67" fillId="51" borderId="27" applyNumberFormat="0" applyProtection="0">
      <alignment horizontal="left" vertical="center" indent="1"/>
    </xf>
    <xf numFmtId="0" fontId="67" fillId="51" borderId="27" applyNumberFormat="0" applyProtection="0">
      <alignment horizontal="left" vertical="center" indent="1"/>
    </xf>
    <xf numFmtId="0" fontId="67" fillId="51" borderId="27" applyNumberFormat="0" applyProtection="0">
      <alignment horizontal="left" vertical="center" indent="1"/>
    </xf>
    <xf numFmtId="0" fontId="38" fillId="79" borderId="29" applyNumberFormat="0" applyProtection="0">
      <alignment horizontal="left" vertical="center" indent="1"/>
    </xf>
    <xf numFmtId="0" fontId="70" fillId="83" borderId="30" applyNumberFormat="0" applyProtection="0">
      <alignment horizontal="center" vertical="center" wrapText="1"/>
    </xf>
    <xf numFmtId="0" fontId="65" fillId="79" borderId="29" applyNumberFormat="0" applyProtection="0">
      <alignment horizontal="left" vertical="top" indent="1"/>
    </xf>
    <xf numFmtId="0" fontId="65" fillId="79" borderId="29" applyNumberFormat="0" applyProtection="0">
      <alignment horizontal="left" vertical="top" indent="1"/>
    </xf>
    <xf numFmtId="0" fontId="65" fillId="79" borderId="29" applyNumberFormat="0" applyProtection="0">
      <alignment horizontal="left" vertical="top" indent="1"/>
    </xf>
    <xf numFmtId="0" fontId="65" fillId="79" borderId="29" applyNumberFormat="0" applyProtection="0">
      <alignment horizontal="left" vertical="top" indent="1"/>
    </xf>
    <xf numFmtId="0" fontId="65" fillId="79" borderId="29" applyNumberFormat="0" applyProtection="0">
      <alignment horizontal="left" vertical="top" indent="1"/>
    </xf>
    <xf numFmtId="0" fontId="65" fillId="79" borderId="29" applyNumberFormat="0" applyProtection="0">
      <alignment horizontal="left" vertical="top" indent="1"/>
    </xf>
    <xf numFmtId="0" fontId="65" fillId="79" borderId="29" applyNumberFormat="0" applyProtection="0">
      <alignment horizontal="left" vertical="top" indent="1"/>
    </xf>
    <xf numFmtId="0" fontId="65" fillId="79" borderId="29" applyNumberFormat="0" applyProtection="0">
      <alignment horizontal="left" vertical="top" indent="1"/>
    </xf>
    <xf numFmtId="0" fontId="38" fillId="79" borderId="29" applyNumberFormat="0" applyProtection="0">
      <alignment horizontal="left" vertical="top" indent="1"/>
    </xf>
    <xf numFmtId="0" fontId="38" fillId="85" borderId="30" applyNumberFormat="0" applyProtection="0">
      <alignment horizontal="left" vertical="center" wrapText="1" indent="4"/>
    </xf>
    <xf numFmtId="0" fontId="67" fillId="86" borderId="27" applyNumberFormat="0" applyProtection="0">
      <alignment horizontal="left" vertical="center" indent="1"/>
    </xf>
    <xf numFmtId="0" fontId="67" fillId="86" borderId="27" applyNumberFormat="0" applyProtection="0">
      <alignment horizontal="left" vertical="center" indent="1"/>
    </xf>
    <xf numFmtId="0" fontId="67" fillId="86" borderId="27" applyNumberFormat="0" applyProtection="0">
      <alignment horizontal="left" vertical="center" indent="1"/>
    </xf>
    <xf numFmtId="0" fontId="67" fillId="86" borderId="27" applyNumberFormat="0" applyProtection="0">
      <alignment horizontal="left" vertical="center" indent="1"/>
    </xf>
    <xf numFmtId="0" fontId="67" fillId="86" borderId="27" applyNumberFormat="0" applyProtection="0">
      <alignment horizontal="left" vertical="center" indent="1"/>
    </xf>
    <xf numFmtId="0" fontId="67" fillId="86" borderId="27" applyNumberFormat="0" applyProtection="0">
      <alignment horizontal="left" vertical="center" indent="1"/>
    </xf>
    <xf numFmtId="0" fontId="38" fillId="81" borderId="29" applyNumberFormat="0" applyProtection="0">
      <alignment horizontal="left" vertical="center" indent="1"/>
    </xf>
    <xf numFmtId="0" fontId="70" fillId="87" borderId="30" applyNumberFormat="0" applyProtection="0">
      <alignment horizontal="center" vertical="center" wrapText="1"/>
    </xf>
    <xf numFmtId="0" fontId="65" fillId="81" borderId="29" applyNumberFormat="0" applyProtection="0">
      <alignment horizontal="left" vertical="top" indent="1"/>
    </xf>
    <xf numFmtId="0" fontId="65" fillId="81" borderId="29" applyNumberFormat="0" applyProtection="0">
      <alignment horizontal="left" vertical="top" indent="1"/>
    </xf>
    <xf numFmtId="0" fontId="65" fillId="81" borderId="29" applyNumberFormat="0" applyProtection="0">
      <alignment horizontal="left" vertical="top" indent="1"/>
    </xf>
    <xf numFmtId="0" fontId="65" fillId="81" borderId="29" applyNumberFormat="0" applyProtection="0">
      <alignment horizontal="left" vertical="top" indent="1"/>
    </xf>
    <xf numFmtId="0" fontId="65" fillId="81" borderId="29" applyNumberFormat="0" applyProtection="0">
      <alignment horizontal="left" vertical="top" indent="1"/>
    </xf>
    <xf numFmtId="0" fontId="65" fillId="81" borderId="29" applyNumberFormat="0" applyProtection="0">
      <alignment horizontal="left" vertical="top" indent="1"/>
    </xf>
    <xf numFmtId="0" fontId="65" fillId="81" borderId="29" applyNumberFormat="0" applyProtection="0">
      <alignment horizontal="left" vertical="top" indent="1"/>
    </xf>
    <xf numFmtId="0" fontId="65" fillId="81" borderId="29" applyNumberFormat="0" applyProtection="0">
      <alignment horizontal="left" vertical="top" indent="1"/>
    </xf>
    <xf numFmtId="0" fontId="38" fillId="81" borderId="29" applyNumberFormat="0" applyProtection="0">
      <alignment horizontal="left" vertical="top" indent="1"/>
    </xf>
    <xf numFmtId="0" fontId="38" fillId="88" borderId="30" applyNumberFormat="0" applyProtection="0">
      <alignment horizontal="left" vertical="center" wrapText="1" indent="6"/>
    </xf>
    <xf numFmtId="0" fontId="67" fillId="15" borderId="27" applyNumberFormat="0" applyProtection="0">
      <alignment horizontal="left" vertical="center" indent="1"/>
    </xf>
    <xf numFmtId="0" fontId="67" fillId="15" borderId="27" applyNumberFormat="0" applyProtection="0">
      <alignment horizontal="left" vertical="center" indent="1"/>
    </xf>
    <xf numFmtId="0" fontId="67" fillId="15" borderId="27" applyNumberFormat="0" applyProtection="0">
      <alignment horizontal="left" vertical="center" indent="1"/>
    </xf>
    <xf numFmtId="0" fontId="67" fillId="15" borderId="27" applyNumberFormat="0" applyProtection="0">
      <alignment horizontal="left" vertical="center" indent="1"/>
    </xf>
    <xf numFmtId="0" fontId="67" fillId="15" borderId="27" applyNumberFormat="0" applyProtection="0">
      <alignment horizontal="left" vertical="center" indent="1"/>
    </xf>
    <xf numFmtId="0" fontId="67" fillId="15" borderId="27" applyNumberFormat="0" applyProtection="0">
      <alignment horizontal="left" vertical="center" indent="1"/>
    </xf>
    <xf numFmtId="0" fontId="38" fillId="89" borderId="28" applyNumberFormat="0" applyProtection="0">
      <alignment horizontal="left" vertical="center" indent="1"/>
    </xf>
    <xf numFmtId="0" fontId="65" fillId="15" borderId="29" applyNumberFormat="0" applyProtection="0">
      <alignment horizontal="left" vertical="top" indent="1"/>
    </xf>
    <xf numFmtId="0" fontId="65" fillId="15" borderId="29" applyNumberFormat="0" applyProtection="0">
      <alignment horizontal="left" vertical="top" indent="1"/>
    </xf>
    <xf numFmtId="0" fontId="65" fillId="15" borderId="29" applyNumberFormat="0" applyProtection="0">
      <alignment horizontal="left" vertical="top" indent="1"/>
    </xf>
    <xf numFmtId="0" fontId="65" fillId="15" borderId="29" applyNumberFormat="0" applyProtection="0">
      <alignment horizontal="left" vertical="top" indent="1"/>
    </xf>
    <xf numFmtId="0" fontId="65" fillId="15" borderId="29" applyNumberFormat="0" applyProtection="0">
      <alignment horizontal="left" vertical="top" indent="1"/>
    </xf>
    <xf numFmtId="0" fontId="65" fillId="15" borderId="29" applyNumberFormat="0" applyProtection="0">
      <alignment horizontal="left" vertical="top" indent="1"/>
    </xf>
    <xf numFmtId="0" fontId="65" fillId="15" borderId="29" applyNumberFormat="0" applyProtection="0">
      <alignment horizontal="left" vertical="top" indent="1"/>
    </xf>
    <xf numFmtId="0" fontId="65" fillId="15" borderId="29" applyNumberFormat="0" applyProtection="0">
      <alignment horizontal="left" vertical="top" indent="1"/>
    </xf>
    <xf numFmtId="0" fontId="38" fillId="15" borderId="29" applyNumberFormat="0" applyProtection="0">
      <alignment horizontal="left" vertical="top" indent="1"/>
    </xf>
    <xf numFmtId="0" fontId="38" fillId="0" borderId="30" applyNumberFormat="0" applyProtection="0">
      <alignment horizontal="left" vertical="center" indent="1"/>
    </xf>
    <xf numFmtId="0" fontId="67" fillId="82" borderId="27" applyNumberFormat="0" applyProtection="0">
      <alignment horizontal="left" vertical="center" indent="1"/>
    </xf>
    <xf numFmtId="0" fontId="67" fillId="82" borderId="27" applyNumberFormat="0" applyProtection="0">
      <alignment horizontal="left" vertical="center" indent="1"/>
    </xf>
    <xf numFmtId="0" fontId="67" fillId="82" borderId="27" applyNumberFormat="0" applyProtection="0">
      <alignment horizontal="left" vertical="center" indent="1"/>
    </xf>
    <xf numFmtId="0" fontId="67" fillId="82" borderId="27" applyNumberFormat="0" applyProtection="0">
      <alignment horizontal="left" vertical="center" indent="1"/>
    </xf>
    <xf numFmtId="0" fontId="67" fillId="82" borderId="27" applyNumberFormat="0" applyProtection="0">
      <alignment horizontal="left" vertical="center" indent="1"/>
    </xf>
    <xf numFmtId="0" fontId="67" fillId="82" borderId="27" applyNumberFormat="0" applyProtection="0">
      <alignment horizontal="left" vertical="center" indent="1"/>
    </xf>
    <xf numFmtId="0" fontId="38" fillId="7" borderId="28" applyNumberFormat="0" applyProtection="0">
      <alignment horizontal="left" vertical="center" indent="1"/>
    </xf>
    <xf numFmtId="0" fontId="65" fillId="82" borderId="29" applyNumberFormat="0" applyProtection="0">
      <alignment horizontal="left" vertical="top" indent="1"/>
    </xf>
    <xf numFmtId="0" fontId="65" fillId="82" borderId="29" applyNumberFormat="0" applyProtection="0">
      <alignment horizontal="left" vertical="top" indent="1"/>
    </xf>
    <xf numFmtId="0" fontId="65" fillId="82" borderId="29" applyNumberFormat="0" applyProtection="0">
      <alignment horizontal="left" vertical="top" indent="1"/>
    </xf>
    <xf numFmtId="0" fontId="65" fillId="82" borderId="29" applyNumberFormat="0" applyProtection="0">
      <alignment horizontal="left" vertical="top" indent="1"/>
    </xf>
    <xf numFmtId="0" fontId="65" fillId="82" borderId="29" applyNumberFormat="0" applyProtection="0">
      <alignment horizontal="left" vertical="top" indent="1"/>
    </xf>
    <xf numFmtId="0" fontId="65" fillId="82" borderId="29" applyNumberFormat="0" applyProtection="0">
      <alignment horizontal="left" vertical="top" indent="1"/>
    </xf>
    <xf numFmtId="0" fontId="65" fillId="82" borderId="29" applyNumberFormat="0" applyProtection="0">
      <alignment horizontal="left" vertical="top" indent="1"/>
    </xf>
    <xf numFmtId="0" fontId="65" fillId="82" borderId="29" applyNumberFormat="0" applyProtection="0">
      <alignment horizontal="left" vertical="top" indent="1"/>
    </xf>
    <xf numFmtId="0" fontId="38" fillId="82" borderId="29" applyNumberFormat="0" applyProtection="0">
      <alignment horizontal="left" vertical="top" indent="1"/>
    </xf>
    <xf numFmtId="0" fontId="38" fillId="90" borderId="1" applyNumberFormat="0">
      <protection locked="0"/>
    </xf>
    <xf numFmtId="0" fontId="38" fillId="90" borderId="1" applyNumberFormat="0">
      <protection locked="0"/>
    </xf>
    <xf numFmtId="0" fontId="65" fillId="90" borderId="32" applyNumberFormat="0">
      <protection locked="0"/>
    </xf>
    <xf numFmtId="0" fontId="65" fillId="90" borderId="32" applyNumberFormat="0">
      <protection locked="0"/>
    </xf>
    <xf numFmtId="0" fontId="65" fillId="90" borderId="32" applyNumberFormat="0">
      <protection locked="0"/>
    </xf>
    <xf numFmtId="0" fontId="65" fillId="90" borderId="32" applyNumberFormat="0">
      <protection locked="0"/>
    </xf>
    <xf numFmtId="0" fontId="65" fillId="90" borderId="32" applyNumberFormat="0">
      <protection locked="0"/>
    </xf>
    <xf numFmtId="0" fontId="65" fillId="90" borderId="32" applyNumberFormat="0">
      <protection locked="0"/>
    </xf>
    <xf numFmtId="0" fontId="65" fillId="90" borderId="32" applyNumberFormat="0">
      <protection locked="0"/>
    </xf>
    <xf numFmtId="0" fontId="65" fillId="90" borderId="32" applyNumberFormat="0">
      <protection locked="0"/>
    </xf>
    <xf numFmtId="0" fontId="38" fillId="90" borderId="1" applyNumberFormat="0">
      <protection locked="0"/>
    </xf>
    <xf numFmtId="0" fontId="71" fillId="79" borderId="33" applyBorder="0"/>
    <xf numFmtId="4" fontId="48" fillId="91" borderId="28" applyNumberFormat="0" applyProtection="0">
      <alignment vertical="center"/>
    </xf>
    <xf numFmtId="4" fontId="3" fillId="63" borderId="29" applyNumberFormat="0" applyProtection="0">
      <alignment vertical="center"/>
    </xf>
    <xf numFmtId="4" fontId="3" fillId="63" borderId="29" applyNumberFormat="0" applyProtection="0">
      <alignment vertical="center"/>
    </xf>
    <xf numFmtId="4" fontId="3" fillId="63" borderId="29" applyNumberFormat="0" applyProtection="0">
      <alignment vertical="center"/>
    </xf>
    <xf numFmtId="4" fontId="3" fillId="63" borderId="29" applyNumberFormat="0" applyProtection="0">
      <alignment vertical="center"/>
    </xf>
    <xf numFmtId="4" fontId="3" fillId="63" borderId="29" applyNumberFormat="0" applyProtection="0">
      <alignment vertical="center"/>
    </xf>
    <xf numFmtId="4" fontId="3" fillId="91" borderId="28" applyNumberFormat="0" applyProtection="0">
      <alignment vertical="center"/>
    </xf>
    <xf numFmtId="4" fontId="39" fillId="91" borderId="1" applyNumberFormat="0" applyProtection="0">
      <alignment vertical="center"/>
    </xf>
    <xf numFmtId="4" fontId="39" fillId="91" borderId="1" applyNumberFormat="0" applyProtection="0">
      <alignment vertical="center"/>
    </xf>
    <xf numFmtId="4" fontId="39" fillId="91" borderId="1" applyNumberFormat="0" applyProtection="0">
      <alignment vertical="center"/>
    </xf>
    <xf numFmtId="4" fontId="39" fillId="91" borderId="1" applyNumberFormat="0" applyProtection="0">
      <alignment vertical="center"/>
    </xf>
    <xf numFmtId="4" fontId="39" fillId="91" borderId="1" applyNumberFormat="0" applyProtection="0">
      <alignment vertical="center"/>
    </xf>
    <xf numFmtId="4" fontId="39" fillId="91" borderId="1" applyNumberFormat="0" applyProtection="0">
      <alignment vertical="center"/>
    </xf>
    <xf numFmtId="4" fontId="39" fillId="91" borderId="1" applyNumberFormat="0" applyProtection="0">
      <alignment vertical="center"/>
    </xf>
    <xf numFmtId="4" fontId="39" fillId="91" borderId="1" applyNumberFormat="0" applyProtection="0">
      <alignment vertical="center"/>
    </xf>
    <xf numFmtId="4" fontId="39" fillId="91" borderId="1" applyNumberFormat="0" applyProtection="0">
      <alignment vertical="center"/>
    </xf>
    <xf numFmtId="4" fontId="39" fillId="91" borderId="1" applyNumberFormat="0" applyProtection="0">
      <alignment vertical="center"/>
    </xf>
    <xf numFmtId="4" fontId="48" fillId="91" borderId="28" applyNumberFormat="0" applyProtection="0">
      <alignment horizontal="left" vertical="center" indent="1"/>
    </xf>
    <xf numFmtId="4" fontId="3" fillId="51" borderId="29" applyNumberFormat="0" applyProtection="0">
      <alignment horizontal="left" vertical="center" indent="1"/>
    </xf>
    <xf numFmtId="4" fontId="3" fillId="51" borderId="29" applyNumberFormat="0" applyProtection="0">
      <alignment horizontal="left" vertical="center" indent="1"/>
    </xf>
    <xf numFmtId="4" fontId="3" fillId="51" borderId="29" applyNumberFormat="0" applyProtection="0">
      <alignment horizontal="left" vertical="center" indent="1"/>
    </xf>
    <xf numFmtId="4" fontId="3" fillId="51" borderId="29" applyNumberFormat="0" applyProtection="0">
      <alignment horizontal="left" vertical="center" indent="1"/>
    </xf>
    <xf numFmtId="4" fontId="3" fillId="51" borderId="29" applyNumberFormat="0" applyProtection="0">
      <alignment horizontal="left" vertical="center" indent="1"/>
    </xf>
    <xf numFmtId="4" fontId="48" fillId="91" borderId="28" applyNumberFormat="0" applyProtection="0">
      <alignment horizontal="left" vertical="center" indent="1"/>
    </xf>
    <xf numFmtId="0" fontId="3" fillId="63" borderId="29" applyNumberFormat="0" applyProtection="0">
      <alignment horizontal="left" vertical="top" indent="1"/>
    </xf>
    <xf numFmtId="0" fontId="3" fillId="63" borderId="29" applyNumberFormat="0" applyProtection="0">
      <alignment horizontal="left" vertical="top" indent="1"/>
    </xf>
    <xf numFmtId="0" fontId="3" fillId="63" borderId="29" applyNumberFormat="0" applyProtection="0">
      <alignment horizontal="left" vertical="top" indent="1"/>
    </xf>
    <xf numFmtId="0" fontId="3" fillId="63" borderId="29" applyNumberFormat="0" applyProtection="0">
      <alignment horizontal="left" vertical="top" indent="1"/>
    </xf>
    <xf numFmtId="0" fontId="3" fillId="63" borderId="29" applyNumberFormat="0" applyProtection="0">
      <alignment horizontal="left" vertical="top" indent="1"/>
    </xf>
    <xf numFmtId="4" fontId="48" fillId="78" borderId="28" applyNumberFormat="0" applyProtection="0">
      <alignment horizontal="right" vertical="center"/>
    </xf>
    <xf numFmtId="4" fontId="67" fillId="0" borderId="27" applyNumberFormat="0" applyProtection="0">
      <alignment horizontal="right" vertical="center"/>
    </xf>
    <xf numFmtId="4" fontId="67" fillId="0" borderId="27" applyNumberFormat="0" applyProtection="0">
      <alignment horizontal="right" vertical="center"/>
    </xf>
    <xf numFmtId="4" fontId="67" fillId="0" borderId="27" applyNumberFormat="0" applyProtection="0">
      <alignment horizontal="right" vertical="center"/>
    </xf>
    <xf numFmtId="4" fontId="67" fillId="0" borderId="27" applyNumberFormat="0" applyProtection="0">
      <alignment horizontal="right" vertical="center"/>
    </xf>
    <xf numFmtId="4" fontId="67" fillId="0" borderId="27" applyNumberFormat="0" applyProtection="0">
      <alignment horizontal="right" vertical="center"/>
    </xf>
    <xf numFmtId="4" fontId="67" fillId="0" borderId="27" applyNumberFormat="0" applyProtection="0">
      <alignment horizontal="right" vertical="center"/>
    </xf>
    <xf numFmtId="4" fontId="3" fillId="78" borderId="28" applyNumberFormat="0" applyProtection="0">
      <alignment horizontal="right" vertical="center"/>
    </xf>
    <xf numFmtId="4" fontId="39" fillId="2" borderId="27" applyNumberFormat="0" applyProtection="0">
      <alignment horizontal="right" vertical="center"/>
    </xf>
    <xf numFmtId="4" fontId="39" fillId="2" borderId="27" applyNumberFormat="0" applyProtection="0">
      <alignment horizontal="right" vertical="center"/>
    </xf>
    <xf numFmtId="4" fontId="39" fillId="2" borderId="27" applyNumberFormat="0" applyProtection="0">
      <alignment horizontal="right" vertical="center"/>
    </xf>
    <xf numFmtId="4" fontId="39" fillId="2" borderId="27" applyNumberFormat="0" applyProtection="0">
      <alignment horizontal="right" vertical="center"/>
    </xf>
    <xf numFmtId="4" fontId="39" fillId="2" borderId="27" applyNumberFormat="0" applyProtection="0">
      <alignment horizontal="right" vertical="center"/>
    </xf>
    <xf numFmtId="0" fontId="38" fillId="7" borderId="34" applyNumberFormat="0" applyProtection="0">
      <alignment horizontal="left" vertical="center" wrapText="1"/>
    </xf>
    <xf numFmtId="4" fontId="67" fillId="21" borderId="27" applyNumberFormat="0" applyProtection="0">
      <alignment horizontal="left" vertical="center" indent="1"/>
    </xf>
    <xf numFmtId="4" fontId="67" fillId="21" borderId="27" applyNumberFormat="0" applyProtection="0">
      <alignment horizontal="left" vertical="center" indent="1"/>
    </xf>
    <xf numFmtId="4" fontId="67" fillId="21" borderId="27" applyNumberFormat="0" applyProtection="0">
      <alignment horizontal="left" vertical="center" indent="1"/>
    </xf>
    <xf numFmtId="4" fontId="67" fillId="21" borderId="27" applyNumberFormat="0" applyProtection="0">
      <alignment horizontal="left" vertical="center" indent="1"/>
    </xf>
    <xf numFmtId="4" fontId="67" fillId="21" borderId="27" applyNumberFormat="0" applyProtection="0">
      <alignment horizontal="left" vertical="center" indent="1"/>
    </xf>
    <xf numFmtId="4" fontId="67" fillId="21" borderId="27" applyNumberFormat="0" applyProtection="0">
      <alignment horizontal="left" vertical="center" indent="1"/>
    </xf>
    <xf numFmtId="4" fontId="67" fillId="21" borderId="27" applyNumberFormat="0" applyProtection="0">
      <alignment horizontal="left" vertical="center" indent="1"/>
    </xf>
    <xf numFmtId="0" fontId="70" fillId="14" borderId="30" applyNumberFormat="0" applyProtection="0">
      <alignment horizontal="center" vertical="center"/>
    </xf>
    <xf numFmtId="0" fontId="3" fillId="81" borderId="29" applyNumberFormat="0" applyProtection="0">
      <alignment horizontal="left" vertical="top" indent="1"/>
    </xf>
    <xf numFmtId="0" fontId="3" fillId="81" borderId="29" applyNumberFormat="0" applyProtection="0">
      <alignment horizontal="left" vertical="top" indent="1"/>
    </xf>
    <xf numFmtId="0" fontId="3" fillId="81" borderId="29" applyNumberFormat="0" applyProtection="0">
      <alignment horizontal="left" vertical="top" indent="1"/>
    </xf>
    <xf numFmtId="0" fontId="3" fillId="81" borderId="29" applyNumberFormat="0" applyProtection="0">
      <alignment horizontal="left" vertical="top" indent="1"/>
    </xf>
    <xf numFmtId="0" fontId="3" fillId="81" borderId="29" applyNumberFormat="0" applyProtection="0">
      <alignment horizontal="left" vertical="top" indent="1"/>
    </xf>
    <xf numFmtId="0" fontId="3" fillId="0" borderId="0" applyNumberFormat="0" applyProtection="0"/>
    <xf numFmtId="4" fontId="39" fillId="92" borderId="17" applyNumberFormat="0" applyProtection="0">
      <alignment horizontal="left" vertical="center" indent="1"/>
    </xf>
    <xf numFmtId="4" fontId="39" fillId="92" borderId="17" applyNumberFormat="0" applyProtection="0">
      <alignment horizontal="left" vertical="center" indent="1"/>
    </xf>
    <xf numFmtId="4" fontId="39" fillId="92" borderId="17" applyNumberFormat="0" applyProtection="0">
      <alignment horizontal="left" vertical="center" indent="1"/>
    </xf>
    <xf numFmtId="4" fontId="39" fillId="92" borderId="17" applyNumberFormat="0" applyProtection="0">
      <alignment horizontal="left" vertical="center" indent="1"/>
    </xf>
    <xf numFmtId="4" fontId="39" fillId="92" borderId="17" applyNumberFormat="0" applyProtection="0">
      <alignment horizontal="left" vertical="center" indent="1"/>
    </xf>
    <xf numFmtId="0" fontId="67" fillId="93" borderId="1"/>
    <xf numFmtId="0" fontId="67" fillId="93" borderId="1"/>
    <xf numFmtId="4" fontId="3" fillId="78" borderId="28" applyNumberFormat="0" applyProtection="0">
      <alignment horizontal="right" vertical="center"/>
    </xf>
    <xf numFmtId="4" fontId="39" fillId="90" borderId="27" applyNumberFormat="0" applyProtection="0">
      <alignment horizontal="right" vertical="center"/>
    </xf>
    <xf numFmtId="4" fontId="39" fillId="90" borderId="27" applyNumberFormat="0" applyProtection="0">
      <alignment horizontal="right" vertical="center"/>
    </xf>
    <xf numFmtId="4" fontId="39" fillId="90" borderId="27" applyNumberFormat="0" applyProtection="0">
      <alignment horizontal="right" vertical="center"/>
    </xf>
    <xf numFmtId="4" fontId="39" fillId="90" borderId="27" applyNumberFormat="0" applyProtection="0">
      <alignment horizontal="right" vertical="center"/>
    </xf>
    <xf numFmtId="4" fontId="39" fillId="90" borderId="27" applyNumberFormat="0" applyProtection="0">
      <alignment horizontal="right" vertical="center"/>
    </xf>
    <xf numFmtId="0" fontId="39" fillId="0" borderId="0" applyNumberFormat="0" applyFill="0" applyBorder="0" applyAlignment="0" applyProtection="0"/>
    <xf numFmtId="2" fontId="3" fillId="94" borderId="15" applyProtection="0"/>
    <xf numFmtId="2" fontId="3" fillId="94" borderId="15" applyProtection="0"/>
    <xf numFmtId="2" fontId="72" fillId="0" borderId="0" applyFill="0" applyBorder="0" applyProtection="0"/>
    <xf numFmtId="2" fontId="3" fillId="0" borderId="0" applyFill="0" applyBorder="0" applyProtection="0"/>
    <xf numFmtId="2" fontId="3" fillId="95" borderId="15" applyProtection="0"/>
    <xf numFmtId="2" fontId="3" fillId="96" borderId="15" applyProtection="0"/>
    <xf numFmtId="2" fontId="3" fillId="97" borderId="15" applyProtection="0"/>
    <xf numFmtId="2" fontId="3" fillId="97" borderId="15" applyProtection="0">
      <alignment horizontal="center"/>
    </xf>
    <xf numFmtId="2" fontId="3" fillId="96" borderId="15" applyProtection="0">
      <alignment horizontal="center"/>
    </xf>
    <xf numFmtId="49" fontId="48" fillId="0" borderId="0" applyFill="0" applyBorder="0" applyAlignment="0"/>
    <xf numFmtId="187" fontId="48" fillId="0" borderId="0" applyFill="0" applyBorder="0" applyAlignment="0"/>
    <xf numFmtId="188" fontId="48" fillId="0" borderId="0" applyFill="0" applyBorder="0" applyAlignment="0"/>
    <xf numFmtId="0" fontId="39" fillId="0" borderId="17">
      <alignment horizontal="left" vertical="top" wrapText="1"/>
    </xf>
    <xf numFmtId="0" fontId="73" fillId="0" borderId="0" applyNumberFormat="0" applyFill="0" applyBorder="0" applyAlignment="0" applyProtection="0"/>
    <xf numFmtId="0" fontId="3" fillId="0" borderId="0" applyNumberFormat="0" applyFill="0" applyBorder="0" applyAlignment="0" applyProtection="0"/>
    <xf numFmtId="0" fontId="74" fillId="0" borderId="35" applyNumberFormat="0" applyFill="0" applyAlignment="0" applyProtection="0"/>
    <xf numFmtId="0" fontId="40" fillId="0" borderId="35" applyNumberFormat="0" applyFill="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39" fillId="23" borderId="0" applyNumberFormat="0" applyBorder="0" applyAlignment="0" applyProtection="0"/>
    <xf numFmtId="0" fontId="39" fillId="31" borderId="0" applyNumberFormat="0" applyBorder="0" applyAlignment="0" applyProtection="0"/>
    <xf numFmtId="0" fontId="39" fillId="38" borderId="0" applyNumberFormat="0" applyBorder="0" applyAlignment="0" applyProtection="0"/>
    <xf numFmtId="0" fontId="39" fillId="20" borderId="0" applyNumberFormat="0" applyBorder="0" applyAlignment="0" applyProtection="0"/>
    <xf numFmtId="0" fontId="39" fillId="21" borderId="0" applyNumberFormat="0" applyBorder="0" applyAlignment="0" applyProtection="0"/>
    <xf numFmtId="0" fontId="39" fillId="45" borderId="0" applyNumberFormat="0" applyBorder="0" applyAlignment="0" applyProtection="0"/>
    <xf numFmtId="0" fontId="39" fillId="14" borderId="16" applyNumberFormat="0" applyAlignment="0" applyProtection="0"/>
    <xf numFmtId="0" fontId="39" fillId="51" borderId="28" applyNumberFormat="0" applyAlignment="0" applyProtection="0"/>
    <xf numFmtId="0" fontId="39" fillId="51" borderId="16" applyNumberFormat="0" applyAlignment="0" applyProtection="0"/>
    <xf numFmtId="165" fontId="44" fillId="0" borderId="0" applyFont="0" applyFill="0" applyBorder="0" applyAlignment="0" applyProtection="0"/>
    <xf numFmtId="0" fontId="39" fillId="0" borderId="22" applyNumberFormat="0" applyFill="0" applyAlignment="0" applyProtection="0"/>
    <xf numFmtId="0" fontId="39" fillId="0" borderId="23" applyNumberFormat="0" applyFill="0" applyAlignment="0" applyProtection="0"/>
    <xf numFmtId="0" fontId="39" fillId="0" borderId="24" applyNumberFormat="0" applyFill="0" applyAlignment="0" applyProtection="0"/>
    <xf numFmtId="0" fontId="39" fillId="0" borderId="0" applyNumberFormat="0" applyFill="0" applyBorder="0" applyAlignment="0" applyProtection="0"/>
    <xf numFmtId="0" fontId="39" fillId="0" borderId="35" applyNumberFormat="0" applyFill="0" applyAlignment="0" applyProtection="0"/>
    <xf numFmtId="0" fontId="39" fillId="52" borderId="18" applyNumberFormat="0" applyAlignment="0" applyProtection="0"/>
    <xf numFmtId="0" fontId="73" fillId="0" borderId="0" applyNumberFormat="0" applyFill="0" applyBorder="0" applyAlignment="0" applyProtection="0"/>
    <xf numFmtId="0" fontId="39" fillId="61" borderId="0" applyNumberFormat="0" applyBorder="0" applyAlignment="0" applyProtection="0"/>
    <xf numFmtId="0" fontId="44"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3" fillId="0" borderId="0"/>
    <xf numFmtId="0" fontId="3" fillId="0" borderId="0"/>
    <xf numFmtId="0" fontId="44" fillId="0" borderId="0"/>
    <xf numFmtId="0" fontId="44" fillId="0" borderId="0"/>
    <xf numFmtId="0" fontId="40" fillId="0" borderId="0"/>
    <xf numFmtId="0" fontId="40" fillId="0" borderId="0"/>
    <xf numFmtId="0" fontId="40" fillId="0" borderId="0"/>
    <xf numFmtId="0" fontId="38"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 fillId="0" borderId="0"/>
    <xf numFmtId="0" fontId="38" fillId="0" borderId="0"/>
    <xf numFmtId="0" fontId="38" fillId="0" borderId="0"/>
    <xf numFmtId="0" fontId="41" fillId="0" borderId="0"/>
    <xf numFmtId="0" fontId="41" fillId="0" borderId="0"/>
    <xf numFmtId="0" fontId="4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40" fillId="0" borderId="0"/>
    <xf numFmtId="0" fontId="40" fillId="0" borderId="0"/>
    <xf numFmtId="0" fontId="40" fillId="0" borderId="0"/>
    <xf numFmtId="0" fontId="40" fillId="0" borderId="0"/>
    <xf numFmtId="0" fontId="44" fillId="0" borderId="0"/>
    <xf numFmtId="0" fontId="40" fillId="0" borderId="0"/>
    <xf numFmtId="189" fontId="76" fillId="0" borderId="0"/>
    <xf numFmtId="0" fontId="52" fillId="0" borderId="0"/>
    <xf numFmtId="0" fontId="44" fillId="0" borderId="0"/>
    <xf numFmtId="189" fontId="77" fillId="0" borderId="0"/>
    <xf numFmtId="0" fontId="38" fillId="0" borderId="0"/>
    <xf numFmtId="0" fontId="44"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78" fillId="0" borderId="0"/>
    <xf numFmtId="0" fontId="5" fillId="0" borderId="0">
      <alignment horizontal="left"/>
    </xf>
    <xf numFmtId="0" fontId="15" fillId="0" borderId="0"/>
    <xf numFmtId="0" fontId="3" fillId="0" borderId="0"/>
    <xf numFmtId="189" fontId="76" fillId="0" borderId="0"/>
    <xf numFmtId="0" fontId="40" fillId="0" borderId="0"/>
    <xf numFmtId="0" fontId="40" fillId="0" borderId="0"/>
    <xf numFmtId="189" fontId="76" fillId="0" borderId="0"/>
    <xf numFmtId="0" fontId="40" fillId="0" borderId="0"/>
    <xf numFmtId="0" fontId="44" fillId="0" borderId="0"/>
    <xf numFmtId="0" fontId="44" fillId="0" borderId="0"/>
    <xf numFmtId="0" fontId="4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3" fillId="0" borderId="0"/>
    <xf numFmtId="0" fontId="44" fillId="0" borderId="0"/>
    <xf numFmtId="0" fontId="38" fillId="0" borderId="0">
      <alignment vertical="top"/>
    </xf>
    <xf numFmtId="0" fontId="44" fillId="0" borderId="0"/>
    <xf numFmtId="0" fontId="3" fillId="0" borderId="0"/>
    <xf numFmtId="0" fontId="44" fillId="0" borderId="0"/>
    <xf numFmtId="0" fontId="40" fillId="0" borderId="0"/>
    <xf numFmtId="0" fontId="40" fillId="0" borderId="0"/>
    <xf numFmtId="0" fontId="40" fillId="0" borderId="0"/>
    <xf numFmtId="0" fontId="39" fillId="10" borderId="0" applyNumberFormat="0" applyBorder="0" applyAlignment="0" applyProtection="0"/>
    <xf numFmtId="0" fontId="39" fillId="0" borderId="0" applyNumberFormat="0" applyFill="0" applyBorder="0" applyAlignment="0" applyProtection="0"/>
    <xf numFmtId="0" fontId="44" fillId="63" borderId="26" applyNumberFormat="0" applyFont="0" applyAlignment="0" applyProtection="0"/>
    <xf numFmtId="9" fontId="44" fillId="0" borderId="0" applyFont="0" applyFill="0" applyBorder="0" applyAlignment="0" applyProtection="0"/>
    <xf numFmtId="9" fontId="44"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38" fillId="0" borderId="0" applyFont="0" applyFill="0" applyBorder="0" applyAlignment="0" applyProtection="0"/>
    <xf numFmtId="0" fontId="3" fillId="0" borderId="12"/>
    <xf numFmtId="0" fontId="39" fillId="0" borderId="25" applyNumberFormat="0" applyFill="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4" fillId="0" borderId="0"/>
    <xf numFmtId="0" fontId="21" fillId="0" borderId="0">
      <alignment horizontal="center" vertical="top" wrapText="1"/>
    </xf>
    <xf numFmtId="0" fontId="35" fillId="0" borderId="4" applyBorder="0" applyAlignment="0">
      <alignment horizontal="left" wrapText="1"/>
    </xf>
    <xf numFmtId="0" fontId="39" fillId="0" borderId="0" applyNumberForma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190" fontId="44" fillId="0" borderId="0" applyFont="0" applyFill="0" applyBorder="0" applyAlignment="0" applyProtection="0"/>
    <xf numFmtId="166" fontId="44"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1"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76" fillId="0" borderId="0" applyFont="0" applyFill="0" applyBorder="0" applyAlignment="0" applyProtection="0"/>
    <xf numFmtId="166" fontId="3" fillId="0" borderId="0" applyFont="0" applyFill="0" applyBorder="0" applyAlignment="0" applyProtection="0"/>
    <xf numFmtId="164" fontId="15" fillId="0" borderId="0" applyFont="0" applyFill="0" applyBorder="0" applyAlignment="0" applyProtection="0"/>
    <xf numFmtId="166" fontId="44" fillId="0" borderId="0" applyFont="0" applyFill="0" applyBorder="0" applyAlignment="0" applyProtection="0"/>
    <xf numFmtId="191" fontId="38" fillId="0" borderId="0" applyFont="0" applyFill="0" applyBorder="0" applyAlignment="0" applyProtection="0"/>
    <xf numFmtId="191" fontId="38"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40" fillId="0" borderId="0" applyFont="0" applyFill="0" applyBorder="0" applyAlignment="0" applyProtection="0"/>
    <xf numFmtId="192" fontId="38" fillId="0" borderId="0" applyFont="0" applyFill="0" applyBorder="0" applyAlignment="0" applyProtection="0"/>
    <xf numFmtId="166" fontId="79" fillId="0" borderId="0" applyFont="0" applyFill="0" applyBorder="0" applyAlignment="0" applyProtection="0"/>
    <xf numFmtId="166" fontId="3" fillId="0" borderId="0" applyFont="0" applyFill="0" applyBorder="0" applyAlignment="0" applyProtection="0"/>
    <xf numFmtId="166" fontId="44" fillId="0" borderId="0" applyFont="0" applyFill="0" applyBorder="0" applyAlignment="0" applyProtection="0"/>
    <xf numFmtId="191" fontId="38" fillId="0" borderId="0" applyFont="0" applyFill="0" applyBorder="0" applyAlignment="0" applyProtection="0"/>
    <xf numFmtId="166" fontId="44" fillId="0" borderId="0" applyFont="0" applyFill="0" applyBorder="0" applyAlignment="0" applyProtection="0"/>
    <xf numFmtId="0" fontId="39" fillId="11" borderId="0" applyNumberFormat="0" applyBorder="0" applyAlignment="0" applyProtection="0"/>
    <xf numFmtId="0" fontId="5" fillId="0" borderId="0">
      <alignment horizontal="left"/>
    </xf>
    <xf numFmtId="0" fontId="21" fillId="0" borderId="0"/>
    <xf numFmtId="0" fontId="5" fillId="0" borderId="36">
      <alignment horizontal="center"/>
    </xf>
    <xf numFmtId="0" fontId="6" fillId="0" borderId="36">
      <alignment horizontal="center" vertical="center" wrapText="1"/>
    </xf>
    <xf numFmtId="0" fontId="2" fillId="0" borderId="0"/>
    <xf numFmtId="0" fontId="5" fillId="0" borderId="36">
      <alignment horizontal="center"/>
    </xf>
    <xf numFmtId="0" fontId="21" fillId="0" borderId="0"/>
    <xf numFmtId="0" fontId="6" fillId="0" borderId="36">
      <alignment horizontal="center" vertical="center" wrapText="1"/>
    </xf>
    <xf numFmtId="0" fontId="6" fillId="0" borderId="36">
      <alignment horizontal="center" vertical="center" wrapText="1"/>
    </xf>
    <xf numFmtId="0" fontId="5" fillId="0" borderId="36">
      <alignment horizontal="center"/>
    </xf>
    <xf numFmtId="0" fontId="21" fillId="0" borderId="0"/>
    <xf numFmtId="4" fontId="67" fillId="17" borderId="89" applyNumberFormat="0" applyProtection="0">
      <alignment horizontal="right" vertical="center"/>
    </xf>
    <xf numFmtId="4" fontId="67" fillId="74" borderId="89" applyNumberFormat="0" applyProtection="0">
      <alignment horizontal="right" vertical="center"/>
    </xf>
    <xf numFmtId="4" fontId="67" fillId="61" borderId="111" applyNumberFormat="0" applyProtection="0">
      <alignment vertical="center"/>
    </xf>
    <xf numFmtId="4" fontId="67" fillId="74" borderId="89" applyNumberFormat="0" applyProtection="0">
      <alignment horizontal="right" vertical="center"/>
    </xf>
    <xf numFmtId="0" fontId="65" fillId="15" borderId="91" applyNumberFormat="0" applyProtection="0">
      <alignment horizontal="left" vertical="top" indent="1"/>
    </xf>
    <xf numFmtId="4" fontId="52" fillId="79" borderId="87" applyNumberFormat="0" applyProtection="0">
      <alignment horizontal="left" vertical="center" indent="1"/>
    </xf>
    <xf numFmtId="4" fontId="67" fillId="81" borderId="89" applyNumberFormat="0" applyProtection="0">
      <alignment horizontal="right" vertical="center"/>
    </xf>
    <xf numFmtId="4" fontId="67" fillId="22" borderId="89" applyNumberFormat="0" applyProtection="0">
      <alignment horizontal="right" vertical="center"/>
    </xf>
    <xf numFmtId="4" fontId="48" fillId="72" borderId="90" applyNumberFormat="0" applyProtection="0">
      <alignment horizontal="right" vertical="center"/>
    </xf>
    <xf numFmtId="4" fontId="67" fillId="38" borderId="89" applyNumberFormat="0" applyProtection="0">
      <alignment horizontal="right" vertical="center"/>
    </xf>
    <xf numFmtId="4" fontId="67" fillId="74" borderId="89" applyNumberFormat="0" applyProtection="0">
      <alignment horizontal="right" vertical="center"/>
    </xf>
    <xf numFmtId="0" fontId="38" fillId="89" borderId="90" applyNumberFormat="0" applyProtection="0">
      <alignment horizontal="left" vertical="center" indent="1"/>
    </xf>
    <xf numFmtId="0" fontId="65" fillId="15" borderId="91" applyNumberFormat="0" applyProtection="0">
      <alignment horizontal="left" vertical="top" indent="1"/>
    </xf>
    <xf numFmtId="4" fontId="67" fillId="61" borderId="111" applyNumberFormat="0" applyProtection="0">
      <alignment vertical="center"/>
    </xf>
    <xf numFmtId="0" fontId="1" fillId="0" borderId="0"/>
    <xf numFmtId="166" fontId="1" fillId="0" borderId="0" applyFont="0" applyFill="0" applyBorder="0" applyAlignment="0" applyProtection="0"/>
    <xf numFmtId="0" fontId="67" fillId="51" borderId="78" applyNumberFormat="0" applyProtection="0">
      <alignment horizontal="left" vertical="center" indent="1"/>
    </xf>
    <xf numFmtId="0" fontId="67" fillId="51" borderId="78" applyNumberFormat="0" applyProtection="0">
      <alignment horizontal="left" vertical="center" indent="1"/>
    </xf>
    <xf numFmtId="0" fontId="67" fillId="51" borderId="78" applyNumberFormat="0" applyProtection="0">
      <alignment horizontal="left" vertical="center" indent="1"/>
    </xf>
    <xf numFmtId="0" fontId="67" fillId="51" borderId="78" applyNumberFormat="0" applyProtection="0">
      <alignment horizontal="left" vertical="center" indent="1"/>
    </xf>
    <xf numFmtId="0" fontId="59" fillId="14" borderId="143" applyNumberFormat="0" applyAlignment="0" applyProtection="0"/>
    <xf numFmtId="4" fontId="67" fillId="81" borderId="76" applyNumberFormat="0" applyProtection="0">
      <alignment horizontal="left" vertical="center" indent="1"/>
    </xf>
    <xf numFmtId="0" fontId="1" fillId="7" borderId="63" applyNumberFormat="0">
      <alignment readingOrder="1"/>
      <protection locked="0"/>
    </xf>
    <xf numFmtId="4" fontId="67" fillId="81" borderId="76" applyNumberFormat="0" applyProtection="0">
      <alignment horizontal="left" vertical="center" indent="1"/>
    </xf>
    <xf numFmtId="4" fontId="67" fillId="81" borderId="76" applyNumberFormat="0" applyProtection="0">
      <alignment horizontal="left" vertical="center" indent="1"/>
    </xf>
    <xf numFmtId="4" fontId="67" fillId="81" borderId="76" applyNumberFormat="0" applyProtection="0">
      <alignment horizontal="left" vertical="center" indent="1"/>
    </xf>
    <xf numFmtId="4" fontId="67" fillId="81" borderId="76" applyNumberFormat="0" applyProtection="0">
      <alignment horizontal="left" vertical="center" indent="1"/>
    </xf>
    <xf numFmtId="0" fontId="59" fillId="14" borderId="143" applyNumberFormat="0" applyAlignment="0" applyProtection="0"/>
    <xf numFmtId="4" fontId="67" fillId="82" borderId="76" applyNumberFormat="0" applyProtection="0">
      <alignment horizontal="left" vertical="center" indent="1"/>
    </xf>
    <xf numFmtId="4" fontId="67" fillId="82" borderId="76" applyNumberFormat="0" applyProtection="0">
      <alignment horizontal="left" vertical="center" indent="1"/>
    </xf>
    <xf numFmtId="4" fontId="67" fillId="82" borderId="76" applyNumberFormat="0" applyProtection="0">
      <alignment horizontal="left" vertical="center" indent="1"/>
    </xf>
    <xf numFmtId="4" fontId="67" fillId="82" borderId="76" applyNumberFormat="0" applyProtection="0">
      <alignment horizontal="left" vertical="center" indent="1"/>
    </xf>
    <xf numFmtId="4" fontId="67" fillId="82" borderId="76" applyNumberFormat="0" applyProtection="0">
      <alignment horizontal="left" vertical="center" indent="1"/>
    </xf>
    <xf numFmtId="0" fontId="45" fillId="0" borderId="109">
      <alignment horizontal="center" vertical="top" wrapText="1"/>
    </xf>
    <xf numFmtId="4" fontId="67" fillId="81" borderId="78" applyNumberFormat="0" applyProtection="0">
      <alignment horizontal="right" vertical="center"/>
    </xf>
    <xf numFmtId="4" fontId="67" fillId="81" borderId="78" applyNumberFormat="0" applyProtection="0">
      <alignment horizontal="right" vertical="center"/>
    </xf>
    <xf numFmtId="4" fontId="67" fillId="81" borderId="78" applyNumberFormat="0" applyProtection="0">
      <alignment horizontal="right" vertical="center"/>
    </xf>
    <xf numFmtId="4" fontId="67" fillId="81" borderId="78" applyNumberFormat="0" applyProtection="0">
      <alignment horizontal="right" vertical="center"/>
    </xf>
    <xf numFmtId="4" fontId="67" fillId="81" borderId="78" applyNumberFormat="0" applyProtection="0">
      <alignment horizontal="right" vertical="center"/>
    </xf>
    <xf numFmtId="4" fontId="52" fillId="79" borderId="76" applyNumberFormat="0" applyProtection="0">
      <alignment horizontal="left" vertical="center" indent="1"/>
    </xf>
    <xf numFmtId="4" fontId="52" fillId="79" borderId="76" applyNumberFormat="0" applyProtection="0">
      <alignment horizontal="left" vertical="center" indent="1"/>
    </xf>
    <xf numFmtId="4" fontId="52" fillId="79" borderId="76" applyNumberFormat="0" applyProtection="0">
      <alignment horizontal="left" vertical="center" indent="1"/>
    </xf>
    <xf numFmtId="4" fontId="52" fillId="79" borderId="76" applyNumberFormat="0" applyProtection="0">
      <alignment horizontal="left" vertical="center" indent="1"/>
    </xf>
    <xf numFmtId="4" fontId="52" fillId="79" borderId="76" applyNumberFormat="0" applyProtection="0">
      <alignment horizontal="left" vertical="center" indent="1"/>
    </xf>
    <xf numFmtId="0" fontId="1" fillId="51" borderId="101" applyNumberFormat="0" applyAlignment="0" applyProtection="0"/>
    <xf numFmtId="4" fontId="52" fillId="79" borderId="76" applyNumberFormat="0" applyProtection="0">
      <alignment horizontal="left" vertical="center" indent="1"/>
    </xf>
    <xf numFmtId="4" fontId="52" fillId="79" borderId="76" applyNumberFormat="0" applyProtection="0">
      <alignment horizontal="left" vertical="center" indent="1"/>
    </xf>
    <xf numFmtId="4" fontId="52" fillId="79" borderId="76" applyNumberFormat="0" applyProtection="0">
      <alignment horizontal="left" vertical="center" indent="1"/>
    </xf>
    <xf numFmtId="4" fontId="52" fillId="79" borderId="76" applyNumberFormat="0" applyProtection="0">
      <alignment horizontal="left" vertical="center" indent="1"/>
    </xf>
    <xf numFmtId="4" fontId="52" fillId="79" borderId="76" applyNumberFormat="0" applyProtection="0">
      <alignment horizontal="left" vertical="center" indent="1"/>
    </xf>
    <xf numFmtId="0" fontId="66" fillId="51" borderId="101" applyNumberFormat="0" applyAlignment="0" applyProtection="0"/>
    <xf numFmtId="4" fontId="67" fillId="77" borderId="76" applyNumberFormat="0" applyProtection="0">
      <alignment horizontal="left" vertical="center" indent="1"/>
    </xf>
    <xf numFmtId="4" fontId="67" fillId="77" borderId="76" applyNumberFormat="0" applyProtection="0">
      <alignment horizontal="left" vertical="center" indent="1"/>
    </xf>
    <xf numFmtId="4" fontId="67" fillId="77" borderId="76" applyNumberFormat="0" applyProtection="0">
      <alignment horizontal="left" vertical="center" indent="1"/>
    </xf>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 fontId="67" fillId="77" borderId="76" applyNumberFormat="0" applyProtection="0">
      <alignment horizontal="left" vertical="center" indent="1"/>
    </xf>
    <xf numFmtId="0" fontId="1" fillId="14" borderId="0" applyNumberFormat="0" applyBorder="0" applyAlignment="0" applyProtection="0"/>
    <xf numFmtId="4" fontId="67" fillId="77" borderId="76" applyNumberFormat="0" applyProtection="0">
      <alignment horizontal="left" vertical="center" indent="1"/>
    </xf>
    <xf numFmtId="4" fontId="68" fillId="76" borderId="79" applyNumberFormat="0" applyProtection="0">
      <alignment horizontal="left" vertical="center" indent="1"/>
    </xf>
    <xf numFmtId="4" fontId="67" fillId="17" borderId="78" applyNumberFormat="0" applyProtection="0">
      <alignment horizontal="right" vertical="center"/>
    </xf>
    <xf numFmtId="4" fontId="67" fillId="17" borderId="78" applyNumberFormat="0" applyProtection="0">
      <alignment horizontal="right" vertical="center"/>
    </xf>
    <xf numFmtId="4" fontId="67" fillId="17" borderId="78" applyNumberFormat="0" applyProtection="0">
      <alignment horizontal="right" vertical="center"/>
    </xf>
    <xf numFmtId="4" fontId="67" fillId="17" borderId="78" applyNumberFormat="0" applyProtection="0">
      <alignment horizontal="right" vertical="center"/>
    </xf>
    <xf numFmtId="4" fontId="67" fillId="17" borderId="78" applyNumberFormat="0" applyProtection="0">
      <alignment horizontal="right" vertical="center"/>
    </xf>
    <xf numFmtId="4" fontId="48" fillId="75" borderId="79" applyNumberFormat="0" applyProtection="0">
      <alignment horizontal="right" vertical="center"/>
    </xf>
    <xf numFmtId="4" fontId="67" fillId="74" borderId="78" applyNumberFormat="0" applyProtection="0">
      <alignment horizontal="right" vertical="center"/>
    </xf>
    <xf numFmtId="4" fontId="67" fillId="74" borderId="78" applyNumberFormat="0" applyProtection="0">
      <alignment horizontal="right" vertical="center"/>
    </xf>
    <xf numFmtId="4" fontId="67" fillId="74" borderId="78" applyNumberFormat="0" applyProtection="0">
      <alignment horizontal="right" vertical="center"/>
    </xf>
    <xf numFmtId="4" fontId="67" fillId="74" borderId="78" applyNumberFormat="0" applyProtection="0">
      <alignment horizontal="right" vertical="center"/>
    </xf>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4" fontId="67" fillId="74" borderId="78" applyNumberFormat="0" applyProtection="0">
      <alignment horizontal="right" vertical="center"/>
    </xf>
    <xf numFmtId="4" fontId="48" fillId="73" borderId="79" applyNumberFormat="0" applyProtection="0">
      <alignment horizontal="right" vertical="center"/>
    </xf>
    <xf numFmtId="4" fontId="67" fillId="38" borderId="78" applyNumberFormat="0" applyProtection="0">
      <alignment horizontal="right" vertical="center"/>
    </xf>
    <xf numFmtId="4" fontId="67" fillId="38" borderId="78" applyNumberFormat="0" applyProtection="0">
      <alignment horizontal="right" vertical="center"/>
    </xf>
    <xf numFmtId="4" fontId="67" fillId="38" borderId="78" applyNumberFormat="0" applyProtection="0">
      <alignment horizontal="right" vertical="center"/>
    </xf>
    <xf numFmtId="4" fontId="67" fillId="38" borderId="78" applyNumberFormat="0" applyProtection="0">
      <alignment horizontal="right" vertical="center"/>
    </xf>
    <xf numFmtId="4" fontId="67" fillId="38" borderId="78" applyNumberFormat="0" applyProtection="0">
      <alignment horizontal="right" vertical="center"/>
    </xf>
    <xf numFmtId="4" fontId="48" fillId="72" borderId="79" applyNumberFormat="0" applyProtection="0">
      <alignment horizontal="right" vertical="center"/>
    </xf>
    <xf numFmtId="4" fontId="67" fillId="45" borderId="78" applyNumberFormat="0" applyProtection="0">
      <alignment horizontal="right" vertical="center"/>
    </xf>
    <xf numFmtId="4" fontId="67" fillId="45" borderId="78" applyNumberFormat="0" applyProtection="0">
      <alignment horizontal="right" vertical="center"/>
    </xf>
    <xf numFmtId="4" fontId="67" fillId="45" borderId="78" applyNumberFormat="0" applyProtection="0">
      <alignment horizontal="right" vertical="center"/>
    </xf>
    <xf numFmtId="4" fontId="67" fillId="45" borderId="78" applyNumberFormat="0" applyProtection="0">
      <alignment horizontal="right" vertical="center"/>
    </xf>
    <xf numFmtId="4" fontId="67" fillId="45" borderId="78" applyNumberFormat="0" applyProtection="0">
      <alignment horizontal="right" vertical="center"/>
    </xf>
    <xf numFmtId="4" fontId="48" fillId="71" borderId="79" applyNumberFormat="0" applyProtection="0">
      <alignment horizontal="right" vertical="center"/>
    </xf>
    <xf numFmtId="4" fontId="67" fillId="22" borderId="78" applyNumberFormat="0" applyProtection="0">
      <alignment horizontal="right" vertical="center"/>
    </xf>
    <xf numFmtId="4" fontId="67" fillId="22" borderId="78" applyNumberFormat="0" applyProtection="0">
      <alignment horizontal="right" vertical="center"/>
    </xf>
    <xf numFmtId="4" fontId="67" fillId="22" borderId="78" applyNumberFormat="0" applyProtection="0">
      <alignment horizontal="right" vertical="center"/>
    </xf>
    <xf numFmtId="4" fontId="67" fillId="22" borderId="78" applyNumberFormat="0" applyProtection="0">
      <alignment horizontal="right" vertical="center"/>
    </xf>
    <xf numFmtId="4" fontId="67" fillId="22" borderId="78" applyNumberFormat="0" applyProtection="0">
      <alignment horizontal="right" vertical="center"/>
    </xf>
    <xf numFmtId="4" fontId="48" fillId="70" borderId="79" applyNumberFormat="0" applyProtection="0">
      <alignment horizontal="right" vertical="center"/>
    </xf>
    <xf numFmtId="4" fontId="67" fillId="18" borderId="78" applyNumberFormat="0" applyProtection="0">
      <alignment horizontal="right" vertical="center"/>
    </xf>
    <xf numFmtId="4" fontId="67" fillId="18" borderId="78" applyNumberFormat="0" applyProtection="0">
      <alignment horizontal="right" vertical="center"/>
    </xf>
    <xf numFmtId="4" fontId="67" fillId="18" borderId="78" applyNumberFormat="0" applyProtection="0">
      <alignment horizontal="right" vertical="center"/>
    </xf>
    <xf numFmtId="4" fontId="67" fillId="18" borderId="78" applyNumberFormat="0" applyProtection="0">
      <alignment horizontal="right" vertical="center"/>
    </xf>
    <xf numFmtId="4" fontId="67" fillId="18" borderId="78" applyNumberFormat="0" applyProtection="0">
      <alignment horizontal="right" vertical="center"/>
    </xf>
    <xf numFmtId="4" fontId="48" fillId="69" borderId="79" applyNumberFormat="0" applyProtection="0">
      <alignment horizontal="right" vertical="center"/>
    </xf>
    <xf numFmtId="4" fontId="67" fillId="31" borderId="76" applyNumberFormat="0" applyProtection="0">
      <alignment horizontal="right" vertical="center"/>
    </xf>
    <xf numFmtId="4" fontId="67" fillId="31" borderId="76" applyNumberFormat="0" applyProtection="0">
      <alignment horizontal="right" vertical="center"/>
    </xf>
    <xf numFmtId="4" fontId="67" fillId="31" borderId="76" applyNumberFormat="0" applyProtection="0">
      <alignment horizontal="right" vertical="center"/>
    </xf>
    <xf numFmtId="4" fontId="67" fillId="31" borderId="76" applyNumberFormat="0" applyProtection="0">
      <alignment horizontal="right" vertical="center"/>
    </xf>
    <xf numFmtId="4" fontId="67" fillId="31" borderId="76" applyNumberFormat="0" applyProtection="0">
      <alignment horizontal="right" vertical="center"/>
    </xf>
    <xf numFmtId="4" fontId="48" fillId="68" borderId="79" applyNumberFormat="0" applyProtection="0">
      <alignment horizontal="right" vertical="center"/>
    </xf>
    <xf numFmtId="4" fontId="67" fillId="67" borderId="78" applyNumberFormat="0" applyProtection="0">
      <alignment horizontal="right" vertical="center"/>
    </xf>
    <xf numFmtId="4" fontId="67" fillId="67" borderId="78" applyNumberFormat="0" applyProtection="0">
      <alignment horizontal="right" vertical="center"/>
    </xf>
    <xf numFmtId="4" fontId="67" fillId="67" borderId="78" applyNumberFormat="0" applyProtection="0">
      <alignment horizontal="right" vertical="center"/>
    </xf>
    <xf numFmtId="4" fontId="67" fillId="67" borderId="78" applyNumberFormat="0" applyProtection="0">
      <alignment horizontal="right" vertical="center"/>
    </xf>
    <xf numFmtId="4" fontId="67" fillId="67" borderId="78" applyNumberFormat="0" applyProtection="0">
      <alignment horizontal="right" vertical="center"/>
    </xf>
    <xf numFmtId="4" fontId="48" fillId="66" borderId="79" applyNumberFormat="0" applyProtection="0">
      <alignment horizontal="right" vertical="center"/>
    </xf>
    <xf numFmtId="4" fontId="67" fillId="10" borderId="78" applyNumberFormat="0" applyProtection="0">
      <alignment horizontal="right" vertical="center"/>
    </xf>
    <xf numFmtId="4" fontId="67" fillId="10" borderId="78" applyNumberFormat="0" applyProtection="0">
      <alignment horizontal="right" vertical="center"/>
    </xf>
    <xf numFmtId="4" fontId="67" fillId="10" borderId="78" applyNumberFormat="0" applyProtection="0">
      <alignment horizontal="right" vertical="center"/>
    </xf>
    <xf numFmtId="4" fontId="67" fillId="10" borderId="78" applyNumberFormat="0" applyProtection="0">
      <alignment horizontal="right" vertical="center"/>
    </xf>
    <xf numFmtId="4" fontId="67" fillId="10" borderId="78" applyNumberFormat="0" applyProtection="0">
      <alignment horizontal="right" vertical="center"/>
    </xf>
    <xf numFmtId="4" fontId="48" fillId="65" borderId="79" applyNumberFormat="0" applyProtection="0">
      <alignment horizontal="right" vertical="center"/>
    </xf>
    <xf numFmtId="4" fontId="67" fillId="21" borderId="78" applyNumberFormat="0" applyProtection="0">
      <alignment horizontal="left" vertical="center" indent="1"/>
    </xf>
    <xf numFmtId="4" fontId="67" fillId="21" borderId="78" applyNumberFormat="0" applyProtection="0">
      <alignment horizontal="left" vertical="center" indent="1"/>
    </xf>
    <xf numFmtId="4" fontId="67" fillId="21" borderId="78" applyNumberFormat="0" applyProtection="0">
      <alignment horizontal="left" vertical="center" indent="1"/>
    </xf>
    <xf numFmtId="4" fontId="67" fillId="21" borderId="78" applyNumberFormat="0" applyProtection="0">
      <alignment horizontal="left" vertical="center" indent="1"/>
    </xf>
    <xf numFmtId="4" fontId="67" fillId="21" borderId="78" applyNumberFormat="0" applyProtection="0">
      <alignment horizontal="left" vertical="center" indent="1"/>
    </xf>
    <xf numFmtId="0" fontId="39" fillId="61" borderId="80" applyNumberFormat="0" applyProtection="0">
      <alignment horizontal="left" vertical="top" indent="1"/>
    </xf>
    <xf numFmtId="0" fontId="39" fillId="61" borderId="80" applyNumberFormat="0" applyProtection="0">
      <alignment horizontal="left" vertical="top" indent="1"/>
    </xf>
    <xf numFmtId="0" fontId="39" fillId="61" borderId="80" applyNumberFormat="0" applyProtection="0">
      <alignment horizontal="left" vertical="top" indent="1"/>
    </xf>
    <xf numFmtId="0" fontId="39" fillId="61" borderId="80" applyNumberFormat="0" applyProtection="0">
      <alignment horizontal="left" vertical="top" indent="1"/>
    </xf>
    <xf numFmtId="0" fontId="39" fillId="61" borderId="80" applyNumberFormat="0" applyProtection="0">
      <alignment horizontal="left" vertical="top" indent="1"/>
    </xf>
    <xf numFmtId="4" fontId="48" fillId="64" borderId="79" applyNumberFormat="0" applyProtection="0">
      <alignment horizontal="left" vertical="center" indent="1"/>
    </xf>
    <xf numFmtId="4" fontId="67" fillId="64" borderId="78" applyNumberFormat="0" applyProtection="0">
      <alignment horizontal="left" vertical="center" indent="1"/>
    </xf>
    <xf numFmtId="4" fontId="67" fillId="64" borderId="78" applyNumberFormat="0" applyProtection="0">
      <alignment horizontal="left" vertical="center" indent="1"/>
    </xf>
    <xf numFmtId="4" fontId="67" fillId="64" borderId="78" applyNumberFormat="0" applyProtection="0">
      <alignment horizontal="left" vertical="center" indent="1"/>
    </xf>
    <xf numFmtId="4" fontId="67" fillId="64" borderId="78" applyNumberFormat="0" applyProtection="0">
      <alignment horizontal="left" vertical="center" indent="1"/>
    </xf>
    <xf numFmtId="4" fontId="67" fillId="64" borderId="78" applyNumberFormat="0" applyProtection="0">
      <alignment horizontal="left" vertical="center" indent="1"/>
    </xf>
    <xf numFmtId="4" fontId="48" fillId="64" borderId="79" applyNumberFormat="0" applyProtection="0">
      <alignment horizontal="left" vertical="center" indent="1"/>
    </xf>
    <xf numFmtId="4" fontId="39" fillId="64" borderId="78" applyNumberFormat="0" applyProtection="0">
      <alignment vertical="center"/>
    </xf>
    <xf numFmtId="4" fontId="39" fillId="64" borderId="78" applyNumberFormat="0" applyProtection="0">
      <alignment vertical="center"/>
    </xf>
    <xf numFmtId="4" fontId="39" fillId="64" borderId="78" applyNumberFormat="0" applyProtection="0">
      <alignment vertical="center"/>
    </xf>
    <xf numFmtId="4" fontId="39" fillId="64" borderId="78" applyNumberFormat="0" applyProtection="0">
      <alignment vertical="center"/>
    </xf>
    <xf numFmtId="4" fontId="39" fillId="64" borderId="78" applyNumberFormat="0" applyProtection="0">
      <alignment vertical="center"/>
    </xf>
    <xf numFmtId="4" fontId="1" fillId="64" borderId="79" applyNumberFormat="0" applyProtection="0">
      <alignment vertical="center"/>
    </xf>
    <xf numFmtId="4" fontId="67" fillId="61" borderId="78" applyNumberFormat="0" applyProtection="0">
      <alignment vertical="center"/>
    </xf>
    <xf numFmtId="4" fontId="67" fillId="61" borderId="78" applyNumberFormat="0" applyProtection="0">
      <alignment vertical="center"/>
    </xf>
    <xf numFmtId="4" fontId="67" fillId="61" borderId="78" applyNumberFormat="0" applyProtection="0">
      <alignment vertical="center"/>
    </xf>
    <xf numFmtId="4" fontId="67" fillId="61" borderId="78" applyNumberFormat="0" applyProtection="0">
      <alignment vertical="center"/>
    </xf>
    <xf numFmtId="4" fontId="67" fillId="61" borderId="78" applyNumberFormat="0" applyProtection="0">
      <alignment vertical="center"/>
    </xf>
    <xf numFmtId="4" fontId="48" fillId="64" borderId="79" applyNumberFormat="0" applyProtection="0">
      <alignment vertical="center"/>
    </xf>
    <xf numFmtId="0" fontId="65" fillId="46" borderId="100" applyNumberFormat="0" applyFont="0" applyAlignment="0" applyProtection="0"/>
    <xf numFmtId="0" fontId="65" fillId="46" borderId="100" applyNumberFormat="0" applyFont="0" applyAlignment="0" applyProtection="0"/>
    <xf numFmtId="0" fontId="65" fillId="46" borderId="100" applyNumberFormat="0" applyFont="0" applyAlignment="0" applyProtection="0"/>
    <xf numFmtId="0" fontId="44" fillId="63" borderId="99" applyNumberFormat="0" applyFont="0" applyAlignment="0" applyProtection="0"/>
    <xf numFmtId="0" fontId="45" fillId="0" borderId="87">
      <alignment horizontal="center" vertical="top" wrapText="1"/>
    </xf>
    <xf numFmtId="0" fontId="1" fillId="51" borderId="79" applyNumberFormat="0" applyAlignment="0" applyProtection="0"/>
    <xf numFmtId="0" fontId="66" fillId="51" borderId="79" applyNumberFormat="0" applyAlignment="0" applyProtection="0"/>
    <xf numFmtId="0" fontId="65" fillId="46" borderId="78" applyNumberFormat="0" applyFont="0" applyAlignment="0" applyProtection="0"/>
    <xf numFmtId="0" fontId="65" fillId="46" borderId="78" applyNumberFormat="0" applyFont="0" applyAlignment="0" applyProtection="0"/>
    <xf numFmtId="0" fontId="65" fillId="46" borderId="78" applyNumberFormat="0" applyFont="0" applyAlignment="0" applyProtection="0"/>
    <xf numFmtId="0" fontId="44" fillId="63" borderId="77" applyNumberFormat="0" applyFont="0" applyAlignment="0" applyProtection="0"/>
    <xf numFmtId="0" fontId="1" fillId="0" borderId="164">
      <alignment horizontal="left" vertical="center"/>
    </xf>
    <xf numFmtId="0" fontId="49" fillId="51" borderId="131" applyNumberFormat="0" applyAlignment="0" applyProtection="0"/>
    <xf numFmtId="0" fontId="50" fillId="51" borderId="131" applyNumberFormat="0" applyAlignment="0" applyProtection="0"/>
    <xf numFmtId="0" fontId="1" fillId="0" borderId="141">
      <alignment horizontal="left" vertical="center"/>
    </xf>
    <xf numFmtId="0" fontId="1" fillId="0" borderId="191">
      <alignment horizontal="left" vertical="center"/>
    </xf>
    <xf numFmtId="0" fontId="49" fillId="51" borderId="108" applyNumberFormat="0" applyAlignment="0" applyProtection="0"/>
    <xf numFmtId="0" fontId="50" fillId="51" borderId="108" applyNumberFormat="0" applyAlignment="0" applyProtection="0"/>
    <xf numFmtId="0" fontId="49" fillId="51" borderId="86" applyNumberFormat="0" applyAlignment="0" applyProtection="0"/>
    <xf numFmtId="0" fontId="50" fillId="51" borderId="86" applyNumberFormat="0" applyAlignment="0" applyProtection="0"/>
    <xf numFmtId="0" fontId="59" fillId="14" borderId="119" applyNumberFormat="0" applyAlignment="0" applyProtection="0"/>
    <xf numFmtId="0" fontId="59" fillId="14" borderId="119" applyNumberFormat="0" applyAlignment="0" applyProtection="0"/>
    <xf numFmtId="0" fontId="59" fillId="14" borderId="97" applyNumberFormat="0" applyAlignment="0" applyProtection="0"/>
    <xf numFmtId="0" fontId="59" fillId="14" borderId="97" applyNumberFormat="0" applyAlignment="0" applyProtection="0"/>
    <xf numFmtId="0" fontId="59" fillId="14" borderId="75" applyNumberFormat="0" applyAlignment="0" applyProtection="0"/>
    <xf numFmtId="0" fontId="59" fillId="14" borderId="75" applyNumberFormat="0" applyAlignment="0" applyProtection="0"/>
    <xf numFmtId="0" fontId="1" fillId="0" borderId="72">
      <alignment horizontal="left" vertical="center"/>
    </xf>
    <xf numFmtId="0" fontId="1" fillId="0" borderId="152">
      <alignment horizontal="left" vertical="center"/>
    </xf>
    <xf numFmtId="0" fontId="1" fillId="0" borderId="202">
      <alignment horizontal="left" vertical="center"/>
    </xf>
    <xf numFmtId="0" fontId="1" fillId="0" borderId="177">
      <alignment horizontal="left" vertical="center"/>
    </xf>
    <xf numFmtId="0" fontId="45" fillId="0" borderId="64">
      <alignment horizontal="left" vertical="top" wrapText="1"/>
    </xf>
    <xf numFmtId="0" fontId="59" fillId="14" borderId="155" applyNumberFormat="0" applyAlignment="0" applyProtection="0"/>
    <xf numFmtId="0" fontId="59" fillId="14" borderId="155" applyNumberFormat="0" applyAlignment="0" applyProtection="0"/>
    <xf numFmtId="0" fontId="59" fillId="14" borderId="180" applyNumberFormat="0" applyAlignment="0" applyProtection="0"/>
    <xf numFmtId="0" fontId="59" fillId="14" borderId="180" applyNumberFormat="0" applyAlignment="0" applyProtection="0"/>
    <xf numFmtId="0" fontId="59" fillId="14" borderId="205" applyNumberFormat="0" applyAlignment="0" applyProtection="0"/>
    <xf numFmtId="0" fontId="1" fillId="0" borderId="128">
      <alignment horizontal="left" vertical="center"/>
    </xf>
    <xf numFmtId="0" fontId="59" fillId="14" borderId="205" applyNumberFormat="0" applyAlignment="0" applyProtection="0"/>
    <xf numFmtId="0" fontId="50" fillId="51" borderId="143" applyNumberFormat="0" applyAlignment="0" applyProtection="0"/>
    <xf numFmtId="0" fontId="49" fillId="51" borderId="143" applyNumberFormat="0" applyAlignment="0" applyProtection="0"/>
    <xf numFmtId="0" fontId="50" fillId="51" borderId="167" applyNumberFormat="0" applyAlignment="0" applyProtection="0"/>
    <xf numFmtId="0" fontId="49" fillId="51" borderId="167" applyNumberFormat="0" applyAlignment="0" applyProtection="0"/>
    <xf numFmtId="0" fontId="59" fillId="14" borderId="131" applyNumberFormat="0" applyAlignment="0" applyProtection="0"/>
    <xf numFmtId="0" fontId="45" fillId="0" borderId="64">
      <alignment horizontal="center" vertical="top" wrapText="1"/>
    </xf>
    <xf numFmtId="0" fontId="59" fillId="14" borderId="131" applyNumberFormat="0" applyAlignment="0" applyProtection="0"/>
    <xf numFmtId="0" fontId="59" fillId="14" borderId="86" applyNumberFormat="0" applyAlignment="0" applyProtection="0"/>
    <xf numFmtId="0" fontId="59" fillId="14" borderId="86" applyNumberFormat="0" applyAlignment="0" applyProtection="0"/>
    <xf numFmtId="0" fontId="59" fillId="14" borderId="108" applyNumberFormat="0" applyAlignment="0" applyProtection="0"/>
    <xf numFmtId="0" fontId="59" fillId="14" borderId="108" applyNumberFormat="0" applyAlignment="0" applyProtection="0"/>
    <xf numFmtId="0" fontId="50" fillId="51" borderId="193" applyNumberFormat="0" applyAlignment="0" applyProtection="0"/>
    <xf numFmtId="0" fontId="49" fillId="51" borderId="193" applyNumberFormat="0" applyAlignment="0" applyProtection="0"/>
    <xf numFmtId="0" fontId="50" fillId="51" borderId="75" applyNumberFormat="0" applyAlignment="0" applyProtection="0"/>
    <xf numFmtId="0" fontId="49" fillId="51" borderId="75" applyNumberFormat="0" applyAlignment="0" applyProtection="0"/>
    <xf numFmtId="0" fontId="49" fillId="51" borderId="63" applyNumberFormat="0" applyAlignment="0" applyProtection="0"/>
    <xf numFmtId="0" fontId="50" fillId="51" borderId="63" applyNumberFormat="0" applyAlignment="0" applyProtection="0"/>
    <xf numFmtId="0" fontId="50" fillId="51" borderId="119" applyNumberFormat="0" applyAlignment="0" applyProtection="0"/>
    <xf numFmtId="0" fontId="50" fillId="51" borderId="97" applyNumberFormat="0" applyAlignment="0" applyProtection="0"/>
    <xf numFmtId="0" fontId="49" fillId="51" borderId="97" applyNumberFormat="0" applyAlignment="0" applyProtection="0"/>
    <xf numFmtId="0" fontId="49" fillId="51" borderId="119" applyNumberFormat="0" applyAlignment="0" applyProtection="0"/>
    <xf numFmtId="0" fontId="45" fillId="0" borderId="144">
      <alignment horizontal="center" vertical="top" wrapText="1"/>
    </xf>
    <xf numFmtId="0" fontId="50" fillId="51" borderId="216" applyNumberFormat="0" applyAlignment="0" applyProtection="0"/>
    <xf numFmtId="0" fontId="49" fillId="51" borderId="216" applyNumberFormat="0" applyAlignment="0" applyProtection="0"/>
    <xf numFmtId="0" fontId="1" fillId="0" borderId="0" applyNumberFormat="0" applyFill="0" applyBorder="0" applyAlignment="0" applyProtection="0"/>
    <xf numFmtId="0" fontId="44" fillId="63" borderId="157" applyNumberFormat="0" applyFont="0" applyAlignment="0" applyProtection="0"/>
    <xf numFmtId="0" fontId="1" fillId="53"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174" fontId="1" fillId="0" borderId="0" applyFill="0" applyBorder="0" applyAlignment="0"/>
    <xf numFmtId="175" fontId="1" fillId="0" borderId="0" applyFill="0" applyBorder="0" applyAlignment="0"/>
    <xf numFmtId="174" fontId="1" fillId="0" borderId="0" applyFill="0" applyBorder="0" applyAlignment="0"/>
    <xf numFmtId="179" fontId="1" fillId="0" borderId="0" applyFill="0" applyBorder="0" applyAlignment="0"/>
    <xf numFmtId="175" fontId="1" fillId="0" borderId="0" applyFill="0" applyBorder="0" applyAlignment="0"/>
    <xf numFmtId="0" fontId="65" fillId="46" borderId="158" applyNumberFormat="0" applyFont="0" applyAlignment="0" applyProtection="0"/>
    <xf numFmtId="0" fontId="65" fillId="46" borderId="158" applyNumberFormat="0" applyFont="0" applyAlignment="0" applyProtection="0"/>
    <xf numFmtId="0" fontId="65" fillId="46" borderId="158" applyNumberFormat="0" applyFont="0" applyAlignment="0" applyProtection="0"/>
    <xf numFmtId="0" fontId="45" fillId="0" borderId="76">
      <alignment horizontal="center" vertical="top" wrapText="1"/>
    </xf>
    <xf numFmtId="0" fontId="1" fillId="0" borderId="0" applyNumberFormat="0" applyFill="0" applyBorder="0" applyAlignment="0" applyProtection="0"/>
    <xf numFmtId="0" fontId="66" fillId="51" borderId="159" applyNumberFormat="0" applyAlignment="0" applyProtection="0"/>
    <xf numFmtId="0" fontId="1" fillId="51" borderId="159" applyNumberFormat="0" applyAlignment="0" applyProtection="0"/>
    <xf numFmtId="0" fontId="44" fillId="63" borderId="88" applyNumberFormat="0" applyFont="0" applyAlignment="0" applyProtection="0"/>
    <xf numFmtId="0" fontId="65" fillId="46" borderId="89" applyNumberFormat="0" applyFont="0" applyAlignment="0" applyProtection="0"/>
    <xf numFmtId="0" fontId="65" fillId="46" borderId="89" applyNumberFormat="0" applyFont="0" applyAlignment="0" applyProtection="0"/>
    <xf numFmtId="0" fontId="65" fillId="46" borderId="89" applyNumberFormat="0" applyFont="0" applyAlignment="0" applyProtection="0"/>
    <xf numFmtId="0" fontId="1" fillId="0" borderId="21" applyNumberFormat="0" applyAlignment="0" applyProtection="0">
      <alignment horizontal="left" vertical="center"/>
    </xf>
    <xf numFmtId="0" fontId="1" fillId="0" borderId="7">
      <alignment horizontal="left" vertical="center"/>
    </xf>
    <xf numFmtId="0" fontId="66" fillId="51" borderId="90" applyNumberFormat="0" applyAlignment="0" applyProtection="0"/>
    <xf numFmtId="0" fontId="1" fillId="0" borderId="22" applyNumberFormat="0" applyFill="0" applyAlignment="0" applyProtection="0"/>
    <xf numFmtId="0" fontId="1" fillId="51" borderId="90" applyNumberFormat="0" applyAlignment="0" applyProtection="0"/>
    <xf numFmtId="0" fontId="1" fillId="0" borderId="23" applyNumberFormat="0" applyFill="0" applyAlignment="0" applyProtection="0"/>
    <xf numFmtId="0" fontId="45" fillId="0" borderId="168">
      <alignment horizontal="center" vertical="top" wrapText="1"/>
    </xf>
    <xf numFmtId="0" fontId="1" fillId="0" borderId="24" applyNumberFormat="0" applyFill="0" applyAlignment="0" applyProtection="0"/>
    <xf numFmtId="0" fontId="45" fillId="0" borderId="98">
      <alignment horizontal="center" vertical="top" wrapText="1"/>
    </xf>
    <xf numFmtId="0" fontId="1" fillId="0" borderId="0" applyNumberFormat="0" applyFill="0" applyBorder="0" applyAlignment="0" applyProtection="0"/>
    <xf numFmtId="0" fontId="59" fillId="14" borderId="63" applyNumberFormat="0" applyAlignment="0" applyProtection="0"/>
    <xf numFmtId="0" fontId="59" fillId="14" borderId="63" applyNumberFormat="0" applyAlignment="0" applyProtection="0"/>
    <xf numFmtId="0" fontId="45" fillId="0" borderId="120">
      <alignment horizontal="center" vertical="top" wrapText="1"/>
    </xf>
    <xf numFmtId="174" fontId="1" fillId="0" borderId="0" applyFill="0" applyBorder="0" applyAlignment="0"/>
    <xf numFmtId="175" fontId="1" fillId="0" borderId="0" applyFill="0" applyBorder="0" applyAlignment="0"/>
    <xf numFmtId="174" fontId="1" fillId="0" borderId="0" applyFill="0" applyBorder="0" applyAlignment="0"/>
    <xf numFmtId="179" fontId="1" fillId="0" borderId="0" applyFill="0" applyBorder="0" applyAlignment="0"/>
    <xf numFmtId="175" fontId="1" fillId="0" borderId="0" applyFill="0" applyBorder="0" applyAlignment="0"/>
    <xf numFmtId="0" fontId="44" fillId="63" borderId="110" applyNumberFormat="0" applyFont="0" applyAlignment="0" applyProtection="0"/>
    <xf numFmtId="0" fontId="65" fillId="46" borderId="111" applyNumberFormat="0" applyFont="0" applyAlignment="0" applyProtection="0"/>
    <xf numFmtId="0" fontId="65" fillId="46" borderId="111" applyNumberFormat="0" applyFont="0" applyAlignment="0" applyProtection="0"/>
    <xf numFmtId="0" fontId="65" fillId="46" borderId="111" applyNumberFormat="0" applyFont="0" applyAlignment="0" applyProtection="0"/>
    <xf numFmtId="0" fontId="45" fillId="0" borderId="76">
      <alignment horizontal="left" vertical="top" wrapText="1"/>
    </xf>
    <xf numFmtId="4" fontId="48" fillId="64" borderId="90" applyNumberFormat="0" applyProtection="0">
      <alignment vertical="center"/>
    </xf>
    <xf numFmtId="4" fontId="67" fillId="61" borderId="89" applyNumberFormat="0" applyProtection="0">
      <alignment vertical="center"/>
    </xf>
    <xf numFmtId="4" fontId="67" fillId="61" borderId="89" applyNumberFormat="0" applyProtection="0">
      <alignment vertical="center"/>
    </xf>
    <xf numFmtId="4" fontId="67" fillId="61" borderId="89" applyNumberFormat="0" applyProtection="0">
      <alignment vertical="center"/>
    </xf>
    <xf numFmtId="4" fontId="67" fillId="61" borderId="89" applyNumberFormat="0" applyProtection="0">
      <alignment vertical="center"/>
    </xf>
    <xf numFmtId="4" fontId="67" fillId="61" borderId="89" applyNumberFormat="0" applyProtection="0">
      <alignment vertical="center"/>
    </xf>
    <xf numFmtId="4" fontId="1" fillId="64" borderId="90" applyNumberFormat="0" applyProtection="0">
      <alignment vertical="center"/>
    </xf>
    <xf numFmtId="4" fontId="39" fillId="64" borderId="89" applyNumberFormat="0" applyProtection="0">
      <alignment vertical="center"/>
    </xf>
    <xf numFmtId="4" fontId="39" fillId="64" borderId="89" applyNumberFormat="0" applyProtection="0">
      <alignment vertical="center"/>
    </xf>
    <xf numFmtId="4" fontId="39" fillId="64" borderId="89" applyNumberFormat="0" applyProtection="0">
      <alignment vertical="center"/>
    </xf>
    <xf numFmtId="4" fontId="39" fillId="64" borderId="89" applyNumberFormat="0" applyProtection="0">
      <alignment vertical="center"/>
    </xf>
    <xf numFmtId="4" fontId="39" fillId="64" borderId="89" applyNumberFormat="0" applyProtection="0">
      <alignment vertical="center"/>
    </xf>
    <xf numFmtId="4" fontId="48" fillId="64" borderId="90" applyNumberFormat="0" applyProtection="0">
      <alignment horizontal="left" vertical="center" indent="1"/>
    </xf>
    <xf numFmtId="4" fontId="67" fillId="64" borderId="89" applyNumberFormat="0" applyProtection="0">
      <alignment horizontal="left" vertical="center" indent="1"/>
    </xf>
    <xf numFmtId="0" fontId="44" fillId="63" borderId="65" applyNumberFormat="0" applyFont="0" applyAlignment="0" applyProtection="0"/>
    <xf numFmtId="0" fontId="65" fillId="46" borderId="66" applyNumberFormat="0" applyFont="0" applyAlignment="0" applyProtection="0"/>
    <xf numFmtId="0" fontId="65" fillId="46" borderId="66" applyNumberFormat="0" applyFont="0" applyAlignment="0" applyProtection="0"/>
    <xf numFmtId="0" fontId="65" fillId="46" borderId="66" applyNumberFormat="0" applyFont="0" applyAlignment="0" applyProtection="0"/>
    <xf numFmtId="0" fontId="66" fillId="51" borderId="67" applyNumberFormat="0" applyAlignment="0" applyProtection="0"/>
    <xf numFmtId="0" fontId="1" fillId="51" borderId="67" applyNumberFormat="0" applyAlignment="0" applyProtection="0"/>
    <xf numFmtId="4" fontId="67" fillId="64" borderId="89" applyNumberFormat="0" applyProtection="0">
      <alignment horizontal="left" vertical="center" indent="1"/>
    </xf>
    <xf numFmtId="4" fontId="67" fillId="64" borderId="89" applyNumberFormat="0" applyProtection="0">
      <alignment horizontal="left" vertical="center" indent="1"/>
    </xf>
    <xf numFmtId="4" fontId="67" fillId="64" borderId="89" applyNumberFormat="0" applyProtection="0">
      <alignment horizontal="left" vertical="center" indent="1"/>
    </xf>
    <xf numFmtId="4" fontId="67" fillId="64" borderId="89" applyNumberFormat="0" applyProtection="0">
      <alignment horizontal="left" vertical="center" indent="1"/>
    </xf>
    <xf numFmtId="174" fontId="1" fillId="0" borderId="0" applyFill="0" applyBorder="0" applyAlignment="0"/>
    <xf numFmtId="175" fontId="1" fillId="0" borderId="0" applyFill="0" applyBorder="0" applyAlignment="0"/>
    <xf numFmtId="174" fontId="1" fillId="0" borderId="0" applyFill="0" applyBorder="0" applyAlignment="0"/>
    <xf numFmtId="179" fontId="1" fillId="0" borderId="0" applyFill="0" applyBorder="0" applyAlignment="0"/>
    <xf numFmtId="175" fontId="1" fillId="0" borderId="0" applyFill="0" applyBorder="0" applyAlignment="0"/>
    <xf numFmtId="4" fontId="48" fillId="64" borderId="67" applyNumberFormat="0" applyProtection="0">
      <alignment vertical="center"/>
    </xf>
    <xf numFmtId="4" fontId="67" fillId="61" borderId="66" applyNumberFormat="0" applyProtection="0">
      <alignment vertical="center"/>
    </xf>
    <xf numFmtId="4" fontId="67" fillId="61" borderId="66" applyNumberFormat="0" applyProtection="0">
      <alignment vertical="center"/>
    </xf>
    <xf numFmtId="4" fontId="67" fillId="61" borderId="66" applyNumberFormat="0" applyProtection="0">
      <alignment vertical="center"/>
    </xf>
    <xf numFmtId="4" fontId="67" fillId="61" borderId="66" applyNumberFormat="0" applyProtection="0">
      <alignment vertical="center"/>
    </xf>
    <xf numFmtId="4" fontId="67" fillId="61" borderId="66" applyNumberFormat="0" applyProtection="0">
      <alignment vertical="center"/>
    </xf>
    <xf numFmtId="4" fontId="1" fillId="64" borderId="67" applyNumberFormat="0" applyProtection="0">
      <alignment vertical="center"/>
    </xf>
    <xf numFmtId="4" fontId="39" fillId="64" borderId="66" applyNumberFormat="0" applyProtection="0">
      <alignment vertical="center"/>
    </xf>
    <xf numFmtId="4" fontId="39" fillId="64" borderId="66" applyNumberFormat="0" applyProtection="0">
      <alignment vertical="center"/>
    </xf>
    <xf numFmtId="4" fontId="39" fillId="64" borderId="66" applyNumberFormat="0" applyProtection="0">
      <alignment vertical="center"/>
    </xf>
    <xf numFmtId="4" fontId="39" fillId="64" borderId="66" applyNumberFormat="0" applyProtection="0">
      <alignment vertical="center"/>
    </xf>
    <xf numFmtId="4" fontId="39" fillId="64" borderId="66" applyNumberFormat="0" applyProtection="0">
      <alignment vertical="center"/>
    </xf>
    <xf numFmtId="4" fontId="48" fillId="64" borderId="67" applyNumberFormat="0" applyProtection="0">
      <alignment horizontal="left" vertical="center" indent="1"/>
    </xf>
    <xf numFmtId="4" fontId="67" fillId="64" borderId="66" applyNumberFormat="0" applyProtection="0">
      <alignment horizontal="left" vertical="center" indent="1"/>
    </xf>
    <xf numFmtId="4" fontId="67" fillId="64" borderId="66" applyNumberFormat="0" applyProtection="0">
      <alignment horizontal="left" vertical="center" indent="1"/>
    </xf>
    <xf numFmtId="4" fontId="67" fillId="64" borderId="66" applyNumberFormat="0" applyProtection="0">
      <alignment horizontal="left" vertical="center" indent="1"/>
    </xf>
    <xf numFmtId="4" fontId="67" fillId="64" borderId="66" applyNumberFormat="0" applyProtection="0">
      <alignment horizontal="left" vertical="center" indent="1"/>
    </xf>
    <xf numFmtId="4" fontId="67" fillId="64" borderId="66" applyNumberFormat="0" applyProtection="0">
      <alignment horizontal="left" vertical="center" indent="1"/>
    </xf>
    <xf numFmtId="4" fontId="48" fillId="64" borderId="67" applyNumberFormat="0" applyProtection="0">
      <alignment horizontal="left" vertical="center" indent="1"/>
    </xf>
    <xf numFmtId="0" fontId="39" fillId="61" borderId="68" applyNumberFormat="0" applyProtection="0">
      <alignment horizontal="left" vertical="top" indent="1"/>
    </xf>
    <xf numFmtId="0" fontId="39" fillId="61" borderId="68" applyNumberFormat="0" applyProtection="0">
      <alignment horizontal="left" vertical="top" indent="1"/>
    </xf>
    <xf numFmtId="0" fontId="39" fillId="61" borderId="68" applyNumberFormat="0" applyProtection="0">
      <alignment horizontal="left" vertical="top" indent="1"/>
    </xf>
    <xf numFmtId="0" fontId="39" fillId="61" borderId="68" applyNumberFormat="0" applyProtection="0">
      <alignment horizontal="left" vertical="top" indent="1"/>
    </xf>
    <xf numFmtId="0" fontId="39" fillId="61" borderId="68" applyNumberFormat="0" applyProtection="0">
      <alignment horizontal="left" vertical="top" indent="1"/>
    </xf>
    <xf numFmtId="0" fontId="1" fillId="7" borderId="30" applyNumberFormat="0" applyProtection="0">
      <alignment horizontal="center" vertical="center" wrapText="1"/>
    </xf>
    <xf numFmtId="4" fontId="67" fillId="21" borderId="66" applyNumberFormat="0" applyProtection="0">
      <alignment horizontal="left" vertical="center" indent="1"/>
    </xf>
    <xf numFmtId="4" fontId="67" fillId="21" borderId="66" applyNumberFormat="0" applyProtection="0">
      <alignment horizontal="left" vertical="center" indent="1"/>
    </xf>
    <xf numFmtId="4" fontId="67" fillId="21" borderId="66" applyNumberFormat="0" applyProtection="0">
      <alignment horizontal="left" vertical="center" indent="1"/>
    </xf>
    <xf numFmtId="4" fontId="67" fillId="21" borderId="66" applyNumberFormat="0" applyProtection="0">
      <alignment horizontal="left" vertical="center" indent="1"/>
    </xf>
    <xf numFmtId="4" fontId="67" fillId="21" borderId="66" applyNumberFormat="0" applyProtection="0">
      <alignment horizontal="left" vertical="center" indent="1"/>
    </xf>
    <xf numFmtId="4" fontId="48" fillId="65" borderId="67" applyNumberFormat="0" applyProtection="0">
      <alignment horizontal="right" vertical="center"/>
    </xf>
    <xf numFmtId="4" fontId="67" fillId="10" borderId="66" applyNumberFormat="0" applyProtection="0">
      <alignment horizontal="right" vertical="center"/>
    </xf>
    <xf numFmtId="4" fontId="67" fillId="10" borderId="66" applyNumberFormat="0" applyProtection="0">
      <alignment horizontal="right" vertical="center"/>
    </xf>
    <xf numFmtId="4" fontId="67" fillId="10" borderId="66" applyNumberFormat="0" applyProtection="0">
      <alignment horizontal="right" vertical="center"/>
    </xf>
    <xf numFmtId="4" fontId="67" fillId="10" borderId="66" applyNumberFormat="0" applyProtection="0">
      <alignment horizontal="right" vertical="center"/>
    </xf>
    <xf numFmtId="4" fontId="67" fillId="10" borderId="66" applyNumberFormat="0" applyProtection="0">
      <alignment horizontal="right" vertical="center"/>
    </xf>
    <xf numFmtId="4" fontId="48" fillId="66" borderId="67" applyNumberFormat="0" applyProtection="0">
      <alignment horizontal="right" vertical="center"/>
    </xf>
    <xf numFmtId="4" fontId="67" fillId="67" borderId="66" applyNumberFormat="0" applyProtection="0">
      <alignment horizontal="right" vertical="center"/>
    </xf>
    <xf numFmtId="4" fontId="67" fillId="67" borderId="66" applyNumberFormat="0" applyProtection="0">
      <alignment horizontal="right" vertical="center"/>
    </xf>
    <xf numFmtId="4" fontId="67" fillId="67" borderId="66" applyNumberFormat="0" applyProtection="0">
      <alignment horizontal="right" vertical="center"/>
    </xf>
    <xf numFmtId="4" fontId="67" fillId="67" borderId="66" applyNumberFormat="0" applyProtection="0">
      <alignment horizontal="right" vertical="center"/>
    </xf>
    <xf numFmtId="4" fontId="67" fillId="67" borderId="66" applyNumberFormat="0" applyProtection="0">
      <alignment horizontal="right" vertical="center"/>
    </xf>
    <xf numFmtId="4" fontId="48" fillId="68" borderId="67" applyNumberFormat="0" applyProtection="0">
      <alignment horizontal="right" vertical="center"/>
    </xf>
    <xf numFmtId="4" fontId="67" fillId="31" borderId="64" applyNumberFormat="0" applyProtection="0">
      <alignment horizontal="right" vertical="center"/>
    </xf>
    <xf numFmtId="4" fontId="67" fillId="31" borderId="64" applyNumberFormat="0" applyProtection="0">
      <alignment horizontal="right" vertical="center"/>
    </xf>
    <xf numFmtId="4" fontId="67" fillId="31" borderId="64" applyNumberFormat="0" applyProtection="0">
      <alignment horizontal="right" vertical="center"/>
    </xf>
    <xf numFmtId="4" fontId="67" fillId="31" borderId="64" applyNumberFormat="0" applyProtection="0">
      <alignment horizontal="right" vertical="center"/>
    </xf>
    <xf numFmtId="4" fontId="67" fillId="31" borderId="64" applyNumberFormat="0" applyProtection="0">
      <alignment horizontal="right" vertical="center"/>
    </xf>
    <xf numFmtId="4" fontId="48" fillId="69" borderId="67" applyNumberFormat="0" applyProtection="0">
      <alignment horizontal="right" vertical="center"/>
    </xf>
    <xf numFmtId="4" fontId="67" fillId="18" borderId="66" applyNumberFormat="0" applyProtection="0">
      <alignment horizontal="right" vertical="center"/>
    </xf>
    <xf numFmtId="4" fontId="67" fillId="18" borderId="66" applyNumberFormat="0" applyProtection="0">
      <alignment horizontal="right" vertical="center"/>
    </xf>
    <xf numFmtId="4" fontId="67" fillId="18" borderId="66" applyNumberFormat="0" applyProtection="0">
      <alignment horizontal="right" vertical="center"/>
    </xf>
    <xf numFmtId="4" fontId="67" fillId="18" borderId="66" applyNumberFormat="0" applyProtection="0">
      <alignment horizontal="right" vertical="center"/>
    </xf>
    <xf numFmtId="4" fontId="67" fillId="18" borderId="66" applyNumberFormat="0" applyProtection="0">
      <alignment horizontal="right" vertical="center"/>
    </xf>
    <xf numFmtId="4" fontId="48" fillId="70" borderId="67" applyNumberFormat="0" applyProtection="0">
      <alignment horizontal="right" vertical="center"/>
    </xf>
    <xf numFmtId="4" fontId="67" fillId="22" borderId="66" applyNumberFormat="0" applyProtection="0">
      <alignment horizontal="right" vertical="center"/>
    </xf>
    <xf numFmtId="4" fontId="67" fillId="22" borderId="66" applyNumberFormat="0" applyProtection="0">
      <alignment horizontal="right" vertical="center"/>
    </xf>
    <xf numFmtId="4" fontId="67" fillId="22" borderId="66" applyNumberFormat="0" applyProtection="0">
      <alignment horizontal="right" vertical="center"/>
    </xf>
    <xf numFmtId="4" fontId="67" fillId="22" borderId="66" applyNumberFormat="0" applyProtection="0">
      <alignment horizontal="right" vertical="center"/>
    </xf>
    <xf numFmtId="4" fontId="67" fillId="22" borderId="66" applyNumberFormat="0" applyProtection="0">
      <alignment horizontal="right" vertical="center"/>
    </xf>
    <xf numFmtId="4" fontId="48" fillId="71" borderId="67" applyNumberFormat="0" applyProtection="0">
      <alignment horizontal="right" vertical="center"/>
    </xf>
    <xf numFmtId="4" fontId="67" fillId="45" borderId="66" applyNumberFormat="0" applyProtection="0">
      <alignment horizontal="right" vertical="center"/>
    </xf>
    <xf numFmtId="4" fontId="67" fillId="45" borderId="66" applyNumberFormat="0" applyProtection="0">
      <alignment horizontal="right" vertical="center"/>
    </xf>
    <xf numFmtId="4" fontId="67" fillId="45" borderId="66" applyNumberFormat="0" applyProtection="0">
      <alignment horizontal="right" vertical="center"/>
    </xf>
    <xf numFmtId="4" fontId="67" fillId="45" borderId="66" applyNumberFormat="0" applyProtection="0">
      <alignment horizontal="right" vertical="center"/>
    </xf>
    <xf numFmtId="4" fontId="67" fillId="45" borderId="66" applyNumberFormat="0" applyProtection="0">
      <alignment horizontal="right" vertical="center"/>
    </xf>
    <xf numFmtId="4" fontId="48" fillId="72" borderId="67" applyNumberFormat="0" applyProtection="0">
      <alignment horizontal="right" vertical="center"/>
    </xf>
    <xf numFmtId="4" fontId="67" fillId="38" borderId="66" applyNumberFormat="0" applyProtection="0">
      <alignment horizontal="right" vertical="center"/>
    </xf>
    <xf numFmtId="4" fontId="67" fillId="38" borderId="66" applyNumberFormat="0" applyProtection="0">
      <alignment horizontal="right" vertical="center"/>
    </xf>
    <xf numFmtId="4" fontId="67" fillId="38" borderId="66" applyNumberFormat="0" applyProtection="0">
      <alignment horizontal="right" vertical="center"/>
    </xf>
    <xf numFmtId="4" fontId="67" fillId="38" borderId="66" applyNumberFormat="0" applyProtection="0">
      <alignment horizontal="right" vertical="center"/>
    </xf>
    <xf numFmtId="4" fontId="67" fillId="38" borderId="66" applyNumberFormat="0" applyProtection="0">
      <alignment horizontal="right" vertical="center"/>
    </xf>
    <xf numFmtId="4" fontId="48" fillId="73" borderId="67" applyNumberFormat="0" applyProtection="0">
      <alignment horizontal="right" vertical="center"/>
    </xf>
    <xf numFmtId="4" fontId="67" fillId="74" borderId="66" applyNumberFormat="0" applyProtection="0">
      <alignment horizontal="right" vertical="center"/>
    </xf>
    <xf numFmtId="4" fontId="67" fillId="74" borderId="66" applyNumberFormat="0" applyProtection="0">
      <alignment horizontal="right" vertical="center"/>
    </xf>
    <xf numFmtId="4" fontId="67" fillId="74" borderId="66" applyNumberFormat="0" applyProtection="0">
      <alignment horizontal="right" vertical="center"/>
    </xf>
    <xf numFmtId="4" fontId="67" fillId="74" borderId="66" applyNumberFormat="0" applyProtection="0">
      <alignment horizontal="right" vertical="center"/>
    </xf>
    <xf numFmtId="4" fontId="67" fillId="74" borderId="66" applyNumberFormat="0" applyProtection="0">
      <alignment horizontal="right" vertical="center"/>
    </xf>
    <xf numFmtId="4" fontId="48" fillId="75" borderId="67" applyNumberFormat="0" applyProtection="0">
      <alignment horizontal="right" vertical="center"/>
    </xf>
    <xf numFmtId="4" fontId="67" fillId="17" borderId="66" applyNumberFormat="0" applyProtection="0">
      <alignment horizontal="right" vertical="center"/>
    </xf>
    <xf numFmtId="4" fontId="67" fillId="17" borderId="66" applyNumberFormat="0" applyProtection="0">
      <alignment horizontal="right" vertical="center"/>
    </xf>
    <xf numFmtId="4" fontId="67" fillId="17" borderId="66" applyNumberFormat="0" applyProtection="0">
      <alignment horizontal="right" vertical="center"/>
    </xf>
    <xf numFmtId="4" fontId="67" fillId="17" borderId="66" applyNumberFormat="0" applyProtection="0">
      <alignment horizontal="right" vertical="center"/>
    </xf>
    <xf numFmtId="4" fontId="67" fillId="17" borderId="66" applyNumberFormat="0" applyProtection="0">
      <alignment horizontal="right" vertical="center"/>
    </xf>
    <xf numFmtId="4" fontId="68" fillId="76" borderId="67" applyNumberFormat="0" applyProtection="0">
      <alignment horizontal="left" vertical="center" indent="1"/>
    </xf>
    <xf numFmtId="4" fontId="67" fillId="77" borderId="64" applyNumberFormat="0" applyProtection="0">
      <alignment horizontal="left" vertical="center" indent="1"/>
    </xf>
    <xf numFmtId="4" fontId="67" fillId="77" borderId="64" applyNumberFormat="0" applyProtection="0">
      <alignment horizontal="left" vertical="center" indent="1"/>
    </xf>
    <xf numFmtId="4" fontId="67" fillId="77" borderId="64" applyNumberFormat="0" applyProtection="0">
      <alignment horizontal="left" vertical="center" indent="1"/>
    </xf>
    <xf numFmtId="4" fontId="67" fillId="77" borderId="64" applyNumberFormat="0" applyProtection="0">
      <alignment horizontal="left" vertical="center" indent="1"/>
    </xf>
    <xf numFmtId="4" fontId="67" fillId="77" borderId="64" applyNumberFormat="0" applyProtection="0">
      <alignment horizontal="left" vertical="center" indent="1"/>
    </xf>
    <xf numFmtId="4" fontId="48" fillId="64" borderId="90" applyNumberFormat="0" applyProtection="0">
      <alignment horizontal="left" vertical="center" indent="1"/>
    </xf>
    <xf numFmtId="4" fontId="52" fillId="79" borderId="64" applyNumberFormat="0" applyProtection="0">
      <alignment horizontal="left" vertical="center" indent="1"/>
    </xf>
    <xf numFmtId="4" fontId="52" fillId="79" borderId="64" applyNumberFormat="0" applyProtection="0">
      <alignment horizontal="left" vertical="center" indent="1"/>
    </xf>
    <xf numFmtId="4" fontId="52" fillId="79" borderId="64" applyNumberFormat="0" applyProtection="0">
      <alignment horizontal="left" vertical="center" indent="1"/>
    </xf>
    <xf numFmtId="4" fontId="52" fillId="79" borderId="64" applyNumberFormat="0" applyProtection="0">
      <alignment horizontal="left" vertical="center" indent="1"/>
    </xf>
    <xf numFmtId="4" fontId="52" fillId="79" borderId="64" applyNumberFormat="0" applyProtection="0">
      <alignment horizontal="left" vertical="center" indent="1"/>
    </xf>
    <xf numFmtId="0" fontId="39" fillId="61" borderId="91" applyNumberFormat="0" applyProtection="0">
      <alignment horizontal="left" vertical="top" indent="1"/>
    </xf>
    <xf numFmtId="4" fontId="52" fillId="79" borderId="64" applyNumberFormat="0" applyProtection="0">
      <alignment horizontal="left" vertical="center" indent="1"/>
    </xf>
    <xf numFmtId="4" fontId="52" fillId="79" borderId="64" applyNumberFormat="0" applyProtection="0">
      <alignment horizontal="left" vertical="center" indent="1"/>
    </xf>
    <xf numFmtId="4" fontId="52" fillId="79" borderId="64" applyNumberFormat="0" applyProtection="0">
      <alignment horizontal="left" vertical="center" indent="1"/>
    </xf>
    <xf numFmtId="4" fontId="52" fillId="79" borderId="64" applyNumberFormat="0" applyProtection="0">
      <alignment horizontal="left" vertical="center" indent="1"/>
    </xf>
    <xf numFmtId="4" fontId="52" fillId="79" borderId="64" applyNumberFormat="0" applyProtection="0">
      <alignment horizontal="left" vertical="center" indent="1"/>
    </xf>
    <xf numFmtId="0" fontId="39" fillId="61" borderId="91" applyNumberFormat="0" applyProtection="0">
      <alignment horizontal="left" vertical="top" indent="1"/>
    </xf>
    <xf numFmtId="4" fontId="67" fillId="81" borderId="66" applyNumberFormat="0" applyProtection="0">
      <alignment horizontal="right" vertical="center"/>
    </xf>
    <xf numFmtId="4" fontId="67" fillId="81" borderId="66" applyNumberFormat="0" applyProtection="0">
      <alignment horizontal="right" vertical="center"/>
    </xf>
    <xf numFmtId="4" fontId="67" fillId="81" borderId="66" applyNumberFormat="0" applyProtection="0">
      <alignment horizontal="right" vertical="center"/>
    </xf>
    <xf numFmtId="4" fontId="67" fillId="81" borderId="66" applyNumberFormat="0" applyProtection="0">
      <alignment horizontal="right" vertical="center"/>
    </xf>
    <xf numFmtId="4" fontId="67" fillId="81" borderId="66" applyNumberFormat="0" applyProtection="0">
      <alignment horizontal="right" vertical="center"/>
    </xf>
    <xf numFmtId="4" fontId="1" fillId="78" borderId="30" applyNumberFormat="0" applyProtection="0">
      <alignment horizontal="left" vertical="center" wrapText="1" indent="1"/>
    </xf>
    <xf numFmtId="4" fontId="67" fillId="82" borderId="64" applyNumberFormat="0" applyProtection="0">
      <alignment horizontal="left" vertical="center" indent="1"/>
    </xf>
    <xf numFmtId="4" fontId="67" fillId="82" borderId="64" applyNumberFormat="0" applyProtection="0">
      <alignment horizontal="left" vertical="center" indent="1"/>
    </xf>
    <xf numFmtId="4" fontId="67" fillId="82" borderId="64" applyNumberFormat="0" applyProtection="0">
      <alignment horizontal="left" vertical="center" indent="1"/>
    </xf>
    <xf numFmtId="4" fontId="67" fillId="82" borderId="64" applyNumberFormat="0" applyProtection="0">
      <alignment horizontal="left" vertical="center" indent="1"/>
    </xf>
    <xf numFmtId="4" fontId="67" fillId="82" borderId="64" applyNumberFormat="0" applyProtection="0">
      <alignment horizontal="left" vertical="center" indent="1"/>
    </xf>
    <xf numFmtId="4" fontId="1" fillId="83" borderId="30" applyNumberFormat="0" applyProtection="0">
      <alignment horizontal="left" vertical="center" wrapText="1" indent="1"/>
    </xf>
    <xf numFmtId="4" fontId="67" fillId="81" borderId="64" applyNumberFormat="0" applyProtection="0">
      <alignment horizontal="left" vertical="center" indent="1"/>
    </xf>
    <xf numFmtId="4" fontId="67" fillId="81" borderId="64" applyNumberFormat="0" applyProtection="0">
      <alignment horizontal="left" vertical="center" indent="1"/>
    </xf>
    <xf numFmtId="4" fontId="67" fillId="81" borderId="64" applyNumberFormat="0" applyProtection="0">
      <alignment horizontal="left" vertical="center" indent="1"/>
    </xf>
    <xf numFmtId="4" fontId="67" fillId="81" borderId="64" applyNumberFormat="0" applyProtection="0">
      <alignment horizontal="left" vertical="center" indent="1"/>
    </xf>
    <xf numFmtId="4" fontId="67" fillId="81" borderId="64" applyNumberFormat="0" applyProtection="0">
      <alignment horizontal="left" vertical="center" indent="1"/>
    </xf>
    <xf numFmtId="0" fontId="39" fillId="61" borderId="91" applyNumberFormat="0" applyProtection="0">
      <alignment horizontal="left" vertical="top" indent="1"/>
    </xf>
    <xf numFmtId="0" fontId="67" fillId="51" borderId="66" applyNumberFormat="0" applyProtection="0">
      <alignment horizontal="left" vertical="center" indent="1"/>
    </xf>
    <xf numFmtId="0" fontId="67" fillId="51" borderId="66" applyNumberFormat="0" applyProtection="0">
      <alignment horizontal="left" vertical="center" indent="1"/>
    </xf>
    <xf numFmtId="0" fontId="67" fillId="51" borderId="66" applyNumberFormat="0" applyProtection="0">
      <alignment horizontal="left" vertical="center" indent="1"/>
    </xf>
    <xf numFmtId="0" fontId="67" fillId="51" borderId="66" applyNumberFormat="0" applyProtection="0">
      <alignment horizontal="left" vertical="center" indent="1"/>
    </xf>
    <xf numFmtId="0" fontId="67" fillId="51" borderId="66" applyNumberFormat="0" applyProtection="0">
      <alignment horizontal="left" vertical="center" indent="1"/>
    </xf>
    <xf numFmtId="0" fontId="67" fillId="51" borderId="66" applyNumberFormat="0" applyProtection="0">
      <alignment horizontal="left" vertical="center" indent="1"/>
    </xf>
    <xf numFmtId="0" fontId="39" fillId="61" borderId="91" applyNumberFormat="0" applyProtection="0">
      <alignment horizontal="left" vertical="top" indent="1"/>
    </xf>
    <xf numFmtId="0" fontId="65" fillId="79" borderId="68" applyNumberFormat="0" applyProtection="0">
      <alignment horizontal="left" vertical="top" indent="1"/>
    </xf>
    <xf numFmtId="0" fontId="65" fillId="79" borderId="68" applyNumberFormat="0" applyProtection="0">
      <alignment horizontal="left" vertical="top" indent="1"/>
    </xf>
    <xf numFmtId="0" fontId="65" fillId="79" borderId="68" applyNumberFormat="0" applyProtection="0">
      <alignment horizontal="left" vertical="top" indent="1"/>
    </xf>
    <xf numFmtId="0" fontId="65" fillId="79" borderId="68" applyNumberFormat="0" applyProtection="0">
      <alignment horizontal="left" vertical="top" indent="1"/>
    </xf>
    <xf numFmtId="0" fontId="65" fillId="79" borderId="68" applyNumberFormat="0" applyProtection="0">
      <alignment horizontal="left" vertical="top" indent="1"/>
    </xf>
    <xf numFmtId="0" fontId="65" fillId="79" borderId="68" applyNumberFormat="0" applyProtection="0">
      <alignment horizontal="left" vertical="top" indent="1"/>
    </xf>
    <xf numFmtId="0" fontId="65" fillId="79" borderId="68" applyNumberFormat="0" applyProtection="0">
      <alignment horizontal="left" vertical="top" indent="1"/>
    </xf>
    <xf numFmtId="0" fontId="65" fillId="79" borderId="68" applyNumberFormat="0" applyProtection="0">
      <alignment horizontal="left" vertical="top" indent="1"/>
    </xf>
    <xf numFmtId="0" fontId="39" fillId="61" borderId="91" applyNumberFormat="0" applyProtection="0">
      <alignment horizontal="left" vertical="top" indent="1"/>
    </xf>
    <xf numFmtId="0" fontId="67" fillId="86" borderId="66" applyNumberFormat="0" applyProtection="0">
      <alignment horizontal="left" vertical="center" indent="1"/>
    </xf>
    <xf numFmtId="0" fontId="67" fillId="86" borderId="66" applyNumberFormat="0" applyProtection="0">
      <alignment horizontal="left" vertical="center" indent="1"/>
    </xf>
    <xf numFmtId="0" fontId="67" fillId="86" borderId="66" applyNumberFormat="0" applyProtection="0">
      <alignment horizontal="left" vertical="center" indent="1"/>
    </xf>
    <xf numFmtId="0" fontId="67" fillId="86" borderId="66" applyNumberFormat="0" applyProtection="0">
      <alignment horizontal="left" vertical="center" indent="1"/>
    </xf>
    <xf numFmtId="0" fontId="67" fillId="86" borderId="66" applyNumberFormat="0" applyProtection="0">
      <alignment horizontal="left" vertical="center" indent="1"/>
    </xf>
    <xf numFmtId="0" fontId="67" fillId="86" borderId="66" applyNumberFormat="0" applyProtection="0">
      <alignment horizontal="left" vertical="center" indent="1"/>
    </xf>
    <xf numFmtId="0" fontId="65" fillId="81" borderId="68" applyNumberFormat="0" applyProtection="0">
      <alignment horizontal="left" vertical="top" indent="1"/>
    </xf>
    <xf numFmtId="0" fontId="65" fillId="81" borderId="68" applyNumberFormat="0" applyProtection="0">
      <alignment horizontal="left" vertical="top" indent="1"/>
    </xf>
    <xf numFmtId="0" fontId="65" fillId="81" borderId="68" applyNumberFormat="0" applyProtection="0">
      <alignment horizontal="left" vertical="top" indent="1"/>
    </xf>
    <xf numFmtId="0" fontId="65" fillId="81" borderId="68" applyNumberFormat="0" applyProtection="0">
      <alignment horizontal="left" vertical="top" indent="1"/>
    </xf>
    <xf numFmtId="0" fontId="65" fillId="81" borderId="68" applyNumberFormat="0" applyProtection="0">
      <alignment horizontal="left" vertical="top" indent="1"/>
    </xf>
    <xf numFmtId="0" fontId="65" fillId="81" borderId="68" applyNumberFormat="0" applyProtection="0">
      <alignment horizontal="left" vertical="top" indent="1"/>
    </xf>
    <xf numFmtId="0" fontId="65" fillId="81" borderId="68" applyNumberFormat="0" applyProtection="0">
      <alignment horizontal="left" vertical="top" indent="1"/>
    </xf>
    <xf numFmtId="0" fontId="65" fillId="81" borderId="68" applyNumberFormat="0" applyProtection="0">
      <alignment horizontal="left" vertical="top" indent="1"/>
    </xf>
    <xf numFmtId="4" fontId="67" fillId="21" borderId="89" applyNumberFormat="0" applyProtection="0">
      <alignment horizontal="left" vertical="center" indent="1"/>
    </xf>
    <xf numFmtId="0" fontId="67" fillId="15" borderId="66" applyNumberFormat="0" applyProtection="0">
      <alignment horizontal="left" vertical="center" indent="1"/>
    </xf>
    <xf numFmtId="0" fontId="67" fillId="15" borderId="66" applyNumberFormat="0" applyProtection="0">
      <alignment horizontal="left" vertical="center" indent="1"/>
    </xf>
    <xf numFmtId="0" fontId="67" fillId="15" borderId="66" applyNumberFormat="0" applyProtection="0">
      <alignment horizontal="left" vertical="center" indent="1"/>
    </xf>
    <xf numFmtId="0" fontId="67" fillId="15" borderId="66" applyNumberFormat="0" applyProtection="0">
      <alignment horizontal="left" vertical="center" indent="1"/>
    </xf>
    <xf numFmtId="0" fontId="67" fillId="15" borderId="66" applyNumberFormat="0" applyProtection="0">
      <alignment horizontal="left" vertical="center" indent="1"/>
    </xf>
    <xf numFmtId="0" fontId="38" fillId="89" borderId="67" applyNumberFormat="0" applyProtection="0">
      <alignment horizontal="left" vertical="center" indent="1"/>
    </xf>
    <xf numFmtId="0" fontId="65" fillId="15" borderId="68" applyNumberFormat="0" applyProtection="0">
      <alignment horizontal="left" vertical="top" indent="1"/>
    </xf>
    <xf numFmtId="0" fontId="65" fillId="15" borderId="68" applyNumberFormat="0" applyProtection="0">
      <alignment horizontal="left" vertical="top" indent="1"/>
    </xf>
    <xf numFmtId="0" fontId="65" fillId="15" borderId="68" applyNumberFormat="0" applyProtection="0">
      <alignment horizontal="left" vertical="top" indent="1"/>
    </xf>
    <xf numFmtId="0" fontId="65" fillId="15" borderId="68" applyNumberFormat="0" applyProtection="0">
      <alignment horizontal="left" vertical="top" indent="1"/>
    </xf>
    <xf numFmtId="0" fontId="65" fillId="15" borderId="68" applyNumberFormat="0" applyProtection="0">
      <alignment horizontal="left" vertical="top" indent="1"/>
    </xf>
    <xf numFmtId="0" fontId="65" fillId="15" borderId="68" applyNumberFormat="0" applyProtection="0">
      <alignment horizontal="left" vertical="top" indent="1"/>
    </xf>
    <xf numFmtId="0" fontId="65" fillId="15" borderId="68" applyNumberFormat="0" applyProtection="0">
      <alignment horizontal="left" vertical="top" indent="1"/>
    </xf>
    <xf numFmtId="0" fontId="65" fillId="15" borderId="68" applyNumberFormat="0" applyProtection="0">
      <alignment horizontal="left" vertical="top" indent="1"/>
    </xf>
    <xf numFmtId="4" fontId="67" fillId="21" borderId="89" applyNumberFormat="0" applyProtection="0">
      <alignment horizontal="left" vertical="center" indent="1"/>
    </xf>
    <xf numFmtId="0" fontId="67" fillId="82" borderId="66" applyNumberFormat="0" applyProtection="0">
      <alignment horizontal="left" vertical="center" indent="1"/>
    </xf>
    <xf numFmtId="0" fontId="67" fillId="82" borderId="66" applyNumberFormat="0" applyProtection="0">
      <alignment horizontal="left" vertical="center" indent="1"/>
    </xf>
    <xf numFmtId="0" fontId="67" fillId="82" borderId="66" applyNumberFormat="0" applyProtection="0">
      <alignment horizontal="left" vertical="center" indent="1"/>
    </xf>
    <xf numFmtId="0" fontId="67" fillId="82" borderId="66" applyNumberFormat="0" applyProtection="0">
      <alignment horizontal="left" vertical="center" indent="1"/>
    </xf>
    <xf numFmtId="0" fontId="67" fillId="82" borderId="66" applyNumberFormat="0" applyProtection="0">
      <alignment horizontal="left" vertical="center" indent="1"/>
    </xf>
    <xf numFmtId="0" fontId="38" fillId="7" borderId="67" applyNumberFormat="0" applyProtection="0">
      <alignment horizontal="left" vertical="center" indent="1"/>
    </xf>
    <xf numFmtId="0" fontId="65" fillId="82" borderId="68" applyNumberFormat="0" applyProtection="0">
      <alignment horizontal="left" vertical="top" indent="1"/>
    </xf>
    <xf numFmtId="0" fontId="65" fillId="82" borderId="68" applyNumberFormat="0" applyProtection="0">
      <alignment horizontal="left" vertical="top" indent="1"/>
    </xf>
    <xf numFmtId="0" fontId="65" fillId="82" borderId="68" applyNumberFormat="0" applyProtection="0">
      <alignment horizontal="left" vertical="top" indent="1"/>
    </xf>
    <xf numFmtId="0" fontId="65" fillId="82" borderId="68" applyNumberFormat="0" applyProtection="0">
      <alignment horizontal="left" vertical="top" indent="1"/>
    </xf>
    <xf numFmtId="0" fontId="65" fillId="82" borderId="68" applyNumberFormat="0" applyProtection="0">
      <alignment horizontal="left" vertical="top" indent="1"/>
    </xf>
    <xf numFmtId="0" fontId="65" fillId="82" borderId="68" applyNumberFormat="0" applyProtection="0">
      <alignment horizontal="left" vertical="top" indent="1"/>
    </xf>
    <xf numFmtId="0" fontId="65" fillId="82" borderId="68" applyNumberFormat="0" applyProtection="0">
      <alignment horizontal="left" vertical="top" indent="1"/>
    </xf>
    <xf numFmtId="0" fontId="65" fillId="82" borderId="68" applyNumberFormat="0" applyProtection="0">
      <alignment horizontal="left" vertical="top" indent="1"/>
    </xf>
    <xf numFmtId="4" fontId="67" fillId="21" borderId="89" applyNumberFormat="0" applyProtection="0">
      <alignment horizontal="left" vertical="center" indent="1"/>
    </xf>
    <xf numFmtId="4" fontId="67" fillId="21" borderId="89" applyNumberFormat="0" applyProtection="0">
      <alignment horizontal="left" vertical="center" indent="1"/>
    </xf>
    <xf numFmtId="4" fontId="67" fillId="21" borderId="89" applyNumberFormat="0" applyProtection="0">
      <alignment horizontal="left" vertical="center" indent="1"/>
    </xf>
    <xf numFmtId="4" fontId="48" fillId="65" borderId="90" applyNumberFormat="0" applyProtection="0">
      <alignment horizontal="right" vertical="center"/>
    </xf>
    <xf numFmtId="4" fontId="67" fillId="10" borderId="89" applyNumberFormat="0" applyProtection="0">
      <alignment horizontal="right" vertical="center"/>
    </xf>
    <xf numFmtId="4" fontId="67" fillId="10" borderId="89" applyNumberFormat="0" applyProtection="0">
      <alignment horizontal="right" vertical="center"/>
    </xf>
    <xf numFmtId="4" fontId="67" fillId="10" borderId="89" applyNumberFormat="0" applyProtection="0">
      <alignment horizontal="right" vertical="center"/>
    </xf>
    <xf numFmtId="4" fontId="67" fillId="10" borderId="89" applyNumberFormat="0" applyProtection="0">
      <alignment horizontal="right" vertical="center"/>
    </xf>
    <xf numFmtId="4" fontId="67" fillId="10" borderId="89" applyNumberFormat="0" applyProtection="0">
      <alignment horizontal="right" vertical="center"/>
    </xf>
    <xf numFmtId="4" fontId="48" fillId="66" borderId="90" applyNumberFormat="0" applyProtection="0">
      <alignment horizontal="right" vertical="center"/>
    </xf>
    <xf numFmtId="0" fontId="71" fillId="79" borderId="69" applyBorder="0"/>
    <xf numFmtId="4" fontId="48" fillId="91" borderId="67" applyNumberFormat="0" applyProtection="0">
      <alignment vertical="center"/>
    </xf>
    <xf numFmtId="4" fontId="1" fillId="63" borderId="68" applyNumberFormat="0" applyProtection="0">
      <alignment vertical="center"/>
    </xf>
    <xf numFmtId="4" fontId="1" fillId="63" borderId="68" applyNumberFormat="0" applyProtection="0">
      <alignment vertical="center"/>
    </xf>
    <xf numFmtId="4" fontId="1" fillId="63" borderId="68" applyNumberFormat="0" applyProtection="0">
      <alignment vertical="center"/>
    </xf>
    <xf numFmtId="4" fontId="1" fillId="63" borderId="68" applyNumberFormat="0" applyProtection="0">
      <alignment vertical="center"/>
    </xf>
    <xf numFmtId="4" fontId="1" fillId="63" borderId="68" applyNumberFormat="0" applyProtection="0">
      <alignment vertical="center"/>
    </xf>
    <xf numFmtId="4" fontId="1" fillId="91" borderId="67" applyNumberFormat="0" applyProtection="0">
      <alignment vertical="center"/>
    </xf>
    <xf numFmtId="4" fontId="67" fillId="67" borderId="89" applyNumberFormat="0" applyProtection="0">
      <alignment horizontal="right" vertical="center"/>
    </xf>
    <xf numFmtId="4" fontId="67" fillId="67" borderId="89" applyNumberFormat="0" applyProtection="0">
      <alignment horizontal="right" vertical="center"/>
    </xf>
    <xf numFmtId="4" fontId="67" fillId="67" borderId="89" applyNumberFormat="0" applyProtection="0">
      <alignment horizontal="right" vertical="center"/>
    </xf>
    <xf numFmtId="4" fontId="67" fillId="67" borderId="89" applyNumberFormat="0" applyProtection="0">
      <alignment horizontal="right" vertical="center"/>
    </xf>
    <xf numFmtId="4" fontId="67" fillId="67" borderId="89" applyNumberFormat="0" applyProtection="0">
      <alignment horizontal="right" vertical="center"/>
    </xf>
    <xf numFmtId="4" fontId="48" fillId="68" borderId="90" applyNumberFormat="0" applyProtection="0">
      <alignment horizontal="right" vertical="center"/>
    </xf>
    <xf numFmtId="4" fontId="67" fillId="31" borderId="87" applyNumberFormat="0" applyProtection="0">
      <alignment horizontal="right" vertical="center"/>
    </xf>
    <xf numFmtId="4" fontId="67" fillId="31" borderId="87" applyNumberFormat="0" applyProtection="0">
      <alignment horizontal="right" vertical="center"/>
    </xf>
    <xf numFmtId="4" fontId="67" fillId="31" borderId="87" applyNumberFormat="0" applyProtection="0">
      <alignment horizontal="right" vertical="center"/>
    </xf>
    <xf numFmtId="4" fontId="67" fillId="31" borderId="87" applyNumberFormat="0" applyProtection="0">
      <alignment horizontal="right" vertical="center"/>
    </xf>
    <xf numFmtId="4" fontId="48" fillId="91" borderId="67" applyNumberFormat="0" applyProtection="0">
      <alignment horizontal="left" vertical="center" indent="1"/>
    </xf>
    <xf numFmtId="4" fontId="1" fillId="51" borderId="68" applyNumberFormat="0" applyProtection="0">
      <alignment horizontal="left" vertical="center" indent="1"/>
    </xf>
    <xf numFmtId="4" fontId="1" fillId="51" borderId="68" applyNumberFormat="0" applyProtection="0">
      <alignment horizontal="left" vertical="center" indent="1"/>
    </xf>
    <xf numFmtId="4" fontId="1" fillId="51" borderId="68" applyNumberFormat="0" applyProtection="0">
      <alignment horizontal="left" vertical="center" indent="1"/>
    </xf>
    <xf numFmtId="4" fontId="1" fillId="51" borderId="68" applyNumberFormat="0" applyProtection="0">
      <alignment horizontal="left" vertical="center" indent="1"/>
    </xf>
    <xf numFmtId="4" fontId="1" fillId="51" borderId="68" applyNumberFormat="0" applyProtection="0">
      <alignment horizontal="left" vertical="center" indent="1"/>
    </xf>
    <xf numFmtId="4" fontId="48" fillId="91" borderId="67" applyNumberFormat="0" applyProtection="0">
      <alignment horizontal="left" vertical="center" indent="1"/>
    </xf>
    <xf numFmtId="0" fontId="1" fillId="63" borderId="68" applyNumberFormat="0" applyProtection="0">
      <alignment horizontal="left" vertical="top" indent="1"/>
    </xf>
    <xf numFmtId="0" fontId="1" fillId="63" borderId="68" applyNumberFormat="0" applyProtection="0">
      <alignment horizontal="left" vertical="top" indent="1"/>
    </xf>
    <xf numFmtId="0" fontId="1" fillId="63" borderId="68" applyNumberFormat="0" applyProtection="0">
      <alignment horizontal="left" vertical="top" indent="1"/>
    </xf>
    <xf numFmtId="0" fontId="1" fillId="63" borderId="68" applyNumberFormat="0" applyProtection="0">
      <alignment horizontal="left" vertical="top" indent="1"/>
    </xf>
    <xf numFmtId="0" fontId="1" fillId="63" borderId="68" applyNumberFormat="0" applyProtection="0">
      <alignment horizontal="left" vertical="top" indent="1"/>
    </xf>
    <xf numFmtId="4" fontId="48" fillId="78" borderId="67" applyNumberFormat="0" applyProtection="0">
      <alignment horizontal="right" vertical="center"/>
    </xf>
    <xf numFmtId="4" fontId="67" fillId="0" borderId="66" applyNumberFormat="0" applyProtection="0">
      <alignment horizontal="right" vertical="center"/>
    </xf>
    <xf numFmtId="4" fontId="67" fillId="0" borderId="66" applyNumberFormat="0" applyProtection="0">
      <alignment horizontal="right" vertical="center"/>
    </xf>
    <xf numFmtId="4" fontId="67" fillId="0" borderId="66" applyNumberFormat="0" applyProtection="0">
      <alignment horizontal="right" vertical="center"/>
    </xf>
    <xf numFmtId="4" fontId="67" fillId="0" borderId="66" applyNumberFormat="0" applyProtection="0">
      <alignment horizontal="right" vertical="center"/>
    </xf>
    <xf numFmtId="4" fontId="67" fillId="0" borderId="66" applyNumberFormat="0" applyProtection="0">
      <alignment horizontal="right" vertical="center"/>
    </xf>
    <xf numFmtId="4" fontId="1" fillId="78" borderId="67" applyNumberFormat="0" applyProtection="0">
      <alignment horizontal="right" vertical="center"/>
    </xf>
    <xf numFmtId="4" fontId="39" fillId="2" borderId="66" applyNumberFormat="0" applyProtection="0">
      <alignment horizontal="right" vertical="center"/>
    </xf>
    <xf numFmtId="4" fontId="39" fillId="2" borderId="66" applyNumberFormat="0" applyProtection="0">
      <alignment horizontal="right" vertical="center"/>
    </xf>
    <xf numFmtId="4" fontId="39" fillId="2" borderId="66" applyNumberFormat="0" applyProtection="0">
      <alignment horizontal="right" vertical="center"/>
    </xf>
    <xf numFmtId="4" fontId="39" fillId="2" borderId="66" applyNumberFormat="0" applyProtection="0">
      <alignment horizontal="right" vertical="center"/>
    </xf>
    <xf numFmtId="4" fontId="39" fillId="2" borderId="66" applyNumberFormat="0" applyProtection="0">
      <alignment horizontal="right" vertical="center"/>
    </xf>
    <xf numFmtId="4" fontId="67" fillId="31" borderId="87" applyNumberFormat="0" applyProtection="0">
      <alignment horizontal="right" vertical="center"/>
    </xf>
    <xf numFmtId="4" fontId="67" fillId="21" borderId="66" applyNumberFormat="0" applyProtection="0">
      <alignment horizontal="left" vertical="center" indent="1"/>
    </xf>
    <xf numFmtId="4" fontId="67" fillId="21" borderId="66" applyNumberFormat="0" applyProtection="0">
      <alignment horizontal="left" vertical="center" indent="1"/>
    </xf>
    <xf numFmtId="4" fontId="67" fillId="21" borderId="66" applyNumberFormat="0" applyProtection="0">
      <alignment horizontal="left" vertical="center" indent="1"/>
    </xf>
    <xf numFmtId="4" fontId="67" fillId="21" borderId="66" applyNumberFormat="0" applyProtection="0">
      <alignment horizontal="left" vertical="center" indent="1"/>
    </xf>
    <xf numFmtId="4" fontId="67" fillId="21" borderId="66" applyNumberFormat="0" applyProtection="0">
      <alignment horizontal="left" vertical="center" indent="1"/>
    </xf>
    <xf numFmtId="4" fontId="67" fillId="21" borderId="66" applyNumberFormat="0" applyProtection="0">
      <alignment horizontal="left" vertical="center" indent="1"/>
    </xf>
    <xf numFmtId="4" fontId="48" fillId="69" borderId="90" applyNumberFormat="0" applyProtection="0">
      <alignment horizontal="right" vertical="center"/>
    </xf>
    <xf numFmtId="0" fontId="1" fillId="81" borderId="68" applyNumberFormat="0" applyProtection="0">
      <alignment horizontal="left" vertical="top" indent="1"/>
    </xf>
    <xf numFmtId="0" fontId="1" fillId="81" borderId="68" applyNumberFormat="0" applyProtection="0">
      <alignment horizontal="left" vertical="top" indent="1"/>
    </xf>
    <xf numFmtId="0" fontId="1" fillId="81" borderId="68" applyNumberFormat="0" applyProtection="0">
      <alignment horizontal="left" vertical="top" indent="1"/>
    </xf>
    <xf numFmtId="0" fontId="1" fillId="81" borderId="68" applyNumberFormat="0" applyProtection="0">
      <alignment horizontal="left" vertical="top" indent="1"/>
    </xf>
    <xf numFmtId="0" fontId="1" fillId="81" borderId="68" applyNumberFormat="0" applyProtection="0">
      <alignment horizontal="left" vertical="top" indent="1"/>
    </xf>
    <xf numFmtId="0" fontId="1" fillId="0" borderId="0" applyNumberFormat="0" applyProtection="0"/>
    <xf numFmtId="4" fontId="39" fillId="92" borderId="64" applyNumberFormat="0" applyProtection="0">
      <alignment horizontal="left" vertical="center" indent="1"/>
    </xf>
    <xf numFmtId="4" fontId="39" fillId="92" borderId="64" applyNumberFormat="0" applyProtection="0">
      <alignment horizontal="left" vertical="center" indent="1"/>
    </xf>
    <xf numFmtId="4" fontId="39" fillId="92" borderId="64" applyNumberFormat="0" applyProtection="0">
      <alignment horizontal="left" vertical="center" indent="1"/>
    </xf>
    <xf numFmtId="4" fontId="39" fillId="92" borderId="64" applyNumberFormat="0" applyProtection="0">
      <alignment horizontal="left" vertical="center" indent="1"/>
    </xf>
    <xf numFmtId="4" fontId="39" fillId="92" borderId="64" applyNumberFormat="0" applyProtection="0">
      <alignment horizontal="left" vertical="center" indent="1"/>
    </xf>
    <xf numFmtId="4" fontId="67" fillId="18" borderId="89" applyNumberFormat="0" applyProtection="0">
      <alignment horizontal="right" vertical="center"/>
    </xf>
    <xf numFmtId="4" fontId="67" fillId="18" borderId="89" applyNumberFormat="0" applyProtection="0">
      <alignment horizontal="right" vertical="center"/>
    </xf>
    <xf numFmtId="4" fontId="1" fillId="78" borderId="67" applyNumberFormat="0" applyProtection="0">
      <alignment horizontal="right" vertical="center"/>
    </xf>
    <xf numFmtId="4" fontId="39" fillId="90" borderId="66" applyNumberFormat="0" applyProtection="0">
      <alignment horizontal="right" vertical="center"/>
    </xf>
    <xf numFmtId="4" fontId="39" fillId="90" borderId="66" applyNumberFormat="0" applyProtection="0">
      <alignment horizontal="right" vertical="center"/>
    </xf>
    <xf numFmtId="4" fontId="39" fillId="90" borderId="66" applyNumberFormat="0" applyProtection="0">
      <alignment horizontal="right" vertical="center"/>
    </xf>
    <xf numFmtId="4" fontId="39" fillId="90" borderId="66" applyNumberFormat="0" applyProtection="0">
      <alignment horizontal="right" vertical="center"/>
    </xf>
    <xf numFmtId="4" fontId="39" fillId="90" borderId="66" applyNumberFormat="0" applyProtection="0">
      <alignment horizontal="right" vertical="center"/>
    </xf>
    <xf numFmtId="4" fontId="67" fillId="18" borderId="89" applyNumberFormat="0" applyProtection="0">
      <alignment horizontal="right" vertical="center"/>
    </xf>
    <xf numFmtId="2" fontId="1" fillId="94" borderId="62" applyProtection="0"/>
    <xf numFmtId="2" fontId="1" fillId="94" borderId="62" applyProtection="0"/>
    <xf numFmtId="4" fontId="67" fillId="18" borderId="89" applyNumberFormat="0" applyProtection="0">
      <alignment horizontal="right" vertical="center"/>
    </xf>
    <xf numFmtId="2" fontId="1" fillId="0" borderId="0" applyFill="0" applyBorder="0" applyProtection="0"/>
    <xf numFmtId="2" fontId="1" fillId="95" borderId="62" applyProtection="0"/>
    <xf numFmtId="2" fontId="1" fillId="96" borderId="62" applyProtection="0"/>
    <xf numFmtId="2" fontId="1" fillId="97" borderId="62" applyProtection="0"/>
    <xf numFmtId="2" fontId="1" fillId="97" borderId="62" applyProtection="0">
      <alignment horizontal="center"/>
    </xf>
    <xf numFmtId="2" fontId="1" fillId="96" borderId="62" applyProtection="0">
      <alignment horizontal="center"/>
    </xf>
    <xf numFmtId="4" fontId="67" fillId="18" borderId="89" applyNumberFormat="0" applyProtection="0">
      <alignment horizontal="right" vertical="center"/>
    </xf>
    <xf numFmtId="4" fontId="48" fillId="70" borderId="90" applyNumberFormat="0" applyProtection="0">
      <alignment horizontal="right" vertical="center"/>
    </xf>
    <xf numFmtId="4" fontId="67" fillId="22" borderId="89" applyNumberFormat="0" applyProtection="0">
      <alignment horizontal="right" vertical="center"/>
    </xf>
    <xf numFmtId="0" fontId="39" fillId="0" borderId="64">
      <alignment horizontal="left" vertical="top" wrapText="1"/>
    </xf>
    <xf numFmtId="4" fontId="67" fillId="22" borderId="89" applyNumberFormat="0" applyProtection="0">
      <alignment horizontal="right" vertical="center"/>
    </xf>
    <xf numFmtId="0" fontId="1" fillId="0" borderId="0" applyNumberFormat="0" applyFill="0" applyBorder="0" applyAlignment="0" applyProtection="0"/>
    <xf numFmtId="0" fontId="74" fillId="0" borderId="70" applyNumberFormat="0" applyFill="0" applyAlignment="0" applyProtection="0"/>
    <xf numFmtId="0" fontId="40" fillId="0" borderId="70" applyNumberFormat="0" applyFill="0" applyAlignment="0" applyProtection="0"/>
    <xf numFmtId="4" fontId="67" fillId="22" borderId="89" applyNumberFormat="0" applyProtection="0">
      <alignment horizontal="right" vertical="center"/>
    </xf>
    <xf numFmtId="4" fontId="67" fillId="22" borderId="89" applyNumberFormat="0" applyProtection="0">
      <alignment horizontal="right" vertical="center"/>
    </xf>
    <xf numFmtId="4" fontId="48" fillId="71" borderId="90" applyNumberFormat="0" applyProtection="0">
      <alignment horizontal="right" vertical="center"/>
    </xf>
    <xf numFmtId="4" fontId="67" fillId="45" borderId="89" applyNumberFormat="0" applyProtection="0">
      <alignment horizontal="right" vertical="center"/>
    </xf>
    <xf numFmtId="4" fontId="67" fillId="45" borderId="89" applyNumberFormat="0" applyProtection="0">
      <alignment horizontal="right" vertical="center"/>
    </xf>
    <xf numFmtId="4" fontId="67" fillId="45" borderId="89" applyNumberFormat="0" applyProtection="0">
      <alignment horizontal="right" vertical="center"/>
    </xf>
    <xf numFmtId="4" fontId="67" fillId="45" borderId="89" applyNumberFormat="0" applyProtection="0">
      <alignment horizontal="right" vertical="center"/>
    </xf>
    <xf numFmtId="4" fontId="67" fillId="45" borderId="89" applyNumberFormat="0" applyProtection="0">
      <alignment horizontal="right" vertical="center"/>
    </xf>
    <xf numFmtId="0" fontId="39" fillId="14" borderId="63" applyNumberFormat="0" applyAlignment="0" applyProtection="0"/>
    <xf numFmtId="0" fontId="39" fillId="51" borderId="67" applyNumberFormat="0" applyAlignment="0" applyProtection="0"/>
    <xf numFmtId="0" fontId="39" fillId="51" borderId="63" applyNumberFormat="0" applyAlignment="0" applyProtection="0"/>
    <xf numFmtId="4" fontId="67" fillId="38" borderId="89" applyNumberFormat="0" applyProtection="0">
      <alignment horizontal="right" vertical="center"/>
    </xf>
    <xf numFmtId="4" fontId="67" fillId="38" borderId="89" applyNumberFormat="0" applyProtection="0">
      <alignment horizontal="right" vertical="center"/>
    </xf>
    <xf numFmtId="4" fontId="67" fillId="38" borderId="89" applyNumberFormat="0" applyProtection="0">
      <alignment horizontal="right" vertical="center"/>
    </xf>
    <xf numFmtId="4" fontId="67" fillId="38" borderId="89" applyNumberFormat="0" applyProtection="0">
      <alignment horizontal="right" vertical="center"/>
    </xf>
    <xf numFmtId="4" fontId="48" fillId="73" borderId="90" applyNumberFormat="0" applyProtection="0">
      <alignment horizontal="right" vertical="center"/>
    </xf>
    <xf numFmtId="0" fontId="39" fillId="0" borderId="70" applyNumberFormat="0" applyFill="0" applyAlignment="0" applyProtection="0"/>
    <xf numFmtId="4" fontId="67" fillId="74" borderId="89" applyNumberFormat="0" applyProtection="0">
      <alignment horizontal="right" vertical="center"/>
    </xf>
    <xf numFmtId="4" fontId="67" fillId="74" borderId="89" applyNumberFormat="0" applyProtection="0">
      <alignment horizontal="right" vertical="center"/>
    </xf>
    <xf numFmtId="4" fontId="48" fillId="75" borderId="90" applyNumberFormat="0" applyProtection="0">
      <alignment horizontal="right" vertical="center"/>
    </xf>
    <xf numFmtId="4" fontId="67" fillId="17" borderId="89" applyNumberFormat="0" applyProtection="0">
      <alignment horizontal="right" vertical="center"/>
    </xf>
    <xf numFmtId="4" fontId="67" fillId="17" borderId="89" applyNumberFormat="0" applyProtection="0">
      <alignment horizontal="right" vertical="center"/>
    </xf>
    <xf numFmtId="4" fontId="67" fillId="17" borderId="89" applyNumberFormat="0" applyProtection="0">
      <alignment horizontal="right" vertical="center"/>
    </xf>
    <xf numFmtId="4" fontId="67" fillId="17" borderId="89" applyNumberFormat="0" applyProtection="0">
      <alignment horizontal="right" vertical="center"/>
    </xf>
    <xf numFmtId="4" fontId="68" fillId="76" borderId="90" applyNumberFormat="0" applyProtection="0">
      <alignment horizontal="left" vertical="center" indent="1"/>
    </xf>
    <xf numFmtId="4" fontId="67" fillId="77" borderId="87" applyNumberFormat="0" applyProtection="0">
      <alignment horizontal="left" vertical="center" indent="1"/>
    </xf>
    <xf numFmtId="4" fontId="67" fillId="77" borderId="87" applyNumberFormat="0" applyProtection="0">
      <alignment horizontal="left" vertical="center" indent="1"/>
    </xf>
    <xf numFmtId="4" fontId="67" fillId="77" borderId="87" applyNumberFormat="0" applyProtection="0">
      <alignment horizontal="left" vertical="center" indent="1"/>
    </xf>
    <xf numFmtId="0" fontId="1" fillId="0" borderId="0"/>
    <xf numFmtId="0" fontId="1" fillId="0" borderId="0"/>
    <xf numFmtId="4" fontId="67" fillId="77" borderId="87" applyNumberFormat="0" applyProtection="0">
      <alignment horizontal="left" vertical="center" indent="1"/>
    </xf>
    <xf numFmtId="4" fontId="67" fillId="77" borderId="87" applyNumberFormat="0" applyProtection="0">
      <alignment horizontal="left" vertical="center" indent="1"/>
    </xf>
    <xf numFmtId="0" fontId="66" fillId="51" borderId="112" applyNumberFormat="0" applyAlignment="0" applyProtection="0"/>
    <xf numFmtId="4" fontId="52" fillId="79" borderId="87" applyNumberFormat="0" applyProtection="0">
      <alignment horizontal="left" vertical="center" indent="1"/>
    </xf>
    <xf numFmtId="4" fontId="52" fillId="79" borderId="87" applyNumberFormat="0" applyProtection="0">
      <alignment horizontal="left" vertical="center" indent="1"/>
    </xf>
    <xf numFmtId="4" fontId="52" fillId="79" borderId="87" applyNumberFormat="0" applyProtection="0">
      <alignment horizontal="left" vertical="center" indent="1"/>
    </xf>
    <xf numFmtId="4" fontId="52" fillId="79" borderId="87" applyNumberFormat="0" applyProtection="0">
      <alignment horizontal="left" vertical="center" indent="1"/>
    </xf>
    <xf numFmtId="0" fontId="1" fillId="51" borderId="112" applyNumberFormat="0" applyAlignment="0" applyProtection="0"/>
    <xf numFmtId="4" fontId="52" fillId="79" borderId="87" applyNumberFormat="0" applyProtection="0">
      <alignment horizontal="left" vertical="center" indent="1"/>
    </xf>
    <xf numFmtId="4" fontId="52" fillId="79" borderId="87" applyNumberFormat="0" applyProtection="0">
      <alignment horizontal="left" vertical="center" indent="1"/>
    </xf>
    <xf numFmtId="4" fontId="52" fillId="79" borderId="87" applyNumberFormat="0" applyProtection="0">
      <alignment horizontal="left" vertical="center" indent="1"/>
    </xf>
    <xf numFmtId="4" fontId="52" fillId="79" borderId="87" applyNumberFormat="0" applyProtection="0">
      <alignment horizontal="left" vertical="center" indent="1"/>
    </xf>
    <xf numFmtId="4" fontId="52" fillId="79" borderId="87" applyNumberFormat="0" applyProtection="0">
      <alignment horizontal="left" vertical="center" indent="1"/>
    </xf>
    <xf numFmtId="0" fontId="1" fillId="0" borderId="0"/>
    <xf numFmtId="4" fontId="67" fillId="81" borderId="89" applyNumberFormat="0" applyProtection="0">
      <alignment horizontal="right" vertical="center"/>
    </xf>
    <xf numFmtId="4" fontId="67" fillId="81" borderId="89" applyNumberFormat="0" applyProtection="0">
      <alignment horizontal="right" vertical="center"/>
    </xf>
    <xf numFmtId="4" fontId="67" fillId="81" borderId="89" applyNumberFormat="0" applyProtection="0">
      <alignment horizontal="right" vertical="center"/>
    </xf>
    <xf numFmtId="4" fontId="67" fillId="81" borderId="89" applyNumberFormat="0" applyProtection="0">
      <alignment horizontal="right" vertical="center"/>
    </xf>
    <xf numFmtId="4" fontId="67" fillId="82" borderId="87" applyNumberFormat="0" applyProtection="0">
      <alignment horizontal="left" vertical="center" indent="1"/>
    </xf>
    <xf numFmtId="4" fontId="67" fillId="82" borderId="87" applyNumberFormat="0" applyProtection="0">
      <alignment horizontal="left" vertical="center" indent="1"/>
    </xf>
    <xf numFmtId="4" fontId="67" fillId="82" borderId="87" applyNumberFormat="0" applyProtection="0">
      <alignment horizontal="left" vertical="center" indent="1"/>
    </xf>
    <xf numFmtId="4" fontId="67" fillId="82" borderId="87" applyNumberFormat="0" applyProtection="0">
      <alignment horizontal="left" vertical="center" indent="1"/>
    </xf>
    <xf numFmtId="4" fontId="67" fillId="82" borderId="87" applyNumberFormat="0" applyProtection="0">
      <alignment horizontal="left" vertical="center" indent="1"/>
    </xf>
    <xf numFmtId="0" fontId="44" fillId="63" borderId="133" applyNumberFormat="0" applyFont="0" applyAlignment="0" applyProtection="0"/>
    <xf numFmtId="4" fontId="67" fillId="81" borderId="87" applyNumberFormat="0" applyProtection="0">
      <alignment horizontal="left" vertical="center" indent="1"/>
    </xf>
    <xf numFmtId="4" fontId="67" fillId="81" borderId="87" applyNumberFormat="0" applyProtection="0">
      <alignment horizontal="left" vertical="center" indent="1"/>
    </xf>
    <xf numFmtId="4" fontId="67" fillId="81" borderId="87" applyNumberFormat="0" applyProtection="0">
      <alignment horizontal="left" vertical="center" indent="1"/>
    </xf>
    <xf numFmtId="4" fontId="67" fillId="81" borderId="87" applyNumberFormat="0" applyProtection="0">
      <alignment horizontal="left" vertical="center" indent="1"/>
    </xf>
    <xf numFmtId="4" fontId="67" fillId="81" borderId="87" applyNumberFormat="0" applyProtection="0">
      <alignment horizontal="left" vertical="center" indent="1"/>
    </xf>
    <xf numFmtId="0" fontId="65" fillId="46" borderId="134" applyNumberFormat="0" applyFont="0" applyAlignment="0" applyProtection="0"/>
    <xf numFmtId="0" fontId="67" fillId="51" borderId="89" applyNumberFormat="0" applyProtection="0">
      <alignment horizontal="left" vertical="center" indent="1"/>
    </xf>
    <xf numFmtId="0" fontId="67" fillId="51" borderId="89" applyNumberFormat="0" applyProtection="0">
      <alignment horizontal="left" vertical="center" indent="1"/>
    </xf>
    <xf numFmtId="0" fontId="67" fillId="51" borderId="89" applyNumberFormat="0" applyProtection="0">
      <alignment horizontal="left" vertical="center" indent="1"/>
    </xf>
    <xf numFmtId="0" fontId="67" fillId="51" borderId="89" applyNumberFormat="0" applyProtection="0">
      <alignment horizontal="left" vertical="center" indent="1"/>
    </xf>
    <xf numFmtId="0" fontId="67" fillId="51" borderId="89" applyNumberFormat="0" applyProtection="0">
      <alignment horizontal="left" vertical="center" indent="1"/>
    </xf>
    <xf numFmtId="0" fontId="67" fillId="51" borderId="89" applyNumberFormat="0" applyProtection="0">
      <alignment horizontal="left" vertical="center" indent="1"/>
    </xf>
    <xf numFmtId="0" fontId="65" fillId="46" borderId="134" applyNumberFormat="0" applyFont="0" applyAlignment="0" applyProtection="0"/>
    <xf numFmtId="0" fontId="65" fillId="79" borderId="91" applyNumberFormat="0" applyProtection="0">
      <alignment horizontal="left" vertical="top" indent="1"/>
    </xf>
    <xf numFmtId="0" fontId="65" fillId="79" borderId="91" applyNumberFormat="0" applyProtection="0">
      <alignment horizontal="left" vertical="top" indent="1"/>
    </xf>
    <xf numFmtId="0" fontId="65" fillId="79" borderId="91" applyNumberFormat="0" applyProtection="0">
      <alignment horizontal="left" vertical="top" indent="1"/>
    </xf>
    <xf numFmtId="0" fontId="65" fillId="79" borderId="91" applyNumberFormat="0" applyProtection="0">
      <alignment horizontal="left" vertical="top" indent="1"/>
    </xf>
    <xf numFmtId="0" fontId="65" fillId="79" borderId="91" applyNumberFormat="0" applyProtection="0">
      <alignment horizontal="left" vertical="top" indent="1"/>
    </xf>
    <xf numFmtId="0" fontId="65" fillId="79" borderId="91" applyNumberFormat="0" applyProtection="0">
      <alignment horizontal="left" vertical="top" indent="1"/>
    </xf>
    <xf numFmtId="0" fontId="65" fillId="79" borderId="91" applyNumberFormat="0" applyProtection="0">
      <alignment horizontal="left" vertical="top" indent="1"/>
    </xf>
    <xf numFmtId="0" fontId="65" fillId="79" borderId="91" applyNumberFormat="0" applyProtection="0">
      <alignment horizontal="left" vertical="top" indent="1"/>
    </xf>
    <xf numFmtId="0" fontId="65" fillId="46" borderId="134" applyNumberFormat="0" applyFont="0" applyAlignment="0" applyProtection="0"/>
    <xf numFmtId="0" fontId="67" fillId="86" borderId="89" applyNumberFormat="0" applyProtection="0">
      <alignment horizontal="left" vertical="center" indent="1"/>
    </xf>
    <xf numFmtId="0" fontId="67" fillId="86" borderId="89" applyNumberFormat="0" applyProtection="0">
      <alignment horizontal="left" vertical="center" indent="1"/>
    </xf>
    <xf numFmtId="0" fontId="67" fillId="86" borderId="89" applyNumberFormat="0" applyProtection="0">
      <alignment horizontal="left" vertical="center" indent="1"/>
    </xf>
    <xf numFmtId="0" fontId="1" fillId="0" borderId="0"/>
    <xf numFmtId="0" fontId="67" fillId="86" borderId="89" applyNumberFormat="0" applyProtection="0">
      <alignment horizontal="left" vertical="center" indent="1"/>
    </xf>
    <xf numFmtId="0" fontId="67" fillId="86" borderId="89" applyNumberFormat="0" applyProtection="0">
      <alignment horizontal="left" vertical="center" indent="1"/>
    </xf>
    <xf numFmtId="0" fontId="67" fillId="86" borderId="89" applyNumberFormat="0" applyProtection="0">
      <alignment horizontal="left" vertical="center" indent="1"/>
    </xf>
    <xf numFmtId="0" fontId="65" fillId="81" borderId="91" applyNumberFormat="0" applyProtection="0">
      <alignment horizontal="left" vertical="top" indent="1"/>
    </xf>
    <xf numFmtId="0" fontId="65" fillId="81" borderId="91" applyNumberFormat="0" applyProtection="0">
      <alignment horizontal="left" vertical="top" indent="1"/>
    </xf>
    <xf numFmtId="0" fontId="65" fillId="81" borderId="91" applyNumberFormat="0" applyProtection="0">
      <alignment horizontal="left" vertical="top" inden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81" borderId="91" applyNumberFormat="0" applyProtection="0">
      <alignment horizontal="left" vertical="top" indent="1"/>
    </xf>
    <xf numFmtId="0" fontId="1" fillId="0" borderId="0"/>
    <xf numFmtId="0" fontId="65" fillId="81" borderId="91" applyNumberFormat="0" applyProtection="0">
      <alignment horizontal="left" vertical="top" indent="1"/>
    </xf>
    <xf numFmtId="0" fontId="65" fillId="81" borderId="91" applyNumberFormat="0" applyProtection="0">
      <alignment horizontal="left" vertical="top" indent="1"/>
    </xf>
    <xf numFmtId="0" fontId="1" fillId="0" borderId="0"/>
    <xf numFmtId="0" fontId="67" fillId="15" borderId="89" applyNumberFormat="0" applyProtection="0">
      <alignment horizontal="left" vertical="center" indent="1"/>
    </xf>
    <xf numFmtId="0" fontId="67" fillId="15" borderId="89" applyNumberFormat="0" applyProtection="0">
      <alignment horizontal="left" vertical="center" indent="1"/>
    </xf>
    <xf numFmtId="0" fontId="67" fillId="15" borderId="89" applyNumberFormat="0" applyProtection="0">
      <alignment horizontal="left" vertical="center" indent="1"/>
    </xf>
    <xf numFmtId="0" fontId="67" fillId="15" borderId="89" applyNumberFormat="0" applyProtection="0">
      <alignment horizontal="left" vertical="center" indent="1"/>
    </xf>
    <xf numFmtId="0" fontId="67" fillId="15" borderId="89" applyNumberFormat="0" applyProtection="0">
      <alignment horizontal="left" vertical="center" indent="1"/>
    </xf>
    <xf numFmtId="0" fontId="65" fillId="15" borderId="91" applyNumberFormat="0" applyProtection="0">
      <alignment horizontal="left" vertical="top" indent="1"/>
    </xf>
    <xf numFmtId="0" fontId="44" fillId="63" borderId="65" applyNumberFormat="0" applyFont="0" applyAlignment="0" applyProtection="0"/>
    <xf numFmtId="0" fontId="65" fillId="15" borderId="91" applyNumberFormat="0" applyProtection="0">
      <alignment horizontal="left" vertical="top" indent="1"/>
    </xf>
    <xf numFmtId="0" fontId="65" fillId="15" borderId="91" applyNumberFormat="0" applyProtection="0">
      <alignment horizontal="left" vertical="top" indent="1"/>
    </xf>
    <xf numFmtId="0" fontId="65" fillId="15" borderId="91" applyNumberFormat="0" applyProtection="0">
      <alignment horizontal="left" vertical="top" indent="1"/>
    </xf>
    <xf numFmtId="0" fontId="65" fillId="15" borderId="91" applyNumberFormat="0" applyProtection="0">
      <alignment horizontal="left" vertical="top" indent="1"/>
    </xf>
    <xf numFmtId="0" fontId="65" fillId="15" borderId="91" applyNumberFormat="0" applyProtection="0">
      <alignment horizontal="left" vertical="top" indent="1"/>
    </xf>
    <xf numFmtId="0" fontId="1" fillId="51" borderId="135" applyNumberFormat="0" applyAlignment="0" applyProtection="0"/>
    <xf numFmtId="9" fontId="1" fillId="0" borderId="0" applyFont="0" applyFill="0" applyBorder="0" applyAlignment="0" applyProtection="0"/>
    <xf numFmtId="9" fontId="1" fillId="0" borderId="0" applyFont="0" applyFill="0" applyBorder="0" applyAlignment="0" applyProtection="0"/>
    <xf numFmtId="0" fontId="67" fillId="82" borderId="89" applyNumberFormat="0" applyProtection="0">
      <alignment horizontal="left" vertical="center" indent="1"/>
    </xf>
    <xf numFmtId="0" fontId="67" fillId="82" borderId="89" applyNumberFormat="0" applyProtection="0">
      <alignment horizontal="left" vertical="center" indent="1"/>
    </xf>
    <xf numFmtId="0" fontId="67" fillId="82" borderId="89" applyNumberFormat="0" applyProtection="0">
      <alignment horizontal="left" vertical="center" indent="1"/>
    </xf>
    <xf numFmtId="0" fontId="67" fillId="82" borderId="89" applyNumberFormat="0" applyProtection="0">
      <alignment horizontal="left" vertical="center" indent="1"/>
    </xf>
    <xf numFmtId="0" fontId="67" fillId="82" borderId="89" applyNumberFormat="0" applyProtection="0">
      <alignment horizontal="left" vertical="center" indent="1"/>
    </xf>
    <xf numFmtId="0" fontId="38" fillId="7" borderId="90" applyNumberFormat="0" applyProtection="0">
      <alignment horizontal="left" vertical="center" indent="1"/>
    </xf>
    <xf numFmtId="0" fontId="65" fillId="82" borderId="91" applyNumberFormat="0" applyProtection="0">
      <alignment horizontal="left" vertical="top" indent="1"/>
    </xf>
    <xf numFmtId="0" fontId="1" fillId="0" borderId="42"/>
    <xf numFmtId="0" fontId="65" fillId="82" borderId="91" applyNumberFormat="0" applyProtection="0">
      <alignment horizontal="left" vertical="top" indent="1"/>
    </xf>
    <xf numFmtId="0" fontId="65" fillId="82" borderId="91" applyNumberFormat="0" applyProtection="0">
      <alignment horizontal="left" vertical="top" indent="1"/>
    </xf>
    <xf numFmtId="0" fontId="65" fillId="82" borderId="91" applyNumberFormat="0" applyProtection="0">
      <alignment horizontal="left" vertical="top" indent="1"/>
    </xf>
    <xf numFmtId="0" fontId="65" fillId="82" borderId="91" applyNumberFormat="0" applyProtection="0">
      <alignment horizontal="left" vertical="top" indent="1"/>
    </xf>
    <xf numFmtId="0" fontId="65" fillId="82" borderId="91" applyNumberFormat="0" applyProtection="0">
      <alignment horizontal="left" vertical="top" indent="1"/>
    </xf>
    <xf numFmtId="0" fontId="65" fillId="82" borderId="91" applyNumberFormat="0" applyProtection="0">
      <alignment horizontal="left" vertical="top" indent="1"/>
    </xf>
    <xf numFmtId="0" fontId="65" fillId="82" borderId="91" applyNumberFormat="0" applyProtection="0">
      <alignment horizontal="left" vertical="top" indent="1"/>
    </xf>
    <xf numFmtId="4" fontId="48" fillId="64" borderId="112" applyNumberFormat="0" applyProtection="0">
      <alignment vertical="center"/>
    </xf>
    <xf numFmtId="0" fontId="45" fillId="0" borderId="98">
      <alignment horizontal="left" vertical="top" wrapText="1"/>
    </xf>
    <xf numFmtId="4" fontId="67" fillId="61" borderId="111" applyNumberFormat="0" applyProtection="0">
      <alignment vertical="center"/>
    </xf>
    <xf numFmtId="4" fontId="67" fillId="61" borderId="111" applyNumberFormat="0" applyProtection="0">
      <alignment vertical="center"/>
    </xf>
    <xf numFmtId="4" fontId="67" fillId="61" borderId="111" applyNumberFormat="0" applyProtection="0">
      <alignment vertical="center"/>
    </xf>
    <xf numFmtId="4" fontId="1" fillId="64" borderId="112" applyNumberFormat="0" applyProtection="0">
      <alignment vertical="center"/>
    </xf>
    <xf numFmtId="0" fontId="1" fillId="7" borderId="75" applyNumberFormat="0">
      <alignment readingOrder="1"/>
      <protection locked="0"/>
    </xf>
    <xf numFmtId="4" fontId="39" fillId="64" borderId="111" applyNumberFormat="0" applyProtection="0">
      <alignment vertical="center"/>
    </xf>
    <xf numFmtId="4" fontId="39" fillId="64" borderId="111" applyNumberFormat="0" applyProtection="0">
      <alignment vertical="center"/>
    </xf>
    <xf numFmtId="4" fontId="39" fillId="64" borderId="111" applyNumberFormat="0" applyProtection="0">
      <alignment vertical="center"/>
    </xf>
    <xf numFmtId="0" fontId="71" fillId="79" borderId="92" applyBorder="0"/>
    <xf numFmtId="4" fontId="48" fillId="91" borderId="90" applyNumberFormat="0" applyProtection="0">
      <alignment vertical="center"/>
    </xf>
    <xf numFmtId="4" fontId="1" fillId="63" borderId="91" applyNumberFormat="0" applyProtection="0">
      <alignment vertical="center"/>
    </xf>
    <xf numFmtId="4" fontId="67" fillId="61" borderId="122" applyNumberFormat="0" applyProtection="0">
      <alignment vertical="center"/>
    </xf>
    <xf numFmtId="0" fontId="65" fillId="79" borderId="102" applyNumberFormat="0" applyProtection="0">
      <alignment horizontal="left" vertical="top" indent="1"/>
    </xf>
    <xf numFmtId="166" fontId="1" fillId="0" borderId="0" applyFont="0" applyFill="0" applyBorder="0" applyAlignment="0" applyProtection="0"/>
    <xf numFmtId="0" fontId="65" fillId="82" borderId="102" applyNumberFormat="0" applyProtection="0">
      <alignment horizontal="left" vertical="top" indent="1"/>
    </xf>
    <xf numFmtId="0" fontId="67" fillId="15" borderId="100" applyNumberFormat="0" applyProtection="0">
      <alignment horizontal="left" vertical="center" indent="1"/>
    </xf>
    <xf numFmtId="43" fontId="38" fillId="0" borderId="0" applyFont="0" applyFill="0" applyBorder="0" applyAlignment="0" applyProtection="0"/>
    <xf numFmtId="43" fontId="38" fillId="0" borderId="0" applyFont="0" applyFill="0" applyBorder="0" applyAlignment="0" applyProtection="0"/>
    <xf numFmtId="0" fontId="65" fillId="81" borderId="102" applyNumberFormat="0" applyProtection="0">
      <alignment horizontal="left" vertical="top" indent="1"/>
    </xf>
    <xf numFmtId="0" fontId="65" fillId="81" borderId="102" applyNumberFormat="0" applyProtection="0">
      <alignment horizontal="left" vertical="top" indent="1"/>
    </xf>
    <xf numFmtId="4" fontId="67" fillId="18" borderId="100" applyNumberFormat="0" applyProtection="0">
      <alignment horizontal="right" vertical="center"/>
    </xf>
    <xf numFmtId="4" fontId="48" fillId="68" borderId="101" applyNumberFormat="0" applyProtection="0">
      <alignment horizontal="right" vertical="center"/>
    </xf>
    <xf numFmtId="4" fontId="67" fillId="67" borderId="100" applyNumberFormat="0" applyProtection="0">
      <alignment horizontal="right" vertical="center"/>
    </xf>
    <xf numFmtId="4" fontId="67" fillId="81" borderId="100" applyNumberFormat="0" applyProtection="0">
      <alignment horizontal="right" vertical="center"/>
    </xf>
    <xf numFmtId="4" fontId="67" fillId="10" borderId="100" applyNumberFormat="0" applyProtection="0">
      <alignment horizontal="right" vertical="center"/>
    </xf>
    <xf numFmtId="4" fontId="67" fillId="77" borderId="98" applyNumberFormat="0" applyProtection="0">
      <alignment horizontal="left" vertical="center" indent="1"/>
    </xf>
    <xf numFmtId="166" fontId="1" fillId="0" borderId="0" applyFont="0" applyFill="0" applyBorder="0" applyAlignment="0" applyProtection="0"/>
    <xf numFmtId="166" fontId="1" fillId="0" borderId="0" applyFont="0" applyFill="0" applyBorder="0" applyAlignment="0" applyProtection="0"/>
    <xf numFmtId="4" fontId="67" fillId="38" borderId="100" applyNumberFormat="0" applyProtection="0">
      <alignment horizontal="right" vertical="center"/>
    </xf>
    <xf numFmtId="4" fontId="67" fillId="18" borderId="100" applyNumberFormat="0" applyProtection="0">
      <alignment horizontal="right" vertical="center"/>
    </xf>
    <xf numFmtId="166" fontId="1" fillId="0" borderId="0" applyFont="0" applyFill="0" applyBorder="0" applyAlignment="0" applyProtection="0"/>
    <xf numFmtId="0" fontId="65" fillId="82" borderId="102" applyNumberFormat="0" applyProtection="0">
      <alignment horizontal="left" vertical="top" indent="1"/>
    </xf>
    <xf numFmtId="43" fontId="38" fillId="0" borderId="0" applyFont="0" applyFill="0" applyBorder="0" applyAlignment="0" applyProtection="0"/>
    <xf numFmtId="4" fontId="48" fillId="69" borderId="101" applyNumberFormat="0" applyProtection="0">
      <alignment horizontal="right" vertical="center"/>
    </xf>
    <xf numFmtId="4" fontId="48" fillId="70" borderId="101" applyNumberFormat="0" applyProtection="0">
      <alignment horizontal="right" vertical="center"/>
    </xf>
    <xf numFmtId="0" fontId="66" fillId="51" borderId="135" applyNumberFormat="0" applyAlignment="0" applyProtection="0"/>
    <xf numFmtId="0" fontId="5" fillId="0" borderId="71">
      <alignment horizontal="center"/>
    </xf>
    <xf numFmtId="0" fontId="6" fillId="0" borderId="71">
      <alignment horizontal="center" vertical="center" wrapText="1"/>
    </xf>
    <xf numFmtId="0" fontId="1" fillId="0" borderId="0"/>
    <xf numFmtId="0" fontId="5" fillId="0" borderId="71">
      <alignment horizontal="center"/>
    </xf>
    <xf numFmtId="0" fontId="65" fillId="81" borderId="91" applyNumberFormat="0" applyProtection="0">
      <alignment horizontal="left" vertical="top" indent="1"/>
    </xf>
    <xf numFmtId="0" fontId="6" fillId="0" borderId="71">
      <alignment horizontal="center" vertical="center" wrapText="1"/>
    </xf>
    <xf numFmtId="0" fontId="6" fillId="0" borderId="71">
      <alignment horizontal="center" vertical="center" wrapText="1"/>
    </xf>
    <xf numFmtId="0" fontId="5" fillId="0" borderId="71">
      <alignment horizontal="center"/>
    </xf>
    <xf numFmtId="0" fontId="65" fillId="81" borderId="91" applyNumberFormat="0" applyProtection="0">
      <alignment horizontal="left" vertical="top" indent="1"/>
    </xf>
    <xf numFmtId="0" fontId="67" fillId="51" borderId="78" applyNumberFormat="0" applyProtection="0">
      <alignment horizontal="left" vertical="center" indent="1"/>
    </xf>
    <xf numFmtId="0" fontId="67" fillId="51" borderId="78" applyNumberFormat="0" applyProtection="0">
      <alignment horizontal="left" vertical="center" indent="1"/>
    </xf>
    <xf numFmtId="0" fontId="59" fillId="14" borderId="193" applyNumberFormat="0" applyAlignment="0" applyProtection="0"/>
    <xf numFmtId="0" fontId="65" fillId="79" borderId="80" applyNumberFormat="0" applyProtection="0">
      <alignment horizontal="left" vertical="top" indent="1"/>
    </xf>
    <xf numFmtId="0" fontId="65" fillId="79" borderId="80" applyNumberFormat="0" applyProtection="0">
      <alignment horizontal="left" vertical="top" indent="1"/>
    </xf>
    <xf numFmtId="0" fontId="65" fillId="79" borderId="80" applyNumberFormat="0" applyProtection="0">
      <alignment horizontal="left" vertical="top" indent="1"/>
    </xf>
    <xf numFmtId="0" fontId="65" fillId="79" borderId="80" applyNumberFormat="0" applyProtection="0">
      <alignment horizontal="left" vertical="top" indent="1"/>
    </xf>
    <xf numFmtId="0" fontId="65" fillId="79" borderId="80" applyNumberFormat="0" applyProtection="0">
      <alignment horizontal="left" vertical="top" indent="1"/>
    </xf>
    <xf numFmtId="0" fontId="65" fillId="79" borderId="80" applyNumberFormat="0" applyProtection="0">
      <alignment horizontal="left" vertical="top" indent="1"/>
    </xf>
    <xf numFmtId="0" fontId="65" fillId="79" borderId="80" applyNumberFormat="0" applyProtection="0">
      <alignment horizontal="left" vertical="top" indent="1"/>
    </xf>
    <xf numFmtId="0" fontId="65" fillId="79" borderId="80" applyNumberFormat="0" applyProtection="0">
      <alignment horizontal="left" vertical="top" indent="1"/>
    </xf>
    <xf numFmtId="0" fontId="39" fillId="0" borderId="127">
      <alignment horizontal="center" vertical="top" wrapText="1"/>
      <protection locked="0"/>
    </xf>
    <xf numFmtId="0" fontId="67" fillId="86" borderId="78" applyNumberFormat="0" applyProtection="0">
      <alignment horizontal="left" vertical="center" indent="1"/>
    </xf>
    <xf numFmtId="0" fontId="67" fillId="86" borderId="78" applyNumberFormat="0" applyProtection="0">
      <alignment horizontal="left" vertical="center" indent="1"/>
    </xf>
    <xf numFmtId="0" fontId="67" fillId="86" borderId="78" applyNumberFormat="0" applyProtection="0">
      <alignment horizontal="left" vertical="center" indent="1"/>
    </xf>
    <xf numFmtId="0" fontId="67" fillId="86" borderId="78" applyNumberFormat="0" applyProtection="0">
      <alignment horizontal="left" vertical="center" indent="1"/>
    </xf>
    <xf numFmtId="0" fontId="67" fillId="86" borderId="78" applyNumberFormat="0" applyProtection="0">
      <alignment horizontal="left" vertical="center" indent="1"/>
    </xf>
    <xf numFmtId="0" fontId="67" fillId="86" borderId="78" applyNumberFormat="0" applyProtection="0">
      <alignment horizontal="left" vertical="center" indent="1"/>
    </xf>
    <xf numFmtId="0" fontId="39" fillId="0" borderId="127">
      <alignment horizontal="center" vertical="top" wrapText="1"/>
      <protection locked="0"/>
    </xf>
    <xf numFmtId="0" fontId="65" fillId="81" borderId="80" applyNumberFormat="0" applyProtection="0">
      <alignment horizontal="left" vertical="top" indent="1"/>
    </xf>
    <xf numFmtId="0" fontId="65" fillId="81" borderId="80" applyNumberFormat="0" applyProtection="0">
      <alignment horizontal="left" vertical="top" indent="1"/>
    </xf>
    <xf numFmtId="0" fontId="65" fillId="81" borderId="80" applyNumberFormat="0" applyProtection="0">
      <alignment horizontal="left" vertical="top" indent="1"/>
    </xf>
    <xf numFmtId="0" fontId="65" fillId="81" borderId="80" applyNumberFormat="0" applyProtection="0">
      <alignment horizontal="left" vertical="top" indent="1"/>
    </xf>
    <xf numFmtId="0" fontId="65" fillId="81" borderId="80" applyNumberFormat="0" applyProtection="0">
      <alignment horizontal="left" vertical="top" indent="1"/>
    </xf>
    <xf numFmtId="0" fontId="65" fillId="81" borderId="80" applyNumberFormat="0" applyProtection="0">
      <alignment horizontal="left" vertical="top" indent="1"/>
    </xf>
    <xf numFmtId="0" fontId="65" fillId="81" borderId="80" applyNumberFormat="0" applyProtection="0">
      <alignment horizontal="left" vertical="top" indent="1"/>
    </xf>
    <xf numFmtId="0" fontId="65" fillId="81" borderId="80" applyNumberFormat="0" applyProtection="0">
      <alignment horizontal="left" vertical="top" indent="1"/>
    </xf>
    <xf numFmtId="49" fontId="39" fillId="0" borderId="127">
      <alignment horizontal="center" vertical="top" wrapText="1"/>
      <protection locked="0"/>
    </xf>
    <xf numFmtId="0" fontId="67" fillId="15" borderId="78" applyNumberFormat="0" applyProtection="0">
      <alignment horizontal="left" vertical="center" indent="1"/>
    </xf>
    <xf numFmtId="0" fontId="67" fillId="15" borderId="78" applyNumberFormat="0" applyProtection="0">
      <alignment horizontal="left" vertical="center" indent="1"/>
    </xf>
    <xf numFmtId="0" fontId="67" fillId="15" borderId="78" applyNumberFormat="0" applyProtection="0">
      <alignment horizontal="left" vertical="center" indent="1"/>
    </xf>
    <xf numFmtId="0" fontId="67" fillId="15" borderId="78" applyNumberFormat="0" applyProtection="0">
      <alignment horizontal="left" vertical="center" indent="1"/>
    </xf>
    <xf numFmtId="0" fontId="67" fillId="15" borderId="78" applyNumberFormat="0" applyProtection="0">
      <alignment horizontal="left" vertical="center" indent="1"/>
    </xf>
    <xf numFmtId="0" fontId="38" fillId="89" borderId="79" applyNumberFormat="0" applyProtection="0">
      <alignment horizontal="left" vertical="center" indent="1"/>
    </xf>
    <xf numFmtId="0" fontId="65" fillId="15" borderId="80" applyNumberFormat="0" applyProtection="0">
      <alignment horizontal="left" vertical="top" indent="1"/>
    </xf>
    <xf numFmtId="0" fontId="65" fillId="15" borderId="80" applyNumberFormat="0" applyProtection="0">
      <alignment horizontal="left" vertical="top" indent="1"/>
    </xf>
    <xf numFmtId="0" fontId="65" fillId="15" borderId="80" applyNumberFormat="0" applyProtection="0">
      <alignment horizontal="left" vertical="top" indent="1"/>
    </xf>
    <xf numFmtId="0" fontId="65" fillId="15" borderId="80" applyNumberFormat="0" applyProtection="0">
      <alignment horizontal="left" vertical="top" indent="1"/>
    </xf>
    <xf numFmtId="0" fontId="65" fillId="15" borderId="80" applyNumberFormat="0" applyProtection="0">
      <alignment horizontal="left" vertical="top" indent="1"/>
    </xf>
    <xf numFmtId="0" fontId="65" fillId="15" borderId="80" applyNumberFormat="0" applyProtection="0">
      <alignment horizontal="left" vertical="top" indent="1"/>
    </xf>
    <xf numFmtId="0" fontId="65" fillId="15" borderId="80" applyNumberFormat="0" applyProtection="0">
      <alignment horizontal="left" vertical="top" indent="1"/>
    </xf>
    <xf numFmtId="0" fontId="65" fillId="15" borderId="80" applyNumberFormat="0" applyProtection="0">
      <alignment horizontal="left" vertical="top" indent="1"/>
    </xf>
    <xf numFmtId="0" fontId="44" fillId="63" borderId="121" applyNumberFormat="0" applyFont="0" applyAlignment="0" applyProtection="0"/>
    <xf numFmtId="0" fontId="67" fillId="82" borderId="78" applyNumberFormat="0" applyProtection="0">
      <alignment horizontal="left" vertical="center" indent="1"/>
    </xf>
    <xf numFmtId="0" fontId="67" fillId="82" borderId="78" applyNumberFormat="0" applyProtection="0">
      <alignment horizontal="left" vertical="center" indent="1"/>
    </xf>
    <xf numFmtId="0" fontId="67" fillId="82" borderId="78" applyNumberFormat="0" applyProtection="0">
      <alignment horizontal="left" vertical="center" indent="1"/>
    </xf>
    <xf numFmtId="0" fontId="67" fillId="82" borderId="78" applyNumberFormat="0" applyProtection="0">
      <alignment horizontal="left" vertical="center" indent="1"/>
    </xf>
    <xf numFmtId="0" fontId="67" fillId="82" borderId="78" applyNumberFormat="0" applyProtection="0">
      <alignment horizontal="left" vertical="center" indent="1"/>
    </xf>
    <xf numFmtId="0" fontId="38" fillId="7" borderId="79" applyNumberFormat="0" applyProtection="0">
      <alignment horizontal="left" vertical="center" indent="1"/>
    </xf>
    <xf numFmtId="0" fontId="65" fillId="82" borderId="80" applyNumberFormat="0" applyProtection="0">
      <alignment horizontal="left" vertical="top" indent="1"/>
    </xf>
    <xf numFmtId="0" fontId="65" fillId="82" borderId="80" applyNumberFormat="0" applyProtection="0">
      <alignment horizontal="left" vertical="top" indent="1"/>
    </xf>
    <xf numFmtId="0" fontId="65" fillId="82" borderId="80" applyNumberFormat="0" applyProtection="0">
      <alignment horizontal="left" vertical="top" indent="1"/>
    </xf>
    <xf numFmtId="0" fontId="65" fillId="82" borderId="80" applyNumberFormat="0" applyProtection="0">
      <alignment horizontal="left" vertical="top" indent="1"/>
    </xf>
    <xf numFmtId="0" fontId="65" fillId="82" borderId="80" applyNumberFormat="0" applyProtection="0">
      <alignment horizontal="left" vertical="top" indent="1"/>
    </xf>
    <xf numFmtId="0" fontId="65" fillId="82" borderId="80" applyNumberFormat="0" applyProtection="0">
      <alignment horizontal="left" vertical="top" indent="1"/>
    </xf>
    <xf numFmtId="0" fontId="65" fillId="82" borderId="80" applyNumberFormat="0" applyProtection="0">
      <alignment horizontal="left" vertical="top" indent="1"/>
    </xf>
    <xf numFmtId="0" fontId="65" fillId="82" borderId="80" applyNumberFormat="0" applyProtection="0">
      <alignment horizontal="left" vertical="top" indent="1"/>
    </xf>
    <xf numFmtId="4" fontId="48" fillId="64" borderId="101" applyNumberFormat="0" applyProtection="0">
      <alignment vertical="center"/>
    </xf>
    <xf numFmtId="0" fontId="45" fillId="0" borderId="87">
      <alignment horizontal="left" vertical="top" wrapText="1"/>
    </xf>
    <xf numFmtId="4" fontId="67" fillId="61" borderId="100" applyNumberFormat="0" applyProtection="0">
      <alignment vertical="center"/>
    </xf>
    <xf numFmtId="4" fontId="67" fillId="61" borderId="100" applyNumberFormat="0" applyProtection="0">
      <alignment vertical="center"/>
    </xf>
    <xf numFmtId="4" fontId="67" fillId="61" borderId="100" applyNumberFormat="0" applyProtection="0">
      <alignment vertical="center"/>
    </xf>
    <xf numFmtId="4" fontId="67" fillId="61" borderId="100" applyNumberFormat="0" applyProtection="0">
      <alignment vertical="center"/>
    </xf>
    <xf numFmtId="4" fontId="67" fillId="61" borderId="100" applyNumberFormat="0" applyProtection="0">
      <alignment vertical="center"/>
    </xf>
    <xf numFmtId="4" fontId="1" fillId="64" borderId="101" applyNumberFormat="0" applyProtection="0">
      <alignment vertical="center"/>
    </xf>
    <xf numFmtId="4" fontId="39" fillId="64" borderId="100" applyNumberFormat="0" applyProtection="0">
      <alignment vertical="center"/>
    </xf>
    <xf numFmtId="4" fontId="39" fillId="64" borderId="100" applyNumberFormat="0" applyProtection="0">
      <alignment vertical="center"/>
    </xf>
    <xf numFmtId="4" fontId="39" fillId="64" borderId="100" applyNumberFormat="0" applyProtection="0">
      <alignment vertical="center"/>
    </xf>
    <xf numFmtId="0" fontId="71" fillId="79" borderId="81" applyBorder="0"/>
    <xf numFmtId="4" fontId="48" fillId="91" borderId="79" applyNumberFormat="0" applyProtection="0">
      <alignment vertical="center"/>
    </xf>
    <xf numFmtId="4" fontId="1" fillId="63" borderId="80" applyNumberFormat="0" applyProtection="0">
      <alignment vertical="center"/>
    </xf>
    <xf numFmtId="4" fontId="1" fillId="63" borderId="80" applyNumberFormat="0" applyProtection="0">
      <alignment vertical="center"/>
    </xf>
    <xf numFmtId="4" fontId="1" fillId="63" borderId="80" applyNumberFormat="0" applyProtection="0">
      <alignment vertical="center"/>
    </xf>
    <xf numFmtId="4" fontId="1" fillId="63" borderId="80" applyNumberFormat="0" applyProtection="0">
      <alignment vertical="center"/>
    </xf>
    <xf numFmtId="4" fontId="1" fillId="63" borderId="80" applyNumberFormat="0" applyProtection="0">
      <alignment vertical="center"/>
    </xf>
    <xf numFmtId="4" fontId="1" fillId="91" borderId="79" applyNumberFormat="0" applyProtection="0">
      <alignment vertical="center"/>
    </xf>
    <xf numFmtId="4" fontId="39" fillId="64" borderId="100" applyNumberFormat="0" applyProtection="0">
      <alignment vertical="center"/>
    </xf>
    <xf numFmtId="4" fontId="39" fillId="64" borderId="100" applyNumberFormat="0" applyProtection="0">
      <alignment vertical="center"/>
    </xf>
    <xf numFmtId="4" fontId="48" fillId="64" borderId="101" applyNumberFormat="0" applyProtection="0">
      <alignment horizontal="left" vertical="center" indent="1"/>
    </xf>
    <xf numFmtId="4" fontId="67" fillId="64" borderId="100" applyNumberFormat="0" applyProtection="0">
      <alignment horizontal="left" vertical="center" indent="1"/>
    </xf>
    <xf numFmtId="4" fontId="67" fillId="64" borderId="100" applyNumberFormat="0" applyProtection="0">
      <alignment horizontal="left" vertical="center" indent="1"/>
    </xf>
    <xf numFmtId="4" fontId="67" fillId="64" borderId="100" applyNumberFormat="0" applyProtection="0">
      <alignment horizontal="left" vertical="center" indent="1"/>
    </xf>
    <xf numFmtId="4" fontId="67" fillId="64" borderId="100" applyNumberFormat="0" applyProtection="0">
      <alignment horizontal="left" vertical="center" indent="1"/>
    </xf>
    <xf numFmtId="4" fontId="67" fillId="64" borderId="100" applyNumberFormat="0" applyProtection="0">
      <alignment horizontal="left" vertical="center" indent="1"/>
    </xf>
    <xf numFmtId="4" fontId="48" fillId="64" borderId="101" applyNumberFormat="0" applyProtection="0">
      <alignment horizontal="left" vertical="center" indent="1"/>
    </xf>
    <xf numFmtId="0" fontId="39" fillId="61" borderId="102" applyNumberFormat="0" applyProtection="0">
      <alignment horizontal="left" vertical="top" indent="1"/>
    </xf>
    <xf numFmtId="4" fontId="48" fillId="91" borderId="79" applyNumberFormat="0" applyProtection="0">
      <alignment horizontal="left" vertical="center" indent="1"/>
    </xf>
    <xf numFmtId="4" fontId="1" fillId="51" borderId="80" applyNumberFormat="0" applyProtection="0">
      <alignment horizontal="left" vertical="center" indent="1"/>
    </xf>
    <xf numFmtId="4" fontId="1" fillId="51" borderId="80" applyNumberFormat="0" applyProtection="0">
      <alignment horizontal="left" vertical="center" indent="1"/>
    </xf>
    <xf numFmtId="4" fontId="1" fillId="51" borderId="80" applyNumberFormat="0" applyProtection="0">
      <alignment horizontal="left" vertical="center" indent="1"/>
    </xf>
    <xf numFmtId="4" fontId="1" fillId="51" borderId="80" applyNumberFormat="0" applyProtection="0">
      <alignment horizontal="left" vertical="center" indent="1"/>
    </xf>
    <xf numFmtId="4" fontId="1" fillId="51" borderId="80" applyNumberFormat="0" applyProtection="0">
      <alignment horizontal="left" vertical="center" indent="1"/>
    </xf>
    <xf numFmtId="4" fontId="48" fillId="91" borderId="79" applyNumberFormat="0" applyProtection="0">
      <alignment horizontal="left" vertical="center" indent="1"/>
    </xf>
    <xf numFmtId="0" fontId="1" fillId="63" borderId="80" applyNumberFormat="0" applyProtection="0">
      <alignment horizontal="left" vertical="top" indent="1"/>
    </xf>
    <xf numFmtId="0" fontId="1" fillId="63" borderId="80" applyNumberFormat="0" applyProtection="0">
      <alignment horizontal="left" vertical="top" indent="1"/>
    </xf>
    <xf numFmtId="0" fontId="1" fillId="63" borderId="80" applyNumberFormat="0" applyProtection="0">
      <alignment horizontal="left" vertical="top" indent="1"/>
    </xf>
    <xf numFmtId="0" fontId="1" fillId="63" borderId="80" applyNumberFormat="0" applyProtection="0">
      <alignment horizontal="left" vertical="top" indent="1"/>
    </xf>
    <xf numFmtId="0" fontId="1" fillId="63" borderId="80" applyNumberFormat="0" applyProtection="0">
      <alignment horizontal="left" vertical="top" indent="1"/>
    </xf>
    <xf numFmtId="4" fontId="48" fillId="78" borderId="79" applyNumberFormat="0" applyProtection="0">
      <alignment horizontal="right" vertical="center"/>
    </xf>
    <xf numFmtId="4" fontId="67" fillId="0" borderId="78" applyNumberFormat="0" applyProtection="0">
      <alignment horizontal="right" vertical="center"/>
    </xf>
    <xf numFmtId="4" fontId="67" fillId="0" borderId="78" applyNumberFormat="0" applyProtection="0">
      <alignment horizontal="right" vertical="center"/>
    </xf>
    <xf numFmtId="4" fontId="67" fillId="0" borderId="78" applyNumberFormat="0" applyProtection="0">
      <alignment horizontal="right" vertical="center"/>
    </xf>
    <xf numFmtId="4" fontId="67" fillId="0" borderId="78" applyNumberFormat="0" applyProtection="0">
      <alignment horizontal="right" vertical="center"/>
    </xf>
    <xf numFmtId="4" fontId="67" fillId="0" borderId="78" applyNumberFormat="0" applyProtection="0">
      <alignment horizontal="right" vertical="center"/>
    </xf>
    <xf numFmtId="4" fontId="1" fillId="78" borderId="79" applyNumberFormat="0" applyProtection="0">
      <alignment horizontal="right" vertical="center"/>
    </xf>
    <xf numFmtId="4" fontId="39" fillId="2" borderId="78" applyNumberFormat="0" applyProtection="0">
      <alignment horizontal="right" vertical="center"/>
    </xf>
    <xf numFmtId="4" fontId="39" fillId="2" borderId="78" applyNumberFormat="0" applyProtection="0">
      <alignment horizontal="right" vertical="center"/>
    </xf>
    <xf numFmtId="4" fontId="39" fillId="2" borderId="78" applyNumberFormat="0" applyProtection="0">
      <alignment horizontal="right" vertical="center"/>
    </xf>
    <xf numFmtId="4" fontId="39" fillId="2" borderId="78" applyNumberFormat="0" applyProtection="0">
      <alignment horizontal="right" vertical="center"/>
    </xf>
    <xf numFmtId="4" fontId="39" fillId="2" borderId="78" applyNumberFormat="0" applyProtection="0">
      <alignment horizontal="right" vertical="center"/>
    </xf>
    <xf numFmtId="0" fontId="39" fillId="61" borderId="102" applyNumberFormat="0" applyProtection="0">
      <alignment horizontal="left" vertical="top" indent="1"/>
    </xf>
    <xf numFmtId="4" fontId="67" fillId="21" borderId="78" applyNumberFormat="0" applyProtection="0">
      <alignment horizontal="left" vertical="center" indent="1"/>
    </xf>
    <xf numFmtId="4" fontId="67" fillId="21" borderId="78" applyNumberFormat="0" applyProtection="0">
      <alignment horizontal="left" vertical="center" indent="1"/>
    </xf>
    <xf numFmtId="4" fontId="67" fillId="21" borderId="78" applyNumberFormat="0" applyProtection="0">
      <alignment horizontal="left" vertical="center" indent="1"/>
    </xf>
    <xf numFmtId="4" fontId="67" fillId="21" borderId="78" applyNumberFormat="0" applyProtection="0">
      <alignment horizontal="left" vertical="center" indent="1"/>
    </xf>
    <xf numFmtId="4" fontId="67" fillId="21" borderId="78" applyNumberFormat="0" applyProtection="0">
      <alignment horizontal="left" vertical="center" indent="1"/>
    </xf>
    <xf numFmtId="4" fontId="67" fillId="21" borderId="78" applyNumberFormat="0" applyProtection="0">
      <alignment horizontal="left" vertical="center" indent="1"/>
    </xf>
    <xf numFmtId="0" fontId="39" fillId="61" borderId="102" applyNumberFormat="0" applyProtection="0">
      <alignment horizontal="left" vertical="top" indent="1"/>
    </xf>
    <xf numFmtId="0" fontId="1" fillId="81" borderId="80" applyNumberFormat="0" applyProtection="0">
      <alignment horizontal="left" vertical="top" indent="1"/>
    </xf>
    <xf numFmtId="0" fontId="1" fillId="81" borderId="80" applyNumberFormat="0" applyProtection="0">
      <alignment horizontal="left" vertical="top" indent="1"/>
    </xf>
    <xf numFmtId="0" fontId="1" fillId="81" borderId="80" applyNumberFormat="0" applyProtection="0">
      <alignment horizontal="left" vertical="top" indent="1"/>
    </xf>
    <xf numFmtId="0" fontId="1" fillId="81" borderId="80" applyNumberFormat="0" applyProtection="0">
      <alignment horizontal="left" vertical="top" indent="1"/>
    </xf>
    <xf numFmtId="0" fontId="1" fillId="81" borderId="80" applyNumberFormat="0" applyProtection="0">
      <alignment horizontal="left" vertical="top" indent="1"/>
    </xf>
    <xf numFmtId="0" fontId="39" fillId="61" borderId="102" applyNumberFormat="0" applyProtection="0">
      <alignment horizontal="left" vertical="top" indent="1"/>
    </xf>
    <xf numFmtId="4" fontId="39" fillId="92" borderId="76" applyNumberFormat="0" applyProtection="0">
      <alignment horizontal="left" vertical="center" indent="1"/>
    </xf>
    <xf numFmtId="4" fontId="39" fillId="92" borderId="76" applyNumberFormat="0" applyProtection="0">
      <alignment horizontal="left" vertical="center" indent="1"/>
    </xf>
    <xf numFmtId="4" fontId="39" fillId="92" borderId="76" applyNumberFormat="0" applyProtection="0">
      <alignment horizontal="left" vertical="center" indent="1"/>
    </xf>
    <xf numFmtId="4" fontId="39" fillId="92" borderId="76" applyNumberFormat="0" applyProtection="0">
      <alignment horizontal="left" vertical="center" indent="1"/>
    </xf>
    <xf numFmtId="4" fontId="39" fillId="92" borderId="76" applyNumberFormat="0" applyProtection="0">
      <alignment horizontal="left" vertical="center" indent="1"/>
    </xf>
    <xf numFmtId="0" fontId="39" fillId="61" borderId="102" applyNumberFormat="0" applyProtection="0">
      <alignment horizontal="left" vertical="top" indent="1"/>
    </xf>
    <xf numFmtId="0" fontId="65" fillId="46" borderId="122" applyNumberFormat="0" applyFont="0" applyAlignment="0" applyProtection="0"/>
    <xf numFmtId="4" fontId="1" fillId="78" borderId="79" applyNumberFormat="0" applyProtection="0">
      <alignment horizontal="right" vertical="center"/>
    </xf>
    <xf numFmtId="4" fontId="39" fillId="90" borderId="78" applyNumberFormat="0" applyProtection="0">
      <alignment horizontal="right" vertical="center"/>
    </xf>
    <xf numFmtId="4" fontId="39" fillId="90" borderId="78" applyNumberFormat="0" applyProtection="0">
      <alignment horizontal="right" vertical="center"/>
    </xf>
    <xf numFmtId="4" fontId="39" fillId="90" borderId="78" applyNumberFormat="0" applyProtection="0">
      <alignment horizontal="right" vertical="center"/>
    </xf>
    <xf numFmtId="4" fontId="39" fillId="90" borderId="78" applyNumberFormat="0" applyProtection="0">
      <alignment horizontal="right" vertical="center"/>
    </xf>
    <xf numFmtId="4" fontId="39" fillId="90" borderId="78" applyNumberFormat="0" applyProtection="0">
      <alignment horizontal="right" vertical="center"/>
    </xf>
    <xf numFmtId="4" fontId="67" fillId="21" borderId="100" applyNumberFormat="0" applyProtection="0">
      <alignment horizontal="left" vertical="center" indent="1"/>
    </xf>
    <xf numFmtId="2" fontId="1" fillId="94" borderId="74" applyProtection="0"/>
    <xf numFmtId="2" fontId="1" fillId="94" borderId="74" applyProtection="0"/>
    <xf numFmtId="4" fontId="67" fillId="21" borderId="100" applyNumberFormat="0" applyProtection="0">
      <alignment horizontal="left" vertical="center" indent="1"/>
    </xf>
    <xf numFmtId="4" fontId="67" fillId="21" borderId="100" applyNumberFormat="0" applyProtection="0">
      <alignment horizontal="left" vertical="center" indent="1"/>
    </xf>
    <xf numFmtId="2" fontId="1" fillId="95" borderId="74" applyProtection="0"/>
    <xf numFmtId="2" fontId="1" fillId="96" borderId="74" applyProtection="0"/>
    <xf numFmtId="2" fontId="1" fillId="97" borderId="74" applyProtection="0"/>
    <xf numFmtId="2" fontId="1" fillId="97" borderId="74" applyProtection="0">
      <alignment horizontal="center"/>
    </xf>
    <xf numFmtId="2" fontId="1" fillId="96" borderId="74" applyProtection="0">
      <alignment horizontal="center"/>
    </xf>
    <xf numFmtId="4" fontId="67" fillId="21" borderId="100" applyNumberFormat="0" applyProtection="0">
      <alignment horizontal="left" vertical="center" indent="1"/>
    </xf>
    <xf numFmtId="4" fontId="67" fillId="21" borderId="100" applyNumberFormat="0" applyProtection="0">
      <alignment horizontal="left" vertical="center" indent="1"/>
    </xf>
    <xf numFmtId="0" fontId="39" fillId="0" borderId="76">
      <alignment horizontal="left" vertical="top" wrapText="1"/>
    </xf>
    <xf numFmtId="4" fontId="48" fillId="65" borderId="101" applyNumberFormat="0" applyProtection="0">
      <alignment horizontal="right" vertical="center"/>
    </xf>
    <xf numFmtId="4" fontId="67" fillId="10" borderId="100" applyNumberFormat="0" applyProtection="0">
      <alignment horizontal="right" vertical="center"/>
    </xf>
    <xf numFmtId="0" fontId="74" fillId="0" borderId="82" applyNumberFormat="0" applyFill="0" applyAlignment="0" applyProtection="0"/>
    <xf numFmtId="0" fontId="40" fillId="0" borderId="82" applyNumberFormat="0" applyFill="0" applyAlignment="0" applyProtection="0"/>
    <xf numFmtId="4" fontId="67" fillId="10" borderId="100" applyNumberFormat="0" applyProtection="0">
      <alignment horizontal="right" vertical="center"/>
    </xf>
    <xf numFmtId="4" fontId="67" fillId="10" borderId="100" applyNumberFormat="0" applyProtection="0">
      <alignment horizontal="right" vertical="center"/>
    </xf>
    <xf numFmtId="4" fontId="67" fillId="10" borderId="100" applyNumberFormat="0" applyProtection="0">
      <alignment horizontal="right" vertical="center"/>
    </xf>
    <xf numFmtId="4" fontId="48" fillId="66" borderId="101" applyNumberFormat="0" applyProtection="0">
      <alignment horizontal="right" vertical="center"/>
    </xf>
    <xf numFmtId="4" fontId="67" fillId="67" borderId="100" applyNumberFormat="0" applyProtection="0">
      <alignment horizontal="right" vertical="center"/>
    </xf>
    <xf numFmtId="4" fontId="67" fillId="67" borderId="100" applyNumberFormat="0" applyProtection="0">
      <alignment horizontal="right" vertical="center"/>
    </xf>
    <xf numFmtId="4" fontId="67" fillId="67" borderId="100" applyNumberFormat="0" applyProtection="0">
      <alignment horizontal="right" vertical="center"/>
    </xf>
    <xf numFmtId="4" fontId="67" fillId="67" borderId="100" applyNumberFormat="0" applyProtection="0">
      <alignment horizontal="right" vertical="center"/>
    </xf>
    <xf numFmtId="0" fontId="39" fillId="14" borderId="75" applyNumberFormat="0" applyAlignment="0" applyProtection="0"/>
    <xf numFmtId="0" fontId="39" fillId="51" borderId="79" applyNumberFormat="0" applyAlignment="0" applyProtection="0"/>
    <xf numFmtId="0" fontId="39" fillId="51" borderId="75" applyNumberFormat="0" applyAlignment="0" applyProtection="0"/>
    <xf numFmtId="4" fontId="67" fillId="31" borderId="98" applyNumberFormat="0" applyProtection="0">
      <alignment horizontal="right" vertical="center"/>
    </xf>
    <xf numFmtId="4" fontId="67" fillId="31" borderId="98" applyNumberFormat="0" applyProtection="0">
      <alignment horizontal="right" vertical="center"/>
    </xf>
    <xf numFmtId="4" fontId="67" fillId="31" borderId="98" applyNumberFormat="0" applyProtection="0">
      <alignment horizontal="right" vertical="center"/>
    </xf>
    <xf numFmtId="4" fontId="67" fillId="31" borderId="98" applyNumberFormat="0" applyProtection="0">
      <alignment horizontal="right" vertical="center"/>
    </xf>
    <xf numFmtId="4" fontId="67" fillId="31" borderId="98" applyNumberFormat="0" applyProtection="0">
      <alignment horizontal="right" vertical="center"/>
    </xf>
    <xf numFmtId="0" fontId="39" fillId="0" borderId="82" applyNumberFormat="0" applyFill="0" applyAlignment="0" applyProtection="0"/>
    <xf numFmtId="4" fontId="67" fillId="18" borderId="100" applyNumberFormat="0" applyProtection="0">
      <alignment horizontal="right" vertical="center"/>
    </xf>
    <xf numFmtId="4" fontId="67" fillId="18" borderId="100" applyNumberFormat="0" applyProtection="0">
      <alignment horizontal="right" vertical="center"/>
    </xf>
    <xf numFmtId="4" fontId="67" fillId="18" borderId="100" applyNumberFormat="0" applyProtection="0">
      <alignment horizontal="right" vertical="center"/>
    </xf>
    <xf numFmtId="4" fontId="67" fillId="22" borderId="100" applyNumberFormat="0" applyProtection="0">
      <alignment horizontal="right" vertical="center"/>
    </xf>
    <xf numFmtId="4" fontId="67" fillId="22" borderId="100" applyNumberFormat="0" applyProtection="0">
      <alignment horizontal="right" vertical="center"/>
    </xf>
    <xf numFmtId="4" fontId="67" fillId="22" borderId="100" applyNumberFormat="0" applyProtection="0">
      <alignment horizontal="right" vertical="center"/>
    </xf>
    <xf numFmtId="4" fontId="67" fillId="22" borderId="100" applyNumberFormat="0" applyProtection="0">
      <alignment horizontal="right" vertical="center"/>
    </xf>
    <xf numFmtId="4" fontId="67" fillId="22" borderId="100" applyNumberFormat="0" applyProtection="0">
      <alignment horizontal="right" vertical="center"/>
    </xf>
    <xf numFmtId="4" fontId="48" fillId="71" borderId="101" applyNumberFormat="0" applyProtection="0">
      <alignment horizontal="right" vertical="center"/>
    </xf>
    <xf numFmtId="4" fontId="67" fillId="45" borderId="100" applyNumberFormat="0" applyProtection="0">
      <alignment horizontal="right" vertical="center"/>
    </xf>
    <xf numFmtId="4" fontId="67" fillId="45" borderId="100" applyNumberFormat="0" applyProtection="0">
      <alignment horizontal="right" vertical="center"/>
    </xf>
    <xf numFmtId="4" fontId="67" fillId="45" borderId="100" applyNumberFormat="0" applyProtection="0">
      <alignment horizontal="right" vertical="center"/>
    </xf>
    <xf numFmtId="4" fontId="67" fillId="45" borderId="100" applyNumberFormat="0" applyProtection="0">
      <alignment horizontal="right" vertical="center"/>
    </xf>
    <xf numFmtId="4" fontId="67" fillId="45" borderId="100" applyNumberFormat="0" applyProtection="0">
      <alignment horizontal="right" vertical="center"/>
    </xf>
    <xf numFmtId="4" fontId="48" fillId="72" borderId="101" applyNumberFormat="0" applyProtection="0">
      <alignment horizontal="right" vertical="center"/>
    </xf>
    <xf numFmtId="4" fontId="67" fillId="38" borderId="100" applyNumberFormat="0" applyProtection="0">
      <alignment horizontal="right" vertical="center"/>
    </xf>
    <xf numFmtId="4" fontId="67" fillId="38" borderId="100" applyNumberFormat="0" applyProtection="0">
      <alignment horizontal="right" vertical="center"/>
    </xf>
    <xf numFmtId="4" fontId="67" fillId="38" borderId="100" applyNumberFormat="0" applyProtection="0">
      <alignment horizontal="right" vertical="center"/>
    </xf>
    <xf numFmtId="4" fontId="67" fillId="38" borderId="100" applyNumberFormat="0" applyProtection="0">
      <alignment horizontal="right" vertical="center"/>
    </xf>
    <xf numFmtId="4" fontId="48" fillId="73" borderId="101" applyNumberFormat="0" applyProtection="0">
      <alignment horizontal="right" vertical="center"/>
    </xf>
    <xf numFmtId="4" fontId="67" fillId="74" borderId="100" applyNumberFormat="0" applyProtection="0">
      <alignment horizontal="right" vertical="center"/>
    </xf>
    <xf numFmtId="4" fontId="67" fillId="74" borderId="100" applyNumberFormat="0" applyProtection="0">
      <alignment horizontal="right" vertical="center"/>
    </xf>
    <xf numFmtId="4" fontId="67" fillId="74" borderId="100" applyNumberFormat="0" applyProtection="0">
      <alignment horizontal="right" vertical="center"/>
    </xf>
    <xf numFmtId="4" fontId="67" fillId="74" borderId="100" applyNumberFormat="0" applyProtection="0">
      <alignment horizontal="right" vertical="center"/>
    </xf>
    <xf numFmtId="4" fontId="67" fillId="74" borderId="100" applyNumberFormat="0" applyProtection="0">
      <alignment horizontal="right" vertical="center"/>
    </xf>
    <xf numFmtId="4" fontId="48" fillId="75" borderId="101" applyNumberFormat="0" applyProtection="0">
      <alignment horizontal="right" vertical="center"/>
    </xf>
    <xf numFmtId="4" fontId="67" fillId="17" borderId="100" applyNumberFormat="0" applyProtection="0">
      <alignment horizontal="right" vertical="center"/>
    </xf>
    <xf numFmtId="4" fontId="67" fillId="17" borderId="100" applyNumberFormat="0" applyProtection="0">
      <alignment horizontal="right" vertical="center"/>
    </xf>
    <xf numFmtId="4" fontId="67" fillId="17" borderId="100" applyNumberFormat="0" applyProtection="0">
      <alignment horizontal="right" vertical="center"/>
    </xf>
    <xf numFmtId="4" fontId="67" fillId="17" borderId="100" applyNumberFormat="0" applyProtection="0">
      <alignment horizontal="right" vertical="center"/>
    </xf>
    <xf numFmtId="4" fontId="67" fillId="17" borderId="100" applyNumberFormat="0" applyProtection="0">
      <alignment horizontal="right" vertical="center"/>
    </xf>
    <xf numFmtId="4" fontId="68" fillId="76" borderId="101" applyNumberFormat="0" applyProtection="0">
      <alignment horizontal="left" vertical="center" indent="1"/>
    </xf>
    <xf numFmtId="4" fontId="67" fillId="77" borderId="98" applyNumberFormat="0" applyProtection="0">
      <alignment horizontal="left" vertical="center" indent="1"/>
    </xf>
    <xf numFmtId="4" fontId="67" fillId="77" borderId="98" applyNumberFormat="0" applyProtection="0">
      <alignment horizontal="left" vertical="center" indent="1"/>
    </xf>
    <xf numFmtId="4" fontId="67" fillId="77" borderId="98" applyNumberFormat="0" applyProtection="0">
      <alignment horizontal="left" vertical="center" indent="1"/>
    </xf>
    <xf numFmtId="0" fontId="65" fillId="46" borderId="122" applyNumberFormat="0" applyFont="0" applyAlignment="0" applyProtection="0"/>
    <xf numFmtId="4" fontId="52" fillId="79" borderId="98" applyNumberFormat="0" applyProtection="0">
      <alignment horizontal="left" vertical="center" indent="1"/>
    </xf>
    <xf numFmtId="4" fontId="52" fillId="79" borderId="98" applyNumberFormat="0" applyProtection="0">
      <alignment horizontal="left" vertical="center" indent="1"/>
    </xf>
    <xf numFmtId="4" fontId="52" fillId="79" borderId="98" applyNumberFormat="0" applyProtection="0">
      <alignment horizontal="left" vertical="center" indent="1"/>
    </xf>
    <xf numFmtId="4" fontId="52" fillId="79" borderId="98" applyNumberFormat="0" applyProtection="0">
      <alignment horizontal="left" vertical="center" indent="1"/>
    </xf>
    <xf numFmtId="4" fontId="52" fillId="79" borderId="98" applyNumberFormat="0" applyProtection="0">
      <alignment horizontal="left" vertical="center" indent="1"/>
    </xf>
    <xf numFmtId="0" fontId="65" fillId="46" borderId="122" applyNumberFormat="0" applyFont="0" applyAlignment="0" applyProtection="0"/>
    <xf numFmtId="4" fontId="52" fillId="79" borderId="98" applyNumberFormat="0" applyProtection="0">
      <alignment horizontal="left" vertical="center" indent="1"/>
    </xf>
    <xf numFmtId="4" fontId="52" fillId="79" borderId="98" applyNumberFormat="0" applyProtection="0">
      <alignment horizontal="left" vertical="center" indent="1"/>
    </xf>
    <xf numFmtId="4" fontId="52" fillId="79" borderId="98" applyNumberFormat="0" applyProtection="0">
      <alignment horizontal="left" vertical="center" indent="1"/>
    </xf>
    <xf numFmtId="4" fontId="52" fillId="79" borderId="98" applyNumberFormat="0" applyProtection="0">
      <alignment horizontal="left" vertical="center" indent="1"/>
    </xf>
    <xf numFmtId="4" fontId="52" fillId="79" borderId="98" applyNumberFormat="0" applyProtection="0">
      <alignment horizontal="left" vertical="center" indent="1"/>
    </xf>
    <xf numFmtId="4" fontId="67" fillId="81" borderId="100" applyNumberFormat="0" applyProtection="0">
      <alignment horizontal="right" vertical="center"/>
    </xf>
    <xf numFmtId="4" fontId="67" fillId="81" borderId="100" applyNumberFormat="0" applyProtection="0">
      <alignment horizontal="right" vertical="center"/>
    </xf>
    <xf numFmtId="4" fontId="67" fillId="81" borderId="100" applyNumberFormat="0" applyProtection="0">
      <alignment horizontal="right" vertical="center"/>
    </xf>
    <xf numFmtId="4" fontId="67" fillId="81" borderId="100" applyNumberFormat="0" applyProtection="0">
      <alignment horizontal="right" vertical="center"/>
    </xf>
    <xf numFmtId="0" fontId="66" fillId="51" borderId="123" applyNumberFormat="0" applyAlignment="0" applyProtection="0"/>
    <xf numFmtId="4" fontId="67" fillId="82" borderId="98" applyNumberFormat="0" applyProtection="0">
      <alignment horizontal="left" vertical="center" indent="1"/>
    </xf>
    <xf numFmtId="4" fontId="67" fillId="82" borderId="98" applyNumberFormat="0" applyProtection="0">
      <alignment horizontal="left" vertical="center" indent="1"/>
    </xf>
    <xf numFmtId="4" fontId="67" fillId="82" borderId="98" applyNumberFormat="0" applyProtection="0">
      <alignment horizontal="left" vertical="center" indent="1"/>
    </xf>
    <xf numFmtId="4" fontId="67" fillId="82" borderId="98" applyNumberFormat="0" applyProtection="0">
      <alignment horizontal="left" vertical="center" indent="1"/>
    </xf>
    <xf numFmtId="4" fontId="67" fillId="82" borderId="98" applyNumberFormat="0" applyProtection="0">
      <alignment horizontal="left" vertical="center" indent="1"/>
    </xf>
    <xf numFmtId="0" fontId="1" fillId="51" borderId="123" applyNumberFormat="0" applyAlignment="0" applyProtection="0"/>
    <xf numFmtId="4" fontId="67" fillId="81" borderId="98" applyNumberFormat="0" applyProtection="0">
      <alignment horizontal="left" vertical="center" indent="1"/>
    </xf>
    <xf numFmtId="4" fontId="67" fillId="81" borderId="98" applyNumberFormat="0" applyProtection="0">
      <alignment horizontal="left" vertical="center" indent="1"/>
    </xf>
    <xf numFmtId="4" fontId="67" fillId="81" borderId="98" applyNumberFormat="0" applyProtection="0">
      <alignment horizontal="left" vertical="center" indent="1"/>
    </xf>
    <xf numFmtId="4" fontId="67" fillId="81" borderId="98" applyNumberFormat="0" applyProtection="0">
      <alignment horizontal="left" vertical="center" indent="1"/>
    </xf>
    <xf numFmtId="4" fontId="67" fillId="81" borderId="98" applyNumberFormat="0" applyProtection="0">
      <alignment horizontal="left" vertical="center" indent="1"/>
    </xf>
    <xf numFmtId="49" fontId="39" fillId="0" borderId="127">
      <alignment horizontal="center" vertical="top" wrapText="1"/>
      <protection locked="0"/>
    </xf>
    <xf numFmtId="0" fontId="67" fillId="51" borderId="100" applyNumberFormat="0" applyProtection="0">
      <alignment horizontal="left" vertical="center" indent="1"/>
    </xf>
    <xf numFmtId="0" fontId="67" fillId="51" borderId="100" applyNumberFormat="0" applyProtection="0">
      <alignment horizontal="left" vertical="center" indent="1"/>
    </xf>
    <xf numFmtId="0" fontId="67" fillId="51" borderId="100" applyNumberFormat="0" applyProtection="0">
      <alignment horizontal="left" vertical="center" indent="1"/>
    </xf>
    <xf numFmtId="0" fontId="67" fillId="51" borderId="100" applyNumberFormat="0" applyProtection="0">
      <alignment horizontal="left" vertical="center" indent="1"/>
    </xf>
    <xf numFmtId="0" fontId="67" fillId="51" borderId="100" applyNumberFormat="0" applyProtection="0">
      <alignment horizontal="left" vertical="center" indent="1"/>
    </xf>
    <xf numFmtId="0" fontId="67" fillId="51" borderId="100" applyNumberFormat="0" applyProtection="0">
      <alignment horizontal="left" vertical="center" indent="1"/>
    </xf>
    <xf numFmtId="0" fontId="45" fillId="0" borderId="132">
      <alignment horizontal="center" vertical="top" wrapText="1"/>
    </xf>
    <xf numFmtId="0" fontId="65" fillId="79" borderId="102" applyNumberFormat="0" applyProtection="0">
      <alignment horizontal="left" vertical="top" indent="1"/>
    </xf>
    <xf numFmtId="0" fontId="65" fillId="79" borderId="102" applyNumberFormat="0" applyProtection="0">
      <alignment horizontal="left" vertical="top" indent="1"/>
    </xf>
    <xf numFmtId="0" fontId="65" fillId="79" borderId="102" applyNumberFormat="0" applyProtection="0">
      <alignment horizontal="left" vertical="top" indent="1"/>
    </xf>
    <xf numFmtId="0" fontId="65" fillId="79" borderId="102" applyNumberFormat="0" applyProtection="0">
      <alignment horizontal="left" vertical="top" indent="1"/>
    </xf>
    <xf numFmtId="0" fontId="65" fillId="79" borderId="102" applyNumberFormat="0" applyProtection="0">
      <alignment horizontal="left" vertical="top" indent="1"/>
    </xf>
    <xf numFmtId="0" fontId="65" fillId="79" borderId="102" applyNumberFormat="0" applyProtection="0">
      <alignment horizontal="left" vertical="top" indent="1"/>
    </xf>
    <xf numFmtId="0" fontId="65" fillId="79" borderId="102" applyNumberFormat="0" applyProtection="0">
      <alignment horizontal="left" vertical="top" indent="1"/>
    </xf>
    <xf numFmtId="0" fontId="59" fillId="14" borderId="193" applyNumberFormat="0" applyAlignment="0" applyProtection="0"/>
    <xf numFmtId="0" fontId="67" fillId="86" borderId="100" applyNumberFormat="0" applyProtection="0">
      <alignment horizontal="left" vertical="center" indent="1"/>
    </xf>
    <xf numFmtId="0" fontId="67" fillId="86" borderId="100" applyNumberFormat="0" applyProtection="0">
      <alignment horizontal="left" vertical="center" indent="1"/>
    </xf>
    <xf numFmtId="0" fontId="67" fillId="86" borderId="100" applyNumberFormat="0" applyProtection="0">
      <alignment horizontal="left" vertical="center" indent="1"/>
    </xf>
    <xf numFmtId="0" fontId="59" fillId="14" borderId="167" applyNumberFormat="0" applyAlignment="0" applyProtection="0"/>
    <xf numFmtId="0" fontId="65" fillId="81" borderId="102" applyNumberFormat="0" applyProtection="0">
      <alignment horizontal="left" vertical="top" indent="1"/>
    </xf>
    <xf numFmtId="0" fontId="65" fillId="81" borderId="102" applyNumberFormat="0" applyProtection="0">
      <alignment horizontal="left" vertical="top" indent="1"/>
    </xf>
    <xf numFmtId="0" fontId="65" fillId="81" borderId="102" applyNumberFormat="0" applyProtection="0">
      <alignment horizontal="left" vertical="top" indent="1"/>
    </xf>
    <xf numFmtId="0" fontId="65" fillId="81" borderId="102" applyNumberFormat="0" applyProtection="0">
      <alignment horizontal="left" vertical="top" indent="1"/>
    </xf>
    <xf numFmtId="0" fontId="65" fillId="81" borderId="102" applyNumberFormat="0" applyProtection="0">
      <alignment horizontal="left" vertical="top" indent="1"/>
    </xf>
    <xf numFmtId="0" fontId="59" fillId="14" borderId="167" applyNumberFormat="0" applyAlignment="0" applyProtection="0"/>
    <xf numFmtId="0" fontId="44" fillId="63" borderId="77" applyNumberFormat="0" applyFont="0" applyAlignment="0" applyProtection="0"/>
    <xf numFmtId="0" fontId="67" fillId="15" borderId="100" applyNumberFormat="0" applyProtection="0">
      <alignment horizontal="left" vertical="center" indent="1"/>
    </xf>
    <xf numFmtId="0" fontId="67" fillId="15" borderId="100" applyNumberFormat="0" applyProtection="0">
      <alignment horizontal="left" vertical="center" indent="1"/>
    </xf>
    <xf numFmtId="0" fontId="67" fillId="15" borderId="100" applyNumberFormat="0" applyProtection="0">
      <alignment horizontal="left" vertical="center" indent="1"/>
    </xf>
    <xf numFmtId="0" fontId="67" fillId="15" borderId="100" applyNumberFormat="0" applyProtection="0">
      <alignment horizontal="left" vertical="center" indent="1"/>
    </xf>
    <xf numFmtId="0" fontId="38" fillId="89" borderId="101" applyNumberFormat="0" applyProtection="0">
      <alignment horizontal="left" vertical="center" indent="1"/>
    </xf>
    <xf numFmtId="0" fontId="65" fillId="15" borderId="102" applyNumberFormat="0" applyProtection="0">
      <alignment horizontal="left" vertical="top" indent="1"/>
    </xf>
    <xf numFmtId="0" fontId="65" fillId="15" borderId="102" applyNumberFormat="0" applyProtection="0">
      <alignment horizontal="left" vertical="top" indent="1"/>
    </xf>
    <xf numFmtId="0" fontId="65" fillId="15" borderId="102" applyNumberFormat="0" applyProtection="0">
      <alignment horizontal="left" vertical="top" indent="1"/>
    </xf>
    <xf numFmtId="0" fontId="65" fillId="15" borderId="102" applyNumberFormat="0" applyProtection="0">
      <alignment horizontal="left" vertical="top" indent="1"/>
    </xf>
    <xf numFmtId="0" fontId="65" fillId="15" borderId="102" applyNumberFormat="0" applyProtection="0">
      <alignment horizontal="left" vertical="top" indent="1"/>
    </xf>
    <xf numFmtId="0" fontId="65" fillId="15" borderId="102" applyNumberFormat="0" applyProtection="0">
      <alignment horizontal="left" vertical="top" indent="1"/>
    </xf>
    <xf numFmtId="0" fontId="65" fillId="15" borderId="102" applyNumberFormat="0" applyProtection="0">
      <alignment horizontal="left" vertical="top" indent="1"/>
    </xf>
    <xf numFmtId="0" fontId="65" fillId="15" borderId="102" applyNumberFormat="0" applyProtection="0">
      <alignment horizontal="left" vertical="top" indent="1"/>
    </xf>
    <xf numFmtId="0" fontId="39" fillId="50" borderId="127">
      <alignment horizontal="right" vertical="top"/>
      <protection locked="0"/>
    </xf>
    <xf numFmtId="0" fontId="67" fillId="82" borderId="100" applyNumberFormat="0" applyProtection="0">
      <alignment horizontal="left" vertical="center" indent="1"/>
    </xf>
    <xf numFmtId="0" fontId="1" fillId="0" borderId="73"/>
    <xf numFmtId="0" fontId="67" fillId="82" borderId="100" applyNumberFormat="0" applyProtection="0">
      <alignment horizontal="left" vertical="center" indent="1"/>
    </xf>
    <xf numFmtId="0" fontId="67" fillId="82" borderId="100" applyNumberFormat="0" applyProtection="0">
      <alignment horizontal="left" vertical="center" indent="1"/>
    </xf>
    <xf numFmtId="0" fontId="67" fillId="82" borderId="100" applyNumberFormat="0" applyProtection="0">
      <alignment horizontal="left" vertical="center" indent="1"/>
    </xf>
    <xf numFmtId="0" fontId="67" fillId="82" borderId="100" applyNumberFormat="0" applyProtection="0">
      <alignment horizontal="left" vertical="center" indent="1"/>
    </xf>
    <xf numFmtId="0" fontId="38" fillId="7" borderId="101" applyNumberFormat="0" applyProtection="0">
      <alignment horizontal="left" vertical="center" indent="1"/>
    </xf>
    <xf numFmtId="0" fontId="65" fillId="82" borderId="102" applyNumberFormat="0" applyProtection="0">
      <alignment horizontal="left" vertical="top" indent="1"/>
    </xf>
    <xf numFmtId="0" fontId="65" fillId="82" borderId="102" applyNumberFormat="0" applyProtection="0">
      <alignment horizontal="left" vertical="top" indent="1"/>
    </xf>
    <xf numFmtId="0" fontId="65" fillId="82" borderId="102" applyNumberFormat="0" applyProtection="0">
      <alignment horizontal="left" vertical="top" indent="1"/>
    </xf>
    <xf numFmtId="0" fontId="65" fillId="82" borderId="102" applyNumberFormat="0" applyProtection="0">
      <alignment horizontal="left" vertical="top" indent="1"/>
    </xf>
    <xf numFmtId="0" fontId="65" fillId="82" borderId="102" applyNumberFormat="0" applyProtection="0">
      <alignment horizontal="left" vertical="top" indent="1"/>
    </xf>
    <xf numFmtId="0" fontId="65" fillId="82" borderId="102" applyNumberFormat="0" applyProtection="0">
      <alignment horizontal="left" vertical="top" indent="1"/>
    </xf>
    <xf numFmtId="0" fontId="39" fillId="50" borderId="127">
      <alignment horizontal="right" vertical="top"/>
      <protection locked="0"/>
    </xf>
    <xf numFmtId="0" fontId="45" fillId="0" borderId="109">
      <alignment horizontal="left" vertical="top" wrapText="1"/>
    </xf>
    <xf numFmtId="49" fontId="39" fillId="50" borderId="127">
      <alignment horizontal="right" vertical="top"/>
      <protection locked="0"/>
    </xf>
    <xf numFmtId="49" fontId="39" fillId="50" borderId="127">
      <alignment horizontal="right" vertical="top"/>
      <protection locked="0"/>
    </xf>
    <xf numFmtId="4" fontId="48" fillId="64" borderId="123" applyNumberFormat="0" applyProtection="0">
      <alignment vertical="center"/>
    </xf>
    <xf numFmtId="4" fontId="67" fillId="61" borderId="122" applyNumberFormat="0" applyProtection="0">
      <alignment vertical="center"/>
    </xf>
    <xf numFmtId="4" fontId="67" fillId="61" borderId="122" applyNumberFormat="0" applyProtection="0">
      <alignment vertical="center"/>
    </xf>
    <xf numFmtId="4" fontId="67" fillId="61" borderId="122" applyNumberFormat="0" applyProtection="0">
      <alignment vertical="center"/>
    </xf>
    <xf numFmtId="4" fontId="67" fillId="61" borderId="122" applyNumberFormat="0" applyProtection="0">
      <alignment vertical="center"/>
    </xf>
    <xf numFmtId="0" fontId="1" fillId="7" borderId="86" applyNumberFormat="0">
      <alignment readingOrder="1"/>
      <protection locked="0"/>
    </xf>
    <xf numFmtId="4" fontId="1" fillId="64" borderId="123" applyNumberFormat="0" applyProtection="0">
      <alignment vertical="center"/>
    </xf>
    <xf numFmtId="0" fontId="71" fillId="79" borderId="103" applyBorder="0"/>
    <xf numFmtId="4" fontId="48" fillId="91" borderId="101" applyNumberFormat="0" applyProtection="0">
      <alignment vertical="center"/>
    </xf>
    <xf numFmtId="4" fontId="1" fillId="63" borderId="102" applyNumberFormat="0" applyProtection="0">
      <alignment vertical="center"/>
    </xf>
    <xf numFmtId="4" fontId="1" fillId="63" borderId="102" applyNumberFormat="0" applyProtection="0">
      <alignment vertical="center"/>
    </xf>
    <xf numFmtId="4" fontId="39" fillId="64" borderId="134" applyNumberFormat="0" applyProtection="0">
      <alignment vertical="center"/>
    </xf>
    <xf numFmtId="0" fontId="65" fillId="79" borderId="113" applyNumberFormat="0" applyProtection="0">
      <alignment horizontal="left" vertical="top" indent="1"/>
    </xf>
    <xf numFmtId="0" fontId="65" fillId="82" borderId="113" applyNumberFormat="0" applyProtection="0">
      <alignment horizontal="left" vertical="top" indent="1"/>
    </xf>
    <xf numFmtId="0" fontId="67" fillId="15" borderId="111" applyNumberFormat="0" applyProtection="0">
      <alignment horizontal="left" vertical="center" indent="1"/>
    </xf>
    <xf numFmtId="0" fontId="65" fillId="81" borderId="113" applyNumberFormat="0" applyProtection="0">
      <alignment horizontal="left" vertical="top" indent="1"/>
    </xf>
    <xf numFmtId="0" fontId="65" fillId="81" borderId="113" applyNumberFormat="0" applyProtection="0">
      <alignment horizontal="left" vertical="top" indent="1"/>
    </xf>
    <xf numFmtId="4" fontId="67" fillId="18" borderId="111" applyNumberFormat="0" applyProtection="0">
      <alignment horizontal="right" vertical="center"/>
    </xf>
    <xf numFmtId="4" fontId="48" fillId="68" borderId="112" applyNumberFormat="0" applyProtection="0">
      <alignment horizontal="right" vertical="center"/>
    </xf>
    <xf numFmtId="4" fontId="67" fillId="67" borderId="111" applyNumberFormat="0" applyProtection="0">
      <alignment horizontal="right" vertical="center"/>
    </xf>
    <xf numFmtId="4" fontId="67" fillId="81" borderId="111" applyNumberFormat="0" applyProtection="0">
      <alignment horizontal="right" vertical="center"/>
    </xf>
    <xf numFmtId="4" fontId="67" fillId="10" borderId="111" applyNumberFormat="0" applyProtection="0">
      <alignment horizontal="right" vertical="center"/>
    </xf>
    <xf numFmtId="4" fontId="67" fillId="77" borderId="109" applyNumberFormat="0" applyProtection="0">
      <alignment horizontal="left" vertical="center" indent="1"/>
    </xf>
    <xf numFmtId="4" fontId="67" fillId="38" borderId="111" applyNumberFormat="0" applyProtection="0">
      <alignment horizontal="right" vertical="center"/>
    </xf>
    <xf numFmtId="4" fontId="67" fillId="18" borderId="111" applyNumberFormat="0" applyProtection="0">
      <alignment horizontal="right" vertical="center"/>
    </xf>
    <xf numFmtId="0" fontId="65" fillId="82" borderId="113" applyNumberFormat="0" applyProtection="0">
      <alignment horizontal="left" vertical="top" indent="1"/>
    </xf>
    <xf numFmtId="4" fontId="48" fillId="69" borderId="112" applyNumberFormat="0" applyProtection="0">
      <alignment horizontal="right" vertical="center"/>
    </xf>
    <xf numFmtId="4" fontId="48" fillId="70" borderId="112" applyNumberFormat="0" applyProtection="0">
      <alignment horizontal="right" vertical="center"/>
    </xf>
    <xf numFmtId="0" fontId="65" fillId="81" borderId="102" applyNumberFormat="0" applyProtection="0">
      <alignment horizontal="left" vertical="top" indent="1"/>
    </xf>
    <xf numFmtId="4" fontId="67" fillId="77" borderId="98" applyNumberFormat="0" applyProtection="0">
      <alignment horizontal="left" vertical="center" indent="1"/>
    </xf>
    <xf numFmtId="0" fontId="5" fillId="0" borderId="83">
      <alignment horizontal="center"/>
    </xf>
    <xf numFmtId="0" fontId="6" fillId="0" borderId="83">
      <alignment horizontal="center" vertical="center" wrapText="1"/>
    </xf>
    <xf numFmtId="0" fontId="67" fillId="86" borderId="100" applyNumberFormat="0" applyProtection="0">
      <alignment horizontal="left" vertical="center" indent="1"/>
    </xf>
    <xf numFmtId="0" fontId="5" fillId="0" borderId="83">
      <alignment horizontal="center"/>
    </xf>
    <xf numFmtId="0" fontId="67" fillId="86" borderId="100" applyNumberFormat="0" applyProtection="0">
      <alignment horizontal="left" vertical="center" indent="1"/>
    </xf>
    <xf numFmtId="0" fontId="6" fillId="0" borderId="83">
      <alignment horizontal="center" vertical="center" wrapText="1"/>
    </xf>
    <xf numFmtId="0" fontId="6" fillId="0" borderId="83">
      <alignment horizontal="center" vertical="center" wrapText="1"/>
    </xf>
    <xf numFmtId="0" fontId="5" fillId="0" borderId="83">
      <alignment horizontal="center"/>
    </xf>
    <xf numFmtId="0" fontId="67" fillId="86" borderId="100" applyNumberFormat="0" applyProtection="0">
      <alignment horizontal="left" vertical="center" indent="1"/>
    </xf>
    <xf numFmtId="4" fontId="1" fillId="63" borderId="91" applyNumberFormat="0" applyProtection="0">
      <alignment vertical="center"/>
    </xf>
    <xf numFmtId="4" fontId="1" fillId="63" borderId="91" applyNumberFormat="0" applyProtection="0">
      <alignment vertical="center"/>
    </xf>
    <xf numFmtId="4" fontId="1" fillId="63" borderId="91" applyNumberFormat="0" applyProtection="0">
      <alignment vertical="center"/>
    </xf>
    <xf numFmtId="4" fontId="1" fillId="63" borderId="91" applyNumberFormat="0" applyProtection="0">
      <alignment vertical="center"/>
    </xf>
    <xf numFmtId="4" fontId="1" fillId="91" borderId="90" applyNumberFormat="0" applyProtection="0">
      <alignment vertical="center"/>
    </xf>
    <xf numFmtId="4" fontId="39" fillId="64" borderId="111" applyNumberFormat="0" applyProtection="0">
      <alignment vertical="center"/>
    </xf>
    <xf numFmtId="4" fontId="39" fillId="64" borderId="111" applyNumberFormat="0" applyProtection="0">
      <alignment vertical="center"/>
    </xf>
    <xf numFmtId="4" fontId="48" fillId="64" borderId="112" applyNumberFormat="0" applyProtection="0">
      <alignment horizontal="left" vertical="center" indent="1"/>
    </xf>
    <xf numFmtId="4" fontId="67" fillId="64" borderId="111" applyNumberFormat="0" applyProtection="0">
      <alignment horizontal="left" vertical="center" indent="1"/>
    </xf>
    <xf numFmtId="4" fontId="67" fillId="64" borderId="111" applyNumberFormat="0" applyProtection="0">
      <alignment horizontal="left" vertical="center" indent="1"/>
    </xf>
    <xf numFmtId="4" fontId="67" fillId="64" borderId="111" applyNumberFormat="0" applyProtection="0">
      <alignment horizontal="left" vertical="center" indent="1"/>
    </xf>
    <xf numFmtId="4" fontId="67" fillId="64" borderId="111" applyNumberFormat="0" applyProtection="0">
      <alignment horizontal="left" vertical="center" indent="1"/>
    </xf>
    <xf numFmtId="4" fontId="67" fillId="64" borderId="111" applyNumberFormat="0" applyProtection="0">
      <alignment horizontal="left" vertical="center" indent="1"/>
    </xf>
    <xf numFmtId="4" fontId="48" fillId="64" borderId="112" applyNumberFormat="0" applyProtection="0">
      <alignment horizontal="left" vertical="center" indent="1"/>
    </xf>
    <xf numFmtId="0" fontId="39" fillId="61" borderId="113" applyNumberFormat="0" applyProtection="0">
      <alignment horizontal="left" vertical="top" indent="1"/>
    </xf>
    <xf numFmtId="4" fontId="48" fillId="91" borderId="90" applyNumberFormat="0" applyProtection="0">
      <alignment horizontal="left" vertical="center" indent="1"/>
    </xf>
    <xf numFmtId="4" fontId="1" fillId="51" borderId="91" applyNumberFormat="0" applyProtection="0">
      <alignment horizontal="left" vertical="center" indent="1"/>
    </xf>
    <xf numFmtId="4" fontId="1" fillId="51" borderId="91" applyNumberFormat="0" applyProtection="0">
      <alignment horizontal="left" vertical="center" indent="1"/>
    </xf>
    <xf numFmtId="4" fontId="1" fillId="51" borderId="91" applyNumberFormat="0" applyProtection="0">
      <alignment horizontal="left" vertical="center" indent="1"/>
    </xf>
    <xf numFmtId="4" fontId="1" fillId="51" borderId="91" applyNumberFormat="0" applyProtection="0">
      <alignment horizontal="left" vertical="center" indent="1"/>
    </xf>
    <xf numFmtId="4" fontId="1" fillId="51" borderId="91" applyNumberFormat="0" applyProtection="0">
      <alignment horizontal="left" vertical="center" indent="1"/>
    </xf>
    <xf numFmtId="4" fontId="48" fillId="91" borderId="90" applyNumberFormat="0" applyProtection="0">
      <alignment horizontal="left" vertical="center" indent="1"/>
    </xf>
    <xf numFmtId="0" fontId="1" fillId="63" borderId="91" applyNumberFormat="0" applyProtection="0">
      <alignment horizontal="left" vertical="top" indent="1"/>
    </xf>
    <xf numFmtId="0" fontId="1" fillId="63" borderId="91" applyNumberFormat="0" applyProtection="0">
      <alignment horizontal="left" vertical="top" indent="1"/>
    </xf>
    <xf numFmtId="0" fontId="1" fillId="63" borderId="91" applyNumberFormat="0" applyProtection="0">
      <alignment horizontal="left" vertical="top" indent="1"/>
    </xf>
    <xf numFmtId="0" fontId="1" fillId="63" borderId="91" applyNumberFormat="0" applyProtection="0">
      <alignment horizontal="left" vertical="top" indent="1"/>
    </xf>
    <xf numFmtId="0" fontId="1" fillId="63" borderId="91" applyNumberFormat="0" applyProtection="0">
      <alignment horizontal="left" vertical="top" indent="1"/>
    </xf>
    <xf numFmtId="4" fontId="48" fillId="78" borderId="90" applyNumberFormat="0" applyProtection="0">
      <alignment horizontal="right" vertical="center"/>
    </xf>
    <xf numFmtId="4" fontId="67" fillId="0" borderId="89" applyNumberFormat="0" applyProtection="0">
      <alignment horizontal="right" vertical="center"/>
    </xf>
    <xf numFmtId="4" fontId="67" fillId="0" borderId="89" applyNumberFormat="0" applyProtection="0">
      <alignment horizontal="right" vertical="center"/>
    </xf>
    <xf numFmtId="4" fontId="67" fillId="0" borderId="89" applyNumberFormat="0" applyProtection="0">
      <alignment horizontal="right" vertical="center"/>
    </xf>
    <xf numFmtId="4" fontId="67" fillId="0" borderId="89" applyNumberFormat="0" applyProtection="0">
      <alignment horizontal="right" vertical="center"/>
    </xf>
    <xf numFmtId="4" fontId="67" fillId="0" borderId="89" applyNumberFormat="0" applyProtection="0">
      <alignment horizontal="right" vertical="center"/>
    </xf>
    <xf numFmtId="4" fontId="1" fillId="78" borderId="90" applyNumberFormat="0" applyProtection="0">
      <alignment horizontal="right" vertical="center"/>
    </xf>
    <xf numFmtId="4" fontId="39" fillId="2" borderId="89" applyNumberFormat="0" applyProtection="0">
      <alignment horizontal="right" vertical="center"/>
    </xf>
    <xf numFmtId="4" fontId="39" fillId="2" borderId="89" applyNumberFormat="0" applyProtection="0">
      <alignment horizontal="right" vertical="center"/>
    </xf>
    <xf numFmtId="4" fontId="39" fillId="2" borderId="89" applyNumberFormat="0" applyProtection="0">
      <alignment horizontal="right" vertical="center"/>
    </xf>
    <xf numFmtId="4" fontId="39" fillId="2" borderId="89" applyNumberFormat="0" applyProtection="0">
      <alignment horizontal="right" vertical="center"/>
    </xf>
    <xf numFmtId="4" fontId="39" fillId="2" borderId="89" applyNumberFormat="0" applyProtection="0">
      <alignment horizontal="right" vertical="center"/>
    </xf>
    <xf numFmtId="0" fontId="39" fillId="61" borderId="113" applyNumberFormat="0" applyProtection="0">
      <alignment horizontal="left" vertical="top" indent="1"/>
    </xf>
    <xf numFmtId="4" fontId="67" fillId="21" borderId="89" applyNumberFormat="0" applyProtection="0">
      <alignment horizontal="left" vertical="center" indent="1"/>
    </xf>
    <xf numFmtId="4" fontId="67" fillId="21" borderId="89" applyNumberFormat="0" applyProtection="0">
      <alignment horizontal="left" vertical="center" indent="1"/>
    </xf>
    <xf numFmtId="4" fontId="67" fillId="21" borderId="89" applyNumberFormat="0" applyProtection="0">
      <alignment horizontal="left" vertical="center" indent="1"/>
    </xf>
    <xf numFmtId="4" fontId="67" fillId="21" borderId="89" applyNumberFormat="0" applyProtection="0">
      <alignment horizontal="left" vertical="center" indent="1"/>
    </xf>
    <xf numFmtId="4" fontId="67" fillId="21" borderId="89" applyNumberFormat="0" applyProtection="0">
      <alignment horizontal="left" vertical="center" indent="1"/>
    </xf>
    <xf numFmtId="4" fontId="67" fillId="21" borderId="89" applyNumberFormat="0" applyProtection="0">
      <alignment horizontal="left" vertical="center" indent="1"/>
    </xf>
    <xf numFmtId="0" fontId="39" fillId="61" borderId="113" applyNumberFormat="0" applyProtection="0">
      <alignment horizontal="left" vertical="top" indent="1"/>
    </xf>
    <xf numFmtId="0" fontId="1" fillId="81" borderId="91" applyNumberFormat="0" applyProtection="0">
      <alignment horizontal="left" vertical="top" indent="1"/>
    </xf>
    <xf numFmtId="0" fontId="1" fillId="81" borderId="91" applyNumberFormat="0" applyProtection="0">
      <alignment horizontal="left" vertical="top" indent="1"/>
    </xf>
    <xf numFmtId="0" fontId="1" fillId="81" borderId="91" applyNumberFormat="0" applyProtection="0">
      <alignment horizontal="left" vertical="top" indent="1"/>
    </xf>
    <xf numFmtId="0" fontId="1" fillId="81" borderId="91" applyNumberFormat="0" applyProtection="0">
      <alignment horizontal="left" vertical="top" indent="1"/>
    </xf>
    <xf numFmtId="0" fontId="1" fillId="81" borderId="91" applyNumberFormat="0" applyProtection="0">
      <alignment horizontal="left" vertical="top" indent="1"/>
    </xf>
    <xf numFmtId="0" fontId="39" fillId="61" borderId="113" applyNumberFormat="0" applyProtection="0">
      <alignment horizontal="left" vertical="top" indent="1"/>
    </xf>
    <xf numFmtId="4" fontId="39" fillId="92" borderId="87" applyNumberFormat="0" applyProtection="0">
      <alignment horizontal="left" vertical="center" indent="1"/>
    </xf>
    <xf numFmtId="4" fontId="39" fillId="92" borderId="87" applyNumberFormat="0" applyProtection="0">
      <alignment horizontal="left" vertical="center" indent="1"/>
    </xf>
    <xf numFmtId="4" fontId="39" fillId="92" borderId="87" applyNumberFormat="0" applyProtection="0">
      <alignment horizontal="left" vertical="center" indent="1"/>
    </xf>
    <xf numFmtId="4" fontId="39" fillId="92" borderId="87" applyNumberFormat="0" applyProtection="0">
      <alignment horizontal="left" vertical="center" indent="1"/>
    </xf>
    <xf numFmtId="4" fontId="39" fillId="92" borderId="87" applyNumberFormat="0" applyProtection="0">
      <alignment horizontal="left" vertical="center" indent="1"/>
    </xf>
    <xf numFmtId="0" fontId="39" fillId="61" borderId="113" applyNumberFormat="0" applyProtection="0">
      <alignment horizontal="left" vertical="top" indent="1"/>
    </xf>
    <xf numFmtId="4" fontId="1" fillId="78" borderId="90" applyNumberFormat="0" applyProtection="0">
      <alignment horizontal="right" vertical="center"/>
    </xf>
    <xf numFmtId="4" fontId="39" fillId="90" borderId="89" applyNumberFormat="0" applyProtection="0">
      <alignment horizontal="right" vertical="center"/>
    </xf>
    <xf numFmtId="4" fontId="39" fillId="90" borderId="89" applyNumberFormat="0" applyProtection="0">
      <alignment horizontal="right" vertical="center"/>
    </xf>
    <xf numFmtId="4" fontId="39" fillId="90" borderId="89" applyNumberFormat="0" applyProtection="0">
      <alignment horizontal="right" vertical="center"/>
    </xf>
    <xf numFmtId="4" fontId="39" fillId="90" borderId="89" applyNumberFormat="0" applyProtection="0">
      <alignment horizontal="right" vertical="center"/>
    </xf>
    <xf numFmtId="4" fontId="39" fillId="90" borderId="89" applyNumberFormat="0" applyProtection="0">
      <alignment horizontal="right" vertical="center"/>
    </xf>
    <xf numFmtId="4" fontId="67" fillId="21" borderId="111" applyNumberFormat="0" applyProtection="0">
      <alignment horizontal="left" vertical="center" indent="1"/>
    </xf>
    <xf numFmtId="2" fontId="1" fillId="94" borderId="85" applyProtection="0"/>
    <xf numFmtId="2" fontId="1" fillId="94" borderId="85" applyProtection="0"/>
    <xf numFmtId="4" fontId="67" fillId="21" borderId="111" applyNumberFormat="0" applyProtection="0">
      <alignment horizontal="left" vertical="center" indent="1"/>
    </xf>
    <xf numFmtId="4" fontId="67" fillId="21" borderId="111" applyNumberFormat="0" applyProtection="0">
      <alignment horizontal="left" vertical="center" indent="1"/>
    </xf>
    <xf numFmtId="2" fontId="1" fillId="95" borderId="85" applyProtection="0"/>
    <xf numFmtId="2" fontId="1" fillId="96" borderId="85" applyProtection="0"/>
    <xf numFmtId="2" fontId="1" fillId="97" borderId="85" applyProtection="0"/>
    <xf numFmtId="2" fontId="1" fillId="97" borderId="85" applyProtection="0">
      <alignment horizontal="center"/>
    </xf>
    <xf numFmtId="2" fontId="1" fillId="96" borderId="85" applyProtection="0">
      <alignment horizontal="center"/>
    </xf>
    <xf numFmtId="4" fontId="67" fillId="21" borderId="111" applyNumberFormat="0" applyProtection="0">
      <alignment horizontal="left" vertical="center" indent="1"/>
    </xf>
    <xf numFmtId="4" fontId="67" fillId="21" borderId="111" applyNumberFormat="0" applyProtection="0">
      <alignment horizontal="left" vertical="center" indent="1"/>
    </xf>
    <xf numFmtId="0" fontId="39" fillId="0" borderId="87">
      <alignment horizontal="left" vertical="top" wrapText="1"/>
    </xf>
    <xf numFmtId="4" fontId="48" fillId="65" borderId="112" applyNumberFormat="0" applyProtection="0">
      <alignment horizontal="right" vertical="center"/>
    </xf>
    <xf numFmtId="4" fontId="67" fillId="10" borderId="111" applyNumberFormat="0" applyProtection="0">
      <alignment horizontal="right" vertical="center"/>
    </xf>
    <xf numFmtId="0" fontId="74" fillId="0" borderId="93" applyNumberFormat="0" applyFill="0" applyAlignment="0" applyProtection="0"/>
    <xf numFmtId="0" fontId="40" fillId="0" borderId="93" applyNumberFormat="0" applyFill="0" applyAlignment="0" applyProtection="0"/>
    <xf numFmtId="4" fontId="67" fillId="10" borderId="111" applyNumberFormat="0" applyProtection="0">
      <alignment horizontal="right" vertical="center"/>
    </xf>
    <xf numFmtId="4" fontId="67" fillId="10" borderId="111" applyNumberFormat="0" applyProtection="0">
      <alignment horizontal="right" vertical="center"/>
    </xf>
    <xf numFmtId="4" fontId="67" fillId="10" borderId="111" applyNumberFormat="0" applyProtection="0">
      <alignment horizontal="right" vertical="center"/>
    </xf>
    <xf numFmtId="4" fontId="48" fillId="66" borderId="112" applyNumberFormat="0" applyProtection="0">
      <alignment horizontal="right" vertical="center"/>
    </xf>
    <xf numFmtId="4" fontId="67" fillId="67" borderId="111" applyNumberFormat="0" applyProtection="0">
      <alignment horizontal="right" vertical="center"/>
    </xf>
    <xf numFmtId="4" fontId="67" fillId="67" borderId="111" applyNumberFormat="0" applyProtection="0">
      <alignment horizontal="right" vertical="center"/>
    </xf>
    <xf numFmtId="4" fontId="67" fillId="67" borderId="111" applyNumberFormat="0" applyProtection="0">
      <alignment horizontal="right" vertical="center"/>
    </xf>
    <xf numFmtId="4" fontId="67" fillId="67" borderId="111" applyNumberFormat="0" applyProtection="0">
      <alignment horizontal="right" vertical="center"/>
    </xf>
    <xf numFmtId="0" fontId="39" fillId="14" borderId="86" applyNumberFormat="0" applyAlignment="0" applyProtection="0"/>
    <xf numFmtId="0" fontId="39" fillId="51" borderId="90" applyNumberFormat="0" applyAlignment="0" applyProtection="0"/>
    <xf numFmtId="0" fontId="39" fillId="51" borderId="86" applyNumberFormat="0" applyAlignment="0" applyProtection="0"/>
    <xf numFmtId="4" fontId="67" fillId="31" borderId="109" applyNumberFormat="0" applyProtection="0">
      <alignment horizontal="right" vertical="center"/>
    </xf>
    <xf numFmtId="4" fontId="67" fillId="31" borderId="109" applyNumberFormat="0" applyProtection="0">
      <alignment horizontal="right" vertical="center"/>
    </xf>
    <xf numFmtId="4" fontId="67" fillId="31" borderId="109" applyNumberFormat="0" applyProtection="0">
      <alignment horizontal="right" vertical="center"/>
    </xf>
    <xf numFmtId="4" fontId="67" fillId="31" borderId="109" applyNumberFormat="0" applyProtection="0">
      <alignment horizontal="right" vertical="center"/>
    </xf>
    <xf numFmtId="4" fontId="67" fillId="31" borderId="109" applyNumberFormat="0" applyProtection="0">
      <alignment horizontal="right" vertical="center"/>
    </xf>
    <xf numFmtId="0" fontId="39" fillId="0" borderId="93" applyNumberFormat="0" applyFill="0" applyAlignment="0" applyProtection="0"/>
    <xf numFmtId="4" fontId="67" fillId="18" borderId="111" applyNumberFormat="0" applyProtection="0">
      <alignment horizontal="right" vertical="center"/>
    </xf>
    <xf numFmtId="4" fontId="67" fillId="18" borderId="111" applyNumberFormat="0" applyProtection="0">
      <alignment horizontal="right" vertical="center"/>
    </xf>
    <xf numFmtId="4" fontId="67" fillId="18" borderId="111" applyNumberFormat="0" applyProtection="0">
      <alignment horizontal="right" vertical="center"/>
    </xf>
    <xf numFmtId="4" fontId="67" fillId="22" borderId="111" applyNumberFormat="0" applyProtection="0">
      <alignment horizontal="right" vertical="center"/>
    </xf>
    <xf numFmtId="4" fontId="67" fillId="22" borderId="111" applyNumberFormat="0" applyProtection="0">
      <alignment horizontal="right" vertical="center"/>
    </xf>
    <xf numFmtId="4" fontId="67" fillId="22" borderId="111" applyNumberFormat="0" applyProtection="0">
      <alignment horizontal="right" vertical="center"/>
    </xf>
    <xf numFmtId="4" fontId="67" fillId="22" borderId="111" applyNumberFormat="0" applyProtection="0">
      <alignment horizontal="right" vertical="center"/>
    </xf>
    <xf numFmtId="4" fontId="67" fillId="22" borderId="111" applyNumberFormat="0" applyProtection="0">
      <alignment horizontal="right" vertical="center"/>
    </xf>
    <xf numFmtId="4" fontId="48" fillId="71" borderId="112" applyNumberFormat="0" applyProtection="0">
      <alignment horizontal="right" vertical="center"/>
    </xf>
    <xf numFmtId="4" fontId="67" fillId="45" borderId="111" applyNumberFormat="0" applyProtection="0">
      <alignment horizontal="right" vertical="center"/>
    </xf>
    <xf numFmtId="4" fontId="67" fillId="45" borderId="111" applyNumberFormat="0" applyProtection="0">
      <alignment horizontal="right" vertical="center"/>
    </xf>
    <xf numFmtId="4" fontId="67" fillId="45" borderId="111" applyNumberFormat="0" applyProtection="0">
      <alignment horizontal="right" vertical="center"/>
    </xf>
    <xf numFmtId="4" fontId="67" fillId="45" borderId="111" applyNumberFormat="0" applyProtection="0">
      <alignment horizontal="right" vertical="center"/>
    </xf>
    <xf numFmtId="4" fontId="67" fillId="45" borderId="111" applyNumberFormat="0" applyProtection="0">
      <alignment horizontal="right" vertical="center"/>
    </xf>
    <xf numFmtId="4" fontId="48" fillId="72" borderId="112" applyNumberFormat="0" applyProtection="0">
      <alignment horizontal="right" vertical="center"/>
    </xf>
    <xf numFmtId="4" fontId="67" fillId="38" borderId="111" applyNumberFormat="0" applyProtection="0">
      <alignment horizontal="right" vertical="center"/>
    </xf>
    <xf numFmtId="4" fontId="67" fillId="38" borderId="111" applyNumberFormat="0" applyProtection="0">
      <alignment horizontal="right" vertical="center"/>
    </xf>
    <xf numFmtId="4" fontId="67" fillId="38" borderId="111" applyNumberFormat="0" applyProtection="0">
      <alignment horizontal="right" vertical="center"/>
    </xf>
    <xf numFmtId="4" fontId="67" fillId="38" borderId="111" applyNumberFormat="0" applyProtection="0">
      <alignment horizontal="right" vertical="center"/>
    </xf>
    <xf numFmtId="4" fontId="48" fillId="73" borderId="112" applyNumberFormat="0" applyProtection="0">
      <alignment horizontal="right" vertical="center"/>
    </xf>
    <xf numFmtId="4" fontId="67" fillId="74" borderId="111" applyNumberFormat="0" applyProtection="0">
      <alignment horizontal="right" vertical="center"/>
    </xf>
    <xf numFmtId="4" fontId="67" fillId="74" borderId="111" applyNumberFormat="0" applyProtection="0">
      <alignment horizontal="right" vertical="center"/>
    </xf>
    <xf numFmtId="4" fontId="67" fillId="74" borderId="111" applyNumberFormat="0" applyProtection="0">
      <alignment horizontal="right" vertical="center"/>
    </xf>
    <xf numFmtId="4" fontId="67" fillId="74" borderId="111" applyNumberFormat="0" applyProtection="0">
      <alignment horizontal="right" vertical="center"/>
    </xf>
    <xf numFmtId="4" fontId="67" fillId="74" borderId="111" applyNumberFormat="0" applyProtection="0">
      <alignment horizontal="right" vertical="center"/>
    </xf>
    <xf numFmtId="4" fontId="48" fillId="75" borderId="112" applyNumberFormat="0" applyProtection="0">
      <alignment horizontal="right" vertical="center"/>
    </xf>
    <xf numFmtId="4" fontId="67" fillId="17" borderId="111" applyNumberFormat="0" applyProtection="0">
      <alignment horizontal="right" vertical="center"/>
    </xf>
    <xf numFmtId="4" fontId="67" fillId="17" borderId="111" applyNumberFormat="0" applyProtection="0">
      <alignment horizontal="right" vertical="center"/>
    </xf>
    <xf numFmtId="4" fontId="67" fillId="17" borderId="111" applyNumberFormat="0" applyProtection="0">
      <alignment horizontal="right" vertical="center"/>
    </xf>
    <xf numFmtId="4" fontId="67" fillId="17" borderId="111" applyNumberFormat="0" applyProtection="0">
      <alignment horizontal="right" vertical="center"/>
    </xf>
    <xf numFmtId="4" fontId="67" fillId="17" borderId="111" applyNumberFormat="0" applyProtection="0">
      <alignment horizontal="right" vertical="center"/>
    </xf>
    <xf numFmtId="4" fontId="68" fillId="76" borderId="112" applyNumberFormat="0" applyProtection="0">
      <alignment horizontal="left" vertical="center" indent="1"/>
    </xf>
    <xf numFmtId="4" fontId="67" fillId="77" borderId="109" applyNumberFormat="0" applyProtection="0">
      <alignment horizontal="left" vertical="center" indent="1"/>
    </xf>
    <xf numFmtId="4" fontId="67" fillId="77" borderId="109" applyNumberFormat="0" applyProtection="0">
      <alignment horizontal="left" vertical="center" indent="1"/>
    </xf>
    <xf numFmtId="4" fontId="67" fillId="77" borderId="109" applyNumberFormat="0" applyProtection="0">
      <alignment horizontal="left" vertical="center" indent="1"/>
    </xf>
    <xf numFmtId="4" fontId="52" fillId="79" borderId="109" applyNumberFormat="0" applyProtection="0">
      <alignment horizontal="left" vertical="center" indent="1"/>
    </xf>
    <xf numFmtId="4" fontId="52" fillId="79" borderId="109" applyNumberFormat="0" applyProtection="0">
      <alignment horizontal="left" vertical="center" indent="1"/>
    </xf>
    <xf numFmtId="4" fontId="52" fillId="79" borderId="109" applyNumberFormat="0" applyProtection="0">
      <alignment horizontal="left" vertical="center" indent="1"/>
    </xf>
    <xf numFmtId="4" fontId="52" fillId="79" borderId="109" applyNumberFormat="0" applyProtection="0">
      <alignment horizontal="left" vertical="center" indent="1"/>
    </xf>
    <xf numFmtId="4" fontId="52" fillId="79" borderId="109" applyNumberFormat="0" applyProtection="0">
      <alignment horizontal="left" vertical="center" indent="1"/>
    </xf>
    <xf numFmtId="4" fontId="52" fillId="79" borderId="109" applyNumberFormat="0" applyProtection="0">
      <alignment horizontal="left" vertical="center" indent="1"/>
    </xf>
    <xf numFmtId="4" fontId="52" fillId="79" borderId="109" applyNumberFormat="0" applyProtection="0">
      <alignment horizontal="left" vertical="center" indent="1"/>
    </xf>
    <xf numFmtId="4" fontId="52" fillId="79" borderId="109" applyNumberFormat="0" applyProtection="0">
      <alignment horizontal="left" vertical="center" indent="1"/>
    </xf>
    <xf numFmtId="4" fontId="52" fillId="79" borderId="109" applyNumberFormat="0" applyProtection="0">
      <alignment horizontal="left" vertical="center" indent="1"/>
    </xf>
    <xf numFmtId="4" fontId="52" fillId="79" borderId="109" applyNumberFormat="0" applyProtection="0">
      <alignment horizontal="left" vertical="center" indent="1"/>
    </xf>
    <xf numFmtId="4" fontId="48" fillId="64" borderId="159" applyNumberFormat="0" applyProtection="0">
      <alignment vertical="center"/>
    </xf>
    <xf numFmtId="4" fontId="67" fillId="81" borderId="111" applyNumberFormat="0" applyProtection="0">
      <alignment horizontal="right" vertical="center"/>
    </xf>
    <xf numFmtId="4" fontId="67" fillId="81" borderId="111" applyNumberFormat="0" applyProtection="0">
      <alignment horizontal="right" vertical="center"/>
    </xf>
    <xf numFmtId="4" fontId="67" fillId="81" borderId="111" applyNumberFormat="0" applyProtection="0">
      <alignment horizontal="right" vertical="center"/>
    </xf>
    <xf numFmtId="4" fontId="67" fillId="81" borderId="111" applyNumberFormat="0" applyProtection="0">
      <alignment horizontal="right" vertical="center"/>
    </xf>
    <xf numFmtId="0" fontId="45" fillId="0" borderId="144">
      <alignment horizontal="left" vertical="top" wrapText="1"/>
    </xf>
    <xf numFmtId="4" fontId="67" fillId="82" borderId="109" applyNumberFormat="0" applyProtection="0">
      <alignment horizontal="left" vertical="center" indent="1"/>
    </xf>
    <xf numFmtId="4" fontId="67" fillId="82" borderId="109" applyNumberFormat="0" applyProtection="0">
      <alignment horizontal="left" vertical="center" indent="1"/>
    </xf>
    <xf numFmtId="4" fontId="67" fillId="82" borderId="109" applyNumberFormat="0" applyProtection="0">
      <alignment horizontal="left" vertical="center" indent="1"/>
    </xf>
    <xf numFmtId="4" fontId="67" fillId="82" borderId="109" applyNumberFormat="0" applyProtection="0">
      <alignment horizontal="left" vertical="center" indent="1"/>
    </xf>
    <xf numFmtId="4" fontId="67" fillId="82" borderId="109" applyNumberFormat="0" applyProtection="0">
      <alignment horizontal="left" vertical="center" indent="1"/>
    </xf>
    <xf numFmtId="4" fontId="67" fillId="61" borderId="158" applyNumberFormat="0" applyProtection="0">
      <alignment vertical="center"/>
    </xf>
    <xf numFmtId="4" fontId="67" fillId="81" borderId="109" applyNumberFormat="0" applyProtection="0">
      <alignment horizontal="left" vertical="center" indent="1"/>
    </xf>
    <xf numFmtId="4" fontId="67" fillId="81" borderId="109" applyNumberFormat="0" applyProtection="0">
      <alignment horizontal="left" vertical="center" indent="1"/>
    </xf>
    <xf numFmtId="4" fontId="67" fillId="81" borderId="109" applyNumberFormat="0" applyProtection="0">
      <alignment horizontal="left" vertical="center" indent="1"/>
    </xf>
    <xf numFmtId="4" fontId="67" fillId="81" borderId="109" applyNumberFormat="0" applyProtection="0">
      <alignment horizontal="left" vertical="center" indent="1"/>
    </xf>
    <xf numFmtId="4" fontId="67" fillId="81" borderId="109" applyNumberFormat="0" applyProtection="0">
      <alignment horizontal="left" vertical="center" indent="1"/>
    </xf>
    <xf numFmtId="4" fontId="67" fillId="61" borderId="158" applyNumberFormat="0" applyProtection="0">
      <alignment vertical="center"/>
    </xf>
    <xf numFmtId="0" fontId="67" fillId="51" borderId="111" applyNumberFormat="0" applyProtection="0">
      <alignment horizontal="left" vertical="center" indent="1"/>
    </xf>
    <xf numFmtId="0" fontId="67" fillId="51" borderId="111" applyNumberFormat="0" applyProtection="0">
      <alignment horizontal="left" vertical="center" indent="1"/>
    </xf>
    <xf numFmtId="0" fontId="67" fillId="51" borderId="111" applyNumberFormat="0" applyProtection="0">
      <alignment horizontal="left" vertical="center" indent="1"/>
    </xf>
    <xf numFmtId="0" fontId="67" fillId="51" borderId="111" applyNumberFormat="0" applyProtection="0">
      <alignment horizontal="left" vertical="center" indent="1"/>
    </xf>
    <xf numFmtId="0" fontId="67" fillId="51" borderId="111" applyNumberFormat="0" applyProtection="0">
      <alignment horizontal="left" vertical="center" indent="1"/>
    </xf>
    <xf numFmtId="0" fontId="67" fillId="51" borderId="111" applyNumberFormat="0" applyProtection="0">
      <alignment horizontal="left" vertical="center" indent="1"/>
    </xf>
    <xf numFmtId="4" fontId="67" fillId="61" borderId="158" applyNumberFormat="0" applyProtection="0">
      <alignment vertical="center"/>
    </xf>
    <xf numFmtId="0" fontId="65" fillId="79" borderId="113" applyNumberFormat="0" applyProtection="0">
      <alignment horizontal="left" vertical="top" indent="1"/>
    </xf>
    <xf numFmtId="0" fontId="65" fillId="79" borderId="113" applyNumberFormat="0" applyProtection="0">
      <alignment horizontal="left" vertical="top" indent="1"/>
    </xf>
    <xf numFmtId="0" fontId="65" fillId="79" borderId="113" applyNumberFormat="0" applyProtection="0">
      <alignment horizontal="left" vertical="top" indent="1"/>
    </xf>
    <xf numFmtId="0" fontId="65" fillId="79" borderId="113" applyNumberFormat="0" applyProtection="0">
      <alignment horizontal="left" vertical="top" indent="1"/>
    </xf>
    <xf numFmtId="0" fontId="65" fillId="79" borderId="113" applyNumberFormat="0" applyProtection="0">
      <alignment horizontal="left" vertical="top" indent="1"/>
    </xf>
    <xf numFmtId="0" fontId="65" fillId="79" borderId="113" applyNumberFormat="0" applyProtection="0">
      <alignment horizontal="left" vertical="top" indent="1"/>
    </xf>
    <xf numFmtId="0" fontId="65" fillId="79" borderId="113" applyNumberFormat="0" applyProtection="0">
      <alignment horizontal="left" vertical="top" indent="1"/>
    </xf>
    <xf numFmtId="4" fontId="67" fillId="61" borderId="158" applyNumberFormat="0" applyProtection="0">
      <alignment vertical="center"/>
    </xf>
    <xf numFmtId="0" fontId="67" fillId="86" borderId="111" applyNumberFormat="0" applyProtection="0">
      <alignment horizontal="left" vertical="center" indent="1"/>
    </xf>
    <xf numFmtId="0" fontId="67" fillId="86" borderId="111" applyNumberFormat="0" applyProtection="0">
      <alignment horizontal="left" vertical="center" indent="1"/>
    </xf>
    <xf numFmtId="0" fontId="67" fillId="86" borderId="111" applyNumberFormat="0" applyProtection="0">
      <alignment horizontal="left" vertical="center" indent="1"/>
    </xf>
    <xf numFmtId="4" fontId="48" fillId="64" borderId="135" applyNumberFormat="0" applyProtection="0">
      <alignment vertical="center"/>
    </xf>
    <xf numFmtId="0" fontId="65" fillId="81" borderId="113" applyNumberFormat="0" applyProtection="0">
      <alignment horizontal="left" vertical="top" indent="1"/>
    </xf>
    <xf numFmtId="0" fontId="65" fillId="81" borderId="113" applyNumberFormat="0" applyProtection="0">
      <alignment horizontal="left" vertical="top" indent="1"/>
    </xf>
    <xf numFmtId="0" fontId="65" fillId="81" borderId="113" applyNumberFormat="0" applyProtection="0">
      <alignment horizontal="left" vertical="top" indent="1"/>
    </xf>
    <xf numFmtId="0" fontId="65" fillId="81" borderId="113" applyNumberFormat="0" applyProtection="0">
      <alignment horizontal="left" vertical="top" indent="1"/>
    </xf>
    <xf numFmtId="0" fontId="65" fillId="81" borderId="113" applyNumberFormat="0" applyProtection="0">
      <alignment horizontal="left" vertical="top" indent="1"/>
    </xf>
    <xf numFmtId="0" fontId="45" fillId="0" borderId="120">
      <alignment horizontal="left" vertical="top" wrapText="1"/>
    </xf>
    <xf numFmtId="0" fontId="44" fillId="63" borderId="88" applyNumberFormat="0" applyFont="0" applyAlignment="0" applyProtection="0"/>
    <xf numFmtId="0" fontId="67" fillId="15" borderId="111" applyNumberFormat="0" applyProtection="0">
      <alignment horizontal="left" vertical="center" indent="1"/>
    </xf>
    <xf numFmtId="0" fontId="67" fillId="15" borderId="111" applyNumberFormat="0" applyProtection="0">
      <alignment horizontal="left" vertical="center" indent="1"/>
    </xf>
    <xf numFmtId="0" fontId="67" fillId="15" borderId="111" applyNumberFormat="0" applyProtection="0">
      <alignment horizontal="left" vertical="center" indent="1"/>
    </xf>
    <xf numFmtId="0" fontId="67" fillId="15" borderId="111" applyNumberFormat="0" applyProtection="0">
      <alignment horizontal="left" vertical="center" indent="1"/>
    </xf>
    <xf numFmtId="0" fontId="38" fillId="89" borderId="112" applyNumberFormat="0" applyProtection="0">
      <alignment horizontal="left" vertical="center" indent="1"/>
    </xf>
    <xf numFmtId="0" fontId="65" fillId="15" borderId="113" applyNumberFormat="0" applyProtection="0">
      <alignment horizontal="left" vertical="top" indent="1"/>
    </xf>
    <xf numFmtId="0" fontId="65" fillId="15" borderId="113" applyNumberFormat="0" applyProtection="0">
      <alignment horizontal="left" vertical="top" indent="1"/>
    </xf>
    <xf numFmtId="0" fontId="65" fillId="15" borderId="113" applyNumberFormat="0" applyProtection="0">
      <alignment horizontal="left" vertical="top" indent="1"/>
    </xf>
    <xf numFmtId="0" fontId="65" fillId="15" borderId="113" applyNumberFormat="0" applyProtection="0">
      <alignment horizontal="left" vertical="top" indent="1"/>
    </xf>
    <xf numFmtId="0" fontId="65" fillId="15" borderId="113" applyNumberFormat="0" applyProtection="0">
      <alignment horizontal="left" vertical="top" indent="1"/>
    </xf>
    <xf numFmtId="0" fontId="65" fillId="15" borderId="113" applyNumberFormat="0" applyProtection="0">
      <alignment horizontal="left" vertical="top" indent="1"/>
    </xf>
    <xf numFmtId="0" fontId="65" fillId="15" borderId="113" applyNumberFormat="0" applyProtection="0">
      <alignment horizontal="left" vertical="top" indent="1"/>
    </xf>
    <xf numFmtId="0" fontId="65" fillId="15" borderId="113" applyNumberFormat="0" applyProtection="0">
      <alignment horizontal="left" vertical="top" indent="1"/>
    </xf>
    <xf numFmtId="4" fontId="67" fillId="61" borderId="134" applyNumberFormat="0" applyProtection="0">
      <alignment vertical="center"/>
    </xf>
    <xf numFmtId="0" fontId="67" fillId="82" borderId="111" applyNumberFormat="0" applyProtection="0">
      <alignment horizontal="left" vertical="center" indent="1"/>
    </xf>
    <xf numFmtId="0" fontId="1" fillId="0" borderId="84"/>
    <xf numFmtId="0" fontId="67" fillId="82" borderId="111" applyNumberFormat="0" applyProtection="0">
      <alignment horizontal="left" vertical="center" indent="1"/>
    </xf>
    <xf numFmtId="0" fontId="67" fillId="82" borderId="111" applyNumberFormat="0" applyProtection="0">
      <alignment horizontal="left" vertical="center" indent="1"/>
    </xf>
    <xf numFmtId="0" fontId="67" fillId="82" borderId="111" applyNumberFormat="0" applyProtection="0">
      <alignment horizontal="left" vertical="center" indent="1"/>
    </xf>
    <xf numFmtId="0" fontId="67" fillId="82" borderId="111" applyNumberFormat="0" applyProtection="0">
      <alignment horizontal="left" vertical="center" indent="1"/>
    </xf>
    <xf numFmtId="0" fontId="38" fillId="7" borderId="112" applyNumberFormat="0" applyProtection="0">
      <alignment horizontal="left" vertical="center" indent="1"/>
    </xf>
    <xf numFmtId="0" fontId="65" fillId="82" borderId="113" applyNumberFormat="0" applyProtection="0">
      <alignment horizontal="left" vertical="top" indent="1"/>
    </xf>
    <xf numFmtId="0" fontId="65" fillId="82" borderId="113" applyNumberFormat="0" applyProtection="0">
      <alignment horizontal="left" vertical="top" indent="1"/>
    </xf>
    <xf numFmtId="0" fontId="65" fillId="82" borderId="113" applyNumberFormat="0" applyProtection="0">
      <alignment horizontal="left" vertical="top" indent="1"/>
    </xf>
    <xf numFmtId="0" fontId="65" fillId="82" borderId="113" applyNumberFormat="0" applyProtection="0">
      <alignment horizontal="left" vertical="top" indent="1"/>
    </xf>
    <xf numFmtId="0" fontId="65" fillId="82" borderId="113" applyNumberFormat="0" applyProtection="0">
      <alignment horizontal="left" vertical="top" indent="1"/>
    </xf>
    <xf numFmtId="0" fontId="65" fillId="82" borderId="113" applyNumberFormat="0" applyProtection="0">
      <alignment horizontal="left" vertical="top" indent="1"/>
    </xf>
    <xf numFmtId="4" fontId="67" fillId="61" borderId="134" applyNumberFormat="0" applyProtection="0">
      <alignment vertical="center"/>
    </xf>
    <xf numFmtId="4" fontId="67" fillId="61" borderId="134" applyNumberFormat="0" applyProtection="0">
      <alignment vertical="center"/>
    </xf>
    <xf numFmtId="4" fontId="67" fillId="61" borderId="134" applyNumberFormat="0" applyProtection="0">
      <alignment vertical="center"/>
    </xf>
    <xf numFmtId="4" fontId="67" fillId="61" borderId="134" applyNumberFormat="0" applyProtection="0">
      <alignment vertical="center"/>
    </xf>
    <xf numFmtId="4" fontId="1" fillId="64" borderId="135" applyNumberFormat="0" applyProtection="0">
      <alignment vertical="center"/>
    </xf>
    <xf numFmtId="4" fontId="39" fillId="64" borderId="134" applyNumberFormat="0" applyProtection="0">
      <alignment vertical="center"/>
    </xf>
    <xf numFmtId="4" fontId="39" fillId="64" borderId="134" applyNumberFormat="0" applyProtection="0">
      <alignment vertical="center"/>
    </xf>
    <xf numFmtId="4" fontId="39" fillId="64" borderId="134" applyNumberFormat="0" applyProtection="0">
      <alignment vertical="center"/>
    </xf>
    <xf numFmtId="4" fontId="39" fillId="64" borderId="134" applyNumberFormat="0" applyProtection="0">
      <alignment vertical="center"/>
    </xf>
    <xf numFmtId="0" fontId="1" fillId="7" borderId="97" applyNumberFormat="0">
      <alignment readingOrder="1"/>
      <protection locked="0"/>
    </xf>
    <xf numFmtId="4" fontId="48" fillId="64" borderId="135" applyNumberFormat="0" applyProtection="0">
      <alignment horizontal="left" vertical="center" indent="1"/>
    </xf>
    <xf numFmtId="0" fontId="71" fillId="79" borderId="114" applyBorder="0"/>
    <xf numFmtId="4" fontId="48" fillId="91" borderId="112" applyNumberFormat="0" applyProtection="0">
      <alignment vertical="center"/>
    </xf>
    <xf numFmtId="4" fontId="1" fillId="63" borderId="113" applyNumberFormat="0" applyProtection="0">
      <alignment vertical="center"/>
    </xf>
    <xf numFmtId="4" fontId="1" fillId="63" borderId="113" applyNumberFormat="0" applyProtection="0">
      <alignment vertical="center"/>
    </xf>
    <xf numFmtId="49" fontId="39" fillId="0" borderId="127">
      <alignment horizontal="left" vertical="top"/>
      <protection locked="0"/>
    </xf>
    <xf numFmtId="49" fontId="39" fillId="11" borderId="127">
      <alignment horizontal="right" vertical="top"/>
      <protection locked="0"/>
    </xf>
    <xf numFmtId="0" fontId="65" fillId="82" borderId="124" applyNumberFormat="0" applyProtection="0">
      <alignment horizontal="left" vertical="top" indent="1"/>
    </xf>
    <xf numFmtId="0" fontId="65" fillId="81" borderId="124" applyNumberFormat="0" applyProtection="0">
      <alignment horizontal="left" vertical="top" indent="1"/>
    </xf>
    <xf numFmtId="0" fontId="65" fillId="81" borderId="124" applyNumberFormat="0" applyProtection="0">
      <alignment horizontal="left" vertical="top" indent="1"/>
    </xf>
    <xf numFmtId="0" fontId="65" fillId="81" borderId="124" applyNumberFormat="0" applyProtection="0">
      <alignment horizontal="left" vertical="top" indent="1"/>
    </xf>
    <xf numFmtId="4" fontId="67" fillId="31" borderId="120" applyNumberFormat="0" applyProtection="0">
      <alignment horizontal="right" vertical="center"/>
    </xf>
    <xf numFmtId="4" fontId="67" fillId="67" borderId="122" applyNumberFormat="0" applyProtection="0">
      <alignment horizontal="right" vertical="center"/>
    </xf>
    <xf numFmtId="4" fontId="67" fillId="67" borderId="122" applyNumberFormat="0" applyProtection="0">
      <alignment horizontal="right" vertical="center"/>
    </xf>
    <xf numFmtId="49" fontId="39" fillId="0" borderId="127">
      <alignment horizontal="right" vertical="top"/>
      <protection locked="0"/>
    </xf>
    <xf numFmtId="4" fontId="67" fillId="10" borderId="122" applyNumberFormat="0" applyProtection="0">
      <alignment horizontal="right" vertical="center"/>
    </xf>
    <xf numFmtId="4" fontId="67" fillId="17" borderId="122" applyNumberFormat="0" applyProtection="0">
      <alignment horizontal="right" vertical="center"/>
    </xf>
    <xf numFmtId="4" fontId="67" fillId="38" borderId="122" applyNumberFormat="0" applyProtection="0">
      <alignment horizontal="right" vertical="center"/>
    </xf>
    <xf numFmtId="0" fontId="65" fillId="81" borderId="124" applyNumberFormat="0" applyProtection="0">
      <alignment horizontal="left" vertical="top" indent="1"/>
    </xf>
    <xf numFmtId="4" fontId="67" fillId="31" borderId="120" applyNumberFormat="0" applyProtection="0">
      <alignment horizontal="right" vertical="center"/>
    </xf>
    <xf numFmtId="0" fontId="65" fillId="82" borderId="124" applyNumberFormat="0" applyProtection="0">
      <alignment horizontal="left" vertical="top" indent="1"/>
    </xf>
    <xf numFmtId="4" fontId="67" fillId="31" borderId="120" applyNumberFormat="0" applyProtection="0">
      <alignment horizontal="right" vertical="center"/>
    </xf>
    <xf numFmtId="4" fontId="67" fillId="18" borderId="122" applyNumberFormat="0" applyProtection="0">
      <alignment horizontal="right" vertical="center"/>
    </xf>
    <xf numFmtId="0" fontId="65" fillId="81" borderId="113" applyNumberFormat="0" applyProtection="0">
      <alignment horizontal="left" vertical="top" indent="1"/>
    </xf>
    <xf numFmtId="4" fontId="67" fillId="77" borderId="109" applyNumberFormat="0" applyProtection="0">
      <alignment horizontal="left" vertical="center" indent="1"/>
    </xf>
    <xf numFmtId="0" fontId="5" fillId="0" borderId="94">
      <alignment horizontal="center"/>
    </xf>
    <xf numFmtId="0" fontId="6" fillId="0" borderId="94">
      <alignment horizontal="center" vertical="center" wrapText="1"/>
    </xf>
    <xf numFmtId="0" fontId="67" fillId="86" borderId="111" applyNumberFormat="0" applyProtection="0">
      <alignment horizontal="left" vertical="center" indent="1"/>
    </xf>
    <xf numFmtId="0" fontId="5" fillId="0" borderId="94">
      <alignment horizontal="center"/>
    </xf>
    <xf numFmtId="0" fontId="67" fillId="86" borderId="111" applyNumberFormat="0" applyProtection="0">
      <alignment horizontal="left" vertical="center" indent="1"/>
    </xf>
    <xf numFmtId="0" fontId="6" fillId="0" borderId="94">
      <alignment horizontal="center" vertical="center" wrapText="1"/>
    </xf>
    <xf numFmtId="0" fontId="6" fillId="0" borderId="94">
      <alignment horizontal="center" vertical="center" wrapText="1"/>
    </xf>
    <xf numFmtId="0" fontId="5" fillId="0" borderId="94">
      <alignment horizontal="center"/>
    </xf>
    <xf numFmtId="0" fontId="67" fillId="86" borderId="111" applyNumberFormat="0" applyProtection="0">
      <alignment horizontal="left" vertical="center" indent="1"/>
    </xf>
    <xf numFmtId="4" fontId="1" fillId="63" borderId="102" applyNumberFormat="0" applyProtection="0">
      <alignment vertical="center"/>
    </xf>
    <xf numFmtId="4" fontId="1" fillId="63" borderId="102" applyNumberFormat="0" applyProtection="0">
      <alignment vertical="center"/>
    </xf>
    <xf numFmtId="4" fontId="1" fillId="63" borderId="102" applyNumberFormat="0" applyProtection="0">
      <alignment vertical="center"/>
    </xf>
    <xf numFmtId="4" fontId="1" fillId="91" borderId="101" applyNumberFormat="0" applyProtection="0">
      <alignment vertical="center"/>
    </xf>
    <xf numFmtId="4" fontId="39" fillId="64" borderId="122" applyNumberFormat="0" applyProtection="0">
      <alignment vertical="center"/>
    </xf>
    <xf numFmtId="4" fontId="39" fillId="64" borderId="122" applyNumberFormat="0" applyProtection="0">
      <alignment vertical="center"/>
    </xf>
    <xf numFmtId="4" fontId="39" fillId="64" borderId="122" applyNumberFormat="0" applyProtection="0">
      <alignment vertical="center"/>
    </xf>
    <xf numFmtId="4" fontId="39" fillId="64" borderId="122" applyNumberFormat="0" applyProtection="0">
      <alignment vertical="center"/>
    </xf>
    <xf numFmtId="4" fontId="39" fillId="64" borderId="122" applyNumberFormat="0" applyProtection="0">
      <alignment vertical="center"/>
    </xf>
    <xf numFmtId="4" fontId="48" fillId="64" borderId="123" applyNumberFormat="0" applyProtection="0">
      <alignment horizontal="left" vertical="center" indent="1"/>
    </xf>
    <xf numFmtId="4" fontId="67" fillId="64" borderId="122" applyNumberFormat="0" applyProtection="0">
      <alignment horizontal="left" vertical="center" indent="1"/>
    </xf>
    <xf numFmtId="4" fontId="67" fillId="64" borderId="122" applyNumberFormat="0" applyProtection="0">
      <alignment horizontal="left" vertical="center" indent="1"/>
    </xf>
    <xf numFmtId="4" fontId="67" fillId="64" borderId="122" applyNumberFormat="0" applyProtection="0">
      <alignment horizontal="left" vertical="center" indent="1"/>
    </xf>
    <xf numFmtId="4" fontId="67" fillId="64" borderId="122" applyNumberFormat="0" applyProtection="0">
      <alignment horizontal="left" vertical="center" indent="1"/>
    </xf>
    <xf numFmtId="4" fontId="48" fillId="91" borderId="101" applyNumberFormat="0" applyProtection="0">
      <alignment horizontal="left" vertical="center" indent="1"/>
    </xf>
    <xf numFmtId="4" fontId="1" fillId="51" borderId="102" applyNumberFormat="0" applyProtection="0">
      <alignment horizontal="left" vertical="center" indent="1"/>
    </xf>
    <xf numFmtId="4" fontId="1" fillId="51" borderId="102" applyNumberFormat="0" applyProtection="0">
      <alignment horizontal="left" vertical="center" indent="1"/>
    </xf>
    <xf numFmtId="4" fontId="1" fillId="51" borderId="102" applyNumberFormat="0" applyProtection="0">
      <alignment horizontal="left" vertical="center" indent="1"/>
    </xf>
    <xf numFmtId="4" fontId="1" fillId="51" borderId="102" applyNumberFormat="0" applyProtection="0">
      <alignment horizontal="left" vertical="center" indent="1"/>
    </xf>
    <xf numFmtId="4" fontId="1" fillId="51" borderId="102" applyNumberFormat="0" applyProtection="0">
      <alignment horizontal="left" vertical="center" indent="1"/>
    </xf>
    <xf numFmtId="4" fontId="48" fillId="91" borderId="101" applyNumberFormat="0" applyProtection="0">
      <alignment horizontal="left" vertical="center" indent="1"/>
    </xf>
    <xf numFmtId="0" fontId="1" fillId="63" borderId="102" applyNumberFormat="0" applyProtection="0">
      <alignment horizontal="left" vertical="top" indent="1"/>
    </xf>
    <xf numFmtId="0" fontId="1" fillId="63" borderId="102" applyNumberFormat="0" applyProtection="0">
      <alignment horizontal="left" vertical="top" indent="1"/>
    </xf>
    <xf numFmtId="0" fontId="1" fillId="63" borderId="102" applyNumberFormat="0" applyProtection="0">
      <alignment horizontal="left" vertical="top" indent="1"/>
    </xf>
    <xf numFmtId="0" fontId="1" fillId="63" borderId="102" applyNumberFormat="0" applyProtection="0">
      <alignment horizontal="left" vertical="top" indent="1"/>
    </xf>
    <xf numFmtId="0" fontId="1" fillId="63" borderId="102" applyNumberFormat="0" applyProtection="0">
      <alignment horizontal="left" vertical="top" indent="1"/>
    </xf>
    <xf numFmtId="4" fontId="48" fillId="78" borderId="101" applyNumberFormat="0" applyProtection="0">
      <alignment horizontal="right" vertical="center"/>
    </xf>
    <xf numFmtId="4" fontId="67" fillId="0" borderId="100" applyNumberFormat="0" applyProtection="0">
      <alignment horizontal="right" vertical="center"/>
    </xf>
    <xf numFmtId="4" fontId="67" fillId="0" borderId="100" applyNumberFormat="0" applyProtection="0">
      <alignment horizontal="right" vertical="center"/>
    </xf>
    <xf numFmtId="4" fontId="67" fillId="0" borderId="100" applyNumberFormat="0" applyProtection="0">
      <alignment horizontal="right" vertical="center"/>
    </xf>
    <xf numFmtId="4" fontId="67" fillId="0" borderId="100" applyNumberFormat="0" applyProtection="0">
      <alignment horizontal="right" vertical="center"/>
    </xf>
    <xf numFmtId="4" fontId="67" fillId="0" borderId="100" applyNumberFormat="0" applyProtection="0">
      <alignment horizontal="right" vertical="center"/>
    </xf>
    <xf numFmtId="4" fontId="1" fillId="78" borderId="101" applyNumberFormat="0" applyProtection="0">
      <alignment horizontal="right" vertical="center"/>
    </xf>
    <xf numFmtId="4" fontId="39" fillId="2" borderId="100" applyNumberFormat="0" applyProtection="0">
      <alignment horizontal="right" vertical="center"/>
    </xf>
    <xf numFmtId="4" fontId="39" fillId="2" borderId="100" applyNumberFormat="0" applyProtection="0">
      <alignment horizontal="right" vertical="center"/>
    </xf>
    <xf numFmtId="4" fontId="39" fillId="2" borderId="100" applyNumberFormat="0" applyProtection="0">
      <alignment horizontal="right" vertical="center"/>
    </xf>
    <xf numFmtId="4" fontId="39" fillId="2" borderId="100" applyNumberFormat="0" applyProtection="0">
      <alignment horizontal="right" vertical="center"/>
    </xf>
    <xf numFmtId="4" fontId="39" fillId="2" borderId="100" applyNumberFormat="0" applyProtection="0">
      <alignment horizontal="right" vertical="center"/>
    </xf>
    <xf numFmtId="4" fontId="67" fillId="64" borderId="122" applyNumberFormat="0" applyProtection="0">
      <alignment horizontal="left" vertical="center" indent="1"/>
    </xf>
    <xf numFmtId="4" fontId="67" fillId="21" borderId="100" applyNumberFormat="0" applyProtection="0">
      <alignment horizontal="left" vertical="center" indent="1"/>
    </xf>
    <xf numFmtId="4" fontId="67" fillId="21" borderId="100" applyNumberFormat="0" applyProtection="0">
      <alignment horizontal="left" vertical="center" indent="1"/>
    </xf>
    <xf numFmtId="4" fontId="67" fillId="21" borderId="100" applyNumberFormat="0" applyProtection="0">
      <alignment horizontal="left" vertical="center" indent="1"/>
    </xf>
    <xf numFmtId="4" fontId="67" fillId="21" borderId="100" applyNumberFormat="0" applyProtection="0">
      <alignment horizontal="left" vertical="center" indent="1"/>
    </xf>
    <xf numFmtId="4" fontId="67" fillId="21" borderId="100" applyNumberFormat="0" applyProtection="0">
      <alignment horizontal="left" vertical="center" indent="1"/>
    </xf>
    <xf numFmtId="4" fontId="67" fillId="21" borderId="100" applyNumberFormat="0" applyProtection="0">
      <alignment horizontal="left" vertical="center" indent="1"/>
    </xf>
    <xf numFmtId="4" fontId="48" fillId="64" borderId="123" applyNumberFormat="0" applyProtection="0">
      <alignment horizontal="left" vertical="center" indent="1"/>
    </xf>
    <xf numFmtId="0" fontId="1" fillId="81" borderId="102" applyNumberFormat="0" applyProtection="0">
      <alignment horizontal="left" vertical="top" indent="1"/>
    </xf>
    <xf numFmtId="0" fontId="1" fillId="81" borderId="102" applyNumberFormat="0" applyProtection="0">
      <alignment horizontal="left" vertical="top" indent="1"/>
    </xf>
    <xf numFmtId="0" fontId="1" fillId="81" borderId="102" applyNumberFormat="0" applyProtection="0">
      <alignment horizontal="left" vertical="top" indent="1"/>
    </xf>
    <xf numFmtId="0" fontId="1" fillId="81" borderId="102" applyNumberFormat="0" applyProtection="0">
      <alignment horizontal="left" vertical="top" indent="1"/>
    </xf>
    <xf numFmtId="0" fontId="1" fillId="81" borderId="102" applyNumberFormat="0" applyProtection="0">
      <alignment horizontal="left" vertical="top" indent="1"/>
    </xf>
    <xf numFmtId="0" fontId="39" fillId="61" borderId="124" applyNumberFormat="0" applyProtection="0">
      <alignment horizontal="left" vertical="top" indent="1"/>
    </xf>
    <xf numFmtId="4" fontId="39" fillId="92" borderId="98" applyNumberFormat="0" applyProtection="0">
      <alignment horizontal="left" vertical="center" indent="1"/>
    </xf>
    <xf numFmtId="4" fontId="39" fillId="92" borderId="98" applyNumberFormat="0" applyProtection="0">
      <alignment horizontal="left" vertical="center" indent="1"/>
    </xf>
    <xf numFmtId="4" fontId="39" fillId="92" borderId="98" applyNumberFormat="0" applyProtection="0">
      <alignment horizontal="left" vertical="center" indent="1"/>
    </xf>
    <xf numFmtId="4" fontId="39" fillId="92" borderId="98" applyNumberFormat="0" applyProtection="0">
      <alignment horizontal="left" vertical="center" indent="1"/>
    </xf>
    <xf numFmtId="4" fontId="39" fillId="92" borderId="98" applyNumberFormat="0" applyProtection="0">
      <alignment horizontal="left" vertical="center" indent="1"/>
    </xf>
    <xf numFmtId="0" fontId="39" fillId="61" borderId="124" applyNumberFormat="0" applyProtection="0">
      <alignment horizontal="left" vertical="top" indent="1"/>
    </xf>
    <xf numFmtId="0" fontId="39" fillId="61" borderId="124" applyNumberFormat="0" applyProtection="0">
      <alignment horizontal="left" vertical="top" indent="1"/>
    </xf>
    <xf numFmtId="4" fontId="1" fillId="78" borderId="101" applyNumberFormat="0" applyProtection="0">
      <alignment horizontal="right" vertical="center"/>
    </xf>
    <xf numFmtId="4" fontId="39" fillId="90" borderId="100" applyNumberFormat="0" applyProtection="0">
      <alignment horizontal="right" vertical="center"/>
    </xf>
    <xf numFmtId="4" fontId="39" fillId="90" borderId="100" applyNumberFormat="0" applyProtection="0">
      <alignment horizontal="right" vertical="center"/>
    </xf>
    <xf numFmtId="4" fontId="39" fillId="90" borderId="100" applyNumberFormat="0" applyProtection="0">
      <alignment horizontal="right" vertical="center"/>
    </xf>
    <xf numFmtId="4" fontId="39" fillId="90" borderId="100" applyNumberFormat="0" applyProtection="0">
      <alignment horizontal="right" vertical="center"/>
    </xf>
    <xf numFmtId="4" fontId="39" fillId="90" borderId="100" applyNumberFormat="0" applyProtection="0">
      <alignment horizontal="right" vertical="center"/>
    </xf>
    <xf numFmtId="0" fontId="39" fillId="61" borderId="124" applyNumberFormat="0" applyProtection="0">
      <alignment horizontal="left" vertical="top" indent="1"/>
    </xf>
    <xf numFmtId="2" fontId="1" fillId="94" borderId="96" applyProtection="0"/>
    <xf numFmtId="2" fontId="1" fillId="94" borderId="96" applyProtection="0"/>
    <xf numFmtId="0" fontId="39" fillId="61" borderId="124" applyNumberFormat="0" applyProtection="0">
      <alignment horizontal="left" vertical="top" indent="1"/>
    </xf>
    <xf numFmtId="0" fontId="39" fillId="0" borderId="127">
      <alignment horizontal="right" vertical="top"/>
      <protection locked="0"/>
    </xf>
    <xf numFmtId="2" fontId="1" fillId="95" borderId="96" applyProtection="0"/>
    <xf numFmtId="2" fontId="1" fillId="96" borderId="96" applyProtection="0"/>
    <xf numFmtId="2" fontId="1" fillId="97" borderId="96" applyProtection="0"/>
    <xf numFmtId="2" fontId="1" fillId="97" borderId="96" applyProtection="0">
      <alignment horizontal="center"/>
    </xf>
    <xf numFmtId="2" fontId="1" fillId="96" borderId="96" applyProtection="0">
      <alignment horizontal="center"/>
    </xf>
    <xf numFmtId="4" fontId="67" fillId="21" borderId="122" applyNumberFormat="0" applyProtection="0">
      <alignment horizontal="left" vertical="center" indent="1"/>
    </xf>
    <xf numFmtId="4" fontId="67" fillId="21" borderId="122" applyNumberFormat="0" applyProtection="0">
      <alignment horizontal="left" vertical="center" indent="1"/>
    </xf>
    <xf numFmtId="4" fontId="67" fillId="21" borderId="122" applyNumberFormat="0" applyProtection="0">
      <alignment horizontal="left" vertical="center" indent="1"/>
    </xf>
    <xf numFmtId="0" fontId="39" fillId="0" borderId="98">
      <alignment horizontal="left" vertical="top" wrapText="1"/>
    </xf>
    <xf numFmtId="4" fontId="67" fillId="21" borderId="122" applyNumberFormat="0" applyProtection="0">
      <alignment horizontal="left" vertical="center" indent="1"/>
    </xf>
    <xf numFmtId="4" fontId="67" fillId="21" borderId="122" applyNumberFormat="0" applyProtection="0">
      <alignment horizontal="left" vertical="center" indent="1"/>
    </xf>
    <xf numFmtId="0" fontId="74" fillId="0" borderId="104" applyNumberFormat="0" applyFill="0" applyAlignment="0" applyProtection="0"/>
    <xf numFmtId="0" fontId="40" fillId="0" borderId="104" applyNumberFormat="0" applyFill="0" applyAlignment="0" applyProtection="0"/>
    <xf numFmtId="4" fontId="48" fillId="65" borderId="123" applyNumberFormat="0" applyProtection="0">
      <alignment horizontal="right" vertical="center"/>
    </xf>
    <xf numFmtId="4" fontId="67" fillId="10" borderId="122" applyNumberFormat="0" applyProtection="0">
      <alignment horizontal="right" vertical="center"/>
    </xf>
    <xf numFmtId="4" fontId="67" fillId="10" borderId="122" applyNumberFormat="0" applyProtection="0">
      <alignment horizontal="right" vertical="center"/>
    </xf>
    <xf numFmtId="4" fontId="67" fillId="10" borderId="122" applyNumberFormat="0" applyProtection="0">
      <alignment horizontal="right" vertical="center"/>
    </xf>
    <xf numFmtId="4" fontId="67" fillId="10" borderId="122" applyNumberFormat="0" applyProtection="0">
      <alignment horizontal="right" vertical="center"/>
    </xf>
    <xf numFmtId="4" fontId="48" fillId="66" borderId="123" applyNumberFormat="0" applyProtection="0">
      <alignment horizontal="right" vertical="center"/>
    </xf>
    <xf numFmtId="4" fontId="67" fillId="67" borderId="122" applyNumberFormat="0" applyProtection="0">
      <alignment horizontal="right" vertical="center"/>
    </xf>
    <xf numFmtId="0" fontId="39" fillId="14" borderId="97" applyNumberFormat="0" applyAlignment="0" applyProtection="0"/>
    <xf numFmtId="0" fontId="39" fillId="51" borderId="101" applyNumberFormat="0" applyAlignment="0" applyProtection="0"/>
    <xf numFmtId="0" fontId="39" fillId="51" borderId="97" applyNumberFormat="0" applyAlignment="0" applyProtection="0"/>
    <xf numFmtId="4" fontId="67" fillId="67" borderId="122" applyNumberFormat="0" applyProtection="0">
      <alignment horizontal="right" vertical="center"/>
    </xf>
    <xf numFmtId="4" fontId="67" fillId="67" borderId="122" applyNumberFormat="0" applyProtection="0">
      <alignment horizontal="right" vertical="center"/>
    </xf>
    <xf numFmtId="4" fontId="48" fillId="68" borderId="123" applyNumberFormat="0" applyProtection="0">
      <alignment horizontal="right" vertical="center"/>
    </xf>
    <xf numFmtId="4" fontId="67" fillId="31" borderId="120" applyNumberFormat="0" applyProtection="0">
      <alignment horizontal="right" vertical="center"/>
    </xf>
    <xf numFmtId="4" fontId="67" fillId="31" borderId="120" applyNumberFormat="0" applyProtection="0">
      <alignment horizontal="right" vertical="center"/>
    </xf>
    <xf numFmtId="0" fontId="39" fillId="0" borderId="104" applyNumberFormat="0" applyFill="0" applyAlignment="0" applyProtection="0"/>
    <xf numFmtId="4" fontId="48" fillId="69" borderId="123" applyNumberFormat="0" applyProtection="0">
      <alignment horizontal="right" vertical="center"/>
    </xf>
    <xf numFmtId="4" fontId="67" fillId="18" borderId="122" applyNumberFormat="0" applyProtection="0">
      <alignment horizontal="right" vertical="center"/>
    </xf>
    <xf numFmtId="4" fontId="67" fillId="18" borderId="122" applyNumberFormat="0" applyProtection="0">
      <alignment horizontal="right" vertical="center"/>
    </xf>
    <xf numFmtId="4" fontId="67" fillId="18" borderId="122" applyNumberFormat="0" applyProtection="0">
      <alignment horizontal="right" vertical="center"/>
    </xf>
    <xf numFmtId="4" fontId="67" fillId="18" borderId="122" applyNumberFormat="0" applyProtection="0">
      <alignment horizontal="right" vertical="center"/>
    </xf>
    <xf numFmtId="4" fontId="48" fillId="70" borderId="123" applyNumberFormat="0" applyProtection="0">
      <alignment horizontal="right" vertical="center"/>
    </xf>
    <xf numFmtId="4" fontId="67" fillId="22" borderId="122" applyNumberFormat="0" applyProtection="0">
      <alignment horizontal="right" vertical="center"/>
    </xf>
    <xf numFmtId="4" fontId="67" fillId="22" borderId="122" applyNumberFormat="0" applyProtection="0">
      <alignment horizontal="right" vertical="center"/>
    </xf>
    <xf numFmtId="4" fontId="67" fillId="22" borderId="122" applyNumberFormat="0" applyProtection="0">
      <alignment horizontal="right" vertical="center"/>
    </xf>
    <xf numFmtId="4" fontId="67" fillId="22" borderId="122" applyNumberFormat="0" applyProtection="0">
      <alignment horizontal="right" vertical="center"/>
    </xf>
    <xf numFmtId="4" fontId="67" fillId="22" borderId="122" applyNumberFormat="0" applyProtection="0">
      <alignment horizontal="right" vertical="center"/>
    </xf>
    <xf numFmtId="4" fontId="48" fillId="71" borderId="123" applyNumberFormat="0" applyProtection="0">
      <alignment horizontal="right" vertical="center"/>
    </xf>
    <xf numFmtId="4" fontId="67" fillId="45" borderId="122" applyNumberFormat="0" applyProtection="0">
      <alignment horizontal="right" vertical="center"/>
    </xf>
    <xf numFmtId="4" fontId="67" fillId="45" borderId="122" applyNumberFormat="0" applyProtection="0">
      <alignment horizontal="right" vertical="center"/>
    </xf>
    <xf numFmtId="4" fontId="67" fillId="45" borderId="122" applyNumberFormat="0" applyProtection="0">
      <alignment horizontal="right" vertical="center"/>
    </xf>
    <xf numFmtId="4" fontId="67" fillId="45" borderId="122" applyNumberFormat="0" applyProtection="0">
      <alignment horizontal="right" vertical="center"/>
    </xf>
    <xf numFmtId="4" fontId="67" fillId="45" borderId="122" applyNumberFormat="0" applyProtection="0">
      <alignment horizontal="right" vertical="center"/>
    </xf>
    <xf numFmtId="4" fontId="48" fillId="72" borderId="123" applyNumberFormat="0" applyProtection="0">
      <alignment horizontal="right" vertical="center"/>
    </xf>
    <xf numFmtId="4" fontId="67" fillId="38" borderId="122" applyNumberFormat="0" applyProtection="0">
      <alignment horizontal="right" vertical="center"/>
    </xf>
    <xf numFmtId="4" fontId="67" fillId="38" borderId="122" applyNumberFormat="0" applyProtection="0">
      <alignment horizontal="right" vertical="center"/>
    </xf>
    <xf numFmtId="4" fontId="67" fillId="38" borderId="122" applyNumberFormat="0" applyProtection="0">
      <alignment horizontal="right" vertical="center"/>
    </xf>
    <xf numFmtId="4" fontId="67" fillId="38" borderId="122" applyNumberFormat="0" applyProtection="0">
      <alignment horizontal="right" vertical="center"/>
    </xf>
    <xf numFmtId="4" fontId="48" fillId="73" borderId="123" applyNumberFormat="0" applyProtection="0">
      <alignment horizontal="right" vertical="center"/>
    </xf>
    <xf numFmtId="4" fontId="67" fillId="74" borderId="122" applyNumberFormat="0" applyProtection="0">
      <alignment horizontal="right" vertical="center"/>
    </xf>
    <xf numFmtId="4" fontId="67" fillId="74" borderId="122" applyNumberFormat="0" applyProtection="0">
      <alignment horizontal="right" vertical="center"/>
    </xf>
    <xf numFmtId="4" fontId="67" fillId="74" borderId="122" applyNumberFormat="0" applyProtection="0">
      <alignment horizontal="right" vertical="center"/>
    </xf>
    <xf numFmtId="4" fontId="67" fillId="74" borderId="122" applyNumberFormat="0" applyProtection="0">
      <alignment horizontal="right" vertical="center"/>
    </xf>
    <xf numFmtId="4" fontId="67" fillId="74" borderId="122" applyNumberFormat="0" applyProtection="0">
      <alignment horizontal="right" vertical="center"/>
    </xf>
    <xf numFmtId="4" fontId="48" fillId="75" borderId="123" applyNumberFormat="0" applyProtection="0">
      <alignment horizontal="right" vertical="center"/>
    </xf>
    <xf numFmtId="4" fontId="67" fillId="17" borderId="122" applyNumberFormat="0" applyProtection="0">
      <alignment horizontal="right" vertical="center"/>
    </xf>
    <xf numFmtId="4" fontId="67" fillId="17" borderId="122" applyNumberFormat="0" applyProtection="0">
      <alignment horizontal="right" vertical="center"/>
    </xf>
    <xf numFmtId="4" fontId="67" fillId="17" borderId="122" applyNumberFormat="0" applyProtection="0">
      <alignment horizontal="right" vertical="center"/>
    </xf>
    <xf numFmtId="4" fontId="68" fillId="76" borderId="123" applyNumberFormat="0" applyProtection="0">
      <alignment horizontal="left" vertical="center" indent="1"/>
    </xf>
    <xf numFmtId="4" fontId="67" fillId="77" borderId="120" applyNumberFormat="0" applyProtection="0">
      <alignment horizontal="left" vertical="center" indent="1"/>
    </xf>
    <xf numFmtId="4" fontId="67" fillId="77" borderId="120" applyNumberFormat="0" applyProtection="0">
      <alignment horizontal="left" vertical="center" indent="1"/>
    </xf>
    <xf numFmtId="4" fontId="67" fillId="77" borderId="120" applyNumberFormat="0" applyProtection="0">
      <alignment horizontal="left" vertical="center" indent="1"/>
    </xf>
    <xf numFmtId="4" fontId="67" fillId="77" borderId="120" applyNumberFormat="0" applyProtection="0">
      <alignment horizontal="left" vertical="center" indent="1"/>
    </xf>
    <xf numFmtId="4" fontId="67" fillId="77" borderId="120" applyNumberFormat="0" applyProtection="0">
      <alignment horizontal="left" vertical="center" indent="1"/>
    </xf>
    <xf numFmtId="0" fontId="39" fillId="0" borderId="127">
      <alignment horizontal="right" vertical="top"/>
      <protection locked="0"/>
    </xf>
    <xf numFmtId="4" fontId="52" fillId="79" borderId="120" applyNumberFormat="0" applyProtection="0">
      <alignment horizontal="left" vertical="center" indent="1"/>
    </xf>
    <xf numFmtId="4" fontId="52" fillId="79" borderId="120" applyNumberFormat="0" applyProtection="0">
      <alignment horizontal="left" vertical="center" indent="1"/>
    </xf>
    <xf numFmtId="4" fontId="52" fillId="79" borderId="120" applyNumberFormat="0" applyProtection="0">
      <alignment horizontal="left" vertical="center" indent="1"/>
    </xf>
    <xf numFmtId="4" fontId="52" fillId="79" borderId="120" applyNumberFormat="0" applyProtection="0">
      <alignment horizontal="left" vertical="center" indent="1"/>
    </xf>
    <xf numFmtId="4" fontId="52" fillId="79" borderId="120" applyNumberFormat="0" applyProtection="0">
      <alignment horizontal="left" vertical="center" indent="1"/>
    </xf>
    <xf numFmtId="49" fontId="39" fillId="0" borderId="127">
      <alignment horizontal="right" vertical="top"/>
      <protection locked="0"/>
    </xf>
    <xf numFmtId="4" fontId="52" fillId="79" borderId="120" applyNumberFormat="0" applyProtection="0">
      <alignment horizontal="left" vertical="center" indent="1"/>
    </xf>
    <xf numFmtId="4" fontId="52" fillId="79" borderId="120" applyNumberFormat="0" applyProtection="0">
      <alignment horizontal="left" vertical="center" indent="1"/>
    </xf>
    <xf numFmtId="4" fontId="52" fillId="79" borderId="120" applyNumberFormat="0" applyProtection="0">
      <alignment horizontal="left" vertical="center" indent="1"/>
    </xf>
    <xf numFmtId="4" fontId="52" fillId="79" borderId="120" applyNumberFormat="0" applyProtection="0">
      <alignment horizontal="left" vertical="center" indent="1"/>
    </xf>
    <xf numFmtId="4" fontId="52" fillId="79" borderId="120" applyNumberFormat="0" applyProtection="0">
      <alignment horizontal="left" vertical="center" indent="1"/>
    </xf>
    <xf numFmtId="4" fontId="67" fillId="81" borderId="122" applyNumberFormat="0" applyProtection="0">
      <alignment horizontal="right" vertical="center"/>
    </xf>
    <xf numFmtId="4" fontId="67" fillId="81" borderId="122" applyNumberFormat="0" applyProtection="0">
      <alignment horizontal="right" vertical="center"/>
    </xf>
    <xf numFmtId="4" fontId="67" fillId="81" borderId="122" applyNumberFormat="0" applyProtection="0">
      <alignment horizontal="right" vertical="center"/>
    </xf>
    <xf numFmtId="4" fontId="67" fillId="81" borderId="122" applyNumberFormat="0" applyProtection="0">
      <alignment horizontal="right" vertical="center"/>
    </xf>
    <xf numFmtId="4" fontId="67" fillId="81" borderId="122" applyNumberFormat="0" applyProtection="0">
      <alignment horizontal="right" vertical="center"/>
    </xf>
    <xf numFmtId="0" fontId="39" fillId="11" borderId="127">
      <alignment horizontal="right" vertical="top"/>
      <protection locked="0"/>
    </xf>
    <xf numFmtId="4" fontId="67" fillId="82" borderId="120" applyNumberFormat="0" applyProtection="0">
      <alignment horizontal="left" vertical="center" indent="1"/>
    </xf>
    <xf numFmtId="4" fontId="67" fillId="82" borderId="120" applyNumberFormat="0" applyProtection="0">
      <alignment horizontal="left" vertical="center" indent="1"/>
    </xf>
    <xf numFmtId="4" fontId="67" fillId="82" borderId="120" applyNumberFormat="0" applyProtection="0">
      <alignment horizontal="left" vertical="center" indent="1"/>
    </xf>
    <xf numFmtId="4" fontId="67" fillId="82" borderId="120" applyNumberFormat="0" applyProtection="0">
      <alignment horizontal="left" vertical="center" indent="1"/>
    </xf>
    <xf numFmtId="4" fontId="67" fillId="82" borderId="120" applyNumberFormat="0" applyProtection="0">
      <alignment horizontal="left" vertical="center" indent="1"/>
    </xf>
    <xf numFmtId="0" fontId="39" fillId="11" borderId="127">
      <alignment horizontal="right" vertical="top"/>
      <protection locked="0"/>
    </xf>
    <xf numFmtId="4" fontId="67" fillId="81" borderId="120" applyNumberFormat="0" applyProtection="0">
      <alignment horizontal="left" vertical="center" indent="1"/>
    </xf>
    <xf numFmtId="4" fontId="67" fillId="81" borderId="120" applyNumberFormat="0" applyProtection="0">
      <alignment horizontal="left" vertical="center" indent="1"/>
    </xf>
    <xf numFmtId="4" fontId="67" fillId="81" borderId="120" applyNumberFormat="0" applyProtection="0">
      <alignment horizontal="left" vertical="center" indent="1"/>
    </xf>
    <xf numFmtId="4" fontId="67" fillId="81" borderId="120" applyNumberFormat="0" applyProtection="0">
      <alignment horizontal="left" vertical="center" indent="1"/>
    </xf>
    <xf numFmtId="4" fontId="67" fillId="81" borderId="120" applyNumberFormat="0" applyProtection="0">
      <alignment horizontal="left" vertical="center" indent="1"/>
    </xf>
    <xf numFmtId="49" fontId="39" fillId="11" borderId="127">
      <alignment horizontal="right" vertical="top"/>
      <protection locked="0"/>
    </xf>
    <xf numFmtId="0" fontId="67" fillId="51" borderId="122" applyNumberFormat="0" applyProtection="0">
      <alignment horizontal="left" vertical="center" indent="1"/>
    </xf>
    <xf numFmtId="0" fontId="67" fillId="51" borderId="122" applyNumberFormat="0" applyProtection="0">
      <alignment horizontal="left" vertical="center" indent="1"/>
    </xf>
    <xf numFmtId="0" fontId="67" fillId="51" borderId="122" applyNumberFormat="0" applyProtection="0">
      <alignment horizontal="left" vertical="center" indent="1"/>
    </xf>
    <xf numFmtId="0" fontId="67" fillId="51" borderId="122" applyNumberFormat="0" applyProtection="0">
      <alignment horizontal="left" vertical="center" indent="1"/>
    </xf>
    <xf numFmtId="0" fontId="67" fillId="51" borderId="122" applyNumberFormat="0" applyProtection="0">
      <alignment horizontal="left" vertical="center" indent="1"/>
    </xf>
    <xf numFmtId="0" fontId="67" fillId="51" borderId="122" applyNumberFormat="0" applyProtection="0">
      <alignment horizontal="left" vertical="center" indent="1"/>
    </xf>
    <xf numFmtId="0" fontId="65" fillId="79" borderId="124" applyNumberFormat="0" applyProtection="0">
      <alignment horizontal="left" vertical="top" indent="1"/>
    </xf>
    <xf numFmtId="0" fontId="65" fillId="79" borderId="124" applyNumberFormat="0" applyProtection="0">
      <alignment horizontal="left" vertical="top" indent="1"/>
    </xf>
    <xf numFmtId="0" fontId="65" fillId="79" borderId="124" applyNumberFormat="0" applyProtection="0">
      <alignment horizontal="left" vertical="top" indent="1"/>
    </xf>
    <xf numFmtId="0" fontId="65" fillId="79" borderId="124" applyNumberFormat="0" applyProtection="0">
      <alignment horizontal="left" vertical="top" indent="1"/>
    </xf>
    <xf numFmtId="0" fontId="65" fillId="79" borderId="124" applyNumberFormat="0" applyProtection="0">
      <alignment horizontal="left" vertical="top" indent="1"/>
    </xf>
    <xf numFmtId="0" fontId="65" fillId="79" borderId="124" applyNumberFormat="0" applyProtection="0">
      <alignment horizontal="left" vertical="top" indent="1"/>
    </xf>
    <xf numFmtId="0" fontId="65" fillId="79" borderId="124" applyNumberFormat="0" applyProtection="0">
      <alignment horizontal="left" vertical="top" indent="1"/>
    </xf>
    <xf numFmtId="0" fontId="65" fillId="79" borderId="124" applyNumberFormat="0" applyProtection="0">
      <alignment horizontal="left" vertical="top" indent="1"/>
    </xf>
    <xf numFmtId="0" fontId="67" fillId="86" borderId="122" applyNumberFormat="0" applyProtection="0">
      <alignment horizontal="left" vertical="center" indent="1"/>
    </xf>
    <xf numFmtId="0" fontId="67" fillId="86" borderId="122" applyNumberFormat="0" applyProtection="0">
      <alignment horizontal="left" vertical="center" indent="1"/>
    </xf>
    <xf numFmtId="0" fontId="67" fillId="86" borderId="122" applyNumberFormat="0" applyProtection="0">
      <alignment horizontal="left" vertical="center" indent="1"/>
    </xf>
    <xf numFmtId="0" fontId="67" fillId="86" borderId="122" applyNumberFormat="0" applyProtection="0">
      <alignment horizontal="left" vertical="center" indent="1"/>
    </xf>
    <xf numFmtId="49" fontId="44" fillId="0" borderId="127">
      <alignment horizontal="center" vertical="top" wrapText="1"/>
      <protection locked="0"/>
    </xf>
    <xf numFmtId="0" fontId="65" fillId="81" borderId="124" applyNumberFormat="0" applyProtection="0">
      <alignment horizontal="left" vertical="top" indent="1"/>
    </xf>
    <xf numFmtId="0" fontId="65" fillId="81" borderId="124" applyNumberFormat="0" applyProtection="0">
      <alignment horizontal="left" vertical="top" indent="1"/>
    </xf>
    <xf numFmtId="0" fontId="65" fillId="81" borderId="124" applyNumberFormat="0" applyProtection="0">
      <alignment horizontal="left" vertical="top" indent="1"/>
    </xf>
    <xf numFmtId="0" fontId="65" fillId="81" borderId="124" applyNumberFormat="0" applyProtection="0">
      <alignment horizontal="left" vertical="top" indent="1"/>
    </xf>
    <xf numFmtId="0" fontId="44" fillId="63" borderId="99" applyNumberFormat="0" applyFont="0" applyAlignment="0" applyProtection="0"/>
    <xf numFmtId="49" fontId="44" fillId="0" borderId="127">
      <alignment horizontal="center" vertical="top" wrapText="1"/>
      <protection locked="0"/>
    </xf>
    <xf numFmtId="0" fontId="67" fillId="15" borderId="122" applyNumberFormat="0" applyProtection="0">
      <alignment horizontal="left" vertical="center" indent="1"/>
    </xf>
    <xf numFmtId="0" fontId="67" fillId="15" borderId="122" applyNumberFormat="0" applyProtection="0">
      <alignment horizontal="left" vertical="center" indent="1"/>
    </xf>
    <xf numFmtId="0" fontId="67" fillId="15" borderId="122" applyNumberFormat="0" applyProtection="0">
      <alignment horizontal="left" vertical="center" indent="1"/>
    </xf>
    <xf numFmtId="0" fontId="67" fillId="15" borderId="122" applyNumberFormat="0" applyProtection="0">
      <alignment horizontal="left" vertical="center" indent="1"/>
    </xf>
    <xf numFmtId="0" fontId="67" fillId="15" borderId="122" applyNumberFormat="0" applyProtection="0">
      <alignment horizontal="left" vertical="center" indent="1"/>
    </xf>
    <xf numFmtId="0" fontId="38" fillId="89" borderId="123" applyNumberFormat="0" applyProtection="0">
      <alignment horizontal="left" vertical="center" indent="1"/>
    </xf>
    <xf numFmtId="0" fontId="65" fillId="15" borderId="124" applyNumberFormat="0" applyProtection="0">
      <alignment horizontal="left" vertical="top" indent="1"/>
    </xf>
    <xf numFmtId="0" fontId="65" fillId="15" borderId="124" applyNumberFormat="0" applyProtection="0">
      <alignment horizontal="left" vertical="top" indent="1"/>
    </xf>
    <xf numFmtId="0" fontId="65" fillId="15" borderId="124" applyNumberFormat="0" applyProtection="0">
      <alignment horizontal="left" vertical="top" indent="1"/>
    </xf>
    <xf numFmtId="0" fontId="65" fillId="15" borderId="124" applyNumberFormat="0" applyProtection="0">
      <alignment horizontal="left" vertical="top" indent="1"/>
    </xf>
    <xf numFmtId="0" fontId="65" fillId="15" borderId="124" applyNumberFormat="0" applyProtection="0">
      <alignment horizontal="left" vertical="top" indent="1"/>
    </xf>
    <xf numFmtId="0" fontId="65" fillId="15" borderId="124" applyNumberFormat="0" applyProtection="0">
      <alignment horizontal="left" vertical="top" indent="1"/>
    </xf>
    <xf numFmtId="0" fontId="65" fillId="15" borderId="124" applyNumberFormat="0" applyProtection="0">
      <alignment horizontal="left" vertical="top" indent="1"/>
    </xf>
    <xf numFmtId="0" fontId="65" fillId="15" borderId="124" applyNumberFormat="0" applyProtection="0">
      <alignment horizontal="left" vertical="top" indent="1"/>
    </xf>
    <xf numFmtId="0" fontId="1" fillId="0" borderId="95"/>
    <xf numFmtId="0" fontId="59" fillId="14" borderId="216" applyNumberFormat="0" applyAlignment="0" applyProtection="0"/>
    <xf numFmtId="0" fontId="67" fillId="82" borderId="122" applyNumberFormat="0" applyProtection="0">
      <alignment horizontal="left" vertical="center" indent="1"/>
    </xf>
    <xf numFmtId="0" fontId="67" fillId="82" borderId="122" applyNumberFormat="0" applyProtection="0">
      <alignment horizontal="left" vertical="center" indent="1"/>
    </xf>
    <xf numFmtId="0" fontId="67" fillId="82" borderId="122" applyNumberFormat="0" applyProtection="0">
      <alignment horizontal="left" vertical="center" indent="1"/>
    </xf>
    <xf numFmtId="0" fontId="67" fillId="82" borderId="122" applyNumberFormat="0" applyProtection="0">
      <alignment horizontal="left" vertical="center" indent="1"/>
    </xf>
    <xf numFmtId="0" fontId="67" fillId="82" borderId="122" applyNumberFormat="0" applyProtection="0">
      <alignment horizontal="left" vertical="center" indent="1"/>
    </xf>
    <xf numFmtId="0" fontId="38" fillId="7" borderId="123" applyNumberFormat="0" applyProtection="0">
      <alignment horizontal="left" vertical="center" indent="1"/>
    </xf>
    <xf numFmtId="0" fontId="65" fillId="82" borderId="124" applyNumberFormat="0" applyProtection="0">
      <alignment horizontal="left" vertical="top" indent="1"/>
    </xf>
    <xf numFmtId="0" fontId="65" fillId="82" borderId="124" applyNumberFormat="0" applyProtection="0">
      <alignment horizontal="left" vertical="top" indent="1"/>
    </xf>
    <xf numFmtId="0" fontId="65" fillId="82" borderId="124" applyNumberFormat="0" applyProtection="0">
      <alignment horizontal="left" vertical="top" indent="1"/>
    </xf>
    <xf numFmtId="0" fontId="65" fillId="82" borderId="124" applyNumberFormat="0" applyProtection="0">
      <alignment horizontal="left" vertical="top" indent="1"/>
    </xf>
    <xf numFmtId="0" fontId="65" fillId="82" borderId="124" applyNumberFormat="0" applyProtection="0">
      <alignment horizontal="left" vertical="top" indent="1"/>
    </xf>
    <xf numFmtId="0" fontId="65" fillId="82" borderId="124" applyNumberFormat="0" applyProtection="0">
      <alignment horizontal="left" vertical="top" indent="1"/>
    </xf>
    <xf numFmtId="0" fontId="59" fillId="14" borderId="216" applyNumberFormat="0" applyAlignment="0" applyProtection="0"/>
    <xf numFmtId="0" fontId="45" fillId="0" borderId="132">
      <alignment horizontal="left" vertical="top" wrapText="1"/>
    </xf>
    <xf numFmtId="49" fontId="39" fillId="50" borderId="127">
      <alignment horizontal="left" vertical="top"/>
      <protection locked="0"/>
    </xf>
    <xf numFmtId="49" fontId="39" fillId="50" borderId="127">
      <alignment horizontal="left" vertical="top"/>
      <protection locked="0"/>
    </xf>
    <xf numFmtId="49" fontId="39" fillId="0" borderId="127">
      <alignment horizontal="left" vertical="top"/>
      <protection locked="0"/>
    </xf>
    <xf numFmtId="0" fontId="1" fillId="7" borderId="108" applyNumberFormat="0">
      <alignment readingOrder="1"/>
      <protection locked="0"/>
    </xf>
    <xf numFmtId="49" fontId="39" fillId="11" borderId="127">
      <alignment horizontal="left" vertical="top"/>
      <protection locked="0"/>
    </xf>
    <xf numFmtId="49" fontId="39" fillId="11" borderId="127">
      <alignment horizontal="left" vertical="top"/>
      <protection locked="0"/>
    </xf>
    <xf numFmtId="0" fontId="71" fillId="79" borderId="125" applyBorder="0"/>
    <xf numFmtId="4" fontId="48" fillId="91" borderId="135" applyNumberFormat="0" applyProtection="0">
      <alignment vertical="center"/>
    </xf>
    <xf numFmtId="0" fontId="65" fillId="79" borderId="136" applyNumberFormat="0" applyProtection="0">
      <alignment horizontal="left" vertical="top" indent="1"/>
    </xf>
    <xf numFmtId="0" fontId="38" fillId="90" borderId="127" applyNumberFormat="0">
      <protection locked="0"/>
    </xf>
    <xf numFmtId="0" fontId="67" fillId="15" borderId="134" applyNumberFormat="0" applyProtection="0">
      <alignment horizontal="left" vertical="center" indent="1"/>
    </xf>
    <xf numFmtId="0" fontId="67" fillId="15" borderId="134" applyNumberFormat="0" applyProtection="0">
      <alignment horizontal="left" vertical="center" indent="1"/>
    </xf>
    <xf numFmtId="4" fontId="67" fillId="64" borderId="158" applyNumberFormat="0" applyProtection="0">
      <alignment horizontal="left" vertical="center" indent="1"/>
    </xf>
    <xf numFmtId="4" fontId="67" fillId="18" borderId="134" applyNumberFormat="0" applyProtection="0">
      <alignment horizontal="right" vertical="center"/>
    </xf>
    <xf numFmtId="4" fontId="67" fillId="31" borderId="132" applyNumberFormat="0" applyProtection="0">
      <alignment horizontal="right" vertical="center"/>
    </xf>
    <xf numFmtId="4" fontId="67" fillId="31" borderId="132" applyNumberFormat="0" applyProtection="0">
      <alignment horizontal="right" vertical="center"/>
    </xf>
    <xf numFmtId="4" fontId="39" fillId="64" borderId="158" applyNumberFormat="0" applyProtection="0">
      <alignment vertical="center"/>
    </xf>
    <xf numFmtId="4" fontId="67" fillId="67" borderId="134" applyNumberFormat="0" applyProtection="0">
      <alignment horizontal="right" vertical="center"/>
    </xf>
    <xf numFmtId="4" fontId="67" fillId="77" borderId="132" applyNumberFormat="0" applyProtection="0">
      <alignment horizontal="left" vertical="center" indent="1"/>
    </xf>
    <xf numFmtId="4" fontId="67" fillId="74" borderId="134" applyNumberFormat="0" applyProtection="0">
      <alignment horizontal="right" vertical="center"/>
    </xf>
    <xf numFmtId="0" fontId="67" fillId="15" borderId="134" applyNumberFormat="0" applyProtection="0">
      <alignment horizontal="left" vertical="center" indent="1"/>
    </xf>
    <xf numFmtId="4" fontId="67" fillId="18" borderId="134" applyNumberFormat="0" applyProtection="0">
      <alignment horizontal="right" vertical="center"/>
    </xf>
    <xf numFmtId="4" fontId="67" fillId="18" borderId="134" applyNumberFormat="0" applyProtection="0">
      <alignment horizontal="right" vertical="center"/>
    </xf>
    <xf numFmtId="4" fontId="67" fillId="22" borderId="134" applyNumberFormat="0" applyProtection="0">
      <alignment horizontal="right" vertical="center"/>
    </xf>
    <xf numFmtId="0" fontId="67" fillId="86" borderId="122" applyNumberFormat="0" applyProtection="0">
      <alignment horizontal="left" vertical="center" indent="1"/>
    </xf>
    <xf numFmtId="4" fontId="67" fillId="17" borderId="122" applyNumberFormat="0" applyProtection="0">
      <alignment horizontal="right" vertical="center"/>
    </xf>
    <xf numFmtId="0" fontId="5" fillId="0" borderId="105">
      <alignment horizontal="center"/>
    </xf>
    <xf numFmtId="0" fontId="6" fillId="0" borderId="105">
      <alignment horizontal="center" vertical="center" wrapText="1"/>
    </xf>
    <xf numFmtId="0" fontId="5" fillId="0" borderId="105">
      <alignment horizontal="center"/>
    </xf>
    <xf numFmtId="0" fontId="6" fillId="0" borderId="105">
      <alignment horizontal="center" vertical="center" wrapText="1"/>
    </xf>
    <xf numFmtId="0" fontId="6" fillId="0" borderId="105">
      <alignment horizontal="center" vertical="center" wrapText="1"/>
    </xf>
    <xf numFmtId="0" fontId="5" fillId="0" borderId="105">
      <alignment horizontal="center"/>
    </xf>
    <xf numFmtId="0" fontId="67" fillId="86" borderId="122" applyNumberFormat="0" applyProtection="0">
      <alignment horizontal="left" vertical="center" indent="1"/>
    </xf>
    <xf numFmtId="4" fontId="1" fillId="63" borderId="113" applyNumberFormat="0" applyProtection="0">
      <alignment vertical="center"/>
    </xf>
    <xf numFmtId="4" fontId="1" fillId="63" borderId="113" applyNumberFormat="0" applyProtection="0">
      <alignment vertical="center"/>
    </xf>
    <xf numFmtId="4" fontId="1" fillId="63" borderId="113" applyNumberFormat="0" applyProtection="0">
      <alignment vertical="center"/>
    </xf>
    <xf numFmtId="4" fontId="1" fillId="91" borderId="112" applyNumberFormat="0" applyProtection="0">
      <alignment vertical="center"/>
    </xf>
    <xf numFmtId="4" fontId="67" fillId="64" borderId="134" applyNumberFormat="0" applyProtection="0">
      <alignment horizontal="left" vertical="center" indent="1"/>
    </xf>
    <xf numFmtId="4" fontId="67" fillId="64" borderId="134" applyNumberFormat="0" applyProtection="0">
      <alignment horizontal="left" vertical="center" indent="1"/>
    </xf>
    <xf numFmtId="4" fontId="67" fillId="64" borderId="134" applyNumberFormat="0" applyProtection="0">
      <alignment horizontal="left" vertical="center" indent="1"/>
    </xf>
    <xf numFmtId="4" fontId="67" fillId="64" borderId="134" applyNumberFormat="0" applyProtection="0">
      <alignment horizontal="left" vertical="center" indent="1"/>
    </xf>
    <xf numFmtId="4" fontId="67" fillId="64" borderId="134" applyNumberFormat="0" applyProtection="0">
      <alignment horizontal="left" vertical="center" indent="1"/>
    </xf>
    <xf numFmtId="4" fontId="48" fillId="64" borderId="135" applyNumberFormat="0" applyProtection="0">
      <alignment horizontal="left" vertical="center" indent="1"/>
    </xf>
    <xf numFmtId="0" fontId="39" fillId="61" borderId="136" applyNumberFormat="0" applyProtection="0">
      <alignment horizontal="left" vertical="top" indent="1"/>
    </xf>
    <xf numFmtId="0" fontId="39" fillId="61" borderId="136" applyNumberFormat="0" applyProtection="0">
      <alignment horizontal="left" vertical="top" indent="1"/>
    </xf>
    <xf numFmtId="0" fontId="39" fillId="61" borderId="136" applyNumberFormat="0" applyProtection="0">
      <alignment horizontal="left" vertical="top" indent="1"/>
    </xf>
    <xf numFmtId="0" fontId="39" fillId="61" borderId="136" applyNumberFormat="0" applyProtection="0">
      <alignment horizontal="left" vertical="top" indent="1"/>
    </xf>
    <xf numFmtId="4" fontId="48" fillId="91" borderId="112" applyNumberFormat="0" applyProtection="0">
      <alignment horizontal="left" vertical="center" indent="1"/>
    </xf>
    <xf numFmtId="4" fontId="1" fillId="51" borderId="113" applyNumberFormat="0" applyProtection="0">
      <alignment horizontal="left" vertical="center" indent="1"/>
    </xf>
    <xf numFmtId="4" fontId="1" fillId="51" borderId="113" applyNumberFormat="0" applyProtection="0">
      <alignment horizontal="left" vertical="center" indent="1"/>
    </xf>
    <xf numFmtId="4" fontId="1" fillId="51" borderId="113" applyNumberFormat="0" applyProtection="0">
      <alignment horizontal="left" vertical="center" indent="1"/>
    </xf>
    <xf numFmtId="4" fontId="1" fillId="51" borderId="113" applyNumberFormat="0" applyProtection="0">
      <alignment horizontal="left" vertical="center" indent="1"/>
    </xf>
    <xf numFmtId="4" fontId="1" fillId="51" borderId="113" applyNumberFormat="0" applyProtection="0">
      <alignment horizontal="left" vertical="center" indent="1"/>
    </xf>
    <xf numFmtId="4" fontId="48" fillId="91" borderId="112" applyNumberFormat="0" applyProtection="0">
      <alignment horizontal="left" vertical="center" indent="1"/>
    </xf>
    <xf numFmtId="0" fontId="1" fillId="63" borderId="113" applyNumberFormat="0" applyProtection="0">
      <alignment horizontal="left" vertical="top" indent="1"/>
    </xf>
    <xf numFmtId="0" fontId="1" fillId="63" borderId="113" applyNumberFormat="0" applyProtection="0">
      <alignment horizontal="left" vertical="top" indent="1"/>
    </xf>
    <xf numFmtId="0" fontId="1" fillId="63" borderId="113" applyNumberFormat="0" applyProtection="0">
      <alignment horizontal="left" vertical="top" indent="1"/>
    </xf>
    <xf numFmtId="0" fontId="1" fillId="63" borderId="113" applyNumberFormat="0" applyProtection="0">
      <alignment horizontal="left" vertical="top" indent="1"/>
    </xf>
    <xf numFmtId="0" fontId="1" fillId="63" borderId="113" applyNumberFormat="0" applyProtection="0">
      <alignment horizontal="left" vertical="top" indent="1"/>
    </xf>
    <xf numFmtId="4" fontId="48" fillId="78" borderId="112" applyNumberFormat="0" applyProtection="0">
      <alignment horizontal="right" vertical="center"/>
    </xf>
    <xf numFmtId="4" fontId="67" fillId="0" borderId="111" applyNumberFormat="0" applyProtection="0">
      <alignment horizontal="right" vertical="center"/>
    </xf>
    <xf numFmtId="4" fontId="67" fillId="0" borderId="111" applyNumberFormat="0" applyProtection="0">
      <alignment horizontal="right" vertical="center"/>
    </xf>
    <xf numFmtId="4" fontId="67" fillId="0" borderId="111" applyNumberFormat="0" applyProtection="0">
      <alignment horizontal="right" vertical="center"/>
    </xf>
    <xf numFmtId="4" fontId="67" fillId="0" borderId="111" applyNumberFormat="0" applyProtection="0">
      <alignment horizontal="right" vertical="center"/>
    </xf>
    <xf numFmtId="4" fontId="67" fillId="0" borderId="111" applyNumberFormat="0" applyProtection="0">
      <alignment horizontal="right" vertical="center"/>
    </xf>
    <xf numFmtId="4" fontId="1" fillId="78" borderId="112" applyNumberFormat="0" applyProtection="0">
      <alignment horizontal="right" vertical="center"/>
    </xf>
    <xf numFmtId="4" fontId="39" fillId="2" borderId="111" applyNumberFormat="0" applyProtection="0">
      <alignment horizontal="right" vertical="center"/>
    </xf>
    <xf numFmtId="4" fontId="39" fillId="2" borderId="111" applyNumberFormat="0" applyProtection="0">
      <alignment horizontal="right" vertical="center"/>
    </xf>
    <xf numFmtId="4" fontId="39" fillId="2" borderId="111" applyNumberFormat="0" applyProtection="0">
      <alignment horizontal="right" vertical="center"/>
    </xf>
    <xf numFmtId="4" fontId="39" fillId="2" borderId="111" applyNumberFormat="0" applyProtection="0">
      <alignment horizontal="right" vertical="center"/>
    </xf>
    <xf numFmtId="4" fontId="39" fillId="2" borderId="111" applyNumberFormat="0" applyProtection="0">
      <alignment horizontal="right" vertical="center"/>
    </xf>
    <xf numFmtId="0" fontId="39" fillId="61" borderId="136" applyNumberFormat="0" applyProtection="0">
      <alignment horizontal="left" vertical="top" indent="1"/>
    </xf>
    <xf numFmtId="4" fontId="67" fillId="21" borderId="111" applyNumberFormat="0" applyProtection="0">
      <alignment horizontal="left" vertical="center" indent="1"/>
    </xf>
    <xf numFmtId="4" fontId="67" fillId="21" borderId="111" applyNumberFormat="0" applyProtection="0">
      <alignment horizontal="left" vertical="center" indent="1"/>
    </xf>
    <xf numFmtId="4" fontId="67" fillId="21" borderId="111" applyNumberFormat="0" applyProtection="0">
      <alignment horizontal="left" vertical="center" indent="1"/>
    </xf>
    <xf numFmtId="4" fontId="67" fillId="21" borderId="111" applyNumberFormat="0" applyProtection="0">
      <alignment horizontal="left" vertical="center" indent="1"/>
    </xf>
    <xf numFmtId="4" fontId="67" fillId="21" borderId="111" applyNumberFormat="0" applyProtection="0">
      <alignment horizontal="left" vertical="center" indent="1"/>
    </xf>
    <xf numFmtId="4" fontId="67" fillId="21" borderId="111" applyNumberFormat="0" applyProtection="0">
      <alignment horizontal="left" vertical="center" indent="1"/>
    </xf>
    <xf numFmtId="4" fontId="67" fillId="61" borderId="158" applyNumberFormat="0" applyProtection="0">
      <alignment vertical="center"/>
    </xf>
    <xf numFmtId="0" fontId="1" fillId="81" borderId="113" applyNumberFormat="0" applyProtection="0">
      <alignment horizontal="left" vertical="top" indent="1"/>
    </xf>
    <xf numFmtId="0" fontId="1" fillId="81" borderId="113" applyNumberFormat="0" applyProtection="0">
      <alignment horizontal="left" vertical="top" indent="1"/>
    </xf>
    <xf numFmtId="0" fontId="1" fillId="81" borderId="113" applyNumberFormat="0" applyProtection="0">
      <alignment horizontal="left" vertical="top" indent="1"/>
    </xf>
    <xf numFmtId="0" fontId="1" fillId="81" borderId="113" applyNumberFormat="0" applyProtection="0">
      <alignment horizontal="left" vertical="top" indent="1"/>
    </xf>
    <xf numFmtId="0" fontId="1" fillId="81" borderId="113" applyNumberFormat="0" applyProtection="0">
      <alignment horizontal="left" vertical="top" indent="1"/>
    </xf>
    <xf numFmtId="4" fontId="67" fillId="21" borderId="134" applyNumberFormat="0" applyProtection="0">
      <alignment horizontal="left" vertical="center" indent="1"/>
    </xf>
    <xf numFmtId="4" fontId="39" fillId="92" borderId="109" applyNumberFormat="0" applyProtection="0">
      <alignment horizontal="left" vertical="center" indent="1"/>
    </xf>
    <xf numFmtId="4" fontId="39" fillId="92" borderId="109" applyNumberFormat="0" applyProtection="0">
      <alignment horizontal="left" vertical="center" indent="1"/>
    </xf>
    <xf numFmtId="4" fontId="39" fillId="92" borderId="109" applyNumberFormat="0" applyProtection="0">
      <alignment horizontal="left" vertical="center" indent="1"/>
    </xf>
    <xf numFmtId="4" fontId="39" fillId="92" borderId="109" applyNumberFormat="0" applyProtection="0">
      <alignment horizontal="left" vertical="center" indent="1"/>
    </xf>
    <xf numFmtId="4" fontId="39" fillId="92" borderId="109" applyNumberFormat="0" applyProtection="0">
      <alignment horizontal="left" vertical="center" indent="1"/>
    </xf>
    <xf numFmtId="4" fontId="67" fillId="21" borderId="134" applyNumberFormat="0" applyProtection="0">
      <alignment horizontal="left" vertical="center" indent="1"/>
    </xf>
    <xf numFmtId="4" fontId="67" fillId="21" borderId="134" applyNumberFormat="0" applyProtection="0">
      <alignment horizontal="left" vertical="center" indent="1"/>
    </xf>
    <xf numFmtId="4" fontId="1" fillId="78" borderId="112" applyNumberFormat="0" applyProtection="0">
      <alignment horizontal="right" vertical="center"/>
    </xf>
    <xf numFmtId="4" fontId="39" fillId="90" borderId="111" applyNumberFormat="0" applyProtection="0">
      <alignment horizontal="right" vertical="center"/>
    </xf>
    <xf numFmtId="4" fontId="39" fillId="90" borderId="111" applyNumberFormat="0" applyProtection="0">
      <alignment horizontal="right" vertical="center"/>
    </xf>
    <xf numFmtId="4" fontId="39" fillId="90" borderId="111" applyNumberFormat="0" applyProtection="0">
      <alignment horizontal="right" vertical="center"/>
    </xf>
    <xf numFmtId="4" fontId="39" fillId="90" borderId="111" applyNumberFormat="0" applyProtection="0">
      <alignment horizontal="right" vertical="center"/>
    </xf>
    <xf numFmtId="4" fontId="39" fillId="90" borderId="111" applyNumberFormat="0" applyProtection="0">
      <alignment horizontal="right" vertical="center"/>
    </xf>
    <xf numFmtId="4" fontId="67" fillId="21" borderId="134" applyNumberFormat="0" applyProtection="0">
      <alignment horizontal="left" vertical="center" indent="1"/>
    </xf>
    <xf numFmtId="2" fontId="1" fillId="94" borderId="107" applyProtection="0"/>
    <xf numFmtId="2" fontId="1" fillId="94" borderId="107" applyProtection="0"/>
    <xf numFmtId="4" fontId="67" fillId="21" borderId="134" applyNumberFormat="0" applyProtection="0">
      <alignment horizontal="left" vertical="center" indent="1"/>
    </xf>
    <xf numFmtId="2" fontId="1" fillId="95" borderId="107" applyProtection="0"/>
    <xf numFmtId="2" fontId="1" fillId="96" borderId="107" applyProtection="0"/>
    <xf numFmtId="2" fontId="1" fillId="97" borderId="107" applyProtection="0"/>
    <xf numFmtId="2" fontId="1" fillId="97" borderId="107" applyProtection="0">
      <alignment horizontal="center"/>
    </xf>
    <xf numFmtId="2" fontId="1" fillId="96" borderId="107" applyProtection="0">
      <alignment horizontal="center"/>
    </xf>
    <xf numFmtId="4" fontId="48" fillId="65" borderId="135" applyNumberFormat="0" applyProtection="0">
      <alignment horizontal="right" vertical="center"/>
    </xf>
    <xf numFmtId="4" fontId="67" fillId="10" borderId="134" applyNumberFormat="0" applyProtection="0">
      <alignment horizontal="right" vertical="center"/>
    </xf>
    <xf numFmtId="4" fontId="67" fillId="10" borderId="134" applyNumberFormat="0" applyProtection="0">
      <alignment horizontal="right" vertical="center"/>
    </xf>
    <xf numFmtId="0" fontId="39" fillId="0" borderId="109">
      <alignment horizontal="left" vertical="top" wrapText="1"/>
    </xf>
    <xf numFmtId="4" fontId="67" fillId="10" borderId="134" applyNumberFormat="0" applyProtection="0">
      <alignment horizontal="right" vertical="center"/>
    </xf>
    <xf numFmtId="4" fontId="67" fillId="10" borderId="134" applyNumberFormat="0" applyProtection="0">
      <alignment horizontal="right" vertical="center"/>
    </xf>
    <xf numFmtId="0" fontId="74" fillId="0" borderId="115" applyNumberFormat="0" applyFill="0" applyAlignment="0" applyProtection="0"/>
    <xf numFmtId="0" fontId="40" fillId="0" borderId="115" applyNumberFormat="0" applyFill="0" applyAlignment="0" applyProtection="0"/>
    <xf numFmtId="4" fontId="67" fillId="10" borderId="134" applyNumberFormat="0" applyProtection="0">
      <alignment horizontal="right" vertical="center"/>
    </xf>
    <xf numFmtId="4" fontId="48" fillId="66" borderId="135" applyNumberFormat="0" applyProtection="0">
      <alignment horizontal="right" vertical="center"/>
    </xf>
    <xf numFmtId="4" fontId="67" fillId="67" borderId="134" applyNumberFormat="0" applyProtection="0">
      <alignment horizontal="right" vertical="center"/>
    </xf>
    <xf numFmtId="4" fontId="67" fillId="67" borderId="134" applyNumberFormat="0" applyProtection="0">
      <alignment horizontal="right" vertical="center"/>
    </xf>
    <xf numFmtId="4" fontId="67" fillId="67" borderId="134" applyNumberFormat="0" applyProtection="0">
      <alignment horizontal="right" vertical="center"/>
    </xf>
    <xf numFmtId="4" fontId="67" fillId="67" borderId="134" applyNumberFormat="0" applyProtection="0">
      <alignment horizontal="right" vertical="center"/>
    </xf>
    <xf numFmtId="4" fontId="48" fillId="68" borderId="135" applyNumberFormat="0" applyProtection="0">
      <alignment horizontal="right" vertical="center"/>
    </xf>
    <xf numFmtId="4" fontId="67" fillId="31" borderId="132" applyNumberFormat="0" applyProtection="0">
      <alignment horizontal="right" vertical="center"/>
    </xf>
    <xf numFmtId="0" fontId="39" fillId="14" borderId="108" applyNumberFormat="0" applyAlignment="0" applyProtection="0"/>
    <xf numFmtId="0" fontId="39" fillId="51" borderId="112" applyNumberFormat="0" applyAlignment="0" applyProtection="0"/>
    <xf numFmtId="0" fontId="39" fillId="51" borderId="108" applyNumberFormat="0" applyAlignment="0" applyProtection="0"/>
    <xf numFmtId="4" fontId="67" fillId="31" borderId="132" applyNumberFormat="0" applyProtection="0">
      <alignment horizontal="right" vertical="center"/>
    </xf>
    <xf numFmtId="4" fontId="67" fillId="31" borderId="132" applyNumberFormat="0" applyProtection="0">
      <alignment horizontal="right" vertical="center"/>
    </xf>
    <xf numFmtId="4" fontId="48" fillId="69" borderId="135" applyNumberFormat="0" applyProtection="0">
      <alignment horizontal="right" vertical="center"/>
    </xf>
    <xf numFmtId="4" fontId="67" fillId="18" borderId="134" applyNumberFormat="0" applyProtection="0">
      <alignment horizontal="right" vertical="center"/>
    </xf>
    <xf numFmtId="4" fontId="67" fillId="18" borderId="134" applyNumberFormat="0" applyProtection="0">
      <alignment horizontal="right" vertical="center"/>
    </xf>
    <xf numFmtId="0" fontId="39" fillId="0" borderId="115" applyNumberFormat="0" applyFill="0" applyAlignment="0" applyProtection="0"/>
    <xf numFmtId="4" fontId="48" fillId="70" borderId="135" applyNumberFormat="0" applyProtection="0">
      <alignment horizontal="right" vertical="center"/>
    </xf>
    <xf numFmtId="4" fontId="67" fillId="22" borderId="134" applyNumberFormat="0" applyProtection="0">
      <alignment horizontal="right" vertical="center"/>
    </xf>
    <xf numFmtId="4" fontId="67" fillId="22" borderId="134" applyNumberFormat="0" applyProtection="0">
      <alignment horizontal="right" vertical="center"/>
    </xf>
    <xf numFmtId="4" fontId="67" fillId="22" borderId="134" applyNumberFormat="0" applyProtection="0">
      <alignment horizontal="right" vertical="center"/>
    </xf>
    <xf numFmtId="4" fontId="67" fillId="22" borderId="134" applyNumberFormat="0" applyProtection="0">
      <alignment horizontal="right" vertical="center"/>
    </xf>
    <xf numFmtId="4" fontId="48" fillId="71" borderId="135" applyNumberFormat="0" applyProtection="0">
      <alignment horizontal="right" vertical="center"/>
    </xf>
    <xf numFmtId="4" fontId="67" fillId="45" borderId="134" applyNumberFormat="0" applyProtection="0">
      <alignment horizontal="right" vertical="center"/>
    </xf>
    <xf numFmtId="4" fontId="67" fillId="45" borderId="134" applyNumberFormat="0" applyProtection="0">
      <alignment horizontal="right" vertical="center"/>
    </xf>
    <xf numFmtId="4" fontId="67" fillId="45" borderId="134" applyNumberFormat="0" applyProtection="0">
      <alignment horizontal="right" vertical="center"/>
    </xf>
    <xf numFmtId="4" fontId="67" fillId="45" borderId="134" applyNumberFormat="0" applyProtection="0">
      <alignment horizontal="right" vertical="center"/>
    </xf>
    <xf numFmtId="4" fontId="67" fillId="45" borderId="134" applyNumberFormat="0" applyProtection="0">
      <alignment horizontal="right" vertical="center"/>
    </xf>
    <xf numFmtId="4" fontId="48" fillId="72" borderId="135" applyNumberFormat="0" applyProtection="0">
      <alignment horizontal="right" vertical="center"/>
    </xf>
    <xf numFmtId="4" fontId="67" fillId="38" borderId="134" applyNumberFormat="0" applyProtection="0">
      <alignment horizontal="right" vertical="center"/>
    </xf>
    <xf numFmtId="4" fontId="67" fillId="38" borderId="134" applyNumberFormat="0" applyProtection="0">
      <alignment horizontal="right" vertical="center"/>
    </xf>
    <xf numFmtId="4" fontId="67" fillId="38" borderId="134" applyNumberFormat="0" applyProtection="0">
      <alignment horizontal="right" vertical="center"/>
    </xf>
    <xf numFmtId="4" fontId="67" fillId="38" borderId="134" applyNumberFormat="0" applyProtection="0">
      <alignment horizontal="right" vertical="center"/>
    </xf>
    <xf numFmtId="4" fontId="67" fillId="38" borderId="134" applyNumberFormat="0" applyProtection="0">
      <alignment horizontal="right" vertical="center"/>
    </xf>
    <xf numFmtId="4" fontId="48" fillId="73" borderId="135" applyNumberFormat="0" applyProtection="0">
      <alignment horizontal="right" vertical="center"/>
    </xf>
    <xf numFmtId="4" fontId="67" fillId="74" borderId="134" applyNumberFormat="0" applyProtection="0">
      <alignment horizontal="right" vertical="center"/>
    </xf>
    <xf numFmtId="4" fontId="67" fillId="74" borderId="134" applyNumberFormat="0" applyProtection="0">
      <alignment horizontal="right" vertical="center"/>
    </xf>
    <xf numFmtId="4" fontId="67" fillId="74" borderId="134" applyNumberFormat="0" applyProtection="0">
      <alignment horizontal="right" vertical="center"/>
    </xf>
    <xf numFmtId="4" fontId="67" fillId="74" borderId="134" applyNumberFormat="0" applyProtection="0">
      <alignment horizontal="right" vertical="center"/>
    </xf>
    <xf numFmtId="4" fontId="48" fillId="75" borderId="135" applyNumberFormat="0" applyProtection="0">
      <alignment horizontal="right" vertical="center"/>
    </xf>
    <xf numFmtId="4" fontId="67" fillId="17" borderId="134" applyNumberFormat="0" applyProtection="0">
      <alignment horizontal="right" vertical="center"/>
    </xf>
    <xf numFmtId="4" fontId="67" fillId="17" borderId="134" applyNumberFormat="0" applyProtection="0">
      <alignment horizontal="right" vertical="center"/>
    </xf>
    <xf numFmtId="4" fontId="67" fillId="17" borderId="134" applyNumberFormat="0" applyProtection="0">
      <alignment horizontal="right" vertical="center"/>
    </xf>
    <xf numFmtId="4" fontId="67" fillId="17" borderId="134" applyNumberFormat="0" applyProtection="0">
      <alignment horizontal="right" vertical="center"/>
    </xf>
    <xf numFmtId="4" fontId="67" fillId="17" borderId="134" applyNumberFormat="0" applyProtection="0">
      <alignment horizontal="right" vertical="center"/>
    </xf>
    <xf numFmtId="4" fontId="68" fillId="76" borderId="135" applyNumberFormat="0" applyProtection="0">
      <alignment horizontal="left" vertical="center" indent="1"/>
    </xf>
    <xf numFmtId="4" fontId="67" fillId="77" borderId="132" applyNumberFormat="0" applyProtection="0">
      <alignment horizontal="left" vertical="center" indent="1"/>
    </xf>
    <xf numFmtId="4" fontId="67" fillId="77" borderId="132" applyNumberFormat="0" applyProtection="0">
      <alignment horizontal="left" vertical="center" indent="1"/>
    </xf>
    <xf numFmtId="4" fontId="67" fillId="77" borderId="132" applyNumberFormat="0" applyProtection="0">
      <alignment horizontal="left" vertical="center" indent="1"/>
    </xf>
    <xf numFmtId="4" fontId="48" fillId="78" borderId="137" applyNumberFormat="0" applyProtection="0">
      <alignment horizontal="left" vertical="center" indent="1"/>
    </xf>
    <xf numFmtId="4" fontId="52" fillId="79" borderId="132" applyNumberFormat="0" applyProtection="0">
      <alignment horizontal="left" vertical="center" indent="1"/>
    </xf>
    <xf numFmtId="4" fontId="52" fillId="79" borderId="132" applyNumberFormat="0" applyProtection="0">
      <alignment horizontal="left" vertical="center" indent="1"/>
    </xf>
    <xf numFmtId="4" fontId="52" fillId="79" borderId="132" applyNumberFormat="0" applyProtection="0">
      <alignment horizontal="left" vertical="center" indent="1"/>
    </xf>
    <xf numFmtId="4" fontId="52" fillId="79" borderId="132" applyNumberFormat="0" applyProtection="0">
      <alignment horizontal="left" vertical="center" indent="1"/>
    </xf>
    <xf numFmtId="4" fontId="52" fillId="79" borderId="132" applyNumberFormat="0" applyProtection="0">
      <alignment horizontal="left" vertical="center" indent="1"/>
    </xf>
    <xf numFmtId="4" fontId="1" fillId="64" borderId="159" applyNumberFormat="0" applyProtection="0">
      <alignment vertical="center"/>
    </xf>
    <xf numFmtId="4" fontId="52" fillId="79" borderId="132" applyNumberFormat="0" applyProtection="0">
      <alignment horizontal="left" vertical="center" indent="1"/>
    </xf>
    <xf numFmtId="4" fontId="52" fillId="79" borderId="132" applyNumberFormat="0" applyProtection="0">
      <alignment horizontal="left" vertical="center" indent="1"/>
    </xf>
    <xf numFmtId="4" fontId="52" fillId="79" borderId="132" applyNumberFormat="0" applyProtection="0">
      <alignment horizontal="left" vertical="center" indent="1"/>
    </xf>
    <xf numFmtId="4" fontId="52" fillId="79" borderId="132" applyNumberFormat="0" applyProtection="0">
      <alignment horizontal="left" vertical="center" indent="1"/>
    </xf>
    <xf numFmtId="4" fontId="52" fillId="79" borderId="132" applyNumberFormat="0" applyProtection="0">
      <alignment horizontal="left" vertical="center" indent="1"/>
    </xf>
    <xf numFmtId="4" fontId="39" fillId="64" borderId="158" applyNumberFormat="0" applyProtection="0">
      <alignment vertical="center"/>
    </xf>
    <xf numFmtId="4" fontId="67" fillId="81" borderId="134" applyNumberFormat="0" applyProtection="0">
      <alignment horizontal="right" vertical="center"/>
    </xf>
    <xf numFmtId="4" fontId="67" fillId="81" borderId="134" applyNumberFormat="0" applyProtection="0">
      <alignment horizontal="right" vertical="center"/>
    </xf>
    <xf numFmtId="4" fontId="67" fillId="81" borderId="134" applyNumberFormat="0" applyProtection="0">
      <alignment horizontal="right" vertical="center"/>
    </xf>
    <xf numFmtId="4" fontId="67" fillId="81" borderId="134" applyNumberFormat="0" applyProtection="0">
      <alignment horizontal="right" vertical="center"/>
    </xf>
    <xf numFmtId="4" fontId="67" fillId="81" borderId="134" applyNumberFormat="0" applyProtection="0">
      <alignment horizontal="right" vertical="center"/>
    </xf>
    <xf numFmtId="4" fontId="67" fillId="82" borderId="132" applyNumberFormat="0" applyProtection="0">
      <alignment horizontal="left" vertical="center" indent="1"/>
    </xf>
    <xf numFmtId="4" fontId="67" fillId="82" borderId="132" applyNumberFormat="0" applyProtection="0">
      <alignment horizontal="left" vertical="center" indent="1"/>
    </xf>
    <xf numFmtId="4" fontId="67" fillId="82" borderId="132" applyNumberFormat="0" applyProtection="0">
      <alignment horizontal="left" vertical="center" indent="1"/>
    </xf>
    <xf numFmtId="4" fontId="67" fillId="82" borderId="132" applyNumberFormat="0" applyProtection="0">
      <alignment horizontal="left" vertical="center" indent="1"/>
    </xf>
    <xf numFmtId="4" fontId="67" fillId="82" borderId="132" applyNumberFormat="0" applyProtection="0">
      <alignment horizontal="left" vertical="center" indent="1"/>
    </xf>
    <xf numFmtId="4" fontId="39" fillId="64" borderId="158" applyNumberFormat="0" applyProtection="0">
      <alignment vertical="center"/>
    </xf>
    <xf numFmtId="4" fontId="67" fillId="81" borderId="132" applyNumberFormat="0" applyProtection="0">
      <alignment horizontal="left" vertical="center" indent="1"/>
    </xf>
    <xf numFmtId="4" fontId="67" fillId="81" borderId="132" applyNumberFormat="0" applyProtection="0">
      <alignment horizontal="left" vertical="center" indent="1"/>
    </xf>
    <xf numFmtId="4" fontId="67" fillId="81" borderId="132" applyNumberFormat="0" applyProtection="0">
      <alignment horizontal="left" vertical="center" indent="1"/>
    </xf>
    <xf numFmtId="4" fontId="67" fillId="81" borderId="132" applyNumberFormat="0" applyProtection="0">
      <alignment horizontal="left" vertical="center" indent="1"/>
    </xf>
    <xf numFmtId="4" fontId="67" fillId="81" borderId="132" applyNumberFormat="0" applyProtection="0">
      <alignment horizontal="left" vertical="center" indent="1"/>
    </xf>
    <xf numFmtId="4" fontId="39" fillId="64" borderId="158" applyNumberFormat="0" applyProtection="0">
      <alignment vertical="center"/>
    </xf>
    <xf numFmtId="0" fontId="67" fillId="51" borderId="134" applyNumberFormat="0" applyProtection="0">
      <alignment horizontal="left" vertical="center" indent="1"/>
    </xf>
    <xf numFmtId="0" fontId="67" fillId="51" borderId="134" applyNumberFormat="0" applyProtection="0">
      <alignment horizontal="left" vertical="center" indent="1"/>
    </xf>
    <xf numFmtId="0" fontId="67" fillId="51" borderId="134" applyNumberFormat="0" applyProtection="0">
      <alignment horizontal="left" vertical="center" indent="1"/>
    </xf>
    <xf numFmtId="0" fontId="67" fillId="51" borderId="134" applyNumberFormat="0" applyProtection="0">
      <alignment horizontal="left" vertical="center" indent="1"/>
    </xf>
    <xf numFmtId="0" fontId="67" fillId="51" borderId="134" applyNumberFormat="0" applyProtection="0">
      <alignment horizontal="left" vertical="center" indent="1"/>
    </xf>
    <xf numFmtId="0" fontId="67" fillId="51" borderId="134" applyNumberFormat="0" applyProtection="0">
      <alignment horizontal="left" vertical="center" indent="1"/>
    </xf>
    <xf numFmtId="4" fontId="39" fillId="64" borderId="158" applyNumberFormat="0" applyProtection="0">
      <alignment vertical="center"/>
    </xf>
    <xf numFmtId="0" fontId="65" fillId="79" borderId="136" applyNumberFormat="0" applyProtection="0">
      <alignment horizontal="left" vertical="top" indent="1"/>
    </xf>
    <xf numFmtId="0" fontId="65" fillId="79" borderId="136" applyNumberFormat="0" applyProtection="0">
      <alignment horizontal="left" vertical="top" indent="1"/>
    </xf>
    <xf numFmtId="0" fontId="65" fillId="79" borderId="136" applyNumberFormat="0" applyProtection="0">
      <alignment horizontal="left" vertical="top" indent="1"/>
    </xf>
    <xf numFmtId="0" fontId="65" fillId="79" borderId="136" applyNumberFormat="0" applyProtection="0">
      <alignment horizontal="left" vertical="top" indent="1"/>
    </xf>
    <xf numFmtId="0" fontId="65" fillId="79" borderId="136" applyNumberFormat="0" applyProtection="0">
      <alignment horizontal="left" vertical="top" indent="1"/>
    </xf>
    <xf numFmtId="0" fontId="65" fillId="79" borderId="136" applyNumberFormat="0" applyProtection="0">
      <alignment horizontal="left" vertical="top" indent="1"/>
    </xf>
    <xf numFmtId="0" fontId="65" fillId="79" borderId="136" applyNumberFormat="0" applyProtection="0">
      <alignment horizontal="left" vertical="top" indent="1"/>
    </xf>
    <xf numFmtId="4" fontId="48" fillId="64" borderId="159" applyNumberFormat="0" applyProtection="0">
      <alignment horizontal="left" vertical="center" indent="1"/>
    </xf>
    <xf numFmtId="0" fontId="67" fillId="86" borderId="134" applyNumberFormat="0" applyProtection="0">
      <alignment horizontal="left" vertical="center" indent="1"/>
    </xf>
    <xf numFmtId="0" fontId="67" fillId="86" borderId="134" applyNumberFormat="0" applyProtection="0">
      <alignment horizontal="left" vertical="center" indent="1"/>
    </xf>
    <xf numFmtId="0" fontId="67" fillId="86" borderId="134" applyNumberFormat="0" applyProtection="0">
      <alignment horizontal="left" vertical="center" indent="1"/>
    </xf>
    <xf numFmtId="0" fontId="67" fillId="86" borderId="134" applyNumberFormat="0" applyProtection="0">
      <alignment horizontal="left" vertical="center" indent="1"/>
    </xf>
    <xf numFmtId="4" fontId="67" fillId="64" borderId="158" applyNumberFormat="0" applyProtection="0">
      <alignment horizontal="left" vertical="center" indent="1"/>
    </xf>
    <xf numFmtId="0" fontId="65" fillId="81" borderId="136" applyNumberFormat="0" applyProtection="0">
      <alignment horizontal="left" vertical="top" indent="1"/>
    </xf>
    <xf numFmtId="0" fontId="65" fillId="81" borderId="136" applyNumberFormat="0" applyProtection="0">
      <alignment horizontal="left" vertical="top" indent="1"/>
    </xf>
    <xf numFmtId="0" fontId="65" fillId="81" borderId="136" applyNumberFormat="0" applyProtection="0">
      <alignment horizontal="left" vertical="top" indent="1"/>
    </xf>
    <xf numFmtId="0" fontId="65" fillId="81" borderId="136" applyNumberFormat="0" applyProtection="0">
      <alignment horizontal="left" vertical="top" indent="1"/>
    </xf>
    <xf numFmtId="0" fontId="65" fillId="81" borderId="136" applyNumberFormat="0" applyProtection="0">
      <alignment horizontal="left" vertical="top" indent="1"/>
    </xf>
    <xf numFmtId="0" fontId="65" fillId="81" borderId="136" applyNumberFormat="0" applyProtection="0">
      <alignment horizontal="left" vertical="top" indent="1"/>
    </xf>
    <xf numFmtId="0" fontId="65" fillId="81" borderId="136" applyNumberFormat="0" applyProtection="0">
      <alignment horizontal="left" vertical="top" indent="1"/>
    </xf>
    <xf numFmtId="0" fontId="67" fillId="15" borderId="134" applyNumberFormat="0" applyProtection="0">
      <alignment horizontal="left" vertical="center" indent="1"/>
    </xf>
    <xf numFmtId="0" fontId="44" fillId="63" borderId="110" applyNumberFormat="0" applyFont="0" applyAlignment="0" applyProtection="0"/>
    <xf numFmtId="0" fontId="67" fillId="15" borderId="134" applyNumberFormat="0" applyProtection="0">
      <alignment horizontal="left" vertical="center" indent="1"/>
    </xf>
    <xf numFmtId="0" fontId="38" fillId="89" borderId="135" applyNumberFormat="0" applyProtection="0">
      <alignment horizontal="left" vertical="center" indent="1"/>
    </xf>
    <xf numFmtId="0" fontId="65" fillId="15" borderId="136" applyNumberFormat="0" applyProtection="0">
      <alignment horizontal="left" vertical="top" indent="1"/>
    </xf>
    <xf numFmtId="0" fontId="65" fillId="15" borderId="136" applyNumberFormat="0" applyProtection="0">
      <alignment horizontal="left" vertical="top" indent="1"/>
    </xf>
    <xf numFmtId="0" fontId="65" fillId="15" borderId="136" applyNumberFormat="0" applyProtection="0">
      <alignment horizontal="left" vertical="top" indent="1"/>
    </xf>
    <xf numFmtId="0" fontId="65" fillId="15" borderId="136" applyNumberFormat="0" applyProtection="0">
      <alignment horizontal="left" vertical="top" indent="1"/>
    </xf>
    <xf numFmtId="0" fontId="65" fillId="15" borderId="136" applyNumberFormat="0" applyProtection="0">
      <alignment horizontal="left" vertical="top" indent="1"/>
    </xf>
    <xf numFmtId="0" fontId="65" fillId="15" borderId="136" applyNumberFormat="0" applyProtection="0">
      <alignment horizontal="left" vertical="top" indent="1"/>
    </xf>
    <xf numFmtId="0" fontId="65" fillId="15" borderId="136" applyNumberFormat="0" applyProtection="0">
      <alignment horizontal="left" vertical="top" indent="1"/>
    </xf>
    <xf numFmtId="0" fontId="65" fillId="15" borderId="136" applyNumberFormat="0" applyProtection="0">
      <alignment horizontal="left" vertical="top" indent="1"/>
    </xf>
    <xf numFmtId="4" fontId="67" fillId="64" borderId="158" applyNumberFormat="0" applyProtection="0">
      <alignment horizontal="left" vertical="center" indent="1"/>
    </xf>
    <xf numFmtId="0" fontId="67" fillId="82" borderId="134" applyNumberFormat="0" applyProtection="0">
      <alignment horizontal="left" vertical="center" indent="1"/>
    </xf>
    <xf numFmtId="0" fontId="67" fillId="82" borderId="134" applyNumberFormat="0" applyProtection="0">
      <alignment horizontal="left" vertical="center" indent="1"/>
    </xf>
    <xf numFmtId="0" fontId="67" fillId="82" borderId="134" applyNumberFormat="0" applyProtection="0">
      <alignment horizontal="left" vertical="center" indent="1"/>
    </xf>
    <xf numFmtId="0" fontId="67" fillId="82" borderId="134" applyNumberFormat="0" applyProtection="0">
      <alignment horizontal="left" vertical="center" indent="1"/>
    </xf>
    <xf numFmtId="0" fontId="1" fillId="0" borderId="106"/>
    <xf numFmtId="0" fontId="67" fillId="82" borderId="134" applyNumberFormat="0" applyProtection="0">
      <alignment horizontal="left" vertical="center" indent="1"/>
    </xf>
    <xf numFmtId="0" fontId="38" fillId="7" borderId="135" applyNumberFormat="0" applyProtection="0">
      <alignment horizontal="left" vertical="center" indent="1"/>
    </xf>
    <xf numFmtId="0" fontId="65" fillId="82" borderId="136" applyNumberFormat="0" applyProtection="0">
      <alignment horizontal="left" vertical="top" indent="1"/>
    </xf>
    <xf numFmtId="0" fontId="65" fillId="82" borderId="136" applyNumberFormat="0" applyProtection="0">
      <alignment horizontal="left" vertical="top" indent="1"/>
    </xf>
    <xf numFmtId="0" fontId="65" fillId="82" borderId="136" applyNumberFormat="0" applyProtection="0">
      <alignment horizontal="left" vertical="top" indent="1"/>
    </xf>
    <xf numFmtId="0" fontId="65" fillId="82" borderId="136" applyNumberFormat="0" applyProtection="0">
      <alignment horizontal="left" vertical="top" indent="1"/>
    </xf>
    <xf numFmtId="0" fontId="65" fillId="82" borderId="136" applyNumberFormat="0" applyProtection="0">
      <alignment horizontal="left" vertical="top" indent="1"/>
    </xf>
    <xf numFmtId="0" fontId="65" fillId="82" borderId="136" applyNumberFormat="0" applyProtection="0">
      <alignment horizontal="left" vertical="top" indent="1"/>
    </xf>
    <xf numFmtId="0" fontId="65" fillId="82" borderId="136" applyNumberFormat="0" applyProtection="0">
      <alignment horizontal="left" vertical="top" indent="1"/>
    </xf>
    <xf numFmtId="0" fontId="65" fillId="82" borderId="136" applyNumberFormat="0" applyProtection="0">
      <alignment horizontal="left" vertical="top" indent="1"/>
    </xf>
    <xf numFmtId="0" fontId="38" fillId="90" borderId="127" applyNumberFormat="0">
      <protection locked="0"/>
    </xf>
    <xf numFmtId="4" fontId="67" fillId="64" borderId="158" applyNumberFormat="0" applyProtection="0">
      <alignment horizontal="left" vertical="center" indent="1"/>
    </xf>
    <xf numFmtId="4" fontId="67" fillId="64" borderId="158" applyNumberFormat="0" applyProtection="0">
      <alignment horizontal="left" vertical="center" indent="1"/>
    </xf>
    <xf numFmtId="4" fontId="48" fillId="64" borderId="159" applyNumberFormat="0" applyProtection="0">
      <alignment horizontal="left" vertical="center" indent="1"/>
    </xf>
    <xf numFmtId="0" fontId="39" fillId="61" borderId="160" applyNumberFormat="0" applyProtection="0">
      <alignment horizontal="left" vertical="top" indent="1"/>
    </xf>
    <xf numFmtId="0" fontId="39" fillId="61" borderId="160" applyNumberFormat="0" applyProtection="0">
      <alignment horizontal="left" vertical="top" indent="1"/>
    </xf>
    <xf numFmtId="0" fontId="39" fillId="61" borderId="160" applyNumberFormat="0" applyProtection="0">
      <alignment horizontal="left" vertical="top" indent="1"/>
    </xf>
    <xf numFmtId="0" fontId="39" fillId="61" borderId="160" applyNumberFormat="0" applyProtection="0">
      <alignment horizontal="left" vertical="top" indent="1"/>
    </xf>
    <xf numFmtId="0" fontId="1" fillId="7" borderId="119" applyNumberFormat="0">
      <alignment readingOrder="1"/>
      <protection locked="0"/>
    </xf>
    <xf numFmtId="0" fontId="39" fillId="61" borderId="160" applyNumberFormat="0" applyProtection="0">
      <alignment horizontal="left" vertical="top" indent="1"/>
    </xf>
    <xf numFmtId="0" fontId="71" fillId="79" borderId="138" applyBorder="0"/>
    <xf numFmtId="4" fontId="1" fillId="63" borderId="136" applyNumberFormat="0" applyProtection="0">
      <alignment vertical="center"/>
    </xf>
    <xf numFmtId="4" fontId="1" fillId="63" borderId="136" applyNumberFormat="0" applyProtection="0">
      <alignment vertical="center"/>
    </xf>
    <xf numFmtId="0" fontId="65" fillId="46" borderId="196" applyNumberFormat="0" applyFont="0" applyAlignment="0" applyProtection="0"/>
    <xf numFmtId="4" fontId="67" fillId="77" borderId="144" applyNumberFormat="0" applyProtection="0">
      <alignment horizontal="left" vertical="center" indent="1"/>
    </xf>
    <xf numFmtId="4" fontId="67" fillId="82" borderId="144" applyNumberFormat="0" applyProtection="0">
      <alignment horizontal="left" vertical="center" indent="1"/>
    </xf>
    <xf numFmtId="4" fontId="67" fillId="82" borderId="144" applyNumberFormat="0" applyProtection="0">
      <alignment horizontal="left" vertical="center" indent="1"/>
    </xf>
    <xf numFmtId="4" fontId="39" fillId="64" borderId="146" applyNumberFormat="0" applyProtection="0">
      <alignment vertical="center"/>
    </xf>
    <xf numFmtId="4" fontId="48" fillId="64" borderId="147" applyNumberFormat="0" applyProtection="0">
      <alignment vertical="center"/>
    </xf>
    <xf numFmtId="0" fontId="65" fillId="46" borderId="170" applyNumberFormat="0" applyFont="0" applyAlignment="0" applyProtection="0"/>
    <xf numFmtId="4" fontId="67" fillId="45" borderId="146" applyNumberFormat="0" applyProtection="0">
      <alignment horizontal="right" vertical="center"/>
    </xf>
    <xf numFmtId="4" fontId="48" fillId="68" borderId="147" applyNumberFormat="0" applyProtection="0">
      <alignment horizontal="right" vertical="center"/>
    </xf>
    <xf numFmtId="4" fontId="67" fillId="21" borderId="146" applyNumberFormat="0" applyProtection="0">
      <alignment horizontal="left" vertical="center" indent="1"/>
    </xf>
    <xf numFmtId="4" fontId="67" fillId="82" borderId="144" applyNumberFormat="0" applyProtection="0">
      <alignment horizontal="left" vertical="center" indent="1"/>
    </xf>
    <xf numFmtId="4" fontId="39" fillId="64" borderId="146" applyNumberFormat="0" applyProtection="0">
      <alignment vertical="center"/>
    </xf>
    <xf numFmtId="0" fontId="67" fillId="86" borderId="146" applyNumberFormat="0" applyProtection="0">
      <alignment horizontal="left" vertical="center" indent="1"/>
    </xf>
    <xf numFmtId="4" fontId="1" fillId="64" borderId="147" applyNumberFormat="0" applyProtection="0">
      <alignment vertical="center"/>
    </xf>
    <xf numFmtId="4" fontId="48" fillId="64" borderId="147" applyNumberFormat="0" applyProtection="0">
      <alignment horizontal="left" vertical="center" indent="1"/>
    </xf>
    <xf numFmtId="0" fontId="65" fillId="81" borderId="136" applyNumberFormat="0" applyProtection="0">
      <alignment horizontal="left" vertical="top" indent="1"/>
    </xf>
    <xf numFmtId="4" fontId="67" fillId="77" borderId="132" applyNumberFormat="0" applyProtection="0">
      <alignment horizontal="left" vertical="center" indent="1"/>
    </xf>
    <xf numFmtId="0" fontId="5" fillId="0" borderId="116">
      <alignment horizontal="center"/>
    </xf>
    <xf numFmtId="0" fontId="6" fillId="0" borderId="116">
      <alignment horizontal="center" vertical="center" wrapText="1"/>
    </xf>
    <xf numFmtId="0" fontId="67" fillId="86" borderId="134" applyNumberFormat="0" applyProtection="0">
      <alignment horizontal="left" vertical="center" indent="1"/>
    </xf>
    <xf numFmtId="0" fontId="5" fillId="0" borderId="116">
      <alignment horizontal="center"/>
    </xf>
    <xf numFmtId="0" fontId="67" fillId="86" borderId="134" applyNumberFormat="0" applyProtection="0">
      <alignment horizontal="left" vertical="center" indent="1"/>
    </xf>
    <xf numFmtId="0" fontId="6" fillId="0" borderId="116">
      <alignment horizontal="center" vertical="center" wrapText="1"/>
    </xf>
    <xf numFmtId="0" fontId="6" fillId="0" borderId="116">
      <alignment horizontal="center" vertical="center" wrapText="1"/>
    </xf>
    <xf numFmtId="0" fontId="5" fillId="0" borderId="116">
      <alignment horizontal="center"/>
    </xf>
    <xf numFmtId="4" fontId="48" fillId="91" borderId="123" applyNumberFormat="0" applyProtection="0">
      <alignment vertical="center"/>
    </xf>
    <xf numFmtId="4" fontId="1" fillId="63" borderId="124" applyNumberFormat="0" applyProtection="0">
      <alignment vertical="center"/>
    </xf>
    <xf numFmtId="4" fontId="1" fillId="63" borderId="124" applyNumberFormat="0" applyProtection="0">
      <alignment vertical="center"/>
    </xf>
    <xf numFmtId="4" fontId="1" fillId="63" borderId="124" applyNumberFormat="0" applyProtection="0">
      <alignment vertical="center"/>
    </xf>
    <xf numFmtId="4" fontId="1" fillId="63" borderId="124" applyNumberFormat="0" applyProtection="0">
      <alignment vertical="center"/>
    </xf>
    <xf numFmtId="4" fontId="1" fillId="63" borderId="124" applyNumberFormat="0" applyProtection="0">
      <alignment vertical="center"/>
    </xf>
    <xf numFmtId="4" fontId="1" fillId="91" borderId="123" applyNumberFormat="0" applyProtection="0">
      <alignment vertical="center"/>
    </xf>
    <xf numFmtId="0" fontId="50" fillId="51" borderId="155" applyNumberFormat="0" applyAlignment="0" applyProtection="0"/>
    <xf numFmtId="0" fontId="49" fillId="51" borderId="155" applyNumberFormat="0" applyAlignment="0" applyProtection="0"/>
    <xf numFmtId="0" fontId="50" fillId="51" borderId="180" applyNumberFormat="0" applyAlignment="0" applyProtection="0"/>
    <xf numFmtId="0" fontId="49" fillId="51" borderId="180" applyNumberFormat="0" applyAlignment="0" applyProtection="0"/>
    <xf numFmtId="4" fontId="48" fillId="91" borderId="123" applyNumberFormat="0" applyProtection="0">
      <alignment horizontal="left" vertical="center" indent="1"/>
    </xf>
    <xf numFmtId="4" fontId="1" fillId="51" borderId="124" applyNumberFormat="0" applyProtection="0">
      <alignment horizontal="left" vertical="center" indent="1"/>
    </xf>
    <xf numFmtId="4" fontId="1" fillId="51" borderId="124" applyNumberFormat="0" applyProtection="0">
      <alignment horizontal="left" vertical="center" indent="1"/>
    </xf>
    <xf numFmtId="4" fontId="1" fillId="51" borderId="124" applyNumberFormat="0" applyProtection="0">
      <alignment horizontal="left" vertical="center" indent="1"/>
    </xf>
    <xf numFmtId="4" fontId="1" fillId="51" borderId="124" applyNumberFormat="0" applyProtection="0">
      <alignment horizontal="left" vertical="center" indent="1"/>
    </xf>
    <xf numFmtId="4" fontId="1" fillId="51" borderId="124" applyNumberFormat="0" applyProtection="0">
      <alignment horizontal="left" vertical="center" indent="1"/>
    </xf>
    <xf numFmtId="4" fontId="48" fillId="91" borderId="123" applyNumberFormat="0" applyProtection="0">
      <alignment horizontal="left" vertical="center" indent="1"/>
    </xf>
    <xf numFmtId="0" fontId="1" fillId="63" borderId="124" applyNumberFormat="0" applyProtection="0">
      <alignment horizontal="left" vertical="top" indent="1"/>
    </xf>
    <xf numFmtId="0" fontId="1" fillId="63" borderId="124" applyNumberFormat="0" applyProtection="0">
      <alignment horizontal="left" vertical="top" indent="1"/>
    </xf>
    <xf numFmtId="0" fontId="1" fillId="63" borderId="124" applyNumberFormat="0" applyProtection="0">
      <alignment horizontal="left" vertical="top" indent="1"/>
    </xf>
    <xf numFmtId="0" fontId="1" fillId="63" borderId="124" applyNumberFormat="0" applyProtection="0">
      <alignment horizontal="left" vertical="top" indent="1"/>
    </xf>
    <xf numFmtId="0" fontId="1" fillId="63" borderId="124" applyNumberFormat="0" applyProtection="0">
      <alignment horizontal="left" vertical="top" indent="1"/>
    </xf>
    <xf numFmtId="4" fontId="48" fillId="78" borderId="123" applyNumberFormat="0" applyProtection="0">
      <alignment horizontal="right" vertical="center"/>
    </xf>
    <xf numFmtId="4" fontId="67" fillId="0" borderId="122" applyNumberFormat="0" applyProtection="0">
      <alignment horizontal="right" vertical="center"/>
    </xf>
    <xf numFmtId="4" fontId="67" fillId="0" borderId="122" applyNumberFormat="0" applyProtection="0">
      <alignment horizontal="right" vertical="center"/>
    </xf>
    <xf numFmtId="4" fontId="67" fillId="0" borderId="122" applyNumberFormat="0" applyProtection="0">
      <alignment horizontal="right" vertical="center"/>
    </xf>
    <xf numFmtId="4" fontId="67" fillId="0" borderId="122" applyNumberFormat="0" applyProtection="0">
      <alignment horizontal="right" vertical="center"/>
    </xf>
    <xf numFmtId="4" fontId="67" fillId="0" borderId="122" applyNumberFormat="0" applyProtection="0">
      <alignment horizontal="right" vertical="center"/>
    </xf>
    <xf numFmtId="4" fontId="1" fillId="78" borderId="123" applyNumberFormat="0" applyProtection="0">
      <alignment horizontal="right" vertical="center"/>
    </xf>
    <xf numFmtId="4" fontId="39" fillId="2" borderId="122" applyNumberFormat="0" applyProtection="0">
      <alignment horizontal="right" vertical="center"/>
    </xf>
    <xf numFmtId="4" fontId="39" fillId="2" borderId="122" applyNumberFormat="0" applyProtection="0">
      <alignment horizontal="right" vertical="center"/>
    </xf>
    <xf numFmtId="4" fontId="39" fillId="2" borderId="122" applyNumberFormat="0" applyProtection="0">
      <alignment horizontal="right" vertical="center"/>
    </xf>
    <xf numFmtId="4" fontId="39" fillId="2" borderId="122" applyNumberFormat="0" applyProtection="0">
      <alignment horizontal="right" vertical="center"/>
    </xf>
    <xf numFmtId="4" fontId="39" fillId="2" borderId="122" applyNumberFormat="0" applyProtection="0">
      <alignment horizontal="right" vertical="center"/>
    </xf>
    <xf numFmtId="0" fontId="50" fillId="51" borderId="205" applyNumberFormat="0" applyAlignment="0" applyProtection="0"/>
    <xf numFmtId="4" fontId="67" fillId="21" borderId="122" applyNumberFormat="0" applyProtection="0">
      <alignment horizontal="left" vertical="center" indent="1"/>
    </xf>
    <xf numFmtId="4" fontId="67" fillId="21" borderId="122" applyNumberFormat="0" applyProtection="0">
      <alignment horizontal="left" vertical="center" indent="1"/>
    </xf>
    <xf numFmtId="4" fontId="67" fillId="21" borderId="122" applyNumberFormat="0" applyProtection="0">
      <alignment horizontal="left" vertical="center" indent="1"/>
    </xf>
    <xf numFmtId="4" fontId="67" fillId="21" borderId="122" applyNumberFormat="0" applyProtection="0">
      <alignment horizontal="left" vertical="center" indent="1"/>
    </xf>
    <xf numFmtId="4" fontId="67" fillId="21" borderId="122" applyNumberFormat="0" applyProtection="0">
      <alignment horizontal="left" vertical="center" indent="1"/>
    </xf>
    <xf numFmtId="4" fontId="67" fillId="21" borderId="122" applyNumberFormat="0" applyProtection="0">
      <alignment horizontal="left" vertical="center" indent="1"/>
    </xf>
    <xf numFmtId="0" fontId="49" fillId="51" borderId="205" applyNumberFormat="0" applyAlignment="0" applyProtection="0"/>
    <xf numFmtId="0" fontId="1" fillId="81" borderId="124" applyNumberFormat="0" applyProtection="0">
      <alignment horizontal="left" vertical="top" indent="1"/>
    </xf>
    <xf numFmtId="0" fontId="1" fillId="81" borderId="124" applyNumberFormat="0" applyProtection="0">
      <alignment horizontal="left" vertical="top" indent="1"/>
    </xf>
    <xf numFmtId="0" fontId="1" fillId="81" borderId="124" applyNumberFormat="0" applyProtection="0">
      <alignment horizontal="left" vertical="top" indent="1"/>
    </xf>
    <xf numFmtId="0" fontId="1" fillId="81" borderId="124" applyNumberFormat="0" applyProtection="0">
      <alignment horizontal="left" vertical="top" indent="1"/>
    </xf>
    <xf numFmtId="0" fontId="1" fillId="81" borderId="124" applyNumberFormat="0" applyProtection="0">
      <alignment horizontal="left" vertical="top" indent="1"/>
    </xf>
    <xf numFmtId="4" fontId="39" fillId="92" borderId="120" applyNumberFormat="0" applyProtection="0">
      <alignment horizontal="left" vertical="center" indent="1"/>
    </xf>
    <xf numFmtId="4" fontId="39" fillId="92" borderId="120" applyNumberFormat="0" applyProtection="0">
      <alignment horizontal="left" vertical="center" indent="1"/>
    </xf>
    <xf numFmtId="4" fontId="39" fillId="92" borderId="120" applyNumberFormat="0" applyProtection="0">
      <alignment horizontal="left" vertical="center" indent="1"/>
    </xf>
    <xf numFmtId="4" fontId="39" fillId="92" borderId="120" applyNumberFormat="0" applyProtection="0">
      <alignment horizontal="left" vertical="center" indent="1"/>
    </xf>
    <xf numFmtId="4" fontId="39" fillId="92" borderId="120" applyNumberFormat="0" applyProtection="0">
      <alignment horizontal="left" vertical="center" indent="1"/>
    </xf>
    <xf numFmtId="4" fontId="1" fillId="78" borderId="123" applyNumberFormat="0" applyProtection="0">
      <alignment horizontal="right" vertical="center"/>
    </xf>
    <xf numFmtId="4" fontId="39" fillId="90" borderId="122" applyNumberFormat="0" applyProtection="0">
      <alignment horizontal="right" vertical="center"/>
    </xf>
    <xf numFmtId="4" fontId="39" fillId="90" borderId="122" applyNumberFormat="0" applyProtection="0">
      <alignment horizontal="right" vertical="center"/>
    </xf>
    <xf numFmtId="4" fontId="39" fillId="90" borderId="122" applyNumberFormat="0" applyProtection="0">
      <alignment horizontal="right" vertical="center"/>
    </xf>
    <xf numFmtId="4" fontId="39" fillId="90" borderId="122" applyNumberFormat="0" applyProtection="0">
      <alignment horizontal="right" vertical="center"/>
    </xf>
    <xf numFmtId="4" fontId="39" fillId="90" borderId="122" applyNumberFormat="0" applyProtection="0">
      <alignment horizontal="right" vertical="center"/>
    </xf>
    <xf numFmtId="2" fontId="1" fillId="94" borderId="118" applyProtection="0"/>
    <xf numFmtId="2" fontId="1" fillId="94" borderId="118" applyProtection="0"/>
    <xf numFmtId="0" fontId="44" fillId="63" borderId="145" applyNumberFormat="0" applyFont="0" applyAlignment="0" applyProtection="0"/>
    <xf numFmtId="2" fontId="1" fillId="95" borderId="118" applyProtection="0"/>
    <xf numFmtId="2" fontId="1" fillId="96" borderId="118" applyProtection="0"/>
    <xf numFmtId="2" fontId="1" fillId="97" borderId="118" applyProtection="0"/>
    <xf numFmtId="2" fontId="1" fillId="97" borderId="118" applyProtection="0">
      <alignment horizontal="center"/>
    </xf>
    <xf numFmtId="2" fontId="1" fillId="96" borderId="118" applyProtection="0">
      <alignment horizontal="center"/>
    </xf>
    <xf numFmtId="0" fontId="65" fillId="46" borderId="146" applyNumberFormat="0" applyFont="0" applyAlignment="0" applyProtection="0"/>
    <xf numFmtId="0" fontId="65" fillId="46" borderId="146" applyNumberFormat="0" applyFont="0" applyAlignment="0" applyProtection="0"/>
    <xf numFmtId="0" fontId="65" fillId="46" borderId="146" applyNumberFormat="0" applyFont="0" applyAlignment="0" applyProtection="0"/>
    <xf numFmtId="0" fontId="39" fillId="0" borderId="120">
      <alignment horizontal="left" vertical="top" wrapText="1"/>
    </xf>
    <xf numFmtId="0" fontId="66" fillId="51" borderId="147" applyNumberFormat="0" applyAlignment="0" applyProtection="0"/>
    <xf numFmtId="0" fontId="74" fillId="0" borderId="126" applyNumberFormat="0" applyFill="0" applyAlignment="0" applyProtection="0"/>
    <xf numFmtId="0" fontId="40" fillId="0" borderId="126" applyNumberFormat="0" applyFill="0" applyAlignment="0" applyProtection="0"/>
    <xf numFmtId="0" fontId="1" fillId="51" borderId="147" applyNumberFormat="0" applyAlignment="0" applyProtection="0"/>
    <xf numFmtId="0" fontId="45" fillId="0" borderId="156">
      <alignment horizontal="center" vertical="top" wrapText="1"/>
    </xf>
    <xf numFmtId="0" fontId="45" fillId="0" borderId="181">
      <alignment horizontal="center" vertical="top" wrapText="1"/>
    </xf>
    <xf numFmtId="0" fontId="44" fillId="63" borderId="169" applyNumberFormat="0" applyFont="0" applyAlignment="0" applyProtection="0"/>
    <xf numFmtId="0" fontId="39" fillId="14" borderId="119" applyNumberFormat="0" applyAlignment="0" applyProtection="0"/>
    <xf numFmtId="0" fontId="39" fillId="51" borderId="123" applyNumberFormat="0" applyAlignment="0" applyProtection="0"/>
    <xf numFmtId="0" fontId="39" fillId="51" borderId="119" applyNumberFormat="0" applyAlignment="0" applyProtection="0"/>
    <xf numFmtId="4" fontId="67" fillId="61" borderId="146" applyNumberFormat="0" applyProtection="0">
      <alignment vertical="center"/>
    </xf>
    <xf numFmtId="4" fontId="67" fillId="61" borderId="146" applyNumberFormat="0" applyProtection="0">
      <alignment vertical="center"/>
    </xf>
    <xf numFmtId="4" fontId="67" fillId="61" borderId="146" applyNumberFormat="0" applyProtection="0">
      <alignment vertical="center"/>
    </xf>
    <xf numFmtId="4" fontId="67" fillId="61" borderId="146" applyNumberFormat="0" applyProtection="0">
      <alignment vertical="center"/>
    </xf>
    <xf numFmtId="4" fontId="67" fillId="61" borderId="146" applyNumberFormat="0" applyProtection="0">
      <alignment vertical="center"/>
    </xf>
    <xf numFmtId="0" fontId="39" fillId="0" borderId="126" applyNumberFormat="0" applyFill="0" applyAlignment="0" applyProtection="0"/>
    <xf numFmtId="4" fontId="39" fillId="64" borderId="146" applyNumberFormat="0" applyProtection="0">
      <alignment vertical="center"/>
    </xf>
    <xf numFmtId="4" fontId="39" fillId="64" borderId="146" applyNumberFormat="0" applyProtection="0">
      <alignment vertical="center"/>
    </xf>
    <xf numFmtId="4" fontId="39" fillId="64" borderId="146" applyNumberFormat="0" applyProtection="0">
      <alignment vertical="center"/>
    </xf>
    <xf numFmtId="4" fontId="67" fillId="64" borderId="146" applyNumberFormat="0" applyProtection="0">
      <alignment horizontal="left" vertical="center" indent="1"/>
    </xf>
    <xf numFmtId="4" fontId="67" fillId="64" borderId="146" applyNumberFormat="0" applyProtection="0">
      <alignment horizontal="left" vertical="center" indent="1"/>
    </xf>
    <xf numFmtId="4" fontId="67" fillId="64" borderId="146" applyNumberFormat="0" applyProtection="0">
      <alignment horizontal="left" vertical="center" indent="1"/>
    </xf>
    <xf numFmtId="4" fontId="67" fillId="64" borderId="146" applyNumberFormat="0" applyProtection="0">
      <alignment horizontal="left" vertical="center" indent="1"/>
    </xf>
    <xf numFmtId="4" fontId="67" fillId="64" borderId="146" applyNumberFormat="0" applyProtection="0">
      <alignment horizontal="left" vertical="center" indent="1"/>
    </xf>
    <xf numFmtId="4" fontId="48" fillId="64" borderId="147" applyNumberFormat="0" applyProtection="0">
      <alignment horizontal="left" vertical="center" indent="1"/>
    </xf>
    <xf numFmtId="0" fontId="39" fillId="61" borderId="148" applyNumberFormat="0" applyProtection="0">
      <alignment horizontal="left" vertical="top" indent="1"/>
    </xf>
    <xf numFmtId="0" fontId="39" fillId="61" borderId="148" applyNumberFormat="0" applyProtection="0">
      <alignment horizontal="left" vertical="top" indent="1"/>
    </xf>
    <xf numFmtId="0" fontId="39" fillId="61" borderId="148" applyNumberFormat="0" applyProtection="0">
      <alignment horizontal="left" vertical="top" indent="1"/>
    </xf>
    <xf numFmtId="0" fontId="39" fillId="61" borderId="148" applyNumberFormat="0" applyProtection="0">
      <alignment horizontal="left" vertical="top" indent="1"/>
    </xf>
    <xf numFmtId="0" fontId="39" fillId="61" borderId="148" applyNumberFormat="0" applyProtection="0">
      <alignment horizontal="left" vertical="top" indent="1"/>
    </xf>
    <xf numFmtId="0" fontId="65" fillId="46" borderId="170" applyNumberFormat="0" applyFont="0" applyAlignment="0" applyProtection="0"/>
    <xf numFmtId="4" fontId="67" fillId="21" borderId="146" applyNumberFormat="0" applyProtection="0">
      <alignment horizontal="left" vertical="center" indent="1"/>
    </xf>
    <xf numFmtId="4" fontId="67" fillId="21" borderId="146" applyNumberFormat="0" applyProtection="0">
      <alignment horizontal="left" vertical="center" indent="1"/>
    </xf>
    <xf numFmtId="4" fontId="67" fillId="21" borderId="146" applyNumberFormat="0" applyProtection="0">
      <alignment horizontal="left" vertical="center" indent="1"/>
    </xf>
    <xf numFmtId="4" fontId="67" fillId="21" borderId="146" applyNumberFormat="0" applyProtection="0">
      <alignment horizontal="left" vertical="center" indent="1"/>
    </xf>
    <xf numFmtId="4" fontId="48" fillId="65" borderId="147" applyNumberFormat="0" applyProtection="0">
      <alignment horizontal="right" vertical="center"/>
    </xf>
    <xf numFmtId="4" fontId="67" fillId="10" borderId="146" applyNumberFormat="0" applyProtection="0">
      <alignment horizontal="right" vertical="center"/>
    </xf>
    <xf numFmtId="4" fontId="67" fillId="10" borderId="146" applyNumberFormat="0" applyProtection="0">
      <alignment horizontal="right" vertical="center"/>
    </xf>
    <xf numFmtId="4" fontId="67" fillId="10" borderId="146" applyNumberFormat="0" applyProtection="0">
      <alignment horizontal="right" vertical="center"/>
    </xf>
    <xf numFmtId="4" fontId="67" fillId="10" borderId="146" applyNumberFormat="0" applyProtection="0">
      <alignment horizontal="right" vertical="center"/>
    </xf>
    <xf numFmtId="4" fontId="67" fillId="10" borderId="146" applyNumberFormat="0" applyProtection="0">
      <alignment horizontal="right" vertical="center"/>
    </xf>
    <xf numFmtId="4" fontId="48" fillId="66" borderId="147" applyNumberFormat="0" applyProtection="0">
      <alignment horizontal="right" vertical="center"/>
    </xf>
    <xf numFmtId="4" fontId="67" fillId="67" borderId="146" applyNumberFormat="0" applyProtection="0">
      <alignment horizontal="right" vertical="center"/>
    </xf>
    <xf numFmtId="4" fontId="67" fillId="67" borderId="146" applyNumberFormat="0" applyProtection="0">
      <alignment horizontal="right" vertical="center"/>
    </xf>
    <xf numFmtId="4" fontId="67" fillId="67" borderId="146" applyNumberFormat="0" applyProtection="0">
      <alignment horizontal="right" vertical="center"/>
    </xf>
    <xf numFmtId="4" fontId="67" fillId="67" borderId="146" applyNumberFormat="0" applyProtection="0">
      <alignment horizontal="right" vertical="center"/>
    </xf>
    <xf numFmtId="4" fontId="67" fillId="67" borderId="146" applyNumberFormat="0" applyProtection="0">
      <alignment horizontal="right" vertical="center"/>
    </xf>
    <xf numFmtId="4" fontId="67" fillId="31" borderId="144" applyNumberFormat="0" applyProtection="0">
      <alignment horizontal="right" vertical="center"/>
    </xf>
    <xf numFmtId="4" fontId="67" fillId="31" borderId="144" applyNumberFormat="0" applyProtection="0">
      <alignment horizontal="right" vertical="center"/>
    </xf>
    <xf numFmtId="4" fontId="67" fillId="31" borderId="144" applyNumberFormat="0" applyProtection="0">
      <alignment horizontal="right" vertical="center"/>
    </xf>
    <xf numFmtId="4" fontId="67" fillId="31" borderId="144" applyNumberFormat="0" applyProtection="0">
      <alignment horizontal="right" vertical="center"/>
    </xf>
    <xf numFmtId="4" fontId="48" fillId="69" borderId="147" applyNumberFormat="0" applyProtection="0">
      <alignment horizontal="right" vertical="center"/>
    </xf>
    <xf numFmtId="4" fontId="67" fillId="18" borderId="146" applyNumberFormat="0" applyProtection="0">
      <alignment horizontal="right" vertical="center"/>
    </xf>
    <xf numFmtId="4" fontId="67" fillId="18" borderId="146" applyNumberFormat="0" applyProtection="0">
      <alignment horizontal="right" vertical="center"/>
    </xf>
    <xf numFmtId="4" fontId="67" fillId="18" borderId="146" applyNumberFormat="0" applyProtection="0">
      <alignment horizontal="right" vertical="center"/>
    </xf>
    <xf numFmtId="4" fontId="67" fillId="18" borderId="146" applyNumberFormat="0" applyProtection="0">
      <alignment horizontal="right" vertical="center"/>
    </xf>
    <xf numFmtId="4" fontId="67" fillId="18" borderId="146" applyNumberFormat="0" applyProtection="0">
      <alignment horizontal="right" vertical="center"/>
    </xf>
    <xf numFmtId="4" fontId="48" fillId="70" borderId="147" applyNumberFormat="0" applyProtection="0">
      <alignment horizontal="right" vertical="center"/>
    </xf>
    <xf numFmtId="4" fontId="67" fillId="22" borderId="146" applyNumberFormat="0" applyProtection="0">
      <alignment horizontal="right" vertical="center"/>
    </xf>
    <xf numFmtId="4" fontId="67" fillId="22" borderId="146" applyNumberFormat="0" applyProtection="0">
      <alignment horizontal="right" vertical="center"/>
    </xf>
    <xf numFmtId="4" fontId="67" fillId="22" borderId="146" applyNumberFormat="0" applyProtection="0">
      <alignment horizontal="right" vertical="center"/>
    </xf>
    <xf numFmtId="4" fontId="67" fillId="22" borderId="146" applyNumberFormat="0" applyProtection="0">
      <alignment horizontal="right" vertical="center"/>
    </xf>
    <xf numFmtId="4" fontId="67" fillId="22" borderId="146" applyNumberFormat="0" applyProtection="0">
      <alignment horizontal="right" vertical="center"/>
    </xf>
    <xf numFmtId="4" fontId="48" fillId="71" borderId="147" applyNumberFormat="0" applyProtection="0">
      <alignment horizontal="right" vertical="center"/>
    </xf>
    <xf numFmtId="4" fontId="67" fillId="45" borderId="146" applyNumberFormat="0" applyProtection="0">
      <alignment horizontal="right" vertical="center"/>
    </xf>
    <xf numFmtId="4" fontId="67" fillId="45" borderId="146" applyNumberFormat="0" applyProtection="0">
      <alignment horizontal="right" vertical="center"/>
    </xf>
    <xf numFmtId="4" fontId="67" fillId="45" borderId="146" applyNumberFormat="0" applyProtection="0">
      <alignment horizontal="right" vertical="center"/>
    </xf>
    <xf numFmtId="4" fontId="67" fillId="45" borderId="146" applyNumberFormat="0" applyProtection="0">
      <alignment horizontal="right" vertical="center"/>
    </xf>
    <xf numFmtId="4" fontId="48" fillId="72" borderId="147" applyNumberFormat="0" applyProtection="0">
      <alignment horizontal="right" vertical="center"/>
    </xf>
    <xf numFmtId="4" fontId="67" fillId="38" borderId="146" applyNumberFormat="0" applyProtection="0">
      <alignment horizontal="right" vertical="center"/>
    </xf>
    <xf numFmtId="4" fontId="67" fillId="38" borderId="146" applyNumberFormat="0" applyProtection="0">
      <alignment horizontal="right" vertical="center"/>
    </xf>
    <xf numFmtId="4" fontId="67" fillId="38" borderId="146" applyNumberFormat="0" applyProtection="0">
      <alignment horizontal="right" vertical="center"/>
    </xf>
    <xf numFmtId="4" fontId="67" fillId="38" borderId="146" applyNumberFormat="0" applyProtection="0">
      <alignment horizontal="right" vertical="center"/>
    </xf>
    <xf numFmtId="4" fontId="67" fillId="38" borderId="146" applyNumberFormat="0" applyProtection="0">
      <alignment horizontal="right" vertical="center"/>
    </xf>
    <xf numFmtId="4" fontId="48" fillId="73" borderId="147" applyNumberFormat="0" applyProtection="0">
      <alignment horizontal="right" vertical="center"/>
    </xf>
    <xf numFmtId="4" fontId="67" fillId="74" borderId="146" applyNumberFormat="0" applyProtection="0">
      <alignment horizontal="right" vertical="center"/>
    </xf>
    <xf numFmtId="4" fontId="67" fillId="74" borderId="146" applyNumberFormat="0" applyProtection="0">
      <alignment horizontal="right" vertical="center"/>
    </xf>
    <xf numFmtId="4" fontId="67" fillId="74" borderId="146" applyNumberFormat="0" applyProtection="0">
      <alignment horizontal="right" vertical="center"/>
    </xf>
    <xf numFmtId="4" fontId="67" fillId="74" borderId="146" applyNumberFormat="0" applyProtection="0">
      <alignment horizontal="right" vertical="center"/>
    </xf>
    <xf numFmtId="4" fontId="67" fillId="74" borderId="146" applyNumberFormat="0" applyProtection="0">
      <alignment horizontal="right" vertical="center"/>
    </xf>
    <xf numFmtId="4" fontId="48" fillId="75" borderId="147" applyNumberFormat="0" applyProtection="0">
      <alignment horizontal="right" vertical="center"/>
    </xf>
    <xf numFmtId="4" fontId="67" fillId="17" borderId="146" applyNumberFormat="0" applyProtection="0">
      <alignment horizontal="right" vertical="center"/>
    </xf>
    <xf numFmtId="4" fontId="67" fillId="17" borderId="146" applyNumberFormat="0" applyProtection="0">
      <alignment horizontal="right" vertical="center"/>
    </xf>
    <xf numFmtId="4" fontId="67" fillId="17" borderId="146" applyNumberFormat="0" applyProtection="0">
      <alignment horizontal="right" vertical="center"/>
    </xf>
    <xf numFmtId="4" fontId="67" fillId="17" borderId="146" applyNumberFormat="0" applyProtection="0">
      <alignment horizontal="right" vertical="center"/>
    </xf>
    <xf numFmtId="4" fontId="67" fillId="17" borderId="146" applyNumberFormat="0" applyProtection="0">
      <alignment horizontal="right" vertical="center"/>
    </xf>
    <xf numFmtId="4" fontId="68" fillId="76" borderId="147" applyNumberFormat="0" applyProtection="0">
      <alignment horizontal="left" vertical="center" indent="1"/>
    </xf>
    <xf numFmtId="4" fontId="67" fillId="77" borderId="144" applyNumberFormat="0" applyProtection="0">
      <alignment horizontal="left" vertical="center" indent="1"/>
    </xf>
    <xf numFmtId="4" fontId="67" fillId="77" borderId="144" applyNumberFormat="0" applyProtection="0">
      <alignment horizontal="left" vertical="center" indent="1"/>
    </xf>
    <xf numFmtId="4" fontId="67" fillId="77" borderId="144" applyNumberFormat="0" applyProtection="0">
      <alignment horizontal="left" vertical="center" indent="1"/>
    </xf>
    <xf numFmtId="4" fontId="67" fillId="77" borderId="144" applyNumberFormat="0" applyProtection="0">
      <alignment horizontal="left" vertical="center" indent="1"/>
    </xf>
    <xf numFmtId="0" fontId="65" fillId="46" borderId="170" applyNumberFormat="0" applyFont="0" applyAlignment="0" applyProtection="0"/>
    <xf numFmtId="4" fontId="52" fillId="79" borderId="144" applyNumberFormat="0" applyProtection="0">
      <alignment horizontal="left" vertical="center" indent="1"/>
    </xf>
    <xf numFmtId="4" fontId="52" fillId="79" borderId="144" applyNumberFormat="0" applyProtection="0">
      <alignment horizontal="left" vertical="center" indent="1"/>
    </xf>
    <xf numFmtId="4" fontId="52" fillId="79" borderId="144" applyNumberFormat="0" applyProtection="0">
      <alignment horizontal="left" vertical="center" indent="1"/>
    </xf>
    <xf numFmtId="4" fontId="52" fillId="79" borderId="144" applyNumberFormat="0" applyProtection="0">
      <alignment horizontal="left" vertical="center" indent="1"/>
    </xf>
    <xf numFmtId="4" fontId="52" fillId="79" borderId="144" applyNumberFormat="0" applyProtection="0">
      <alignment horizontal="left" vertical="center" indent="1"/>
    </xf>
    <xf numFmtId="4" fontId="52" fillId="79" borderId="144" applyNumberFormat="0" applyProtection="0">
      <alignment horizontal="left" vertical="center" indent="1"/>
    </xf>
    <xf numFmtId="4" fontId="52" fillId="79" borderId="144" applyNumberFormat="0" applyProtection="0">
      <alignment horizontal="left" vertical="center" indent="1"/>
    </xf>
    <xf numFmtId="0" fontId="66" fillId="51" borderId="171" applyNumberFormat="0" applyAlignment="0" applyProtection="0"/>
    <xf numFmtId="4" fontId="67" fillId="81" borderId="146" applyNumberFormat="0" applyProtection="0">
      <alignment horizontal="right" vertical="center"/>
    </xf>
    <xf numFmtId="4" fontId="67" fillId="81" borderId="146" applyNumberFormat="0" applyProtection="0">
      <alignment horizontal="right" vertical="center"/>
    </xf>
    <xf numFmtId="4" fontId="67" fillId="81" borderId="146" applyNumberFormat="0" applyProtection="0">
      <alignment horizontal="right" vertical="center"/>
    </xf>
    <xf numFmtId="4" fontId="67" fillId="81" borderId="146" applyNumberFormat="0" applyProtection="0">
      <alignment horizontal="right" vertical="center"/>
    </xf>
    <xf numFmtId="0" fontId="1" fillId="51" borderId="171" applyNumberFormat="0" applyAlignment="0" applyProtection="0"/>
    <xf numFmtId="4" fontId="67" fillId="82" borderId="144" applyNumberFormat="0" applyProtection="0">
      <alignment horizontal="left" vertical="center" indent="1"/>
    </xf>
    <xf numFmtId="4" fontId="67" fillId="82" borderId="144" applyNumberFormat="0" applyProtection="0">
      <alignment horizontal="left" vertical="center" indent="1"/>
    </xf>
    <xf numFmtId="0" fontId="44" fillId="63" borderId="121" applyNumberFormat="0" applyFont="0" applyAlignment="0" applyProtection="0"/>
    <xf numFmtId="4" fontId="67" fillId="81" borderId="144" applyNumberFormat="0" applyProtection="0">
      <alignment horizontal="left" vertical="center" indent="1"/>
    </xf>
    <xf numFmtId="4" fontId="67" fillId="81" borderId="144" applyNumberFormat="0" applyProtection="0">
      <alignment horizontal="left" vertical="center" indent="1"/>
    </xf>
    <xf numFmtId="4" fontId="67" fillId="81" borderId="144" applyNumberFormat="0" applyProtection="0">
      <alignment horizontal="left" vertical="center" indent="1"/>
    </xf>
    <xf numFmtId="4" fontId="67" fillId="81" borderId="144" applyNumberFormat="0" applyProtection="0">
      <alignment horizontal="left" vertical="center" indent="1"/>
    </xf>
    <xf numFmtId="4" fontId="67" fillId="81" borderId="144" applyNumberFormat="0" applyProtection="0">
      <alignment horizontal="left" vertical="center" indent="1"/>
    </xf>
    <xf numFmtId="0" fontId="67" fillId="51" borderId="146" applyNumberFormat="0" applyProtection="0">
      <alignment horizontal="left" vertical="center" indent="1"/>
    </xf>
    <xf numFmtId="0" fontId="67" fillId="51" borderId="146" applyNumberFormat="0" applyProtection="0">
      <alignment horizontal="left" vertical="center" indent="1"/>
    </xf>
    <xf numFmtId="0" fontId="67" fillId="51" borderId="146" applyNumberFormat="0" applyProtection="0">
      <alignment horizontal="left" vertical="center" indent="1"/>
    </xf>
    <xf numFmtId="0" fontId="67" fillId="51" borderId="146" applyNumberFormat="0" applyProtection="0">
      <alignment horizontal="left" vertical="center" indent="1"/>
    </xf>
    <xf numFmtId="0" fontId="67" fillId="51" borderId="146" applyNumberFormat="0" applyProtection="0">
      <alignment horizontal="left" vertical="center" indent="1"/>
    </xf>
    <xf numFmtId="0" fontId="67" fillId="51" borderId="146" applyNumberFormat="0" applyProtection="0">
      <alignment horizontal="left" vertical="center" indent="1"/>
    </xf>
    <xf numFmtId="0" fontId="65" fillId="79" borderId="148" applyNumberFormat="0" applyProtection="0">
      <alignment horizontal="left" vertical="top" indent="1"/>
    </xf>
    <xf numFmtId="0" fontId="65" fillId="79" borderId="148" applyNumberFormat="0" applyProtection="0">
      <alignment horizontal="left" vertical="top" indent="1"/>
    </xf>
    <xf numFmtId="0" fontId="65" fillId="79" borderId="148" applyNumberFormat="0" applyProtection="0">
      <alignment horizontal="left" vertical="top" indent="1"/>
    </xf>
    <xf numFmtId="0" fontId="1" fillId="0" borderId="117"/>
    <xf numFmtId="0" fontId="65" fillId="79" borderId="148" applyNumberFormat="0" applyProtection="0">
      <alignment horizontal="left" vertical="top" indent="1"/>
    </xf>
    <xf numFmtId="0" fontId="65" fillId="79" borderId="148" applyNumberFormat="0" applyProtection="0">
      <alignment horizontal="left" vertical="top" indent="1"/>
    </xf>
    <xf numFmtId="0" fontId="65" fillId="79" borderId="148" applyNumberFormat="0" applyProtection="0">
      <alignment horizontal="left" vertical="top" indent="1"/>
    </xf>
    <xf numFmtId="0" fontId="65" fillId="79" borderId="148" applyNumberFormat="0" applyProtection="0">
      <alignment horizontal="left" vertical="top" indent="1"/>
    </xf>
    <xf numFmtId="0" fontId="65" fillId="79" borderId="148" applyNumberFormat="0" applyProtection="0">
      <alignment horizontal="left" vertical="top" indent="1"/>
    </xf>
    <xf numFmtId="0" fontId="44" fillId="63" borderId="195" applyNumberFormat="0" applyFont="0" applyAlignment="0" applyProtection="0"/>
    <xf numFmtId="0" fontId="67" fillId="86" borderId="146" applyNumberFormat="0" applyProtection="0">
      <alignment horizontal="left" vertical="center" indent="1"/>
    </xf>
    <xf numFmtId="0" fontId="67" fillId="86" borderId="146" applyNumberFormat="0" applyProtection="0">
      <alignment horizontal="left" vertical="center" indent="1"/>
    </xf>
    <xf numFmtId="0" fontId="67" fillId="86" borderId="146" applyNumberFormat="0" applyProtection="0">
      <alignment horizontal="left" vertical="center" indent="1"/>
    </xf>
    <xf numFmtId="0" fontId="67" fillId="86" borderId="146" applyNumberFormat="0" applyProtection="0">
      <alignment horizontal="left" vertical="center" indent="1"/>
    </xf>
    <xf numFmtId="0" fontId="67" fillId="86" borderId="146" applyNumberFormat="0" applyProtection="0">
      <alignment horizontal="left" vertical="center" indent="1"/>
    </xf>
    <xf numFmtId="0" fontId="65" fillId="46" borderId="196" applyNumberFormat="0" applyFont="0" applyAlignment="0" applyProtection="0"/>
    <xf numFmtId="0" fontId="65" fillId="81" borderId="148" applyNumberFormat="0" applyProtection="0">
      <alignment horizontal="left" vertical="top" indent="1"/>
    </xf>
    <xf numFmtId="0" fontId="65" fillId="81" borderId="148" applyNumberFormat="0" applyProtection="0">
      <alignment horizontal="left" vertical="top" indent="1"/>
    </xf>
    <xf numFmtId="0" fontId="65" fillId="81" borderId="148" applyNumberFormat="0" applyProtection="0">
      <alignment horizontal="left" vertical="top" indent="1"/>
    </xf>
    <xf numFmtId="0" fontId="65" fillId="81" borderId="148" applyNumberFormat="0" applyProtection="0">
      <alignment horizontal="left" vertical="top" indent="1"/>
    </xf>
    <xf numFmtId="0" fontId="65" fillId="81" borderId="148" applyNumberFormat="0" applyProtection="0">
      <alignment horizontal="left" vertical="top" indent="1"/>
    </xf>
    <xf numFmtId="0" fontId="65" fillId="81" borderId="148" applyNumberFormat="0" applyProtection="0">
      <alignment horizontal="left" vertical="top" indent="1"/>
    </xf>
    <xf numFmtId="0" fontId="65" fillId="81" borderId="148" applyNumberFormat="0" applyProtection="0">
      <alignment horizontal="left" vertical="top" indent="1"/>
    </xf>
    <xf numFmtId="0" fontId="65" fillId="81" borderId="148" applyNumberFormat="0" applyProtection="0">
      <alignment horizontal="left" vertical="top" indent="1"/>
    </xf>
    <xf numFmtId="0" fontId="1" fillId="7" borderId="131" applyNumberFormat="0">
      <alignment readingOrder="1"/>
      <protection locked="0"/>
    </xf>
    <xf numFmtId="0" fontId="67" fillId="15" borderId="146" applyNumberFormat="0" applyProtection="0">
      <alignment horizontal="left" vertical="center" indent="1"/>
    </xf>
    <xf numFmtId="0" fontId="67" fillId="15" borderId="146" applyNumberFormat="0" applyProtection="0">
      <alignment horizontal="left" vertical="center" indent="1"/>
    </xf>
    <xf numFmtId="0" fontId="67" fillId="15" borderId="146" applyNumberFormat="0" applyProtection="0">
      <alignment horizontal="left" vertical="center" indent="1"/>
    </xf>
    <xf numFmtId="0" fontId="67" fillId="15" borderId="146" applyNumberFormat="0" applyProtection="0">
      <alignment horizontal="left" vertical="center" indent="1"/>
    </xf>
    <xf numFmtId="0" fontId="67" fillId="15" borderId="146" applyNumberFormat="0" applyProtection="0">
      <alignment horizontal="left" vertical="center" indent="1"/>
    </xf>
    <xf numFmtId="4" fontId="67" fillId="61" borderId="183" applyNumberFormat="0" applyProtection="0">
      <alignment vertical="center"/>
    </xf>
    <xf numFmtId="0" fontId="65" fillId="79" borderId="160" applyNumberFormat="0" applyProtection="0">
      <alignment horizontal="left" vertical="top" indent="1"/>
    </xf>
    <xf numFmtId="0" fontId="65" fillId="82" borderId="160" applyNumberFormat="0" applyProtection="0">
      <alignment horizontal="left" vertical="top" indent="1"/>
    </xf>
    <xf numFmtId="0" fontId="67" fillId="15" borderId="158" applyNumberFormat="0" applyProtection="0">
      <alignment horizontal="left" vertical="center" indent="1"/>
    </xf>
    <xf numFmtId="0" fontId="65" fillId="81" borderId="160" applyNumberFormat="0" applyProtection="0">
      <alignment horizontal="left" vertical="top" indent="1"/>
    </xf>
    <xf numFmtId="0" fontId="65" fillId="81" borderId="160" applyNumberFormat="0" applyProtection="0">
      <alignment horizontal="left" vertical="top" indent="1"/>
    </xf>
    <xf numFmtId="4" fontId="67" fillId="18" borderId="158" applyNumberFormat="0" applyProtection="0">
      <alignment horizontal="right" vertical="center"/>
    </xf>
    <xf numFmtId="49" fontId="5" fillId="0" borderId="127">
      <alignment horizontal="center"/>
    </xf>
    <xf numFmtId="49" fontId="5" fillId="0" borderId="127">
      <alignment horizontal="left"/>
    </xf>
    <xf numFmtId="4" fontId="67" fillId="81" borderId="158" applyNumberFormat="0" applyProtection="0">
      <alignment horizontal="right" vertical="center"/>
    </xf>
    <xf numFmtId="4" fontId="48" fillId="66" borderId="159" applyNumberFormat="0" applyProtection="0">
      <alignment horizontal="right" vertical="center"/>
    </xf>
    <xf numFmtId="4" fontId="67" fillId="77" borderId="156" applyNumberFormat="0" applyProtection="0">
      <alignment horizontal="left" vertical="center" indent="1"/>
    </xf>
    <xf numFmtId="4" fontId="67" fillId="38" borderId="158" applyNumberFormat="0" applyProtection="0">
      <alignment horizontal="right" vertical="center"/>
    </xf>
    <xf numFmtId="4" fontId="67" fillId="18" borderId="158" applyNumberFormat="0" applyProtection="0">
      <alignment horizontal="right" vertical="center"/>
    </xf>
    <xf numFmtId="0" fontId="65" fillId="82" borderId="160" applyNumberFormat="0" applyProtection="0">
      <alignment horizontal="left" vertical="top" indent="1"/>
    </xf>
    <xf numFmtId="4" fontId="48" fillId="69" borderId="159" applyNumberFormat="0" applyProtection="0">
      <alignment horizontal="right" vertical="center"/>
    </xf>
    <xf numFmtId="4" fontId="48" fillId="70" borderId="159" applyNumberFormat="0" applyProtection="0">
      <alignment horizontal="right" vertical="center"/>
    </xf>
    <xf numFmtId="4" fontId="67" fillId="81" borderId="146" applyNumberFormat="0" applyProtection="0">
      <alignment horizontal="right" vertical="center"/>
    </xf>
    <xf numFmtId="4" fontId="67" fillId="31" borderId="144" applyNumberFormat="0" applyProtection="0">
      <alignment horizontal="right" vertical="center"/>
    </xf>
    <xf numFmtId="0" fontId="5" fillId="0" borderId="127">
      <alignment horizontal="center"/>
    </xf>
    <xf numFmtId="0" fontId="6" fillId="0" borderId="127">
      <alignment horizontal="center" vertical="center" wrapText="1"/>
    </xf>
    <xf numFmtId="4" fontId="52" fillId="79" borderId="144" applyNumberFormat="0" applyProtection="0">
      <alignment horizontal="left" vertical="center" indent="1"/>
    </xf>
    <xf numFmtId="0" fontId="5" fillId="0" borderId="127">
      <alignment horizontal="center"/>
    </xf>
    <xf numFmtId="4" fontId="52" fillId="79" borderId="144" applyNumberFormat="0" applyProtection="0">
      <alignment horizontal="left" vertical="center" indent="1"/>
    </xf>
    <xf numFmtId="0" fontId="6" fillId="0" borderId="127">
      <alignment horizontal="center" vertical="center" wrapText="1"/>
    </xf>
    <xf numFmtId="0" fontId="6" fillId="0" borderId="127">
      <alignment horizontal="center" vertical="center" wrapText="1"/>
    </xf>
    <xf numFmtId="0" fontId="5" fillId="0" borderId="127">
      <alignment horizontal="center"/>
    </xf>
    <xf numFmtId="4" fontId="52" fillId="79" borderId="144" applyNumberFormat="0" applyProtection="0">
      <alignment horizontal="left" vertical="center" indent="1"/>
    </xf>
    <xf numFmtId="4" fontId="1" fillId="63" borderId="136" applyNumberFormat="0" applyProtection="0">
      <alignment vertical="center"/>
    </xf>
    <xf numFmtId="4" fontId="1" fillId="63" borderId="136" applyNumberFormat="0" applyProtection="0">
      <alignment vertical="center"/>
    </xf>
    <xf numFmtId="4" fontId="1" fillId="63" borderId="136" applyNumberFormat="0" applyProtection="0">
      <alignment vertical="center"/>
    </xf>
    <xf numFmtId="4" fontId="1" fillId="91" borderId="135" applyNumberFormat="0" applyProtection="0">
      <alignment vertical="center"/>
    </xf>
    <xf numFmtId="4" fontId="39" fillId="91" borderId="127" applyNumberFormat="0" applyProtection="0">
      <alignment vertical="center"/>
    </xf>
    <xf numFmtId="4" fontId="39" fillId="91" borderId="127" applyNumberFormat="0" applyProtection="0">
      <alignment vertical="center"/>
    </xf>
    <xf numFmtId="4" fontId="39" fillId="91" borderId="127" applyNumberFormat="0" applyProtection="0">
      <alignment vertical="center"/>
    </xf>
    <xf numFmtId="4" fontId="39" fillId="91" borderId="127" applyNumberFormat="0" applyProtection="0">
      <alignment vertical="center"/>
    </xf>
    <xf numFmtId="4" fontId="39" fillId="91" borderId="127" applyNumberFormat="0" applyProtection="0">
      <alignment vertical="center"/>
    </xf>
    <xf numFmtId="4" fontId="39" fillId="91" borderId="127" applyNumberFormat="0" applyProtection="0">
      <alignment vertical="center"/>
    </xf>
    <xf numFmtId="4" fontId="39" fillId="91" borderId="127" applyNumberFormat="0" applyProtection="0">
      <alignment vertical="center"/>
    </xf>
    <xf numFmtId="4" fontId="39" fillId="91" borderId="127" applyNumberFormat="0" applyProtection="0">
      <alignment vertical="center"/>
    </xf>
    <xf numFmtId="4" fontId="39" fillId="91" borderId="127" applyNumberFormat="0" applyProtection="0">
      <alignment vertical="center"/>
    </xf>
    <xf numFmtId="4" fontId="39" fillId="91" borderId="127" applyNumberFormat="0" applyProtection="0">
      <alignment vertical="center"/>
    </xf>
    <xf numFmtId="4" fontId="48" fillId="91" borderId="135" applyNumberFormat="0" applyProtection="0">
      <alignment horizontal="left" vertical="center" indent="1"/>
    </xf>
    <xf numFmtId="4" fontId="1" fillId="51" borderId="136" applyNumberFormat="0" applyProtection="0">
      <alignment horizontal="left" vertical="center" indent="1"/>
    </xf>
    <xf numFmtId="4" fontId="1" fillId="51" borderId="136" applyNumberFormat="0" applyProtection="0">
      <alignment horizontal="left" vertical="center" indent="1"/>
    </xf>
    <xf numFmtId="4" fontId="1" fillId="51" borderId="136" applyNumberFormat="0" applyProtection="0">
      <alignment horizontal="left" vertical="center" indent="1"/>
    </xf>
    <xf numFmtId="4" fontId="1" fillId="51" borderId="136" applyNumberFormat="0" applyProtection="0">
      <alignment horizontal="left" vertical="center" indent="1"/>
    </xf>
    <xf numFmtId="4" fontId="1" fillId="51" borderId="136" applyNumberFormat="0" applyProtection="0">
      <alignment horizontal="left" vertical="center" indent="1"/>
    </xf>
    <xf numFmtId="4" fontId="48" fillId="91" borderId="135" applyNumberFormat="0" applyProtection="0">
      <alignment horizontal="left" vertical="center" indent="1"/>
    </xf>
    <xf numFmtId="0" fontId="1" fillId="63" borderId="136" applyNumberFormat="0" applyProtection="0">
      <alignment horizontal="left" vertical="top" indent="1"/>
    </xf>
    <xf numFmtId="0" fontId="1" fillId="63" borderId="136" applyNumberFormat="0" applyProtection="0">
      <alignment horizontal="left" vertical="top" indent="1"/>
    </xf>
    <xf numFmtId="0" fontId="1" fillId="63" borderId="136" applyNumberFormat="0" applyProtection="0">
      <alignment horizontal="left" vertical="top" indent="1"/>
    </xf>
    <xf numFmtId="0" fontId="1" fillId="63" borderId="136" applyNumberFormat="0" applyProtection="0">
      <alignment horizontal="left" vertical="top" indent="1"/>
    </xf>
    <xf numFmtId="0" fontId="1" fillId="63" borderId="136" applyNumberFormat="0" applyProtection="0">
      <alignment horizontal="left" vertical="top" indent="1"/>
    </xf>
    <xf numFmtId="4" fontId="48" fillId="78" borderId="135" applyNumberFormat="0" applyProtection="0">
      <alignment horizontal="right" vertical="center"/>
    </xf>
    <xf numFmtId="4" fontId="67" fillId="0" borderId="134" applyNumberFormat="0" applyProtection="0">
      <alignment horizontal="right" vertical="center"/>
    </xf>
    <xf numFmtId="4" fontId="67" fillId="0" borderId="134" applyNumberFormat="0" applyProtection="0">
      <alignment horizontal="right" vertical="center"/>
    </xf>
    <xf numFmtId="4" fontId="67" fillId="0" borderId="134" applyNumberFormat="0" applyProtection="0">
      <alignment horizontal="right" vertical="center"/>
    </xf>
    <xf numFmtId="4" fontId="67" fillId="0" borderId="134" applyNumberFormat="0" applyProtection="0">
      <alignment horizontal="right" vertical="center"/>
    </xf>
    <xf numFmtId="4" fontId="67" fillId="0" borderId="134" applyNumberFormat="0" applyProtection="0">
      <alignment horizontal="right" vertical="center"/>
    </xf>
    <xf numFmtId="4" fontId="1" fillId="78" borderId="135" applyNumberFormat="0" applyProtection="0">
      <alignment horizontal="right" vertical="center"/>
    </xf>
    <xf numFmtId="4" fontId="39" fillId="2" borderId="134" applyNumberFormat="0" applyProtection="0">
      <alignment horizontal="right" vertical="center"/>
    </xf>
    <xf numFmtId="4" fontId="39" fillId="2" borderId="134" applyNumberFormat="0" applyProtection="0">
      <alignment horizontal="right" vertical="center"/>
    </xf>
    <xf numFmtId="4" fontId="39" fillId="2" borderId="134" applyNumberFormat="0" applyProtection="0">
      <alignment horizontal="right" vertical="center"/>
    </xf>
    <xf numFmtId="4" fontId="39" fillId="2" borderId="134" applyNumberFormat="0" applyProtection="0">
      <alignment horizontal="right" vertical="center"/>
    </xf>
    <xf numFmtId="4" fontId="39" fillId="2" borderId="134" applyNumberFormat="0" applyProtection="0">
      <alignment horizontal="right" vertical="center"/>
    </xf>
    <xf numFmtId="0" fontId="44" fillId="63" borderId="182" applyNumberFormat="0" applyFont="0" applyAlignment="0" applyProtection="0"/>
    <xf numFmtId="4" fontId="67" fillId="21" borderId="134" applyNumberFormat="0" applyProtection="0">
      <alignment horizontal="left" vertical="center" indent="1"/>
    </xf>
    <xf numFmtId="4" fontId="67" fillId="21" borderId="134" applyNumberFormat="0" applyProtection="0">
      <alignment horizontal="left" vertical="center" indent="1"/>
    </xf>
    <xf numFmtId="4" fontId="67" fillId="21" borderId="134" applyNumberFormat="0" applyProtection="0">
      <alignment horizontal="left" vertical="center" indent="1"/>
    </xf>
    <xf numFmtId="4" fontId="67" fillId="21" borderId="134" applyNumberFormat="0" applyProtection="0">
      <alignment horizontal="left" vertical="center" indent="1"/>
    </xf>
    <xf numFmtId="4" fontId="67" fillId="21" borderId="134" applyNumberFormat="0" applyProtection="0">
      <alignment horizontal="left" vertical="center" indent="1"/>
    </xf>
    <xf numFmtId="4" fontId="67" fillId="21" borderId="134" applyNumberFormat="0" applyProtection="0">
      <alignment horizontal="left" vertical="center" indent="1"/>
    </xf>
    <xf numFmtId="4" fontId="67" fillId="21" borderId="158" applyNumberFormat="0" applyProtection="0">
      <alignment horizontal="left" vertical="center" indent="1"/>
    </xf>
    <xf numFmtId="0" fontId="1" fillId="81" borderId="136" applyNumberFormat="0" applyProtection="0">
      <alignment horizontal="left" vertical="top" indent="1"/>
    </xf>
    <xf numFmtId="0" fontId="1" fillId="81" borderId="136" applyNumberFormat="0" applyProtection="0">
      <alignment horizontal="left" vertical="top" indent="1"/>
    </xf>
    <xf numFmtId="0" fontId="1" fillId="81" borderId="136" applyNumberFormat="0" applyProtection="0">
      <alignment horizontal="left" vertical="top" indent="1"/>
    </xf>
    <xf numFmtId="0" fontId="1" fillId="81" borderId="136" applyNumberFormat="0" applyProtection="0">
      <alignment horizontal="left" vertical="top" indent="1"/>
    </xf>
    <xf numFmtId="0" fontId="1" fillId="81" borderId="136" applyNumberFormat="0" applyProtection="0">
      <alignment horizontal="left" vertical="top" indent="1"/>
    </xf>
    <xf numFmtId="4" fontId="67" fillId="21" borderId="158" applyNumberFormat="0" applyProtection="0">
      <alignment horizontal="left" vertical="center" indent="1"/>
    </xf>
    <xf numFmtId="4" fontId="39" fillId="92" borderId="132" applyNumberFormat="0" applyProtection="0">
      <alignment horizontal="left" vertical="center" indent="1"/>
    </xf>
    <xf numFmtId="4" fontId="39" fillId="92" borderId="132" applyNumberFormat="0" applyProtection="0">
      <alignment horizontal="left" vertical="center" indent="1"/>
    </xf>
    <xf numFmtId="4" fontId="39" fillId="92" borderId="132" applyNumberFormat="0" applyProtection="0">
      <alignment horizontal="left" vertical="center" indent="1"/>
    </xf>
    <xf numFmtId="4" fontId="39" fillId="92" borderId="132" applyNumberFormat="0" applyProtection="0">
      <alignment horizontal="left" vertical="center" indent="1"/>
    </xf>
    <xf numFmtId="4" fontId="39" fillId="92" borderId="132" applyNumberFormat="0" applyProtection="0">
      <alignment horizontal="left" vertical="center" indent="1"/>
    </xf>
    <xf numFmtId="0" fontId="67" fillId="93" borderId="127"/>
    <xf numFmtId="0" fontId="67" fillId="93" borderId="127"/>
    <xf numFmtId="4" fontId="1" fillId="78" borderId="135" applyNumberFormat="0" applyProtection="0">
      <alignment horizontal="right" vertical="center"/>
    </xf>
    <xf numFmtId="4" fontId="39" fillId="90" borderId="134" applyNumberFormat="0" applyProtection="0">
      <alignment horizontal="right" vertical="center"/>
    </xf>
    <xf numFmtId="4" fontId="39" fillId="90" borderId="134" applyNumberFormat="0" applyProtection="0">
      <alignment horizontal="right" vertical="center"/>
    </xf>
    <xf numFmtId="4" fontId="39" fillId="90" borderId="134" applyNumberFormat="0" applyProtection="0">
      <alignment horizontal="right" vertical="center"/>
    </xf>
    <xf numFmtId="4" fontId="39" fillId="90" borderId="134" applyNumberFormat="0" applyProtection="0">
      <alignment horizontal="right" vertical="center"/>
    </xf>
    <xf numFmtId="4" fontId="39" fillId="90" borderId="134" applyNumberFormat="0" applyProtection="0">
      <alignment horizontal="right" vertical="center"/>
    </xf>
    <xf numFmtId="4" fontId="67" fillId="21" borderId="158" applyNumberFormat="0" applyProtection="0">
      <alignment horizontal="left" vertical="center" indent="1"/>
    </xf>
    <xf numFmtId="2" fontId="1" fillId="94" borderId="130" applyProtection="0"/>
    <xf numFmtId="2" fontId="1" fillId="94" borderId="130" applyProtection="0"/>
    <xf numFmtId="4" fontId="67" fillId="21" borderId="158" applyNumberFormat="0" applyProtection="0">
      <alignment horizontal="left" vertical="center" indent="1"/>
    </xf>
    <xf numFmtId="4" fontId="67" fillId="21" borderId="158" applyNumberFormat="0" applyProtection="0">
      <alignment horizontal="left" vertical="center" indent="1"/>
    </xf>
    <xf numFmtId="2" fontId="1" fillId="95" borderId="130" applyProtection="0"/>
    <xf numFmtId="2" fontId="1" fillId="96" borderId="130" applyProtection="0"/>
    <xf numFmtId="2" fontId="1" fillId="97" borderId="130" applyProtection="0"/>
    <xf numFmtId="2" fontId="1" fillId="97" borderId="130" applyProtection="0">
      <alignment horizontal="center"/>
    </xf>
    <xf numFmtId="2" fontId="1" fillId="96" borderId="130" applyProtection="0">
      <alignment horizontal="center"/>
    </xf>
    <xf numFmtId="4" fontId="48" fillId="65" borderId="159" applyNumberFormat="0" applyProtection="0">
      <alignment horizontal="right" vertical="center"/>
    </xf>
    <xf numFmtId="4" fontId="67" fillId="10" borderId="158" applyNumberFormat="0" applyProtection="0">
      <alignment horizontal="right" vertical="center"/>
    </xf>
    <xf numFmtId="0" fontId="39" fillId="0" borderId="132">
      <alignment horizontal="left" vertical="top" wrapText="1"/>
    </xf>
    <xf numFmtId="4" fontId="67" fillId="10" borderId="158" applyNumberFormat="0" applyProtection="0">
      <alignment horizontal="right" vertical="center"/>
    </xf>
    <xf numFmtId="4" fontId="67" fillId="10" borderId="158" applyNumberFormat="0" applyProtection="0">
      <alignment horizontal="right" vertical="center"/>
    </xf>
    <xf numFmtId="0" fontId="74" fillId="0" borderId="139" applyNumberFormat="0" applyFill="0" applyAlignment="0" applyProtection="0"/>
    <xf numFmtId="0" fontId="40" fillId="0" borderId="139" applyNumberFormat="0" applyFill="0" applyAlignment="0" applyProtection="0"/>
    <xf numFmtId="4" fontId="67" fillId="10" borderId="158" applyNumberFormat="0" applyProtection="0">
      <alignment horizontal="right" vertical="center"/>
    </xf>
    <xf numFmtId="4" fontId="67" fillId="10" borderId="158" applyNumberFormat="0" applyProtection="0">
      <alignment horizontal="right" vertical="center"/>
    </xf>
    <xf numFmtId="4" fontId="67" fillId="67" borderId="158" applyNumberFormat="0" applyProtection="0">
      <alignment horizontal="right" vertical="center"/>
    </xf>
    <xf numFmtId="4" fontId="67" fillId="67" borderId="158" applyNumberFormat="0" applyProtection="0">
      <alignment horizontal="right" vertical="center"/>
    </xf>
    <xf numFmtId="4" fontId="67" fillId="67" borderId="158" applyNumberFormat="0" applyProtection="0">
      <alignment horizontal="right" vertical="center"/>
    </xf>
    <xf numFmtId="4" fontId="67" fillId="67" borderId="158" applyNumberFormat="0" applyProtection="0">
      <alignment horizontal="right" vertical="center"/>
    </xf>
    <xf numFmtId="4" fontId="67" fillId="67" borderId="158" applyNumberFormat="0" applyProtection="0">
      <alignment horizontal="right" vertical="center"/>
    </xf>
    <xf numFmtId="4" fontId="48" fillId="68" borderId="159" applyNumberFormat="0" applyProtection="0">
      <alignment horizontal="right" vertical="center"/>
    </xf>
    <xf numFmtId="0" fontId="39" fillId="14" borderId="131" applyNumberFormat="0" applyAlignment="0" applyProtection="0"/>
    <xf numFmtId="0" fontId="39" fillId="51" borderId="135" applyNumberFormat="0" applyAlignment="0" applyProtection="0"/>
    <xf numFmtId="0" fontId="39" fillId="51" borderId="131" applyNumberFormat="0" applyAlignment="0" applyProtection="0"/>
    <xf numFmtId="4" fontId="67" fillId="31" borderId="156" applyNumberFormat="0" applyProtection="0">
      <alignment horizontal="right" vertical="center"/>
    </xf>
    <xf numFmtId="4" fontId="67" fillId="31" borderId="156" applyNumberFormat="0" applyProtection="0">
      <alignment horizontal="right" vertical="center"/>
    </xf>
    <xf numFmtId="4" fontId="67" fillId="31" borderId="156" applyNumberFormat="0" applyProtection="0">
      <alignment horizontal="right" vertical="center"/>
    </xf>
    <xf numFmtId="4" fontId="67" fillId="31" borderId="156" applyNumberFormat="0" applyProtection="0">
      <alignment horizontal="right" vertical="center"/>
    </xf>
    <xf numFmtId="4" fontId="67" fillId="31" borderId="156" applyNumberFormat="0" applyProtection="0">
      <alignment horizontal="right" vertical="center"/>
    </xf>
    <xf numFmtId="0" fontId="39" fillId="0" borderId="139" applyNumberFormat="0" applyFill="0" applyAlignment="0" applyProtection="0"/>
    <xf numFmtId="4" fontId="67" fillId="18" borderId="158" applyNumberFormat="0" applyProtection="0">
      <alignment horizontal="right" vertical="center"/>
    </xf>
    <xf numFmtId="4" fontId="67" fillId="18" borderId="158" applyNumberFormat="0" applyProtection="0">
      <alignment horizontal="right" vertical="center"/>
    </xf>
    <xf numFmtId="4" fontId="67" fillId="18" borderId="158" applyNumberFormat="0" applyProtection="0">
      <alignment horizontal="right" vertical="center"/>
    </xf>
    <xf numFmtId="4" fontId="67" fillId="22" borderId="158" applyNumberFormat="0" applyProtection="0">
      <alignment horizontal="right" vertical="center"/>
    </xf>
    <xf numFmtId="4" fontId="67" fillId="22" borderId="158" applyNumberFormat="0" applyProtection="0">
      <alignment horizontal="right" vertical="center"/>
    </xf>
    <xf numFmtId="4" fontId="67" fillId="22" borderId="158" applyNumberFormat="0" applyProtection="0">
      <alignment horizontal="right" vertical="center"/>
    </xf>
    <xf numFmtId="4" fontId="67" fillId="22" borderId="158" applyNumberFormat="0" applyProtection="0">
      <alignment horizontal="right" vertical="center"/>
    </xf>
    <xf numFmtId="4" fontId="67" fillId="22" borderId="158" applyNumberFormat="0" applyProtection="0">
      <alignment horizontal="right" vertical="center"/>
    </xf>
    <xf numFmtId="4" fontId="48" fillId="71" borderId="159" applyNumberFormat="0" applyProtection="0">
      <alignment horizontal="right" vertical="center"/>
    </xf>
    <xf numFmtId="4" fontId="67" fillId="45" borderId="158" applyNumberFormat="0" applyProtection="0">
      <alignment horizontal="right" vertical="center"/>
    </xf>
    <xf numFmtId="4" fontId="67" fillId="45" borderId="158" applyNumberFormat="0" applyProtection="0">
      <alignment horizontal="right" vertical="center"/>
    </xf>
    <xf numFmtId="4" fontId="67" fillId="45" borderId="158" applyNumberFormat="0" applyProtection="0">
      <alignment horizontal="right" vertical="center"/>
    </xf>
    <xf numFmtId="4" fontId="67" fillId="45" borderId="158" applyNumberFormat="0" applyProtection="0">
      <alignment horizontal="right" vertical="center"/>
    </xf>
    <xf numFmtId="4" fontId="67" fillId="45" borderId="158" applyNumberFormat="0" applyProtection="0">
      <alignment horizontal="right" vertical="center"/>
    </xf>
    <xf numFmtId="4" fontId="48" fillId="72" borderId="159" applyNumberFormat="0" applyProtection="0">
      <alignment horizontal="right" vertical="center"/>
    </xf>
    <xf numFmtId="4" fontId="67" fillId="38" borderId="158" applyNumberFormat="0" applyProtection="0">
      <alignment horizontal="right" vertical="center"/>
    </xf>
    <xf numFmtId="4" fontId="67" fillId="38" borderId="158" applyNumberFormat="0" applyProtection="0">
      <alignment horizontal="right" vertical="center"/>
    </xf>
    <xf numFmtId="4" fontId="67" fillId="38" borderId="158" applyNumberFormat="0" applyProtection="0">
      <alignment horizontal="right" vertical="center"/>
    </xf>
    <xf numFmtId="4" fontId="67" fillId="38" borderId="158" applyNumberFormat="0" applyProtection="0">
      <alignment horizontal="right" vertical="center"/>
    </xf>
    <xf numFmtId="4" fontId="48" fillId="73" borderId="159" applyNumberFormat="0" applyProtection="0">
      <alignment horizontal="right" vertical="center"/>
    </xf>
    <xf numFmtId="4" fontId="67" fillId="74" borderId="158" applyNumberFormat="0" applyProtection="0">
      <alignment horizontal="right" vertical="center"/>
    </xf>
    <xf numFmtId="4" fontId="67" fillId="74" borderId="158" applyNumberFormat="0" applyProtection="0">
      <alignment horizontal="right" vertical="center"/>
    </xf>
    <xf numFmtId="4" fontId="67" fillId="74" borderId="158" applyNumberFormat="0" applyProtection="0">
      <alignment horizontal="right" vertical="center"/>
    </xf>
    <xf numFmtId="4" fontId="67" fillId="74" borderId="158" applyNumberFormat="0" applyProtection="0">
      <alignment horizontal="right" vertical="center"/>
    </xf>
    <xf numFmtId="4" fontId="67" fillId="74" borderId="158" applyNumberFormat="0" applyProtection="0">
      <alignment horizontal="right" vertical="center"/>
    </xf>
    <xf numFmtId="4" fontId="48" fillId="75" borderId="159" applyNumberFormat="0" applyProtection="0">
      <alignment horizontal="right" vertical="center"/>
    </xf>
    <xf numFmtId="4" fontId="67" fillId="17" borderId="158" applyNumberFormat="0" applyProtection="0">
      <alignment horizontal="right" vertical="center"/>
    </xf>
    <xf numFmtId="4" fontId="67" fillId="17" borderId="158" applyNumberFormat="0" applyProtection="0">
      <alignment horizontal="right" vertical="center"/>
    </xf>
    <xf numFmtId="4" fontId="67" fillId="17" borderId="158" applyNumberFormat="0" applyProtection="0">
      <alignment horizontal="right" vertical="center"/>
    </xf>
    <xf numFmtId="4" fontId="67" fillId="17" borderId="158" applyNumberFormat="0" applyProtection="0">
      <alignment horizontal="right" vertical="center"/>
    </xf>
    <xf numFmtId="4" fontId="67" fillId="17" borderId="158" applyNumberFormat="0" applyProtection="0">
      <alignment horizontal="right" vertical="center"/>
    </xf>
    <xf numFmtId="4" fontId="68" fillId="76" borderId="159" applyNumberFormat="0" applyProtection="0">
      <alignment horizontal="left" vertical="center" indent="1"/>
    </xf>
    <xf numFmtId="4" fontId="67" fillId="77" borderId="156" applyNumberFormat="0" applyProtection="0">
      <alignment horizontal="left" vertical="center" indent="1"/>
    </xf>
    <xf numFmtId="4" fontId="67" fillId="77" borderId="156" applyNumberFormat="0" applyProtection="0">
      <alignment horizontal="left" vertical="center" indent="1"/>
    </xf>
    <xf numFmtId="4" fontId="67" fillId="77" borderId="156" applyNumberFormat="0" applyProtection="0">
      <alignment horizontal="left" vertical="center" indent="1"/>
    </xf>
    <xf numFmtId="0" fontId="65" fillId="46" borderId="183" applyNumberFormat="0" applyFont="0" applyAlignment="0" applyProtection="0"/>
    <xf numFmtId="4" fontId="52" fillId="79" borderId="156" applyNumberFormat="0" applyProtection="0">
      <alignment horizontal="left" vertical="center" indent="1"/>
    </xf>
    <xf numFmtId="4" fontId="52" fillId="79" borderId="156" applyNumberFormat="0" applyProtection="0">
      <alignment horizontal="left" vertical="center" indent="1"/>
    </xf>
    <xf numFmtId="4" fontId="52" fillId="79" borderId="156" applyNumberFormat="0" applyProtection="0">
      <alignment horizontal="left" vertical="center" indent="1"/>
    </xf>
    <xf numFmtId="4" fontId="52" fillId="79" borderId="156" applyNumberFormat="0" applyProtection="0">
      <alignment horizontal="left" vertical="center" indent="1"/>
    </xf>
    <xf numFmtId="4" fontId="52" fillId="79" borderId="156" applyNumberFormat="0" applyProtection="0">
      <alignment horizontal="left" vertical="center" indent="1"/>
    </xf>
    <xf numFmtId="0" fontId="65" fillId="46" borderId="183" applyNumberFormat="0" applyFont="0" applyAlignment="0" applyProtection="0"/>
    <xf numFmtId="4" fontId="52" fillId="79" borderId="156" applyNumberFormat="0" applyProtection="0">
      <alignment horizontal="left" vertical="center" indent="1"/>
    </xf>
    <xf numFmtId="4" fontId="52" fillId="79" borderId="156" applyNumberFormat="0" applyProtection="0">
      <alignment horizontal="left" vertical="center" indent="1"/>
    </xf>
    <xf numFmtId="4" fontId="52" fillId="79" borderId="156" applyNumberFormat="0" applyProtection="0">
      <alignment horizontal="left" vertical="center" indent="1"/>
    </xf>
    <xf numFmtId="4" fontId="52" fillId="79" borderId="156" applyNumberFormat="0" applyProtection="0">
      <alignment horizontal="left" vertical="center" indent="1"/>
    </xf>
    <xf numFmtId="4" fontId="52" fillId="79" borderId="156" applyNumberFormat="0" applyProtection="0">
      <alignment horizontal="left" vertical="center" indent="1"/>
    </xf>
    <xf numFmtId="0" fontId="65" fillId="46" borderId="183" applyNumberFormat="0" applyFont="0" applyAlignment="0" applyProtection="0"/>
    <xf numFmtId="4" fontId="67" fillId="81" borderId="158" applyNumberFormat="0" applyProtection="0">
      <alignment horizontal="right" vertical="center"/>
    </xf>
    <xf numFmtId="4" fontId="67" fillId="81" borderId="158" applyNumberFormat="0" applyProtection="0">
      <alignment horizontal="right" vertical="center"/>
    </xf>
    <xf numFmtId="4" fontId="67" fillId="81" borderId="158" applyNumberFormat="0" applyProtection="0">
      <alignment horizontal="right" vertical="center"/>
    </xf>
    <xf numFmtId="4" fontId="67" fillId="81" borderId="158" applyNumberFormat="0" applyProtection="0">
      <alignment horizontal="right" vertical="center"/>
    </xf>
    <xf numFmtId="4" fontId="67" fillId="82" borderId="156" applyNumberFormat="0" applyProtection="0">
      <alignment horizontal="left" vertical="center" indent="1"/>
    </xf>
    <xf numFmtId="4" fontId="67" fillId="82" borderId="156" applyNumberFormat="0" applyProtection="0">
      <alignment horizontal="left" vertical="center" indent="1"/>
    </xf>
    <xf numFmtId="4" fontId="67" fillId="82" borderId="156" applyNumberFormat="0" applyProtection="0">
      <alignment horizontal="left" vertical="center" indent="1"/>
    </xf>
    <xf numFmtId="4" fontId="67" fillId="82" borderId="156" applyNumberFormat="0" applyProtection="0">
      <alignment horizontal="left" vertical="center" indent="1"/>
    </xf>
    <xf numFmtId="4" fontId="67" fillId="82" borderId="156" applyNumberFormat="0" applyProtection="0">
      <alignment horizontal="left" vertical="center" indent="1"/>
    </xf>
    <xf numFmtId="0" fontId="66" fillId="51" borderId="184" applyNumberFormat="0" applyAlignment="0" applyProtection="0"/>
    <xf numFmtId="4" fontId="67" fillId="81" borderId="156" applyNumberFormat="0" applyProtection="0">
      <alignment horizontal="left" vertical="center" indent="1"/>
    </xf>
    <xf numFmtId="4" fontId="67" fillId="81" borderId="156" applyNumberFormat="0" applyProtection="0">
      <alignment horizontal="left" vertical="center" indent="1"/>
    </xf>
    <xf numFmtId="4" fontId="67" fillId="81" borderId="156" applyNumberFormat="0" applyProtection="0">
      <alignment horizontal="left" vertical="center" indent="1"/>
    </xf>
    <xf numFmtId="4" fontId="67" fillId="81" borderId="156" applyNumberFormat="0" applyProtection="0">
      <alignment horizontal="left" vertical="center" indent="1"/>
    </xf>
    <xf numFmtId="4" fontId="67" fillId="81" borderId="156" applyNumberFormat="0" applyProtection="0">
      <alignment horizontal="left" vertical="center" indent="1"/>
    </xf>
    <xf numFmtId="0" fontId="1" fillId="51" borderId="184" applyNumberFormat="0" applyAlignment="0" applyProtection="0"/>
    <xf numFmtId="0" fontId="67" fillId="51" borderId="158" applyNumberFormat="0" applyProtection="0">
      <alignment horizontal="left" vertical="center" indent="1"/>
    </xf>
    <xf numFmtId="0" fontId="67" fillId="51" borderId="158" applyNumberFormat="0" applyProtection="0">
      <alignment horizontal="left" vertical="center" indent="1"/>
    </xf>
    <xf numFmtId="0" fontId="67" fillId="51" borderId="158" applyNumberFormat="0" applyProtection="0">
      <alignment horizontal="left" vertical="center" indent="1"/>
    </xf>
    <xf numFmtId="0" fontId="67" fillId="51" borderId="158" applyNumberFormat="0" applyProtection="0">
      <alignment horizontal="left" vertical="center" indent="1"/>
    </xf>
    <xf numFmtId="0" fontId="67" fillId="51" borderId="158" applyNumberFormat="0" applyProtection="0">
      <alignment horizontal="left" vertical="center" indent="1"/>
    </xf>
    <xf numFmtId="0" fontId="67" fillId="51" borderId="158" applyNumberFormat="0" applyProtection="0">
      <alignment horizontal="left" vertical="center" indent="1"/>
    </xf>
    <xf numFmtId="0" fontId="65" fillId="79" borderId="160" applyNumberFormat="0" applyProtection="0">
      <alignment horizontal="left" vertical="top" indent="1"/>
    </xf>
    <xf numFmtId="0" fontId="65" fillId="79" borderId="160" applyNumberFormat="0" applyProtection="0">
      <alignment horizontal="left" vertical="top" indent="1"/>
    </xf>
    <xf numFmtId="0" fontId="65" fillId="79" borderId="160" applyNumberFormat="0" applyProtection="0">
      <alignment horizontal="left" vertical="top" indent="1"/>
    </xf>
    <xf numFmtId="0" fontId="65" fillId="79" borderId="160" applyNumberFormat="0" applyProtection="0">
      <alignment horizontal="left" vertical="top" indent="1"/>
    </xf>
    <xf numFmtId="0" fontId="65" fillId="79" borderId="160" applyNumberFormat="0" applyProtection="0">
      <alignment horizontal="left" vertical="top" indent="1"/>
    </xf>
    <xf numFmtId="0" fontId="65" fillId="79" borderId="160" applyNumberFormat="0" applyProtection="0">
      <alignment horizontal="left" vertical="top" indent="1"/>
    </xf>
    <xf numFmtId="0" fontId="65" fillId="79" borderId="160" applyNumberFormat="0" applyProtection="0">
      <alignment horizontal="left" vertical="top" indent="1"/>
    </xf>
    <xf numFmtId="0" fontId="45" fillId="0" borderId="194">
      <alignment horizontal="center" vertical="top" wrapText="1"/>
    </xf>
    <xf numFmtId="0" fontId="67" fillId="86" borderId="158" applyNumberFormat="0" applyProtection="0">
      <alignment horizontal="left" vertical="center" indent="1"/>
    </xf>
    <xf numFmtId="0" fontId="67" fillId="86" borderId="158" applyNumberFormat="0" applyProtection="0">
      <alignment horizontal="left" vertical="center" indent="1"/>
    </xf>
    <xf numFmtId="0" fontId="67" fillId="86" borderId="158" applyNumberFormat="0" applyProtection="0">
      <alignment horizontal="left" vertical="center" indent="1"/>
    </xf>
    <xf numFmtId="0" fontId="65" fillId="81" borderId="160" applyNumberFormat="0" applyProtection="0">
      <alignment horizontal="left" vertical="top" indent="1"/>
    </xf>
    <xf numFmtId="0" fontId="65" fillId="81" borderId="160" applyNumberFormat="0" applyProtection="0">
      <alignment horizontal="left" vertical="top" indent="1"/>
    </xf>
    <xf numFmtId="0" fontId="65" fillId="81" borderId="160" applyNumberFormat="0" applyProtection="0">
      <alignment horizontal="left" vertical="top" indent="1"/>
    </xf>
    <xf numFmtId="0" fontId="65" fillId="81" borderId="160" applyNumberFormat="0" applyProtection="0">
      <alignment horizontal="left" vertical="top" indent="1"/>
    </xf>
    <xf numFmtId="0" fontId="65" fillId="81" borderId="160" applyNumberFormat="0" applyProtection="0">
      <alignment horizontal="left" vertical="top" indent="1"/>
    </xf>
    <xf numFmtId="0" fontId="44" fillId="63" borderId="133" applyNumberFormat="0" applyFont="0" applyAlignment="0" applyProtection="0"/>
    <xf numFmtId="0" fontId="67" fillId="15" borderId="158" applyNumberFormat="0" applyProtection="0">
      <alignment horizontal="left" vertical="center" indent="1"/>
    </xf>
    <xf numFmtId="0" fontId="67" fillId="15" borderId="158" applyNumberFormat="0" applyProtection="0">
      <alignment horizontal="left" vertical="center" indent="1"/>
    </xf>
    <xf numFmtId="0" fontId="67" fillId="15" borderId="158" applyNumberFormat="0" applyProtection="0">
      <alignment horizontal="left" vertical="center" indent="1"/>
    </xf>
    <xf numFmtId="0" fontId="67" fillId="15" borderId="158" applyNumberFormat="0" applyProtection="0">
      <alignment horizontal="left" vertical="center" indent="1"/>
    </xf>
    <xf numFmtId="0" fontId="38" fillId="89" borderId="159" applyNumberFormat="0" applyProtection="0">
      <alignment horizontal="left" vertical="center" indent="1"/>
    </xf>
    <xf numFmtId="0" fontId="65" fillId="15" borderId="160" applyNumberFormat="0" applyProtection="0">
      <alignment horizontal="left" vertical="top" indent="1"/>
    </xf>
    <xf numFmtId="0" fontId="65" fillId="15" borderId="160" applyNumberFormat="0" applyProtection="0">
      <alignment horizontal="left" vertical="top" indent="1"/>
    </xf>
    <xf numFmtId="0" fontId="65" fillId="15" borderId="160" applyNumberFormat="0" applyProtection="0">
      <alignment horizontal="left" vertical="top" indent="1"/>
    </xf>
    <xf numFmtId="0" fontId="65" fillId="15" borderId="160" applyNumberFormat="0" applyProtection="0">
      <alignment horizontal="left" vertical="top" indent="1"/>
    </xf>
    <xf numFmtId="0" fontId="65" fillId="15" borderId="160" applyNumberFormat="0" applyProtection="0">
      <alignment horizontal="left" vertical="top" indent="1"/>
    </xf>
    <xf numFmtId="0" fontId="65" fillId="15" borderId="160" applyNumberFormat="0" applyProtection="0">
      <alignment horizontal="left" vertical="top" indent="1"/>
    </xf>
    <xf numFmtId="0" fontId="65" fillId="15" borderId="160" applyNumberFormat="0" applyProtection="0">
      <alignment horizontal="left" vertical="top" indent="1"/>
    </xf>
    <xf numFmtId="0" fontId="65" fillId="15" borderId="160" applyNumberFormat="0" applyProtection="0">
      <alignment horizontal="left" vertical="top" indent="1"/>
    </xf>
    <xf numFmtId="0" fontId="67" fillId="82" borderId="158" applyNumberFormat="0" applyProtection="0">
      <alignment horizontal="left" vertical="center" indent="1"/>
    </xf>
    <xf numFmtId="0" fontId="1" fillId="0" borderId="129"/>
    <xf numFmtId="0" fontId="67" fillId="82" borderId="158" applyNumberFormat="0" applyProtection="0">
      <alignment horizontal="left" vertical="center" indent="1"/>
    </xf>
    <xf numFmtId="0" fontId="67" fillId="82" borderId="158" applyNumberFormat="0" applyProtection="0">
      <alignment horizontal="left" vertical="center" indent="1"/>
    </xf>
    <xf numFmtId="0" fontId="67" fillId="82" borderId="158" applyNumberFormat="0" applyProtection="0">
      <alignment horizontal="left" vertical="center" indent="1"/>
    </xf>
    <xf numFmtId="0" fontId="67" fillId="82" borderId="158" applyNumberFormat="0" applyProtection="0">
      <alignment horizontal="left" vertical="center" indent="1"/>
    </xf>
    <xf numFmtId="0" fontId="38" fillId="7" borderId="159" applyNumberFormat="0" applyProtection="0">
      <alignment horizontal="left" vertical="center" indent="1"/>
    </xf>
    <xf numFmtId="0" fontId="65" fillId="82" borderId="160" applyNumberFormat="0" applyProtection="0">
      <alignment horizontal="left" vertical="top" indent="1"/>
    </xf>
    <xf numFmtId="0" fontId="65" fillId="82" borderId="160" applyNumberFormat="0" applyProtection="0">
      <alignment horizontal="left" vertical="top" indent="1"/>
    </xf>
    <xf numFmtId="0" fontId="65" fillId="82" borderId="160" applyNumberFormat="0" applyProtection="0">
      <alignment horizontal="left" vertical="top" indent="1"/>
    </xf>
    <xf numFmtId="0" fontId="65" fillId="82" borderId="160" applyNumberFormat="0" applyProtection="0">
      <alignment horizontal="left" vertical="top" indent="1"/>
    </xf>
    <xf numFmtId="0" fontId="65" fillId="82" borderId="160" applyNumberFormat="0" applyProtection="0">
      <alignment horizontal="left" vertical="top" indent="1"/>
    </xf>
    <xf numFmtId="0" fontId="65" fillId="82" borderId="160" applyNumberFormat="0" applyProtection="0">
      <alignment horizontal="left" vertical="top" indent="1"/>
    </xf>
    <xf numFmtId="0" fontId="44" fillId="63" borderId="207" applyNumberFormat="0" applyFont="0" applyAlignment="0" applyProtection="0"/>
    <xf numFmtId="0" fontId="45" fillId="0" borderId="168">
      <alignment horizontal="left" vertical="top" wrapText="1"/>
    </xf>
    <xf numFmtId="0" fontId="65" fillId="46" borderId="208" applyNumberFormat="0" applyFont="0" applyAlignment="0" applyProtection="0"/>
    <xf numFmtId="0" fontId="65" fillId="46" borderId="208" applyNumberFormat="0" applyFont="0" applyAlignment="0" applyProtection="0"/>
    <xf numFmtId="0" fontId="65" fillId="46" borderId="208" applyNumberFormat="0" applyFont="0" applyAlignment="0" applyProtection="0"/>
    <xf numFmtId="4" fontId="48" fillId="64" borderId="184" applyNumberFormat="0" applyProtection="0">
      <alignment vertical="center"/>
    </xf>
    <xf numFmtId="4" fontId="67" fillId="61" borderId="183" applyNumberFormat="0" applyProtection="0">
      <alignment vertical="center"/>
    </xf>
    <xf numFmtId="4" fontId="67" fillId="61" borderId="183" applyNumberFormat="0" applyProtection="0">
      <alignment vertical="center"/>
    </xf>
    <xf numFmtId="4" fontId="67" fillId="61" borderId="183" applyNumberFormat="0" applyProtection="0">
      <alignment vertical="center"/>
    </xf>
    <xf numFmtId="0" fontId="1" fillId="7" borderId="143" applyNumberFormat="0">
      <alignment readingOrder="1"/>
      <protection locked="0"/>
    </xf>
    <xf numFmtId="4" fontId="67" fillId="61" borderId="183" applyNumberFormat="0" applyProtection="0">
      <alignment vertical="center"/>
    </xf>
    <xf numFmtId="0" fontId="71" fillId="79" borderId="161" applyBorder="0"/>
    <xf numFmtId="4" fontId="48" fillId="91" borderId="159" applyNumberFormat="0" applyProtection="0">
      <alignment vertical="center"/>
    </xf>
    <xf numFmtId="4" fontId="1" fillId="63" borderId="160" applyNumberFormat="0" applyProtection="0">
      <alignment vertical="center"/>
    </xf>
    <xf numFmtId="4" fontId="1" fillId="63" borderId="160" applyNumberFormat="0" applyProtection="0">
      <alignment vertical="center"/>
    </xf>
    <xf numFmtId="4" fontId="39" fillId="64" borderId="196" applyNumberFormat="0" applyProtection="0">
      <alignment vertical="center"/>
    </xf>
    <xf numFmtId="0" fontId="65" fillId="79" borderId="172" applyNumberFormat="0" applyProtection="0">
      <alignment horizontal="left" vertical="top" indent="1"/>
    </xf>
    <xf numFmtId="0" fontId="65" fillId="82" borderId="172" applyNumberFormat="0" applyProtection="0">
      <alignment horizontal="left" vertical="top" indent="1"/>
    </xf>
    <xf numFmtId="0" fontId="65" fillId="81" borderId="172" applyNumberFormat="0" applyProtection="0">
      <alignment horizontal="left" vertical="top" indent="1"/>
    </xf>
    <xf numFmtId="0" fontId="65" fillId="81" borderId="172" applyNumberFormat="0" applyProtection="0">
      <alignment horizontal="left" vertical="top" indent="1"/>
    </xf>
    <xf numFmtId="4" fontId="48" fillId="69" borderId="171" applyNumberFormat="0" applyProtection="0">
      <alignment horizontal="right" vertical="center"/>
    </xf>
    <xf numFmtId="4" fontId="67" fillId="67" borderId="170" applyNumberFormat="0" applyProtection="0">
      <alignment horizontal="right" vertical="center"/>
    </xf>
    <xf numFmtId="4" fontId="67" fillId="67" borderId="170" applyNumberFormat="0" applyProtection="0">
      <alignment horizontal="right" vertical="center"/>
    </xf>
    <xf numFmtId="4" fontId="67" fillId="81" borderId="170" applyNumberFormat="0" applyProtection="0">
      <alignment horizontal="right" vertical="center"/>
    </xf>
    <xf numFmtId="4" fontId="67" fillId="10" borderId="170" applyNumberFormat="0" applyProtection="0">
      <alignment horizontal="right" vertical="center"/>
    </xf>
    <xf numFmtId="4" fontId="67" fillId="17" borderId="170" applyNumberFormat="0" applyProtection="0">
      <alignment horizontal="right" vertical="center"/>
    </xf>
    <xf numFmtId="4" fontId="67" fillId="38" borderId="170" applyNumberFormat="0" applyProtection="0">
      <alignment horizontal="right" vertical="center"/>
    </xf>
    <xf numFmtId="0" fontId="65" fillId="81" borderId="172" applyNumberFormat="0" applyProtection="0">
      <alignment horizontal="left" vertical="top" indent="1"/>
    </xf>
    <xf numFmtId="4" fontId="67" fillId="31" borderId="168" applyNumberFormat="0" applyProtection="0">
      <alignment horizontal="right" vertical="center"/>
    </xf>
    <xf numFmtId="0" fontId="65" fillId="82" borderId="172" applyNumberFormat="0" applyProtection="0">
      <alignment horizontal="left" vertical="top" indent="1"/>
    </xf>
    <xf numFmtId="4" fontId="67" fillId="31" borderId="168" applyNumberFormat="0" applyProtection="0">
      <alignment horizontal="right" vertical="center"/>
    </xf>
    <xf numFmtId="4" fontId="67" fillId="18" borderId="170" applyNumberFormat="0" applyProtection="0">
      <alignment horizontal="right" vertical="center"/>
    </xf>
    <xf numFmtId="0" fontId="65" fillId="81" borderId="160" applyNumberFormat="0" applyProtection="0">
      <alignment horizontal="left" vertical="top" indent="1"/>
    </xf>
    <xf numFmtId="4" fontId="67" fillId="77" borderId="156" applyNumberFormat="0" applyProtection="0">
      <alignment horizontal="left" vertical="center" indent="1"/>
    </xf>
    <xf numFmtId="0" fontId="5" fillId="0" borderId="140">
      <alignment horizontal="center"/>
    </xf>
    <xf numFmtId="0" fontId="6" fillId="0" borderId="140">
      <alignment horizontal="center" vertical="center" wrapText="1"/>
    </xf>
    <xf numFmtId="0" fontId="67" fillId="86" borderId="158" applyNumberFormat="0" applyProtection="0">
      <alignment horizontal="left" vertical="center" indent="1"/>
    </xf>
    <xf numFmtId="0" fontId="5" fillId="0" borderId="140">
      <alignment horizontal="center"/>
    </xf>
    <xf numFmtId="0" fontId="67" fillId="86" borderId="158" applyNumberFormat="0" applyProtection="0">
      <alignment horizontal="left" vertical="center" indent="1"/>
    </xf>
    <xf numFmtId="0" fontId="6" fillId="0" borderId="140">
      <alignment horizontal="center" vertical="center" wrapText="1"/>
    </xf>
    <xf numFmtId="0" fontId="6" fillId="0" borderId="140">
      <alignment horizontal="center" vertical="center" wrapText="1"/>
    </xf>
    <xf numFmtId="0" fontId="5" fillId="0" borderId="140">
      <alignment horizontal="center"/>
    </xf>
    <xf numFmtId="0" fontId="67" fillId="86" borderId="158" applyNumberFormat="0" applyProtection="0">
      <alignment horizontal="left" vertical="center" indent="1"/>
    </xf>
    <xf numFmtId="0" fontId="38" fillId="89" borderId="147" applyNumberFormat="0" applyProtection="0">
      <alignment horizontal="left" vertical="center" indent="1"/>
    </xf>
    <xf numFmtId="0" fontId="65" fillId="15" borderId="148" applyNumberFormat="0" applyProtection="0">
      <alignment horizontal="left" vertical="top" indent="1"/>
    </xf>
    <xf numFmtId="0" fontId="65" fillId="15" borderId="148" applyNumberFormat="0" applyProtection="0">
      <alignment horizontal="left" vertical="top" indent="1"/>
    </xf>
    <xf numFmtId="0" fontId="65" fillId="15" borderId="148" applyNumberFormat="0" applyProtection="0">
      <alignment horizontal="left" vertical="top" indent="1"/>
    </xf>
    <xf numFmtId="0" fontId="65" fillId="15" borderId="148" applyNumberFormat="0" applyProtection="0">
      <alignment horizontal="left" vertical="top" indent="1"/>
    </xf>
    <xf numFmtId="0" fontId="65" fillId="15" borderId="148" applyNumberFormat="0" applyProtection="0">
      <alignment horizontal="left" vertical="top" indent="1"/>
    </xf>
    <xf numFmtId="0" fontId="65" fillId="15" borderId="148" applyNumberFormat="0" applyProtection="0">
      <alignment horizontal="left" vertical="top" indent="1"/>
    </xf>
    <xf numFmtId="0" fontId="65" fillId="15" borderId="148" applyNumberFormat="0" applyProtection="0">
      <alignment horizontal="left" vertical="top" indent="1"/>
    </xf>
    <xf numFmtId="0" fontId="65" fillId="15" borderId="148" applyNumberFormat="0" applyProtection="0">
      <alignment horizontal="left" vertical="top" indent="1"/>
    </xf>
    <xf numFmtId="0" fontId="65" fillId="46" borderId="196" applyNumberFormat="0" applyFont="0" applyAlignment="0" applyProtection="0"/>
    <xf numFmtId="0" fontId="67" fillId="82" borderId="146" applyNumberFormat="0" applyProtection="0">
      <alignment horizontal="left" vertical="center" indent="1"/>
    </xf>
    <xf numFmtId="0" fontId="67" fillId="82" borderId="146" applyNumberFormat="0" applyProtection="0">
      <alignment horizontal="left" vertical="center" indent="1"/>
    </xf>
    <xf numFmtId="0" fontId="67" fillId="82" borderId="146" applyNumberFormat="0" applyProtection="0">
      <alignment horizontal="left" vertical="center" indent="1"/>
    </xf>
    <xf numFmtId="0" fontId="67" fillId="82" borderId="146" applyNumberFormat="0" applyProtection="0">
      <alignment horizontal="left" vertical="center" indent="1"/>
    </xf>
    <xf numFmtId="0" fontId="67" fillId="82" borderId="146" applyNumberFormat="0" applyProtection="0">
      <alignment horizontal="left" vertical="center" indent="1"/>
    </xf>
    <xf numFmtId="0" fontId="38" fillId="7" borderId="147" applyNumberFormat="0" applyProtection="0">
      <alignment horizontal="left" vertical="center" indent="1"/>
    </xf>
    <xf numFmtId="0" fontId="65" fillId="82" borderId="148" applyNumberFormat="0" applyProtection="0">
      <alignment horizontal="left" vertical="top" indent="1"/>
    </xf>
    <xf numFmtId="0" fontId="65" fillId="82" borderId="148" applyNumberFormat="0" applyProtection="0">
      <alignment horizontal="left" vertical="top" indent="1"/>
    </xf>
    <xf numFmtId="0" fontId="65" fillId="82" borderId="148" applyNumberFormat="0" applyProtection="0">
      <alignment horizontal="left" vertical="top" indent="1"/>
    </xf>
    <xf numFmtId="0" fontId="65" fillId="82" borderId="148" applyNumberFormat="0" applyProtection="0">
      <alignment horizontal="left" vertical="top" indent="1"/>
    </xf>
    <xf numFmtId="0" fontId="65" fillId="82" borderId="148" applyNumberFormat="0" applyProtection="0">
      <alignment horizontal="left" vertical="top" indent="1"/>
    </xf>
    <xf numFmtId="0" fontId="65" fillId="82" borderId="148" applyNumberFormat="0" applyProtection="0">
      <alignment horizontal="left" vertical="top" indent="1"/>
    </xf>
    <xf numFmtId="0" fontId="65" fillId="82" borderId="148" applyNumberFormat="0" applyProtection="0">
      <alignment horizontal="left" vertical="top" indent="1"/>
    </xf>
    <xf numFmtId="0" fontId="65" fillId="82" borderId="148" applyNumberFormat="0" applyProtection="0">
      <alignment horizontal="left" vertical="top" indent="1"/>
    </xf>
    <xf numFmtId="0" fontId="66" fillId="51" borderId="197" applyNumberFormat="0" applyAlignment="0" applyProtection="0"/>
    <xf numFmtId="0" fontId="45" fillId="0" borderId="156">
      <alignment horizontal="left" vertical="top" wrapText="1"/>
    </xf>
    <xf numFmtId="4" fontId="48" fillId="64" borderId="171" applyNumberFormat="0" applyProtection="0">
      <alignment vertical="center"/>
    </xf>
    <xf numFmtId="4" fontId="67" fillId="61" borderId="170" applyNumberFormat="0" applyProtection="0">
      <alignment vertical="center"/>
    </xf>
    <xf numFmtId="4" fontId="67" fillId="61" borderId="170" applyNumberFormat="0" applyProtection="0">
      <alignment vertical="center"/>
    </xf>
    <xf numFmtId="4" fontId="67" fillId="61" borderId="170" applyNumberFormat="0" applyProtection="0">
      <alignment vertical="center"/>
    </xf>
    <xf numFmtId="4" fontId="67" fillId="61" borderId="170" applyNumberFormat="0" applyProtection="0">
      <alignment vertical="center"/>
    </xf>
    <xf numFmtId="4" fontId="67" fillId="61" borderId="170" applyNumberFormat="0" applyProtection="0">
      <alignment vertical="center"/>
    </xf>
    <xf numFmtId="4" fontId="1" fillId="64" borderId="171" applyNumberFormat="0" applyProtection="0">
      <alignment vertical="center"/>
    </xf>
    <xf numFmtId="4" fontId="39" fillId="64" borderId="170" applyNumberFormat="0" applyProtection="0">
      <alignment vertical="center"/>
    </xf>
    <xf numFmtId="0" fontId="71" fillId="79" borderId="149" applyBorder="0"/>
    <xf numFmtId="4" fontId="48" fillId="91" borderId="147" applyNumberFormat="0" applyProtection="0">
      <alignment vertical="center"/>
    </xf>
    <xf numFmtId="4" fontId="1" fillId="63" borderId="148" applyNumberFormat="0" applyProtection="0">
      <alignment vertical="center"/>
    </xf>
    <xf numFmtId="4" fontId="1" fillId="63" borderId="148" applyNumberFormat="0" applyProtection="0">
      <alignment vertical="center"/>
    </xf>
    <xf numFmtId="4" fontId="1" fillId="63" borderId="148" applyNumberFormat="0" applyProtection="0">
      <alignment vertical="center"/>
    </xf>
    <xf numFmtId="4" fontId="1" fillId="63" borderId="148" applyNumberFormat="0" applyProtection="0">
      <alignment vertical="center"/>
    </xf>
    <xf numFmtId="4" fontId="1" fillId="63" borderId="148" applyNumberFormat="0" applyProtection="0">
      <alignment vertical="center"/>
    </xf>
    <xf numFmtId="4" fontId="1" fillId="91" borderId="147" applyNumberFormat="0" applyProtection="0">
      <alignment vertical="center"/>
    </xf>
    <xf numFmtId="4" fontId="39" fillId="64" borderId="170" applyNumberFormat="0" applyProtection="0">
      <alignment vertical="center"/>
    </xf>
    <xf numFmtId="4" fontId="39" fillId="64" borderId="170" applyNumberFormat="0" applyProtection="0">
      <alignment vertical="center"/>
    </xf>
    <xf numFmtId="4" fontId="39" fillId="64" borderId="170" applyNumberFormat="0" applyProtection="0">
      <alignment vertical="center"/>
    </xf>
    <xf numFmtId="4" fontId="39" fillId="64" borderId="170" applyNumberFormat="0" applyProtection="0">
      <alignment vertical="center"/>
    </xf>
    <xf numFmtId="4" fontId="48" fillId="64" borderId="171" applyNumberFormat="0" applyProtection="0">
      <alignment horizontal="left" vertical="center" indent="1"/>
    </xf>
    <xf numFmtId="4" fontId="67" fillId="64" borderId="170" applyNumberFormat="0" applyProtection="0">
      <alignment horizontal="left" vertical="center" indent="1"/>
    </xf>
    <xf numFmtId="4" fontId="67" fillId="64" borderId="170" applyNumberFormat="0" applyProtection="0">
      <alignment horizontal="left" vertical="center" indent="1"/>
    </xf>
    <xf numFmtId="4" fontId="67" fillId="64" borderId="170" applyNumberFormat="0" applyProtection="0">
      <alignment horizontal="left" vertical="center" indent="1"/>
    </xf>
    <xf numFmtId="4" fontId="67" fillId="64" borderId="170" applyNumberFormat="0" applyProtection="0">
      <alignment horizontal="left" vertical="center" indent="1"/>
    </xf>
    <xf numFmtId="4" fontId="67" fillId="64" borderId="170" applyNumberFormat="0" applyProtection="0">
      <alignment horizontal="left" vertical="center" indent="1"/>
    </xf>
    <xf numFmtId="4" fontId="48" fillId="91" borderId="147" applyNumberFormat="0" applyProtection="0">
      <alignment horizontal="left" vertical="center" indent="1"/>
    </xf>
    <xf numFmtId="4" fontId="1" fillId="51" borderId="148" applyNumberFormat="0" applyProtection="0">
      <alignment horizontal="left" vertical="center" indent="1"/>
    </xf>
    <xf numFmtId="4" fontId="1" fillId="51" borderId="148" applyNumberFormat="0" applyProtection="0">
      <alignment horizontal="left" vertical="center" indent="1"/>
    </xf>
    <xf numFmtId="4" fontId="1" fillId="51" borderId="148" applyNumberFormat="0" applyProtection="0">
      <alignment horizontal="left" vertical="center" indent="1"/>
    </xf>
    <xf numFmtId="4" fontId="1" fillId="51" borderId="148" applyNumberFormat="0" applyProtection="0">
      <alignment horizontal="left" vertical="center" indent="1"/>
    </xf>
    <xf numFmtId="4" fontId="1" fillId="51" borderId="148" applyNumberFormat="0" applyProtection="0">
      <alignment horizontal="left" vertical="center" indent="1"/>
    </xf>
    <xf numFmtId="4" fontId="48" fillId="91" borderId="147" applyNumberFormat="0" applyProtection="0">
      <alignment horizontal="left" vertical="center" indent="1"/>
    </xf>
    <xf numFmtId="0" fontId="1" fillId="63" borderId="148" applyNumberFormat="0" applyProtection="0">
      <alignment horizontal="left" vertical="top" indent="1"/>
    </xf>
    <xf numFmtId="0" fontId="1" fillId="63" borderId="148" applyNumberFormat="0" applyProtection="0">
      <alignment horizontal="left" vertical="top" indent="1"/>
    </xf>
    <xf numFmtId="0" fontId="1" fillId="63" borderId="148" applyNumberFormat="0" applyProtection="0">
      <alignment horizontal="left" vertical="top" indent="1"/>
    </xf>
    <xf numFmtId="0" fontId="1" fillId="63" borderId="148" applyNumberFormat="0" applyProtection="0">
      <alignment horizontal="left" vertical="top" indent="1"/>
    </xf>
    <xf numFmtId="0" fontId="1" fillId="63" borderId="148" applyNumberFormat="0" applyProtection="0">
      <alignment horizontal="left" vertical="top" indent="1"/>
    </xf>
    <xf numFmtId="4" fontId="48" fillId="78" borderId="147" applyNumberFormat="0" applyProtection="0">
      <alignment horizontal="right" vertical="center"/>
    </xf>
    <xf numFmtId="4" fontId="67" fillId="0" borderId="146" applyNumberFormat="0" applyProtection="0">
      <alignment horizontal="right" vertical="center"/>
    </xf>
    <xf numFmtId="4" fontId="67" fillId="0" borderId="146" applyNumberFormat="0" applyProtection="0">
      <alignment horizontal="right" vertical="center"/>
    </xf>
    <xf numFmtId="4" fontId="67" fillId="0" borderId="146" applyNumberFormat="0" applyProtection="0">
      <alignment horizontal="right" vertical="center"/>
    </xf>
    <xf numFmtId="4" fontId="67" fillId="0" borderId="146" applyNumberFormat="0" applyProtection="0">
      <alignment horizontal="right" vertical="center"/>
    </xf>
    <xf numFmtId="4" fontId="67" fillId="0" borderId="146" applyNumberFormat="0" applyProtection="0">
      <alignment horizontal="right" vertical="center"/>
    </xf>
    <xf numFmtId="4" fontId="1" fillId="78" borderId="147" applyNumberFormat="0" applyProtection="0">
      <alignment horizontal="right" vertical="center"/>
    </xf>
    <xf numFmtId="4" fontId="39" fillId="2" borderId="146" applyNumberFormat="0" applyProtection="0">
      <alignment horizontal="right" vertical="center"/>
    </xf>
    <xf numFmtId="4" fontId="39" fillId="2" borderId="146" applyNumberFormat="0" applyProtection="0">
      <alignment horizontal="right" vertical="center"/>
    </xf>
    <xf numFmtId="4" fontId="39" fillId="2" borderId="146" applyNumberFormat="0" applyProtection="0">
      <alignment horizontal="right" vertical="center"/>
    </xf>
    <xf numFmtId="4" fontId="39" fillId="2" borderId="146" applyNumberFormat="0" applyProtection="0">
      <alignment horizontal="right" vertical="center"/>
    </xf>
    <xf numFmtId="4" fontId="39" fillId="2" borderId="146" applyNumberFormat="0" applyProtection="0">
      <alignment horizontal="right" vertical="center"/>
    </xf>
    <xf numFmtId="4" fontId="48" fillId="64" borderId="171" applyNumberFormat="0" applyProtection="0">
      <alignment horizontal="left" vertical="center" indent="1"/>
    </xf>
    <xf numFmtId="4" fontId="67" fillId="21" borderId="146" applyNumberFormat="0" applyProtection="0">
      <alignment horizontal="left" vertical="center" indent="1"/>
    </xf>
    <xf numFmtId="4" fontId="67" fillId="21" borderId="146" applyNumberFormat="0" applyProtection="0">
      <alignment horizontal="left" vertical="center" indent="1"/>
    </xf>
    <xf numFmtId="4" fontId="67" fillId="21" borderId="146" applyNumberFormat="0" applyProtection="0">
      <alignment horizontal="left" vertical="center" indent="1"/>
    </xf>
    <xf numFmtId="4" fontId="67" fillId="21" borderId="146" applyNumberFormat="0" applyProtection="0">
      <alignment horizontal="left" vertical="center" indent="1"/>
    </xf>
    <xf numFmtId="4" fontId="67" fillId="21" borderId="146" applyNumberFormat="0" applyProtection="0">
      <alignment horizontal="left" vertical="center" indent="1"/>
    </xf>
    <xf numFmtId="4" fontId="67" fillId="21" borderId="146" applyNumberFormat="0" applyProtection="0">
      <alignment horizontal="left" vertical="center" indent="1"/>
    </xf>
    <xf numFmtId="0" fontId="39" fillId="61" borderId="172" applyNumberFormat="0" applyProtection="0">
      <alignment horizontal="left" vertical="top" indent="1"/>
    </xf>
    <xf numFmtId="0" fontId="1" fillId="81" borderId="148" applyNumberFormat="0" applyProtection="0">
      <alignment horizontal="left" vertical="top" indent="1"/>
    </xf>
    <xf numFmtId="0" fontId="1" fillId="81" borderId="148" applyNumberFormat="0" applyProtection="0">
      <alignment horizontal="left" vertical="top" indent="1"/>
    </xf>
    <xf numFmtId="0" fontId="1" fillId="81" borderId="148" applyNumberFormat="0" applyProtection="0">
      <alignment horizontal="left" vertical="top" indent="1"/>
    </xf>
    <xf numFmtId="0" fontId="1" fillId="81" borderId="148" applyNumberFormat="0" applyProtection="0">
      <alignment horizontal="left" vertical="top" indent="1"/>
    </xf>
    <xf numFmtId="0" fontId="1" fillId="81" borderId="148" applyNumberFormat="0" applyProtection="0">
      <alignment horizontal="left" vertical="top" indent="1"/>
    </xf>
    <xf numFmtId="0" fontId="39" fillId="61" borderId="172" applyNumberFormat="0" applyProtection="0">
      <alignment horizontal="left" vertical="top" indent="1"/>
    </xf>
    <xf numFmtId="4" fontId="39" fillId="92" borderId="144" applyNumberFormat="0" applyProtection="0">
      <alignment horizontal="left" vertical="center" indent="1"/>
    </xf>
    <xf numFmtId="4" fontId="39" fillId="92" borderId="144" applyNumberFormat="0" applyProtection="0">
      <alignment horizontal="left" vertical="center" indent="1"/>
    </xf>
    <xf numFmtId="4" fontId="39" fillId="92" borderId="144" applyNumberFormat="0" applyProtection="0">
      <alignment horizontal="left" vertical="center" indent="1"/>
    </xf>
    <xf numFmtId="4" fontId="39" fillId="92" borderId="144" applyNumberFormat="0" applyProtection="0">
      <alignment horizontal="left" vertical="center" indent="1"/>
    </xf>
    <xf numFmtId="4" fontId="39" fillId="92" borderId="144" applyNumberFormat="0" applyProtection="0">
      <alignment horizontal="left" vertical="center" indent="1"/>
    </xf>
    <xf numFmtId="0" fontId="39" fillId="61" borderId="172" applyNumberFormat="0" applyProtection="0">
      <alignment horizontal="left" vertical="top" indent="1"/>
    </xf>
    <xf numFmtId="0" fontId="39" fillId="61" borderId="172" applyNumberFormat="0" applyProtection="0">
      <alignment horizontal="left" vertical="top" indent="1"/>
    </xf>
    <xf numFmtId="4" fontId="1" fillId="78" borderId="147" applyNumberFormat="0" applyProtection="0">
      <alignment horizontal="right" vertical="center"/>
    </xf>
    <xf numFmtId="4" fontId="39" fillId="90" borderId="146" applyNumberFormat="0" applyProtection="0">
      <alignment horizontal="right" vertical="center"/>
    </xf>
    <xf numFmtId="4" fontId="39" fillId="90" borderId="146" applyNumberFormat="0" applyProtection="0">
      <alignment horizontal="right" vertical="center"/>
    </xf>
    <xf numFmtId="4" fontId="39" fillId="90" borderId="146" applyNumberFormat="0" applyProtection="0">
      <alignment horizontal="right" vertical="center"/>
    </xf>
    <xf numFmtId="4" fontId="39" fillId="90" borderId="146" applyNumberFormat="0" applyProtection="0">
      <alignment horizontal="right" vertical="center"/>
    </xf>
    <xf numFmtId="4" fontId="39" fillId="90" borderId="146" applyNumberFormat="0" applyProtection="0">
      <alignment horizontal="right" vertical="center"/>
    </xf>
    <xf numFmtId="0" fontId="39" fillId="61" borderId="172" applyNumberFormat="0" applyProtection="0">
      <alignment horizontal="left" vertical="top" indent="1"/>
    </xf>
    <xf numFmtId="2" fontId="1" fillId="94" borderId="142" applyProtection="0"/>
    <xf numFmtId="2" fontId="1" fillId="94" borderId="142" applyProtection="0"/>
    <xf numFmtId="0" fontId="1" fillId="51" borderId="197" applyNumberFormat="0" applyAlignment="0" applyProtection="0"/>
    <xf numFmtId="4" fontId="67" fillId="21" borderId="170" applyNumberFormat="0" applyProtection="0">
      <alignment horizontal="left" vertical="center" indent="1"/>
    </xf>
    <xf numFmtId="2" fontId="1" fillId="95" borderId="142" applyProtection="0"/>
    <xf numFmtId="2" fontId="1" fillId="96" borderId="142" applyProtection="0"/>
    <xf numFmtId="2" fontId="1" fillId="97" borderId="142" applyProtection="0"/>
    <xf numFmtId="2" fontId="1" fillId="97" borderId="142" applyProtection="0">
      <alignment horizontal="center"/>
    </xf>
    <xf numFmtId="2" fontId="1" fillId="96" borderId="142" applyProtection="0">
      <alignment horizontal="center"/>
    </xf>
    <xf numFmtId="4" fontId="67" fillId="21" borderId="170" applyNumberFormat="0" applyProtection="0">
      <alignment horizontal="left" vertical="center" indent="1"/>
    </xf>
    <xf numFmtId="4" fontId="67" fillId="21" borderId="170" applyNumberFormat="0" applyProtection="0">
      <alignment horizontal="left" vertical="center" indent="1"/>
    </xf>
    <xf numFmtId="4" fontId="67" fillId="21" borderId="170" applyNumberFormat="0" applyProtection="0">
      <alignment horizontal="left" vertical="center" indent="1"/>
    </xf>
    <xf numFmtId="0" fontId="39" fillId="0" borderId="144">
      <alignment horizontal="left" vertical="top" wrapText="1"/>
    </xf>
    <xf numFmtId="4" fontId="67" fillId="21" borderId="170" applyNumberFormat="0" applyProtection="0">
      <alignment horizontal="left" vertical="center" indent="1"/>
    </xf>
    <xf numFmtId="0" fontId="74" fillId="0" borderId="150" applyNumberFormat="0" applyFill="0" applyAlignment="0" applyProtection="0"/>
    <xf numFmtId="0" fontId="40" fillId="0" borderId="150" applyNumberFormat="0" applyFill="0" applyAlignment="0" applyProtection="0"/>
    <xf numFmtId="4" fontId="48" fillId="65" borderId="171" applyNumberFormat="0" applyProtection="0">
      <alignment horizontal="right" vertical="center"/>
    </xf>
    <xf numFmtId="4" fontId="67" fillId="10" borderId="170" applyNumberFormat="0" applyProtection="0">
      <alignment horizontal="right" vertical="center"/>
    </xf>
    <xf numFmtId="4" fontId="67" fillId="10" borderId="170" applyNumberFormat="0" applyProtection="0">
      <alignment horizontal="right" vertical="center"/>
    </xf>
    <xf numFmtId="4" fontId="67" fillId="10" borderId="170" applyNumberFormat="0" applyProtection="0">
      <alignment horizontal="right" vertical="center"/>
    </xf>
    <xf numFmtId="4" fontId="67" fillId="10" borderId="170" applyNumberFormat="0" applyProtection="0">
      <alignment horizontal="right" vertical="center"/>
    </xf>
    <xf numFmtId="4" fontId="48" fillId="66" borderId="171" applyNumberFormat="0" applyProtection="0">
      <alignment horizontal="right" vertical="center"/>
    </xf>
    <xf numFmtId="4" fontId="67" fillId="67" borderId="170" applyNumberFormat="0" applyProtection="0">
      <alignment horizontal="right" vertical="center"/>
    </xf>
    <xf numFmtId="4" fontId="67" fillId="67" borderId="170" applyNumberFormat="0" applyProtection="0">
      <alignment horizontal="right" vertical="center"/>
    </xf>
    <xf numFmtId="0" fontId="39" fillId="14" borderId="143" applyNumberFormat="0" applyAlignment="0" applyProtection="0"/>
    <xf numFmtId="0" fontId="39" fillId="51" borderId="147" applyNumberFormat="0" applyAlignment="0" applyProtection="0"/>
    <xf numFmtId="0" fontId="39" fillId="51" borderId="143" applyNumberFormat="0" applyAlignment="0" applyProtection="0"/>
    <xf numFmtId="4" fontId="67" fillId="67" borderId="170" applyNumberFormat="0" applyProtection="0">
      <alignment horizontal="right" vertical="center"/>
    </xf>
    <xf numFmtId="4" fontId="48" fillId="68" borderId="171" applyNumberFormat="0" applyProtection="0">
      <alignment horizontal="right" vertical="center"/>
    </xf>
    <xf numFmtId="4" fontId="67" fillId="31" borderId="168" applyNumberFormat="0" applyProtection="0">
      <alignment horizontal="right" vertical="center"/>
    </xf>
    <xf numFmtId="4" fontId="67" fillId="31" borderId="168" applyNumberFormat="0" applyProtection="0">
      <alignment horizontal="right" vertical="center"/>
    </xf>
    <xf numFmtId="4" fontId="67" fillId="31" borderId="168" applyNumberFormat="0" applyProtection="0">
      <alignment horizontal="right" vertical="center"/>
    </xf>
    <xf numFmtId="0" fontId="39" fillId="0" borderId="150" applyNumberFormat="0" applyFill="0" applyAlignment="0" applyProtection="0"/>
    <xf numFmtId="4" fontId="67" fillId="18" borderId="170" applyNumberFormat="0" applyProtection="0">
      <alignment horizontal="right" vertical="center"/>
    </xf>
    <xf numFmtId="4" fontId="67" fillId="18" borderId="170" applyNumberFormat="0" applyProtection="0">
      <alignment horizontal="right" vertical="center"/>
    </xf>
    <xf numFmtId="4" fontId="67" fillId="18" borderId="170" applyNumberFormat="0" applyProtection="0">
      <alignment horizontal="right" vertical="center"/>
    </xf>
    <xf numFmtId="4" fontId="67" fillId="18" borderId="170" applyNumberFormat="0" applyProtection="0">
      <alignment horizontal="right" vertical="center"/>
    </xf>
    <xf numFmtId="4" fontId="48" fillId="70" borderId="171" applyNumberFormat="0" applyProtection="0">
      <alignment horizontal="right" vertical="center"/>
    </xf>
    <xf numFmtId="4" fontId="67" fillId="22" borderId="170" applyNumberFormat="0" applyProtection="0">
      <alignment horizontal="right" vertical="center"/>
    </xf>
    <xf numFmtId="4" fontId="67" fillId="22" borderId="170" applyNumberFormat="0" applyProtection="0">
      <alignment horizontal="right" vertical="center"/>
    </xf>
    <xf numFmtId="4" fontId="67" fillId="22" borderId="170" applyNumberFormat="0" applyProtection="0">
      <alignment horizontal="right" vertical="center"/>
    </xf>
    <xf numFmtId="4" fontId="67" fillId="22" borderId="170" applyNumberFormat="0" applyProtection="0">
      <alignment horizontal="right" vertical="center"/>
    </xf>
    <xf numFmtId="4" fontId="67" fillId="22" borderId="170" applyNumberFormat="0" applyProtection="0">
      <alignment horizontal="right" vertical="center"/>
    </xf>
    <xf numFmtId="4" fontId="48" fillId="71" borderId="171" applyNumberFormat="0" applyProtection="0">
      <alignment horizontal="right" vertical="center"/>
    </xf>
    <xf numFmtId="4" fontId="67" fillId="45" borderId="170" applyNumberFormat="0" applyProtection="0">
      <alignment horizontal="right" vertical="center"/>
    </xf>
    <xf numFmtId="4" fontId="67" fillId="45" borderId="170" applyNumberFormat="0" applyProtection="0">
      <alignment horizontal="right" vertical="center"/>
    </xf>
    <xf numFmtId="4" fontId="67" fillId="45" borderId="170" applyNumberFormat="0" applyProtection="0">
      <alignment horizontal="right" vertical="center"/>
    </xf>
    <xf numFmtId="4" fontId="67" fillId="45" borderId="170" applyNumberFormat="0" applyProtection="0">
      <alignment horizontal="right" vertical="center"/>
    </xf>
    <xf numFmtId="4" fontId="67" fillId="45" borderId="170" applyNumberFormat="0" applyProtection="0">
      <alignment horizontal="right" vertical="center"/>
    </xf>
    <xf numFmtId="4" fontId="48" fillId="72" borderId="171" applyNumberFormat="0" applyProtection="0">
      <alignment horizontal="right" vertical="center"/>
    </xf>
    <xf numFmtId="4" fontId="67" fillId="38" borderId="170" applyNumberFormat="0" applyProtection="0">
      <alignment horizontal="right" vertical="center"/>
    </xf>
    <xf numFmtId="4" fontId="67" fillId="38" borderId="170" applyNumberFormat="0" applyProtection="0">
      <alignment horizontal="right" vertical="center"/>
    </xf>
    <xf numFmtId="4" fontId="67" fillId="38" borderId="170" applyNumberFormat="0" applyProtection="0">
      <alignment horizontal="right" vertical="center"/>
    </xf>
    <xf numFmtId="4" fontId="67" fillId="38" borderId="170" applyNumberFormat="0" applyProtection="0">
      <alignment horizontal="right" vertical="center"/>
    </xf>
    <xf numFmtId="4" fontId="48" fillId="73" borderId="171" applyNumberFormat="0" applyProtection="0">
      <alignment horizontal="right" vertical="center"/>
    </xf>
    <xf numFmtId="4" fontId="67" fillId="74" borderId="170" applyNumberFormat="0" applyProtection="0">
      <alignment horizontal="right" vertical="center"/>
    </xf>
    <xf numFmtId="4" fontId="67" fillId="74" borderId="170" applyNumberFormat="0" applyProtection="0">
      <alignment horizontal="right" vertical="center"/>
    </xf>
    <xf numFmtId="4" fontId="67" fillId="74" borderId="170" applyNumberFormat="0" applyProtection="0">
      <alignment horizontal="right" vertical="center"/>
    </xf>
    <xf numFmtId="4" fontId="67" fillId="74" borderId="170" applyNumberFormat="0" applyProtection="0">
      <alignment horizontal="right" vertical="center"/>
    </xf>
    <xf numFmtId="4" fontId="67" fillId="74" borderId="170" applyNumberFormat="0" applyProtection="0">
      <alignment horizontal="right" vertical="center"/>
    </xf>
    <xf numFmtId="4" fontId="48" fillId="75" borderId="171" applyNumberFormat="0" applyProtection="0">
      <alignment horizontal="right" vertical="center"/>
    </xf>
    <xf numFmtId="4" fontId="67" fillId="17" borderId="170" applyNumberFormat="0" applyProtection="0">
      <alignment horizontal="right" vertical="center"/>
    </xf>
    <xf numFmtId="4" fontId="67" fillId="17" borderId="170" applyNumberFormat="0" applyProtection="0">
      <alignment horizontal="right" vertical="center"/>
    </xf>
    <xf numFmtId="4" fontId="67" fillId="17" borderId="170" applyNumberFormat="0" applyProtection="0">
      <alignment horizontal="right" vertical="center"/>
    </xf>
    <xf numFmtId="4" fontId="67" fillId="17" borderId="170" applyNumberFormat="0" applyProtection="0">
      <alignment horizontal="right" vertical="center"/>
    </xf>
    <xf numFmtId="4" fontId="67" fillId="77" borderId="168" applyNumberFormat="0" applyProtection="0">
      <alignment horizontal="left" vertical="center" indent="1"/>
    </xf>
    <xf numFmtId="4" fontId="67" fillId="77" borderId="168" applyNumberFormat="0" applyProtection="0">
      <alignment horizontal="left" vertical="center" indent="1"/>
    </xf>
    <xf numFmtId="4" fontId="67" fillId="77" borderId="168" applyNumberFormat="0" applyProtection="0">
      <alignment horizontal="left" vertical="center" indent="1"/>
    </xf>
    <xf numFmtId="4" fontId="67" fillId="77" borderId="168" applyNumberFormat="0" applyProtection="0">
      <alignment horizontal="left" vertical="center" indent="1"/>
    </xf>
    <xf numFmtId="4" fontId="67" fillId="77" borderId="168" applyNumberFormat="0" applyProtection="0">
      <alignment horizontal="left" vertical="center" indent="1"/>
    </xf>
    <xf numFmtId="4" fontId="48" fillId="78" borderId="173" applyNumberFormat="0" applyProtection="0">
      <alignment horizontal="left" vertical="center" indent="1"/>
    </xf>
    <xf numFmtId="4" fontId="52" fillId="79" borderId="168" applyNumberFormat="0" applyProtection="0">
      <alignment horizontal="left" vertical="center" indent="1"/>
    </xf>
    <xf numFmtId="4" fontId="52" fillId="79" borderId="168" applyNumberFormat="0" applyProtection="0">
      <alignment horizontal="left" vertical="center" indent="1"/>
    </xf>
    <xf numFmtId="4" fontId="52" fillId="79" borderId="168" applyNumberFormat="0" applyProtection="0">
      <alignment horizontal="left" vertical="center" indent="1"/>
    </xf>
    <xf numFmtId="4" fontId="52" fillId="79" borderId="168" applyNumberFormat="0" applyProtection="0">
      <alignment horizontal="left" vertical="center" indent="1"/>
    </xf>
    <xf numFmtId="4" fontId="52" fillId="79" borderId="168" applyNumberFormat="0" applyProtection="0">
      <alignment horizontal="left" vertical="center" indent="1"/>
    </xf>
    <xf numFmtId="4" fontId="52" fillId="79" borderId="168" applyNumberFormat="0" applyProtection="0">
      <alignment horizontal="left" vertical="center" indent="1"/>
    </xf>
    <xf numFmtId="4" fontId="52" fillId="79" borderId="168" applyNumberFormat="0" applyProtection="0">
      <alignment horizontal="left" vertical="center" indent="1"/>
    </xf>
    <xf numFmtId="4" fontId="52" fillId="79" borderId="168" applyNumberFormat="0" applyProtection="0">
      <alignment horizontal="left" vertical="center" indent="1"/>
    </xf>
    <xf numFmtId="4" fontId="52" fillId="79" borderId="168" applyNumberFormat="0" applyProtection="0">
      <alignment horizontal="left" vertical="center" indent="1"/>
    </xf>
    <xf numFmtId="4" fontId="52" fillId="79" borderId="168" applyNumberFormat="0" applyProtection="0">
      <alignment horizontal="left" vertical="center" indent="1"/>
    </xf>
    <xf numFmtId="4" fontId="67" fillId="81" borderId="170" applyNumberFormat="0" applyProtection="0">
      <alignment horizontal="right" vertical="center"/>
    </xf>
    <xf numFmtId="4" fontId="67" fillId="81" borderId="170" applyNumberFormat="0" applyProtection="0">
      <alignment horizontal="right" vertical="center"/>
    </xf>
    <xf numFmtId="4" fontId="67" fillId="81" borderId="170" applyNumberFormat="0" applyProtection="0">
      <alignment horizontal="right" vertical="center"/>
    </xf>
    <xf numFmtId="4" fontId="67" fillId="81" borderId="170" applyNumberFormat="0" applyProtection="0">
      <alignment horizontal="right" vertical="center"/>
    </xf>
    <xf numFmtId="0" fontId="45" fillId="0" borderId="206">
      <alignment horizontal="center" vertical="top" wrapText="1"/>
    </xf>
    <xf numFmtId="4" fontId="67" fillId="82" borderId="168" applyNumberFormat="0" applyProtection="0">
      <alignment horizontal="left" vertical="center" indent="1"/>
    </xf>
    <xf numFmtId="4" fontId="67" fillId="82" borderId="168" applyNumberFormat="0" applyProtection="0">
      <alignment horizontal="left" vertical="center" indent="1"/>
    </xf>
    <xf numFmtId="4" fontId="67" fillId="82" borderId="168" applyNumberFormat="0" applyProtection="0">
      <alignment horizontal="left" vertical="center" indent="1"/>
    </xf>
    <xf numFmtId="4" fontId="67" fillId="82" borderId="168" applyNumberFormat="0" applyProtection="0">
      <alignment horizontal="left" vertical="center" indent="1"/>
    </xf>
    <xf numFmtId="4" fontId="67" fillId="82" borderId="168" applyNumberFormat="0" applyProtection="0">
      <alignment horizontal="left" vertical="center" indent="1"/>
    </xf>
    <xf numFmtId="4" fontId="67" fillId="81" borderId="168" applyNumberFormat="0" applyProtection="0">
      <alignment horizontal="left" vertical="center" indent="1"/>
    </xf>
    <xf numFmtId="4" fontId="67" fillId="81" borderId="168" applyNumberFormat="0" applyProtection="0">
      <alignment horizontal="left" vertical="center" indent="1"/>
    </xf>
    <xf numFmtId="4" fontId="67" fillId="81" borderId="168" applyNumberFormat="0" applyProtection="0">
      <alignment horizontal="left" vertical="center" indent="1"/>
    </xf>
    <xf numFmtId="4" fontId="67" fillId="81" borderId="168" applyNumberFormat="0" applyProtection="0">
      <alignment horizontal="left" vertical="center" indent="1"/>
    </xf>
    <xf numFmtId="4" fontId="67" fillId="81" borderId="168" applyNumberFormat="0" applyProtection="0">
      <alignment horizontal="left" vertical="center" indent="1"/>
    </xf>
    <xf numFmtId="0" fontId="67" fillId="51" borderId="170" applyNumberFormat="0" applyProtection="0">
      <alignment horizontal="left" vertical="center" indent="1"/>
    </xf>
    <xf numFmtId="0" fontId="67" fillId="51" borderId="170" applyNumberFormat="0" applyProtection="0">
      <alignment horizontal="left" vertical="center" indent="1"/>
    </xf>
    <xf numFmtId="0" fontId="67" fillId="51" borderId="170" applyNumberFormat="0" applyProtection="0">
      <alignment horizontal="left" vertical="center" indent="1"/>
    </xf>
    <xf numFmtId="0" fontId="67" fillId="51" borderId="170" applyNumberFormat="0" applyProtection="0">
      <alignment horizontal="left" vertical="center" indent="1"/>
    </xf>
    <xf numFmtId="0" fontId="67" fillId="51" borderId="170" applyNumberFormat="0" applyProtection="0">
      <alignment horizontal="left" vertical="center" indent="1"/>
    </xf>
    <xf numFmtId="0" fontId="67" fillId="51" borderId="170" applyNumberFormat="0" applyProtection="0">
      <alignment horizontal="left" vertical="center" indent="1"/>
    </xf>
    <xf numFmtId="0" fontId="65" fillId="79" borderId="172" applyNumberFormat="0" applyProtection="0">
      <alignment horizontal="left" vertical="top" indent="1"/>
    </xf>
    <xf numFmtId="0" fontId="65" fillId="79" borderId="172" applyNumberFormat="0" applyProtection="0">
      <alignment horizontal="left" vertical="top" indent="1"/>
    </xf>
    <xf numFmtId="0" fontId="65" fillId="79" borderId="172" applyNumberFormat="0" applyProtection="0">
      <alignment horizontal="left" vertical="top" indent="1"/>
    </xf>
    <xf numFmtId="0" fontId="65" fillId="79" borderId="172" applyNumberFormat="0" applyProtection="0">
      <alignment horizontal="left" vertical="top" indent="1"/>
    </xf>
    <xf numFmtId="0" fontId="65" fillId="79" borderId="172" applyNumberFormat="0" applyProtection="0">
      <alignment horizontal="left" vertical="top" indent="1"/>
    </xf>
    <xf numFmtId="0" fontId="65" fillId="79" borderId="172" applyNumberFormat="0" applyProtection="0">
      <alignment horizontal="left" vertical="top" indent="1"/>
    </xf>
    <xf numFmtId="0" fontId="65" fillId="79" borderId="172" applyNumberFormat="0" applyProtection="0">
      <alignment horizontal="left" vertical="top" indent="1"/>
    </xf>
    <xf numFmtId="0" fontId="67" fillId="86" borderId="170" applyNumberFormat="0" applyProtection="0">
      <alignment horizontal="left" vertical="center" indent="1"/>
    </xf>
    <xf numFmtId="0" fontId="67" fillId="86" borderId="170" applyNumberFormat="0" applyProtection="0">
      <alignment horizontal="left" vertical="center" indent="1"/>
    </xf>
    <xf numFmtId="0" fontId="67" fillId="86" borderId="170" applyNumberFormat="0" applyProtection="0">
      <alignment horizontal="left" vertical="center" indent="1"/>
    </xf>
    <xf numFmtId="0" fontId="67" fillId="86" borderId="170" applyNumberFormat="0" applyProtection="0">
      <alignment horizontal="left" vertical="center" indent="1"/>
    </xf>
    <xf numFmtId="0" fontId="65" fillId="46" borderId="219" applyNumberFormat="0" applyFont="0" applyAlignment="0" applyProtection="0"/>
    <xf numFmtId="0" fontId="65" fillId="81" borderId="172" applyNumberFormat="0" applyProtection="0">
      <alignment horizontal="left" vertical="top" indent="1"/>
    </xf>
    <xf numFmtId="0" fontId="65" fillId="81" borderId="172" applyNumberFormat="0" applyProtection="0">
      <alignment horizontal="left" vertical="top" indent="1"/>
    </xf>
    <xf numFmtId="0" fontId="65" fillId="81" borderId="172" applyNumberFormat="0" applyProtection="0">
      <alignment horizontal="left" vertical="top" indent="1"/>
    </xf>
    <xf numFmtId="0" fontId="65" fillId="81" borderId="172" applyNumberFormat="0" applyProtection="0">
      <alignment horizontal="left" vertical="top" indent="1"/>
    </xf>
    <xf numFmtId="0" fontId="65" fillId="81" borderId="172" applyNumberFormat="0" applyProtection="0">
      <alignment horizontal="left" vertical="top" indent="1"/>
    </xf>
    <xf numFmtId="0" fontId="44" fillId="63" borderId="145" applyNumberFormat="0" applyFont="0" applyAlignment="0" applyProtection="0"/>
    <xf numFmtId="0" fontId="65" fillId="46" borderId="219" applyNumberFormat="0" applyFont="0" applyAlignment="0" applyProtection="0"/>
    <xf numFmtId="0" fontId="67" fillId="15" borderId="170" applyNumberFormat="0" applyProtection="0">
      <alignment horizontal="left" vertical="center" indent="1"/>
    </xf>
    <xf numFmtId="0" fontId="67" fillId="15" borderId="170" applyNumberFormat="0" applyProtection="0">
      <alignment horizontal="left" vertical="center" indent="1"/>
    </xf>
    <xf numFmtId="0" fontId="67" fillId="15" borderId="170" applyNumberFormat="0" applyProtection="0">
      <alignment horizontal="left" vertical="center" indent="1"/>
    </xf>
    <xf numFmtId="0" fontId="67" fillId="15" borderId="170" applyNumberFormat="0" applyProtection="0">
      <alignment horizontal="left" vertical="center" indent="1"/>
    </xf>
    <xf numFmtId="0" fontId="67" fillId="15" borderId="170" applyNumberFormat="0" applyProtection="0">
      <alignment horizontal="left" vertical="center" indent="1"/>
    </xf>
    <xf numFmtId="0" fontId="38" fillId="89" borderId="171" applyNumberFormat="0" applyProtection="0">
      <alignment horizontal="left" vertical="center" indent="1"/>
    </xf>
    <xf numFmtId="0" fontId="65" fillId="15" borderId="172" applyNumberFormat="0" applyProtection="0">
      <alignment horizontal="left" vertical="top" indent="1"/>
    </xf>
    <xf numFmtId="0" fontId="65" fillId="15" borderId="172" applyNumberFormat="0" applyProtection="0">
      <alignment horizontal="left" vertical="top" indent="1"/>
    </xf>
    <xf numFmtId="0" fontId="65" fillId="15" borderId="172" applyNumberFormat="0" applyProtection="0">
      <alignment horizontal="left" vertical="top" indent="1"/>
    </xf>
    <xf numFmtId="0" fontId="65" fillId="15" borderId="172" applyNumberFormat="0" applyProtection="0">
      <alignment horizontal="left" vertical="top" indent="1"/>
    </xf>
    <xf numFmtId="0" fontId="65" fillId="15" borderId="172" applyNumberFormat="0" applyProtection="0">
      <alignment horizontal="left" vertical="top" indent="1"/>
    </xf>
    <xf numFmtId="0" fontId="65" fillId="15" borderId="172" applyNumberFormat="0" applyProtection="0">
      <alignment horizontal="left" vertical="top" indent="1"/>
    </xf>
    <xf numFmtId="0" fontId="65" fillId="15" borderId="172" applyNumberFormat="0" applyProtection="0">
      <alignment horizontal="left" vertical="top" indent="1"/>
    </xf>
    <xf numFmtId="0" fontId="65" fillId="15" borderId="172" applyNumberFormat="0" applyProtection="0">
      <alignment horizontal="left" vertical="top" indent="1"/>
    </xf>
    <xf numFmtId="0" fontId="45" fillId="0" borderId="181">
      <alignment horizontal="left" vertical="top" wrapText="1"/>
    </xf>
    <xf numFmtId="0" fontId="67" fillId="82" borderId="170" applyNumberFormat="0" applyProtection="0">
      <alignment horizontal="left" vertical="center" indent="1"/>
    </xf>
    <xf numFmtId="0" fontId="67" fillId="82" borderId="170" applyNumberFormat="0" applyProtection="0">
      <alignment horizontal="left" vertical="center" indent="1"/>
    </xf>
    <xf numFmtId="0" fontId="67" fillId="82" borderId="170" applyNumberFormat="0" applyProtection="0">
      <alignment horizontal="left" vertical="center" indent="1"/>
    </xf>
    <xf numFmtId="0" fontId="67" fillId="82" borderId="170" applyNumberFormat="0" applyProtection="0">
      <alignment horizontal="left" vertical="center" indent="1"/>
    </xf>
    <xf numFmtId="0" fontId="67" fillId="82" borderId="170" applyNumberFormat="0" applyProtection="0">
      <alignment horizontal="left" vertical="center" indent="1"/>
    </xf>
    <xf numFmtId="0" fontId="38" fillId="7" borderId="171" applyNumberFormat="0" applyProtection="0">
      <alignment horizontal="left" vertical="center" indent="1"/>
    </xf>
    <xf numFmtId="0" fontId="65" fillId="82" borderId="172" applyNumberFormat="0" applyProtection="0">
      <alignment horizontal="left" vertical="top" indent="1"/>
    </xf>
    <xf numFmtId="0" fontId="65" fillId="82" borderId="172" applyNumberFormat="0" applyProtection="0">
      <alignment horizontal="left" vertical="top" indent="1"/>
    </xf>
    <xf numFmtId="0" fontId="65" fillId="82" borderId="172" applyNumberFormat="0" applyProtection="0">
      <alignment horizontal="left" vertical="top" indent="1"/>
    </xf>
    <xf numFmtId="0" fontId="65" fillId="82" borderId="172" applyNumberFormat="0" applyProtection="0">
      <alignment horizontal="left" vertical="top" indent="1"/>
    </xf>
    <xf numFmtId="0" fontId="65" fillId="82" borderId="172" applyNumberFormat="0" applyProtection="0">
      <alignment horizontal="left" vertical="top" indent="1"/>
    </xf>
    <xf numFmtId="0" fontId="65" fillId="82" borderId="172" applyNumberFormat="0" applyProtection="0">
      <alignment horizontal="left" vertical="top" indent="1"/>
    </xf>
    <xf numFmtId="4" fontId="48" fillId="64" borderId="197" applyNumberFormat="0" applyProtection="0">
      <alignment vertical="center"/>
    </xf>
    <xf numFmtId="4" fontId="67" fillId="61" borderId="196" applyNumberFormat="0" applyProtection="0">
      <alignment vertical="center"/>
    </xf>
    <xf numFmtId="4" fontId="67" fillId="61" borderId="196" applyNumberFormat="0" applyProtection="0">
      <alignment vertical="center"/>
    </xf>
    <xf numFmtId="4" fontId="67" fillId="61" borderId="196" applyNumberFormat="0" applyProtection="0">
      <alignment vertical="center"/>
    </xf>
    <xf numFmtId="4" fontId="67" fillId="61" borderId="196" applyNumberFormat="0" applyProtection="0">
      <alignment vertical="center"/>
    </xf>
    <xf numFmtId="4" fontId="67" fillId="61" borderId="196" applyNumberFormat="0" applyProtection="0">
      <alignment vertical="center"/>
    </xf>
    <xf numFmtId="4" fontId="1" fillId="64" borderId="197" applyNumberFormat="0" applyProtection="0">
      <alignment vertical="center"/>
    </xf>
    <xf numFmtId="4" fontId="39" fillId="64" borderId="196" applyNumberFormat="0" applyProtection="0">
      <alignment vertical="center"/>
    </xf>
    <xf numFmtId="0" fontId="1" fillId="7" borderId="155" applyNumberFormat="0">
      <alignment readingOrder="1"/>
      <protection locked="0"/>
    </xf>
    <xf numFmtId="4" fontId="39" fillId="64" borderId="196" applyNumberFormat="0" applyProtection="0">
      <alignment vertical="center"/>
    </xf>
    <xf numFmtId="4" fontId="39" fillId="64" borderId="196" applyNumberFormat="0" applyProtection="0">
      <alignment vertical="center"/>
    </xf>
    <xf numFmtId="0" fontId="71" fillId="79" borderId="174" applyBorder="0"/>
    <xf numFmtId="4" fontId="48" fillId="91" borderId="171" applyNumberFormat="0" applyProtection="0">
      <alignment vertical="center"/>
    </xf>
    <xf numFmtId="4" fontId="1" fillId="63" borderId="172" applyNumberFormat="0" applyProtection="0">
      <alignment vertical="center"/>
    </xf>
    <xf numFmtId="4" fontId="67" fillId="61" borderId="208" applyNumberFormat="0" applyProtection="0">
      <alignment vertical="center"/>
    </xf>
    <xf numFmtId="0" fontId="65" fillId="82" borderId="185" applyNumberFormat="0" applyProtection="0">
      <alignment horizontal="left" vertical="top" indent="1"/>
    </xf>
    <xf numFmtId="0" fontId="65" fillId="81" borderId="185" applyNumberFormat="0" applyProtection="0">
      <alignment horizontal="left" vertical="top" indent="1"/>
    </xf>
    <xf numFmtId="0" fontId="65" fillId="81" borderId="185" applyNumberFormat="0" applyProtection="0">
      <alignment horizontal="left" vertical="top" indent="1"/>
    </xf>
    <xf numFmtId="0" fontId="65" fillId="81" borderId="185" applyNumberFormat="0" applyProtection="0">
      <alignment horizontal="left" vertical="top" indent="1"/>
    </xf>
    <xf numFmtId="4" fontId="67" fillId="31" borderId="181" applyNumberFormat="0" applyProtection="0">
      <alignment horizontal="right" vertical="center"/>
    </xf>
    <xf numFmtId="4" fontId="67" fillId="67" borderId="183" applyNumberFormat="0" applyProtection="0">
      <alignment horizontal="right" vertical="center"/>
    </xf>
    <xf numFmtId="4" fontId="67" fillId="67" borderId="183" applyNumberFormat="0" applyProtection="0">
      <alignment horizontal="right" vertical="center"/>
    </xf>
    <xf numFmtId="4" fontId="52" fillId="79" borderId="181" applyNumberFormat="0" applyProtection="0">
      <alignment horizontal="left" vertical="center" indent="1"/>
    </xf>
    <xf numFmtId="4" fontId="48" fillId="65" borderId="184" applyNumberFormat="0" applyProtection="0">
      <alignment horizontal="right" vertical="center"/>
    </xf>
    <xf numFmtId="4" fontId="67" fillId="17" borderId="183" applyNumberFormat="0" applyProtection="0">
      <alignment horizontal="right" vertical="center"/>
    </xf>
    <xf numFmtId="4" fontId="48" fillId="72" borderId="184" applyNumberFormat="0" applyProtection="0">
      <alignment horizontal="right" vertical="center"/>
    </xf>
    <xf numFmtId="0" fontId="65" fillId="81" borderId="185" applyNumberFormat="0" applyProtection="0">
      <alignment horizontal="left" vertical="top" indent="1"/>
    </xf>
    <xf numFmtId="4" fontId="67" fillId="31" borderId="181" applyNumberFormat="0" applyProtection="0">
      <alignment horizontal="right" vertical="center"/>
    </xf>
    <xf numFmtId="0" fontId="65" fillId="82" borderId="185" applyNumberFormat="0" applyProtection="0">
      <alignment horizontal="left" vertical="top" indent="1"/>
    </xf>
    <xf numFmtId="4" fontId="67" fillId="31" borderId="181" applyNumberFormat="0" applyProtection="0">
      <alignment horizontal="right" vertical="center"/>
    </xf>
    <xf numFmtId="4" fontId="67" fillId="18" borderId="183" applyNumberFormat="0" applyProtection="0">
      <alignment horizontal="right" vertical="center"/>
    </xf>
    <xf numFmtId="4" fontId="68" fillId="76" borderId="171" applyNumberFormat="0" applyProtection="0">
      <alignment horizontal="left" vertical="center" indent="1"/>
    </xf>
    <xf numFmtId="0" fontId="5" fillId="0" borderId="151">
      <alignment horizontal="center"/>
    </xf>
    <xf numFmtId="0" fontId="6" fillId="0" borderId="151">
      <alignment horizontal="center" vertical="center" wrapText="1"/>
    </xf>
    <xf numFmtId="0" fontId="44" fillId="63" borderId="218" applyNumberFormat="0" applyFont="0" applyAlignment="0" applyProtection="0"/>
    <xf numFmtId="0" fontId="5" fillId="0" borderId="151">
      <alignment horizontal="center"/>
    </xf>
    <xf numFmtId="0" fontId="67" fillId="86" borderId="170" applyNumberFormat="0" applyProtection="0">
      <alignment horizontal="left" vertical="center" indent="1"/>
    </xf>
    <xf numFmtId="0" fontId="6" fillId="0" borderId="151">
      <alignment horizontal="center" vertical="center" wrapText="1"/>
    </xf>
    <xf numFmtId="0" fontId="6" fillId="0" borderId="151">
      <alignment horizontal="center" vertical="center" wrapText="1"/>
    </xf>
    <xf numFmtId="0" fontId="5" fillId="0" borderId="151">
      <alignment horizontal="center"/>
    </xf>
    <xf numFmtId="0" fontId="67" fillId="86" borderId="170" applyNumberFormat="0" applyProtection="0">
      <alignment horizontal="left" vertical="center" indent="1"/>
    </xf>
    <xf numFmtId="4" fontId="1" fillId="63" borderId="160" applyNumberFormat="0" applyProtection="0">
      <alignment vertical="center"/>
    </xf>
    <xf numFmtId="4" fontId="1" fillId="63" borderId="160" applyNumberFormat="0" applyProtection="0">
      <alignment vertical="center"/>
    </xf>
    <xf numFmtId="4" fontId="1" fillId="63" borderId="160" applyNumberFormat="0" applyProtection="0">
      <alignment vertical="center"/>
    </xf>
    <xf numFmtId="4" fontId="1" fillId="91" borderId="159" applyNumberFormat="0" applyProtection="0">
      <alignment vertical="center"/>
    </xf>
    <xf numFmtId="4" fontId="1" fillId="64" borderId="184" applyNumberFormat="0" applyProtection="0">
      <alignment vertical="center"/>
    </xf>
    <xf numFmtId="4" fontId="39" fillId="64" borderId="183" applyNumberFormat="0" applyProtection="0">
      <alignment vertical="center"/>
    </xf>
    <xf numFmtId="4" fontId="39" fillId="64" borderId="183" applyNumberFormat="0" applyProtection="0">
      <alignment vertical="center"/>
    </xf>
    <xf numFmtId="4" fontId="39" fillId="64" borderId="183" applyNumberFormat="0" applyProtection="0">
      <alignment vertical="center"/>
    </xf>
    <xf numFmtId="4" fontId="39" fillId="64" borderId="183" applyNumberFormat="0" applyProtection="0">
      <alignment vertical="center"/>
    </xf>
    <xf numFmtId="4" fontId="39" fillId="64" borderId="183" applyNumberFormat="0" applyProtection="0">
      <alignment vertical="center"/>
    </xf>
    <xf numFmtId="4" fontId="48" fillId="64" borderId="184" applyNumberFormat="0" applyProtection="0">
      <alignment horizontal="left" vertical="center" indent="1"/>
    </xf>
    <xf numFmtId="4" fontId="67" fillId="64" borderId="183" applyNumberFormat="0" applyProtection="0">
      <alignment horizontal="left" vertical="center" indent="1"/>
    </xf>
    <xf numFmtId="4" fontId="67" fillId="64" borderId="183" applyNumberFormat="0" applyProtection="0">
      <alignment horizontal="left" vertical="center" indent="1"/>
    </xf>
    <xf numFmtId="4" fontId="67" fillId="64" borderId="183" applyNumberFormat="0" applyProtection="0">
      <alignment horizontal="left" vertical="center" indent="1"/>
    </xf>
    <xf numFmtId="4" fontId="48" fillId="91" borderId="159" applyNumberFormat="0" applyProtection="0">
      <alignment horizontal="left" vertical="center" indent="1"/>
    </xf>
    <xf numFmtId="4" fontId="1" fillId="51" borderId="160" applyNumberFormat="0" applyProtection="0">
      <alignment horizontal="left" vertical="center" indent="1"/>
    </xf>
    <xf numFmtId="4" fontId="1" fillId="51" borderId="160" applyNumberFormat="0" applyProtection="0">
      <alignment horizontal="left" vertical="center" indent="1"/>
    </xf>
    <xf numFmtId="4" fontId="1" fillId="51" borderId="160" applyNumberFormat="0" applyProtection="0">
      <alignment horizontal="left" vertical="center" indent="1"/>
    </xf>
    <xf numFmtId="4" fontId="1" fillId="51" borderId="160" applyNumberFormat="0" applyProtection="0">
      <alignment horizontal="left" vertical="center" indent="1"/>
    </xf>
    <xf numFmtId="4" fontId="1" fillId="51" borderId="160" applyNumberFormat="0" applyProtection="0">
      <alignment horizontal="left" vertical="center" indent="1"/>
    </xf>
    <xf numFmtId="4" fontId="48" fillId="91" borderId="159" applyNumberFormat="0" applyProtection="0">
      <alignment horizontal="left" vertical="center" indent="1"/>
    </xf>
    <xf numFmtId="0" fontId="1" fillId="63" borderId="160" applyNumberFormat="0" applyProtection="0">
      <alignment horizontal="left" vertical="top" indent="1"/>
    </xf>
    <xf numFmtId="0" fontId="1" fillId="63" borderId="160" applyNumberFormat="0" applyProtection="0">
      <alignment horizontal="left" vertical="top" indent="1"/>
    </xf>
    <xf numFmtId="0" fontId="1" fillId="63" borderId="160" applyNumberFormat="0" applyProtection="0">
      <alignment horizontal="left" vertical="top" indent="1"/>
    </xf>
    <xf numFmtId="0" fontId="1" fillId="63" borderId="160" applyNumberFormat="0" applyProtection="0">
      <alignment horizontal="left" vertical="top" indent="1"/>
    </xf>
    <xf numFmtId="0" fontId="1" fillId="63" borderId="160" applyNumberFormat="0" applyProtection="0">
      <alignment horizontal="left" vertical="top" indent="1"/>
    </xf>
    <xf numFmtId="4" fontId="48" fillId="78" borderId="159" applyNumberFormat="0" applyProtection="0">
      <alignment horizontal="right" vertical="center"/>
    </xf>
    <xf numFmtId="4" fontId="67" fillId="0" borderId="158" applyNumberFormat="0" applyProtection="0">
      <alignment horizontal="right" vertical="center"/>
    </xf>
    <xf numFmtId="4" fontId="67" fillId="0" borderId="158" applyNumberFormat="0" applyProtection="0">
      <alignment horizontal="right" vertical="center"/>
    </xf>
    <xf numFmtId="4" fontId="67" fillId="0" borderId="158" applyNumberFormat="0" applyProtection="0">
      <alignment horizontal="right" vertical="center"/>
    </xf>
    <xf numFmtId="4" fontId="67" fillId="0" borderId="158" applyNumberFormat="0" applyProtection="0">
      <alignment horizontal="right" vertical="center"/>
    </xf>
    <xf numFmtId="4" fontId="67" fillId="0" borderId="158" applyNumberFormat="0" applyProtection="0">
      <alignment horizontal="right" vertical="center"/>
    </xf>
    <xf numFmtId="4" fontId="1" fillId="78" borderId="159" applyNumberFormat="0" applyProtection="0">
      <alignment horizontal="right" vertical="center"/>
    </xf>
    <xf numFmtId="4" fontId="39" fillId="2" borderId="158" applyNumberFormat="0" applyProtection="0">
      <alignment horizontal="right" vertical="center"/>
    </xf>
    <xf numFmtId="4" fontId="39" fillId="2" borderId="158" applyNumberFormat="0" applyProtection="0">
      <alignment horizontal="right" vertical="center"/>
    </xf>
    <xf numFmtId="4" fontId="39" fillId="2" borderId="158" applyNumberFormat="0" applyProtection="0">
      <alignment horizontal="right" vertical="center"/>
    </xf>
    <xf numFmtId="4" fontId="39" fillId="2" borderId="158" applyNumberFormat="0" applyProtection="0">
      <alignment horizontal="right" vertical="center"/>
    </xf>
    <xf numFmtId="4" fontId="39" fillId="2" borderId="158" applyNumberFormat="0" applyProtection="0">
      <alignment horizontal="right" vertical="center"/>
    </xf>
    <xf numFmtId="4" fontId="67" fillId="64" borderId="183" applyNumberFormat="0" applyProtection="0">
      <alignment horizontal="left" vertical="center" indent="1"/>
    </xf>
    <xf numFmtId="4" fontId="67" fillId="21" borderId="158" applyNumberFormat="0" applyProtection="0">
      <alignment horizontal="left" vertical="center" indent="1"/>
    </xf>
    <xf numFmtId="4" fontId="67" fillId="21" borderId="158" applyNumberFormat="0" applyProtection="0">
      <alignment horizontal="left" vertical="center" indent="1"/>
    </xf>
    <xf numFmtId="4" fontId="67" fillId="21" borderId="158" applyNumberFormat="0" applyProtection="0">
      <alignment horizontal="left" vertical="center" indent="1"/>
    </xf>
    <xf numFmtId="4" fontId="67" fillId="21" borderId="158" applyNumberFormat="0" applyProtection="0">
      <alignment horizontal="left" vertical="center" indent="1"/>
    </xf>
    <xf numFmtId="4" fontId="67" fillId="21" borderId="158" applyNumberFormat="0" applyProtection="0">
      <alignment horizontal="left" vertical="center" indent="1"/>
    </xf>
    <xf numFmtId="4" fontId="67" fillId="21" borderId="158" applyNumberFormat="0" applyProtection="0">
      <alignment horizontal="left" vertical="center" indent="1"/>
    </xf>
    <xf numFmtId="4" fontId="67" fillId="64" borderId="183" applyNumberFormat="0" applyProtection="0">
      <alignment horizontal="left" vertical="center" indent="1"/>
    </xf>
    <xf numFmtId="0" fontId="1" fillId="81" borderId="160" applyNumberFormat="0" applyProtection="0">
      <alignment horizontal="left" vertical="top" indent="1"/>
    </xf>
    <xf numFmtId="0" fontId="1" fillId="81" borderId="160" applyNumberFormat="0" applyProtection="0">
      <alignment horizontal="left" vertical="top" indent="1"/>
    </xf>
    <xf numFmtId="0" fontId="1" fillId="81" borderId="160" applyNumberFormat="0" applyProtection="0">
      <alignment horizontal="left" vertical="top" indent="1"/>
    </xf>
    <xf numFmtId="0" fontId="1" fillId="81" borderId="160" applyNumberFormat="0" applyProtection="0">
      <alignment horizontal="left" vertical="top" indent="1"/>
    </xf>
    <xf numFmtId="0" fontId="1" fillId="81" borderId="160" applyNumberFormat="0" applyProtection="0">
      <alignment horizontal="left" vertical="top" indent="1"/>
    </xf>
    <xf numFmtId="4" fontId="48" fillId="64" borderId="184" applyNumberFormat="0" applyProtection="0">
      <alignment horizontal="left" vertical="center" indent="1"/>
    </xf>
    <xf numFmtId="4" fontId="39" fillId="92" borderId="156" applyNumberFormat="0" applyProtection="0">
      <alignment horizontal="left" vertical="center" indent="1"/>
    </xf>
    <xf numFmtId="4" fontId="39" fillId="92" borderId="156" applyNumberFormat="0" applyProtection="0">
      <alignment horizontal="left" vertical="center" indent="1"/>
    </xf>
    <xf numFmtId="4" fontId="39" fillId="92" borderId="156" applyNumberFormat="0" applyProtection="0">
      <alignment horizontal="left" vertical="center" indent="1"/>
    </xf>
    <xf numFmtId="4" fontId="39" fillId="92" borderId="156" applyNumberFormat="0" applyProtection="0">
      <alignment horizontal="left" vertical="center" indent="1"/>
    </xf>
    <xf numFmtId="4" fontId="39" fillId="92" borderId="156" applyNumberFormat="0" applyProtection="0">
      <alignment horizontal="left" vertical="center" indent="1"/>
    </xf>
    <xf numFmtId="0" fontId="39" fillId="61" borderId="185" applyNumberFormat="0" applyProtection="0">
      <alignment horizontal="left" vertical="top" indent="1"/>
    </xf>
    <xf numFmtId="0" fontId="39" fillId="61" borderId="185" applyNumberFormat="0" applyProtection="0">
      <alignment horizontal="left" vertical="top" indent="1"/>
    </xf>
    <xf numFmtId="4" fontId="1" fillId="78" borderId="159" applyNumberFormat="0" applyProtection="0">
      <alignment horizontal="right" vertical="center"/>
    </xf>
    <xf numFmtId="4" fontId="39" fillId="90" borderId="158" applyNumberFormat="0" applyProtection="0">
      <alignment horizontal="right" vertical="center"/>
    </xf>
    <xf numFmtId="4" fontId="39" fillId="90" borderId="158" applyNumberFormat="0" applyProtection="0">
      <alignment horizontal="right" vertical="center"/>
    </xf>
    <xf numFmtId="4" fontId="39" fillId="90" borderId="158" applyNumberFormat="0" applyProtection="0">
      <alignment horizontal="right" vertical="center"/>
    </xf>
    <xf numFmtId="4" fontId="39" fillId="90" borderId="158" applyNumberFormat="0" applyProtection="0">
      <alignment horizontal="right" vertical="center"/>
    </xf>
    <xf numFmtId="4" fontId="39" fillId="90" borderId="158" applyNumberFormat="0" applyProtection="0">
      <alignment horizontal="right" vertical="center"/>
    </xf>
    <xf numFmtId="0" fontId="39" fillId="61" borderId="185" applyNumberFormat="0" applyProtection="0">
      <alignment horizontal="left" vertical="top" indent="1"/>
    </xf>
    <xf numFmtId="2" fontId="1" fillId="94" borderId="154" applyProtection="0"/>
    <xf numFmtId="2" fontId="1" fillId="94" borderId="154" applyProtection="0"/>
    <xf numFmtId="0" fontId="39" fillId="61" borderId="185" applyNumberFormat="0" applyProtection="0">
      <alignment horizontal="left" vertical="top" indent="1"/>
    </xf>
    <xf numFmtId="0" fontId="39" fillId="61" borderId="185" applyNumberFormat="0" applyProtection="0">
      <alignment horizontal="left" vertical="top" indent="1"/>
    </xf>
    <xf numFmtId="2" fontId="1" fillId="95" borderId="154" applyProtection="0"/>
    <xf numFmtId="2" fontId="1" fillId="96" borderId="154" applyProtection="0"/>
    <xf numFmtId="2" fontId="1" fillId="97" borderId="154" applyProtection="0"/>
    <xf numFmtId="2" fontId="1" fillId="97" borderId="154" applyProtection="0">
      <alignment horizontal="center"/>
    </xf>
    <xf numFmtId="2" fontId="1" fillId="96" borderId="154" applyProtection="0">
      <alignment horizontal="center"/>
    </xf>
    <xf numFmtId="4" fontId="67" fillId="21" borderId="183" applyNumberFormat="0" applyProtection="0">
      <alignment horizontal="left" vertical="center" indent="1"/>
    </xf>
    <xf numFmtId="4" fontId="67" fillId="21" borderId="183" applyNumberFormat="0" applyProtection="0">
      <alignment horizontal="left" vertical="center" indent="1"/>
    </xf>
    <xf numFmtId="0" fontId="39" fillId="0" borderId="156">
      <alignment horizontal="left" vertical="top" wrapText="1"/>
    </xf>
    <xf numFmtId="4" fontId="67" fillId="21" borderId="183" applyNumberFormat="0" applyProtection="0">
      <alignment horizontal="left" vertical="center" indent="1"/>
    </xf>
    <xf numFmtId="4" fontId="67" fillId="21" borderId="183" applyNumberFormat="0" applyProtection="0">
      <alignment horizontal="left" vertical="center" indent="1"/>
    </xf>
    <xf numFmtId="0" fontId="74" fillId="0" borderId="162" applyNumberFormat="0" applyFill="0" applyAlignment="0" applyProtection="0"/>
    <xf numFmtId="0" fontId="40" fillId="0" borderId="162" applyNumberFormat="0" applyFill="0" applyAlignment="0" applyProtection="0"/>
    <xf numFmtId="4" fontId="67" fillId="21" borderId="183" applyNumberFormat="0" applyProtection="0">
      <alignment horizontal="left" vertical="center" indent="1"/>
    </xf>
    <xf numFmtId="4" fontId="67" fillId="10" borderId="183" applyNumberFormat="0" applyProtection="0">
      <alignment horizontal="right" vertical="center"/>
    </xf>
    <xf numFmtId="4" fontId="67" fillId="10" borderId="183" applyNumberFormat="0" applyProtection="0">
      <alignment horizontal="right" vertical="center"/>
    </xf>
    <xf numFmtId="4" fontId="67" fillId="10" borderId="183" applyNumberFormat="0" applyProtection="0">
      <alignment horizontal="right" vertical="center"/>
    </xf>
    <xf numFmtId="4" fontId="67" fillId="10" borderId="183" applyNumberFormat="0" applyProtection="0">
      <alignment horizontal="right" vertical="center"/>
    </xf>
    <xf numFmtId="4" fontId="67" fillId="10" borderId="183" applyNumberFormat="0" applyProtection="0">
      <alignment horizontal="right" vertical="center"/>
    </xf>
    <xf numFmtId="4" fontId="48" fillId="66" borderId="184" applyNumberFormat="0" applyProtection="0">
      <alignment horizontal="right" vertical="center"/>
    </xf>
    <xf numFmtId="0" fontId="39" fillId="14" borderId="155" applyNumberFormat="0" applyAlignment="0" applyProtection="0"/>
    <xf numFmtId="0" fontId="39" fillId="51" borderId="159" applyNumberFormat="0" applyAlignment="0" applyProtection="0"/>
    <xf numFmtId="0" fontId="39" fillId="51" borderId="155" applyNumberFormat="0" applyAlignment="0" applyProtection="0"/>
    <xf numFmtId="4" fontId="67" fillId="67" borderId="183" applyNumberFormat="0" applyProtection="0">
      <alignment horizontal="right" vertical="center"/>
    </xf>
    <xf numFmtId="4" fontId="67" fillId="67" borderId="183" applyNumberFormat="0" applyProtection="0">
      <alignment horizontal="right" vertical="center"/>
    </xf>
    <xf numFmtId="4" fontId="67" fillId="67" borderId="183" applyNumberFormat="0" applyProtection="0">
      <alignment horizontal="right" vertical="center"/>
    </xf>
    <xf numFmtId="4" fontId="48" fillId="68" borderId="184" applyNumberFormat="0" applyProtection="0">
      <alignment horizontal="right" vertical="center"/>
    </xf>
    <xf numFmtId="4" fontId="67" fillId="31" borderId="181" applyNumberFormat="0" applyProtection="0">
      <alignment horizontal="right" vertical="center"/>
    </xf>
    <xf numFmtId="0" fontId="39" fillId="0" borderId="162" applyNumberFormat="0" applyFill="0" applyAlignment="0" applyProtection="0"/>
    <xf numFmtId="4" fontId="67" fillId="31" borderId="181" applyNumberFormat="0" applyProtection="0">
      <alignment horizontal="right" vertical="center"/>
    </xf>
    <xf numFmtId="4" fontId="48" fillId="69" borderId="184" applyNumberFormat="0" applyProtection="0">
      <alignment horizontal="right" vertical="center"/>
    </xf>
    <xf numFmtId="4" fontId="67" fillId="18" borderId="183" applyNumberFormat="0" applyProtection="0">
      <alignment horizontal="right" vertical="center"/>
    </xf>
    <xf numFmtId="4" fontId="67" fillId="18" borderId="183" applyNumberFormat="0" applyProtection="0">
      <alignment horizontal="right" vertical="center"/>
    </xf>
    <xf numFmtId="4" fontId="67" fillId="18" borderId="183" applyNumberFormat="0" applyProtection="0">
      <alignment horizontal="right" vertical="center"/>
    </xf>
    <xf numFmtId="4" fontId="67" fillId="18" borderId="183" applyNumberFormat="0" applyProtection="0">
      <alignment horizontal="right" vertical="center"/>
    </xf>
    <xf numFmtId="4" fontId="48" fillId="70" borderId="184" applyNumberFormat="0" applyProtection="0">
      <alignment horizontal="right" vertical="center"/>
    </xf>
    <xf numFmtId="4" fontId="67" fillId="22" borderId="183" applyNumberFormat="0" applyProtection="0">
      <alignment horizontal="right" vertical="center"/>
    </xf>
    <xf numFmtId="4" fontId="67" fillId="22" borderId="183" applyNumberFormat="0" applyProtection="0">
      <alignment horizontal="right" vertical="center"/>
    </xf>
    <xf numFmtId="4" fontId="67" fillId="22" borderId="183" applyNumberFormat="0" applyProtection="0">
      <alignment horizontal="right" vertical="center"/>
    </xf>
    <xf numFmtId="4" fontId="67" fillId="22" borderId="183" applyNumberFormat="0" applyProtection="0">
      <alignment horizontal="right" vertical="center"/>
    </xf>
    <xf numFmtId="4" fontId="67" fillId="22" borderId="183" applyNumberFormat="0" applyProtection="0">
      <alignment horizontal="right" vertical="center"/>
    </xf>
    <xf numFmtId="4" fontId="48" fillId="71" borderId="184" applyNumberFormat="0" applyProtection="0">
      <alignment horizontal="right" vertical="center"/>
    </xf>
    <xf numFmtId="4" fontId="67" fillId="45" borderId="183" applyNumberFormat="0" applyProtection="0">
      <alignment horizontal="right" vertical="center"/>
    </xf>
    <xf numFmtId="4" fontId="67" fillId="45" borderId="183" applyNumberFormat="0" applyProtection="0">
      <alignment horizontal="right" vertical="center"/>
    </xf>
    <xf numFmtId="4" fontId="67" fillId="45" borderId="183" applyNumberFormat="0" applyProtection="0">
      <alignment horizontal="right" vertical="center"/>
    </xf>
    <xf numFmtId="4" fontId="67" fillId="45" borderId="183" applyNumberFormat="0" applyProtection="0">
      <alignment horizontal="right" vertical="center"/>
    </xf>
    <xf numFmtId="4" fontId="67" fillId="45" borderId="183" applyNumberFormat="0" applyProtection="0">
      <alignment horizontal="right" vertical="center"/>
    </xf>
    <xf numFmtId="4" fontId="67" fillId="38" borderId="183" applyNumberFormat="0" applyProtection="0">
      <alignment horizontal="right" vertical="center"/>
    </xf>
    <xf numFmtId="4" fontId="67" fillId="38" borderId="183" applyNumberFormat="0" applyProtection="0">
      <alignment horizontal="right" vertical="center"/>
    </xf>
    <xf numFmtId="4" fontId="67" fillId="38" borderId="183" applyNumberFormat="0" applyProtection="0">
      <alignment horizontal="right" vertical="center"/>
    </xf>
    <xf numFmtId="4" fontId="67" fillId="38" borderId="183" applyNumberFormat="0" applyProtection="0">
      <alignment horizontal="right" vertical="center"/>
    </xf>
    <xf numFmtId="4" fontId="67" fillId="38" borderId="183" applyNumberFormat="0" applyProtection="0">
      <alignment horizontal="right" vertical="center"/>
    </xf>
    <xf numFmtId="4" fontId="48" fillId="73" borderId="184" applyNumberFormat="0" applyProtection="0">
      <alignment horizontal="right" vertical="center"/>
    </xf>
    <xf numFmtId="4" fontId="67" fillId="74" borderId="183" applyNumberFormat="0" applyProtection="0">
      <alignment horizontal="right" vertical="center"/>
    </xf>
    <xf numFmtId="4" fontId="67" fillId="74" borderId="183" applyNumberFormat="0" applyProtection="0">
      <alignment horizontal="right" vertical="center"/>
    </xf>
    <xf numFmtId="4" fontId="67" fillId="74" borderId="183" applyNumberFormat="0" applyProtection="0">
      <alignment horizontal="right" vertical="center"/>
    </xf>
    <xf numFmtId="4" fontId="67" fillId="74" borderId="183" applyNumberFormat="0" applyProtection="0">
      <alignment horizontal="right" vertical="center"/>
    </xf>
    <xf numFmtId="4" fontId="67" fillId="74" borderId="183" applyNumberFormat="0" applyProtection="0">
      <alignment horizontal="right" vertical="center"/>
    </xf>
    <xf numFmtId="4" fontId="48" fillId="75" borderId="184" applyNumberFormat="0" applyProtection="0">
      <alignment horizontal="right" vertical="center"/>
    </xf>
    <xf numFmtId="4" fontId="67" fillId="17" borderId="183" applyNumberFormat="0" applyProtection="0">
      <alignment horizontal="right" vertical="center"/>
    </xf>
    <xf numFmtId="4" fontId="67" fillId="17" borderId="183" applyNumberFormat="0" applyProtection="0">
      <alignment horizontal="right" vertical="center"/>
    </xf>
    <xf numFmtId="4" fontId="67" fillId="17" borderId="183" applyNumberFormat="0" applyProtection="0">
      <alignment horizontal="right" vertical="center"/>
    </xf>
    <xf numFmtId="4" fontId="68" fillId="76" borderId="184" applyNumberFormat="0" applyProtection="0">
      <alignment horizontal="left" vertical="center" indent="1"/>
    </xf>
    <xf numFmtId="4" fontId="67" fillId="77" borderId="181" applyNumberFormat="0" applyProtection="0">
      <alignment horizontal="left" vertical="center" indent="1"/>
    </xf>
    <xf numFmtId="4" fontId="67" fillId="77" borderId="181" applyNumberFormat="0" applyProtection="0">
      <alignment horizontal="left" vertical="center" indent="1"/>
    </xf>
    <xf numFmtId="4" fontId="67" fillId="77" borderId="181" applyNumberFormat="0" applyProtection="0">
      <alignment horizontal="left" vertical="center" indent="1"/>
    </xf>
    <xf numFmtId="4" fontId="67" fillId="77" borderId="181" applyNumberFormat="0" applyProtection="0">
      <alignment horizontal="left" vertical="center" indent="1"/>
    </xf>
    <xf numFmtId="4" fontId="67" fillId="77" borderId="181" applyNumberFormat="0" applyProtection="0">
      <alignment horizontal="left" vertical="center" indent="1"/>
    </xf>
    <xf numFmtId="4" fontId="48" fillId="78" borderId="186" applyNumberFormat="0" applyProtection="0">
      <alignment horizontal="left" vertical="center" indent="1"/>
    </xf>
    <xf numFmtId="4" fontId="52" fillId="79" borderId="181" applyNumberFormat="0" applyProtection="0">
      <alignment horizontal="left" vertical="center" indent="1"/>
    </xf>
    <xf numFmtId="4" fontId="52" fillId="79" borderId="181" applyNumberFormat="0" applyProtection="0">
      <alignment horizontal="left" vertical="center" indent="1"/>
    </xf>
    <xf numFmtId="4" fontId="52" fillId="79" borderId="181" applyNumberFormat="0" applyProtection="0">
      <alignment horizontal="left" vertical="center" indent="1"/>
    </xf>
    <xf numFmtId="4" fontId="52" fillId="79" borderId="181" applyNumberFormat="0" applyProtection="0">
      <alignment horizontal="left" vertical="center" indent="1"/>
    </xf>
    <xf numFmtId="4" fontId="52" fillId="79" borderId="181" applyNumberFormat="0" applyProtection="0">
      <alignment horizontal="left" vertical="center" indent="1"/>
    </xf>
    <xf numFmtId="0" fontId="66" fillId="51" borderId="209" applyNumberFormat="0" applyAlignment="0" applyProtection="0"/>
    <xf numFmtId="4" fontId="52" fillId="79" borderId="181" applyNumberFormat="0" applyProtection="0">
      <alignment horizontal="left" vertical="center" indent="1"/>
    </xf>
    <xf numFmtId="4" fontId="52" fillId="79" borderId="181" applyNumberFormat="0" applyProtection="0">
      <alignment horizontal="left" vertical="center" indent="1"/>
    </xf>
    <xf numFmtId="4" fontId="52" fillId="79" borderId="181" applyNumberFormat="0" applyProtection="0">
      <alignment horizontal="left" vertical="center" indent="1"/>
    </xf>
    <xf numFmtId="4" fontId="52" fillId="79" borderId="181" applyNumberFormat="0" applyProtection="0">
      <alignment horizontal="left" vertical="center" indent="1"/>
    </xf>
    <xf numFmtId="0" fontId="1" fillId="51" borderId="209" applyNumberFormat="0" applyAlignment="0" applyProtection="0"/>
    <xf numFmtId="4" fontId="67" fillId="81" borderId="183" applyNumberFormat="0" applyProtection="0">
      <alignment horizontal="right" vertical="center"/>
    </xf>
    <xf numFmtId="4" fontId="67" fillId="81" borderId="183" applyNumberFormat="0" applyProtection="0">
      <alignment horizontal="right" vertical="center"/>
    </xf>
    <xf numFmtId="4" fontId="67" fillId="81" borderId="183" applyNumberFormat="0" applyProtection="0">
      <alignment horizontal="right" vertical="center"/>
    </xf>
    <xf numFmtId="4" fontId="67" fillId="81" borderId="183" applyNumberFormat="0" applyProtection="0">
      <alignment horizontal="right" vertical="center"/>
    </xf>
    <xf numFmtId="4" fontId="67" fillId="81" borderId="183" applyNumberFormat="0" applyProtection="0">
      <alignment horizontal="right" vertical="center"/>
    </xf>
    <xf numFmtId="4" fontId="67" fillId="82" borderId="181" applyNumberFormat="0" applyProtection="0">
      <alignment horizontal="left" vertical="center" indent="1"/>
    </xf>
    <xf numFmtId="4" fontId="67" fillId="82" borderId="181" applyNumberFormat="0" applyProtection="0">
      <alignment horizontal="left" vertical="center" indent="1"/>
    </xf>
    <xf numFmtId="4" fontId="67" fillId="82" borderId="181" applyNumberFormat="0" applyProtection="0">
      <alignment horizontal="left" vertical="center" indent="1"/>
    </xf>
    <xf numFmtId="4" fontId="67" fillId="82" borderId="181" applyNumberFormat="0" applyProtection="0">
      <alignment horizontal="left" vertical="center" indent="1"/>
    </xf>
    <xf numFmtId="4" fontId="67" fillId="82" borderId="181" applyNumberFormat="0" applyProtection="0">
      <alignment horizontal="left" vertical="center" indent="1"/>
    </xf>
    <xf numFmtId="4" fontId="67" fillId="81" borderId="181" applyNumberFormat="0" applyProtection="0">
      <alignment horizontal="left" vertical="center" indent="1"/>
    </xf>
    <xf numFmtId="4" fontId="67" fillId="81" borderId="181" applyNumberFormat="0" applyProtection="0">
      <alignment horizontal="left" vertical="center" indent="1"/>
    </xf>
    <xf numFmtId="4" fontId="67" fillId="81" borderId="181" applyNumberFormat="0" applyProtection="0">
      <alignment horizontal="left" vertical="center" indent="1"/>
    </xf>
    <xf numFmtId="4" fontId="67" fillId="81" borderId="181" applyNumberFormat="0" applyProtection="0">
      <alignment horizontal="left" vertical="center" indent="1"/>
    </xf>
    <xf numFmtId="4" fontId="67" fillId="81" borderId="181" applyNumberFormat="0" applyProtection="0">
      <alignment horizontal="left" vertical="center" indent="1"/>
    </xf>
    <xf numFmtId="0" fontId="45" fillId="0" borderId="217">
      <alignment horizontal="center" vertical="top" wrapText="1"/>
    </xf>
    <xf numFmtId="0" fontId="67" fillId="51" borderId="183" applyNumberFormat="0" applyProtection="0">
      <alignment horizontal="left" vertical="center" indent="1"/>
    </xf>
    <xf numFmtId="0" fontId="67" fillId="51" borderId="183" applyNumberFormat="0" applyProtection="0">
      <alignment horizontal="left" vertical="center" indent="1"/>
    </xf>
    <xf numFmtId="0" fontId="67" fillId="51" borderId="183" applyNumberFormat="0" applyProtection="0">
      <alignment horizontal="left" vertical="center" indent="1"/>
    </xf>
    <xf numFmtId="0" fontId="67" fillId="51" borderId="183" applyNumberFormat="0" applyProtection="0">
      <alignment horizontal="left" vertical="center" indent="1"/>
    </xf>
    <xf numFmtId="0" fontId="67" fillId="51" borderId="183" applyNumberFormat="0" applyProtection="0">
      <alignment horizontal="left" vertical="center" indent="1"/>
    </xf>
    <xf numFmtId="0" fontId="67" fillId="51" borderId="183" applyNumberFormat="0" applyProtection="0">
      <alignment horizontal="left" vertical="center" indent="1"/>
    </xf>
    <xf numFmtId="0" fontId="65" fillId="79" borderId="185" applyNumberFormat="0" applyProtection="0">
      <alignment horizontal="left" vertical="top" indent="1"/>
    </xf>
    <xf numFmtId="0" fontId="65" fillId="79" borderId="185" applyNumberFormat="0" applyProtection="0">
      <alignment horizontal="left" vertical="top" indent="1"/>
    </xf>
    <xf numFmtId="0" fontId="65" fillId="79" borderId="185" applyNumberFormat="0" applyProtection="0">
      <alignment horizontal="left" vertical="top" indent="1"/>
    </xf>
    <xf numFmtId="0" fontId="65" fillId="79" borderId="185" applyNumberFormat="0" applyProtection="0">
      <alignment horizontal="left" vertical="top" indent="1"/>
    </xf>
    <xf numFmtId="0" fontId="65" fillId="79" borderId="185" applyNumberFormat="0" applyProtection="0">
      <alignment horizontal="left" vertical="top" indent="1"/>
    </xf>
    <xf numFmtId="0" fontId="65" fillId="79" borderId="185" applyNumberFormat="0" applyProtection="0">
      <alignment horizontal="left" vertical="top" indent="1"/>
    </xf>
    <xf numFmtId="0" fontId="65" fillId="79" borderId="185" applyNumberFormat="0" applyProtection="0">
      <alignment horizontal="left" vertical="top" indent="1"/>
    </xf>
    <xf numFmtId="0" fontId="67" fillId="86" borderId="183" applyNumberFormat="0" applyProtection="0">
      <alignment horizontal="left" vertical="center" indent="1"/>
    </xf>
    <xf numFmtId="0" fontId="67" fillId="86" borderId="183" applyNumberFormat="0" applyProtection="0">
      <alignment horizontal="left" vertical="center" indent="1"/>
    </xf>
    <xf numFmtId="0" fontId="67" fillId="86" borderId="183" applyNumberFormat="0" applyProtection="0">
      <alignment horizontal="left" vertical="center" indent="1"/>
    </xf>
    <xf numFmtId="0" fontId="67" fillId="86" borderId="183" applyNumberFormat="0" applyProtection="0">
      <alignment horizontal="left" vertical="center" indent="1"/>
    </xf>
    <xf numFmtId="0" fontId="67" fillId="86" borderId="183" applyNumberFormat="0" applyProtection="0">
      <alignment horizontal="left" vertical="center" indent="1"/>
    </xf>
    <xf numFmtId="0" fontId="65" fillId="81" borderId="185" applyNumberFormat="0" applyProtection="0">
      <alignment horizontal="left" vertical="top" indent="1"/>
    </xf>
    <xf numFmtId="0" fontId="65" fillId="81" borderId="185" applyNumberFormat="0" applyProtection="0">
      <alignment horizontal="left" vertical="top" indent="1"/>
    </xf>
    <xf numFmtId="0" fontId="65" fillId="81" borderId="185" applyNumberFormat="0" applyProtection="0">
      <alignment horizontal="left" vertical="top" indent="1"/>
    </xf>
    <xf numFmtId="0" fontId="44" fillId="63" borderId="157" applyNumberFormat="0" applyFont="0" applyAlignment="0" applyProtection="0"/>
    <xf numFmtId="0" fontId="65" fillId="81" borderId="185" applyNumberFormat="0" applyProtection="0">
      <alignment horizontal="left" vertical="top" indent="1"/>
    </xf>
    <xf numFmtId="0" fontId="67" fillId="15" borderId="183" applyNumberFormat="0" applyProtection="0">
      <alignment horizontal="left" vertical="center" indent="1"/>
    </xf>
    <xf numFmtId="0" fontId="67" fillId="15" borderId="183" applyNumberFormat="0" applyProtection="0">
      <alignment horizontal="left" vertical="center" indent="1"/>
    </xf>
    <xf numFmtId="0" fontId="67" fillId="15" borderId="183" applyNumberFormat="0" applyProtection="0">
      <alignment horizontal="left" vertical="center" indent="1"/>
    </xf>
    <xf numFmtId="0" fontId="67" fillId="15" borderId="183" applyNumberFormat="0" applyProtection="0">
      <alignment horizontal="left" vertical="center" indent="1"/>
    </xf>
    <xf numFmtId="0" fontId="67" fillId="15" borderId="183" applyNumberFormat="0" applyProtection="0">
      <alignment horizontal="left" vertical="center" indent="1"/>
    </xf>
    <xf numFmtId="0" fontId="38" fillId="89" borderId="184" applyNumberFormat="0" applyProtection="0">
      <alignment horizontal="left" vertical="center" indent="1"/>
    </xf>
    <xf numFmtId="0" fontId="65" fillId="15" borderId="185" applyNumberFormat="0" applyProtection="0">
      <alignment horizontal="left" vertical="top" indent="1"/>
    </xf>
    <xf numFmtId="0" fontId="65" fillId="15" borderId="185" applyNumberFormat="0" applyProtection="0">
      <alignment horizontal="left" vertical="top" indent="1"/>
    </xf>
    <xf numFmtId="0" fontId="65" fillId="15" borderId="185" applyNumberFormat="0" applyProtection="0">
      <alignment horizontal="left" vertical="top" indent="1"/>
    </xf>
    <xf numFmtId="0" fontId="65" fillId="15" borderId="185" applyNumberFormat="0" applyProtection="0">
      <alignment horizontal="left" vertical="top" indent="1"/>
    </xf>
    <xf numFmtId="0" fontId="65" fillId="15" borderId="185" applyNumberFormat="0" applyProtection="0">
      <alignment horizontal="left" vertical="top" indent="1"/>
    </xf>
    <xf numFmtId="0" fontId="65" fillId="15" borderId="185" applyNumberFormat="0" applyProtection="0">
      <alignment horizontal="left" vertical="top" indent="1"/>
    </xf>
    <xf numFmtId="0" fontId="65" fillId="15" borderId="185" applyNumberFormat="0" applyProtection="0">
      <alignment horizontal="left" vertical="top" indent="1"/>
    </xf>
    <xf numFmtId="0" fontId="1" fillId="0" borderId="153"/>
    <xf numFmtId="0" fontId="65" fillId="15" borderId="185" applyNumberFormat="0" applyProtection="0">
      <alignment horizontal="left" vertical="top" indent="1"/>
    </xf>
    <xf numFmtId="0" fontId="67" fillId="82" borderId="183" applyNumberFormat="0" applyProtection="0">
      <alignment horizontal="left" vertical="center" indent="1"/>
    </xf>
    <xf numFmtId="0" fontId="67" fillId="82" borderId="183" applyNumberFormat="0" applyProtection="0">
      <alignment horizontal="left" vertical="center" indent="1"/>
    </xf>
    <xf numFmtId="0" fontId="67" fillId="82" borderId="183" applyNumberFormat="0" applyProtection="0">
      <alignment horizontal="left" vertical="center" indent="1"/>
    </xf>
    <xf numFmtId="0" fontId="67" fillId="82" borderId="183" applyNumberFormat="0" applyProtection="0">
      <alignment horizontal="left" vertical="center" indent="1"/>
    </xf>
    <xf numFmtId="0" fontId="67" fillId="82" borderId="183" applyNumberFormat="0" applyProtection="0">
      <alignment horizontal="left" vertical="center" indent="1"/>
    </xf>
    <xf numFmtId="0" fontId="38" fillId="7" borderId="184" applyNumberFormat="0" applyProtection="0">
      <alignment horizontal="left" vertical="center" indent="1"/>
    </xf>
    <xf numFmtId="0" fontId="65" fillId="82" borderId="185" applyNumberFormat="0" applyProtection="0">
      <alignment horizontal="left" vertical="top" indent="1"/>
    </xf>
    <xf numFmtId="0" fontId="65" fillId="82" borderId="185" applyNumberFormat="0" applyProtection="0">
      <alignment horizontal="left" vertical="top" indent="1"/>
    </xf>
    <xf numFmtId="0" fontId="65" fillId="82" borderId="185" applyNumberFormat="0" applyProtection="0">
      <alignment horizontal="left" vertical="top" indent="1"/>
    </xf>
    <xf numFmtId="0" fontId="65" fillId="82" borderId="185" applyNumberFormat="0" applyProtection="0">
      <alignment horizontal="left" vertical="top" indent="1"/>
    </xf>
    <xf numFmtId="0" fontId="65" fillId="82" borderId="185" applyNumberFormat="0" applyProtection="0">
      <alignment horizontal="left" vertical="top" indent="1"/>
    </xf>
    <xf numFmtId="0" fontId="65" fillId="82" borderId="185" applyNumberFormat="0" applyProtection="0">
      <alignment horizontal="left" vertical="top" indent="1"/>
    </xf>
    <xf numFmtId="4" fontId="48" fillId="64" borderId="209" applyNumberFormat="0" applyProtection="0">
      <alignment vertical="center"/>
    </xf>
    <xf numFmtId="0" fontId="45" fillId="0" borderId="194">
      <alignment horizontal="left" vertical="top" wrapText="1"/>
    </xf>
    <xf numFmtId="4" fontId="67" fillId="61" borderId="208" applyNumberFormat="0" applyProtection="0">
      <alignment vertical="center"/>
    </xf>
    <xf numFmtId="4" fontId="67" fillId="61" borderId="208" applyNumberFormat="0" applyProtection="0">
      <alignment vertical="center"/>
    </xf>
    <xf numFmtId="0" fontId="1" fillId="7" borderId="167" applyNumberFormat="0">
      <alignment readingOrder="1"/>
      <protection locked="0"/>
    </xf>
    <xf numFmtId="4" fontId="67" fillId="61" borderId="208" applyNumberFormat="0" applyProtection="0">
      <alignment vertical="center"/>
    </xf>
    <xf numFmtId="4" fontId="67" fillId="61" borderId="208" applyNumberFormat="0" applyProtection="0">
      <alignment vertical="center"/>
    </xf>
    <xf numFmtId="4" fontId="1" fillId="64" borderId="209" applyNumberFormat="0" applyProtection="0">
      <alignment vertical="center"/>
    </xf>
    <xf numFmtId="4" fontId="39" fillId="64" borderId="208" applyNumberFormat="0" applyProtection="0">
      <alignment vertical="center"/>
    </xf>
    <xf numFmtId="4" fontId="39" fillId="64" borderId="208" applyNumberFormat="0" applyProtection="0">
      <alignment vertical="center"/>
    </xf>
    <xf numFmtId="4" fontId="39" fillId="64" borderId="219" applyNumberFormat="0" applyProtection="0">
      <alignment vertical="center"/>
    </xf>
    <xf numFmtId="0" fontId="65" fillId="79" borderId="198" applyNumberFormat="0" applyProtection="0">
      <alignment horizontal="left" vertical="top" indent="1"/>
    </xf>
    <xf numFmtId="0" fontId="67" fillId="15" borderId="196" applyNumberFormat="0" applyProtection="0">
      <alignment horizontal="left" vertical="center" indent="1"/>
    </xf>
    <xf numFmtId="0" fontId="65" fillId="81" borderId="198" applyNumberFormat="0" applyProtection="0">
      <alignment horizontal="left" vertical="top" indent="1"/>
    </xf>
    <xf numFmtId="4" fontId="67" fillId="18" borderId="196" applyNumberFormat="0" applyProtection="0">
      <alignment horizontal="right" vertical="center"/>
    </xf>
    <xf numFmtId="4" fontId="67" fillId="31" borderId="194" applyNumberFormat="0" applyProtection="0">
      <alignment horizontal="right" vertical="center"/>
    </xf>
    <xf numFmtId="4" fontId="48" fillId="68" borderId="197" applyNumberFormat="0" applyProtection="0">
      <alignment horizontal="right" vertical="center"/>
    </xf>
    <xf numFmtId="4" fontId="67" fillId="81" borderId="196" applyNumberFormat="0" applyProtection="0">
      <alignment horizontal="right" vertical="center"/>
    </xf>
    <xf numFmtId="4" fontId="67" fillId="10" borderId="196" applyNumberFormat="0" applyProtection="0">
      <alignment horizontal="right" vertical="center"/>
    </xf>
    <xf numFmtId="4" fontId="67" fillId="77" borderId="194" applyNumberFormat="0" applyProtection="0">
      <alignment horizontal="left" vertical="center" indent="1"/>
    </xf>
    <xf numFmtId="4" fontId="67" fillId="38" borderId="196" applyNumberFormat="0" applyProtection="0">
      <alignment horizontal="right" vertical="center"/>
    </xf>
    <xf numFmtId="4" fontId="67" fillId="18" borderId="196" applyNumberFormat="0" applyProtection="0">
      <alignment horizontal="right" vertical="center"/>
    </xf>
    <xf numFmtId="0" fontId="65" fillId="82" borderId="198" applyNumberFormat="0" applyProtection="0">
      <alignment horizontal="left" vertical="top" indent="1"/>
    </xf>
    <xf numFmtId="4" fontId="67" fillId="18" borderId="196" applyNumberFormat="0" applyProtection="0">
      <alignment horizontal="right" vertical="center"/>
    </xf>
    <xf numFmtId="4" fontId="67" fillId="22" borderId="196" applyNumberFormat="0" applyProtection="0">
      <alignment horizontal="right" vertical="center"/>
    </xf>
    <xf numFmtId="0" fontId="67" fillId="86" borderId="183" applyNumberFormat="0" applyProtection="0">
      <alignment horizontal="left" vertical="center" indent="1"/>
    </xf>
    <xf numFmtId="4" fontId="67" fillId="17" borderId="183" applyNumberFormat="0" applyProtection="0">
      <alignment horizontal="right" vertical="center"/>
    </xf>
    <xf numFmtId="0" fontId="5" fillId="0" borderId="163">
      <alignment horizontal="center"/>
    </xf>
    <xf numFmtId="0" fontId="6" fillId="0" borderId="163">
      <alignment horizontal="center" vertical="center" wrapText="1"/>
    </xf>
    <xf numFmtId="0" fontId="65" fillId="79" borderId="185" applyNumberFormat="0" applyProtection="0">
      <alignment horizontal="left" vertical="top" indent="1"/>
    </xf>
    <xf numFmtId="0" fontId="5" fillId="0" borderId="163">
      <alignment horizontal="center"/>
    </xf>
    <xf numFmtId="0" fontId="6" fillId="0" borderId="163">
      <alignment horizontal="center" vertical="center" wrapText="1"/>
    </xf>
    <xf numFmtId="0" fontId="6" fillId="0" borderId="163">
      <alignment horizontal="center" vertical="center" wrapText="1"/>
    </xf>
    <xf numFmtId="0" fontId="5" fillId="0" borderId="163">
      <alignment horizontal="center"/>
    </xf>
    <xf numFmtId="4" fontId="1" fillId="63" borderId="172" applyNumberFormat="0" applyProtection="0">
      <alignment vertical="center"/>
    </xf>
    <xf numFmtId="4" fontId="1" fillId="63" borderId="172" applyNumberFormat="0" applyProtection="0">
      <alignment vertical="center"/>
    </xf>
    <xf numFmtId="4" fontId="1" fillId="63" borderId="172" applyNumberFormat="0" applyProtection="0">
      <alignment vertical="center"/>
    </xf>
    <xf numFmtId="4" fontId="1" fillId="63" borderId="172" applyNumberFormat="0" applyProtection="0">
      <alignment vertical="center"/>
    </xf>
    <xf numFmtId="4" fontId="1" fillId="91" borderId="171" applyNumberFormat="0" applyProtection="0">
      <alignment vertical="center"/>
    </xf>
    <xf numFmtId="4" fontId="39" fillId="64" borderId="196" applyNumberFormat="0" applyProtection="0">
      <alignment vertical="center"/>
    </xf>
    <xf numFmtId="4" fontId="48" fillId="64" borderId="197" applyNumberFormat="0" applyProtection="0">
      <alignment horizontal="left" vertical="center" indent="1"/>
    </xf>
    <xf numFmtId="4" fontId="67" fillId="64" borderId="196" applyNumberFormat="0" applyProtection="0">
      <alignment horizontal="left" vertical="center" indent="1"/>
    </xf>
    <xf numFmtId="4" fontId="67" fillId="64" borderId="196" applyNumberFormat="0" applyProtection="0">
      <alignment horizontal="left" vertical="center" indent="1"/>
    </xf>
    <xf numFmtId="4" fontId="67" fillId="64" borderId="196" applyNumberFormat="0" applyProtection="0">
      <alignment horizontal="left" vertical="center" indent="1"/>
    </xf>
    <xf numFmtId="4" fontId="67" fillId="64" borderId="196" applyNumberFormat="0" applyProtection="0">
      <alignment horizontal="left" vertical="center" indent="1"/>
    </xf>
    <xf numFmtId="4" fontId="67" fillId="64" borderId="196" applyNumberFormat="0" applyProtection="0">
      <alignment horizontal="left" vertical="center" indent="1"/>
    </xf>
    <xf numFmtId="4" fontId="48" fillId="64" borderId="197" applyNumberFormat="0" applyProtection="0">
      <alignment horizontal="left" vertical="center" indent="1"/>
    </xf>
    <xf numFmtId="0" fontId="39" fillId="61" borderId="198" applyNumberFormat="0" applyProtection="0">
      <alignment horizontal="left" vertical="top" indent="1"/>
    </xf>
    <xf numFmtId="0" fontId="39" fillId="61" borderId="198" applyNumberFormat="0" applyProtection="0">
      <alignment horizontal="left" vertical="top" indent="1"/>
    </xf>
    <xf numFmtId="4" fontId="48" fillId="91" borderId="171" applyNumberFormat="0" applyProtection="0">
      <alignment horizontal="left" vertical="center" indent="1"/>
    </xf>
    <xf numFmtId="4" fontId="1" fillId="51" borderId="172" applyNumberFormat="0" applyProtection="0">
      <alignment horizontal="left" vertical="center" indent="1"/>
    </xf>
    <xf numFmtId="4" fontId="1" fillId="51" borderId="172" applyNumberFormat="0" applyProtection="0">
      <alignment horizontal="left" vertical="center" indent="1"/>
    </xf>
    <xf numFmtId="4" fontId="1" fillId="51" borderId="172" applyNumberFormat="0" applyProtection="0">
      <alignment horizontal="left" vertical="center" indent="1"/>
    </xf>
    <xf numFmtId="4" fontId="1" fillId="51" borderId="172" applyNumberFormat="0" applyProtection="0">
      <alignment horizontal="left" vertical="center" indent="1"/>
    </xf>
    <xf numFmtId="4" fontId="1" fillId="51" borderId="172" applyNumberFormat="0" applyProtection="0">
      <alignment horizontal="left" vertical="center" indent="1"/>
    </xf>
    <xf numFmtId="4" fontId="48" fillId="91" borderId="171" applyNumberFormat="0" applyProtection="0">
      <alignment horizontal="left" vertical="center" indent="1"/>
    </xf>
    <xf numFmtId="0" fontId="1" fillId="63" borderId="172" applyNumberFormat="0" applyProtection="0">
      <alignment horizontal="left" vertical="top" indent="1"/>
    </xf>
    <xf numFmtId="0" fontId="1" fillId="63" borderId="172" applyNumberFormat="0" applyProtection="0">
      <alignment horizontal="left" vertical="top" indent="1"/>
    </xf>
    <xf numFmtId="0" fontId="1" fillId="63" borderId="172" applyNumberFormat="0" applyProtection="0">
      <alignment horizontal="left" vertical="top" indent="1"/>
    </xf>
    <xf numFmtId="0" fontId="1" fillId="63" borderId="172" applyNumberFormat="0" applyProtection="0">
      <alignment horizontal="left" vertical="top" indent="1"/>
    </xf>
    <xf numFmtId="0" fontId="1" fillId="63" borderId="172" applyNumberFormat="0" applyProtection="0">
      <alignment horizontal="left" vertical="top" indent="1"/>
    </xf>
    <xf numFmtId="4" fontId="48" fillId="78" borderId="171" applyNumberFormat="0" applyProtection="0">
      <alignment horizontal="right" vertical="center"/>
    </xf>
    <xf numFmtId="4" fontId="67" fillId="0" borderId="170" applyNumberFormat="0" applyProtection="0">
      <alignment horizontal="right" vertical="center"/>
    </xf>
    <xf numFmtId="4" fontId="67" fillId="0" borderId="170" applyNumberFormat="0" applyProtection="0">
      <alignment horizontal="right" vertical="center"/>
    </xf>
    <xf numFmtId="4" fontId="67" fillId="0" borderId="170" applyNumberFormat="0" applyProtection="0">
      <alignment horizontal="right" vertical="center"/>
    </xf>
    <xf numFmtId="4" fontId="67" fillId="0" borderId="170" applyNumberFormat="0" applyProtection="0">
      <alignment horizontal="right" vertical="center"/>
    </xf>
    <xf numFmtId="4" fontId="67" fillId="0" borderId="170" applyNumberFormat="0" applyProtection="0">
      <alignment horizontal="right" vertical="center"/>
    </xf>
    <xf numFmtId="4" fontId="1" fillId="78" borderId="171" applyNumberFormat="0" applyProtection="0">
      <alignment horizontal="right" vertical="center"/>
    </xf>
    <xf numFmtId="4" fontId="39" fillId="2" borderId="170" applyNumberFormat="0" applyProtection="0">
      <alignment horizontal="right" vertical="center"/>
    </xf>
    <xf numFmtId="4" fontId="39" fillId="2" borderId="170" applyNumberFormat="0" applyProtection="0">
      <alignment horizontal="right" vertical="center"/>
    </xf>
    <xf numFmtId="4" fontId="39" fillId="2" borderId="170" applyNumberFormat="0" applyProtection="0">
      <alignment horizontal="right" vertical="center"/>
    </xf>
    <xf numFmtId="4" fontId="39" fillId="2" borderId="170" applyNumberFormat="0" applyProtection="0">
      <alignment horizontal="right" vertical="center"/>
    </xf>
    <xf numFmtId="4" fontId="39" fillId="2" borderId="170" applyNumberFormat="0" applyProtection="0">
      <alignment horizontal="right" vertical="center"/>
    </xf>
    <xf numFmtId="0" fontId="39" fillId="61" borderId="198" applyNumberFormat="0" applyProtection="0">
      <alignment horizontal="left" vertical="top" indent="1"/>
    </xf>
    <xf numFmtId="4" fontId="67" fillId="21" borderId="170" applyNumberFormat="0" applyProtection="0">
      <alignment horizontal="left" vertical="center" indent="1"/>
    </xf>
    <xf numFmtId="4" fontId="67" fillId="21" borderId="170" applyNumberFormat="0" applyProtection="0">
      <alignment horizontal="left" vertical="center" indent="1"/>
    </xf>
    <xf numFmtId="4" fontId="67" fillId="21" borderId="170" applyNumberFormat="0" applyProtection="0">
      <alignment horizontal="left" vertical="center" indent="1"/>
    </xf>
    <xf numFmtId="4" fontId="67" fillId="21" borderId="170" applyNumberFormat="0" applyProtection="0">
      <alignment horizontal="left" vertical="center" indent="1"/>
    </xf>
    <xf numFmtId="4" fontId="67" fillId="21" borderId="170" applyNumberFormat="0" applyProtection="0">
      <alignment horizontal="left" vertical="center" indent="1"/>
    </xf>
    <xf numFmtId="4" fontId="67" fillId="21" borderId="170" applyNumberFormat="0" applyProtection="0">
      <alignment horizontal="left" vertical="center" indent="1"/>
    </xf>
    <xf numFmtId="0" fontId="39" fillId="61" borderId="198" applyNumberFormat="0" applyProtection="0">
      <alignment horizontal="left" vertical="top" indent="1"/>
    </xf>
    <xf numFmtId="0" fontId="1" fillId="81" borderId="172" applyNumberFormat="0" applyProtection="0">
      <alignment horizontal="left" vertical="top" indent="1"/>
    </xf>
    <xf numFmtId="0" fontId="1" fillId="81" borderId="172" applyNumberFormat="0" applyProtection="0">
      <alignment horizontal="left" vertical="top" indent="1"/>
    </xf>
    <xf numFmtId="0" fontId="1" fillId="81" borderId="172" applyNumberFormat="0" applyProtection="0">
      <alignment horizontal="left" vertical="top" indent="1"/>
    </xf>
    <xf numFmtId="0" fontId="1" fillId="81" borderId="172" applyNumberFormat="0" applyProtection="0">
      <alignment horizontal="left" vertical="top" indent="1"/>
    </xf>
    <xf numFmtId="0" fontId="1" fillId="81" borderId="172" applyNumberFormat="0" applyProtection="0">
      <alignment horizontal="left" vertical="top" indent="1"/>
    </xf>
    <xf numFmtId="0" fontId="39" fillId="61" borderId="198" applyNumberFormat="0" applyProtection="0">
      <alignment horizontal="left" vertical="top" indent="1"/>
    </xf>
    <xf numFmtId="4" fontId="39" fillId="92" borderId="168" applyNumberFormat="0" applyProtection="0">
      <alignment horizontal="left" vertical="center" indent="1"/>
    </xf>
    <xf numFmtId="4" fontId="39" fillId="92" borderId="168" applyNumberFormat="0" applyProtection="0">
      <alignment horizontal="left" vertical="center" indent="1"/>
    </xf>
    <xf numFmtId="4" fontId="39" fillId="92" borderId="168" applyNumberFormat="0" applyProtection="0">
      <alignment horizontal="left" vertical="center" indent="1"/>
    </xf>
    <xf numFmtId="4" fontId="39" fillId="92" borderId="168" applyNumberFormat="0" applyProtection="0">
      <alignment horizontal="left" vertical="center" indent="1"/>
    </xf>
    <xf numFmtId="4" fontId="39" fillId="92" borderId="168" applyNumberFormat="0" applyProtection="0">
      <alignment horizontal="left" vertical="center" indent="1"/>
    </xf>
    <xf numFmtId="0" fontId="65" fillId="46" borderId="219" applyNumberFormat="0" applyFont="0" applyAlignment="0" applyProtection="0"/>
    <xf numFmtId="4" fontId="67" fillId="21" borderId="196" applyNumberFormat="0" applyProtection="0">
      <alignment horizontal="left" vertical="center" indent="1"/>
    </xf>
    <xf numFmtId="4" fontId="1" fillId="78" borderId="171" applyNumberFormat="0" applyProtection="0">
      <alignment horizontal="right" vertical="center"/>
    </xf>
    <xf numFmtId="4" fontId="39" fillId="90" borderId="170" applyNumberFormat="0" applyProtection="0">
      <alignment horizontal="right" vertical="center"/>
    </xf>
    <xf numFmtId="4" fontId="39" fillId="90" borderId="170" applyNumberFormat="0" applyProtection="0">
      <alignment horizontal="right" vertical="center"/>
    </xf>
    <xf numFmtId="4" fontId="39" fillId="90" borderId="170" applyNumberFormat="0" applyProtection="0">
      <alignment horizontal="right" vertical="center"/>
    </xf>
    <xf numFmtId="4" fontId="39" fillId="90" borderId="170" applyNumberFormat="0" applyProtection="0">
      <alignment horizontal="right" vertical="center"/>
    </xf>
    <xf numFmtId="4" fontId="39" fillId="90" borderId="170" applyNumberFormat="0" applyProtection="0">
      <alignment horizontal="right" vertical="center"/>
    </xf>
    <xf numFmtId="4" fontId="67" fillId="21" borderId="196" applyNumberFormat="0" applyProtection="0">
      <alignment horizontal="left" vertical="center" indent="1"/>
    </xf>
    <xf numFmtId="2" fontId="1" fillId="94" borderId="166" applyProtection="0"/>
    <xf numFmtId="2" fontId="1" fillId="94" borderId="166" applyProtection="0"/>
    <xf numFmtId="4" fontId="67" fillId="21" borderId="196" applyNumberFormat="0" applyProtection="0">
      <alignment horizontal="left" vertical="center" indent="1"/>
    </xf>
    <xf numFmtId="4" fontId="67" fillId="21" borderId="196" applyNumberFormat="0" applyProtection="0">
      <alignment horizontal="left" vertical="center" indent="1"/>
    </xf>
    <xf numFmtId="2" fontId="1" fillId="95" borderId="166" applyProtection="0"/>
    <xf numFmtId="2" fontId="1" fillId="96" borderId="166" applyProtection="0"/>
    <xf numFmtId="2" fontId="1" fillId="97" borderId="166" applyProtection="0"/>
    <xf numFmtId="2" fontId="1" fillId="97" borderId="166" applyProtection="0">
      <alignment horizontal="center"/>
    </xf>
    <xf numFmtId="2" fontId="1" fillId="96" borderId="166" applyProtection="0">
      <alignment horizontal="center"/>
    </xf>
    <xf numFmtId="4" fontId="67" fillId="21" borderId="196" applyNumberFormat="0" applyProtection="0">
      <alignment horizontal="left" vertical="center" indent="1"/>
    </xf>
    <xf numFmtId="4" fontId="48" fillId="65" borderId="197" applyNumberFormat="0" applyProtection="0">
      <alignment horizontal="right" vertical="center"/>
    </xf>
    <xf numFmtId="0" fontId="39" fillId="0" borderId="168">
      <alignment horizontal="left" vertical="top" wrapText="1"/>
    </xf>
    <xf numFmtId="4" fontId="67" fillId="10" borderId="196" applyNumberFormat="0" applyProtection="0">
      <alignment horizontal="right" vertical="center"/>
    </xf>
    <xf numFmtId="4" fontId="67" fillId="10" borderId="196" applyNumberFormat="0" applyProtection="0">
      <alignment horizontal="right" vertical="center"/>
    </xf>
    <xf numFmtId="0" fontId="74" fillId="0" borderId="175" applyNumberFormat="0" applyFill="0" applyAlignment="0" applyProtection="0"/>
    <xf numFmtId="0" fontId="40" fillId="0" borderId="175" applyNumberFormat="0" applyFill="0" applyAlignment="0" applyProtection="0"/>
    <xf numFmtId="4" fontId="67" fillId="10" borderId="196" applyNumberFormat="0" applyProtection="0">
      <alignment horizontal="right" vertical="center"/>
    </xf>
    <xf numFmtId="4" fontId="67" fillId="10" borderId="196" applyNumberFormat="0" applyProtection="0">
      <alignment horizontal="right" vertical="center"/>
    </xf>
    <xf numFmtId="4" fontId="48" fillId="66" borderId="197" applyNumberFormat="0" applyProtection="0">
      <alignment horizontal="right" vertical="center"/>
    </xf>
    <xf numFmtId="4" fontId="67" fillId="67" borderId="196" applyNumberFormat="0" applyProtection="0">
      <alignment horizontal="right" vertical="center"/>
    </xf>
    <xf numFmtId="4" fontId="67" fillId="67" borderId="196" applyNumberFormat="0" applyProtection="0">
      <alignment horizontal="right" vertical="center"/>
    </xf>
    <xf numFmtId="4" fontId="67" fillId="67" borderId="196" applyNumberFormat="0" applyProtection="0">
      <alignment horizontal="right" vertical="center"/>
    </xf>
    <xf numFmtId="4" fontId="67" fillId="67" borderId="196" applyNumberFormat="0" applyProtection="0">
      <alignment horizontal="right" vertical="center"/>
    </xf>
    <xf numFmtId="4" fontId="67" fillId="67" borderId="196" applyNumberFormat="0" applyProtection="0">
      <alignment horizontal="right" vertical="center"/>
    </xf>
    <xf numFmtId="0" fontId="39" fillId="14" borderId="167" applyNumberFormat="0" applyAlignment="0" applyProtection="0"/>
    <xf numFmtId="0" fontId="39" fillId="51" borderId="171" applyNumberFormat="0" applyAlignment="0" applyProtection="0"/>
    <xf numFmtId="0" fontId="39" fillId="51" borderId="167" applyNumberFormat="0" applyAlignment="0" applyProtection="0"/>
    <xf numFmtId="4" fontId="67" fillId="31" borderId="194" applyNumberFormat="0" applyProtection="0">
      <alignment horizontal="right" vertical="center"/>
    </xf>
    <xf numFmtId="4" fontId="67" fillId="31" borderId="194" applyNumberFormat="0" applyProtection="0">
      <alignment horizontal="right" vertical="center"/>
    </xf>
    <xf numFmtId="4" fontId="67" fillId="31" borderId="194" applyNumberFormat="0" applyProtection="0">
      <alignment horizontal="right" vertical="center"/>
    </xf>
    <xf numFmtId="4" fontId="67" fillId="31" borderId="194" applyNumberFormat="0" applyProtection="0">
      <alignment horizontal="right" vertical="center"/>
    </xf>
    <xf numFmtId="4" fontId="48" fillId="69" borderId="197" applyNumberFormat="0" applyProtection="0">
      <alignment horizontal="right" vertical="center"/>
    </xf>
    <xf numFmtId="0" fontId="39" fillId="0" borderId="175" applyNumberFormat="0" applyFill="0" applyAlignment="0" applyProtection="0"/>
    <xf numFmtId="4" fontId="67" fillId="18" borderId="196" applyNumberFormat="0" applyProtection="0">
      <alignment horizontal="right" vertical="center"/>
    </xf>
    <xf numFmtId="4" fontId="67" fillId="18" borderId="196" applyNumberFormat="0" applyProtection="0">
      <alignment horizontal="right" vertical="center"/>
    </xf>
    <xf numFmtId="4" fontId="48" fillId="70" borderId="197" applyNumberFormat="0" applyProtection="0">
      <alignment horizontal="right" vertical="center"/>
    </xf>
    <xf numFmtId="4" fontId="67" fillId="22" borderId="196" applyNumberFormat="0" applyProtection="0">
      <alignment horizontal="right" vertical="center"/>
    </xf>
    <xf numFmtId="4" fontId="67" fillId="22" borderId="196" applyNumberFormat="0" applyProtection="0">
      <alignment horizontal="right" vertical="center"/>
    </xf>
    <xf numFmtId="4" fontId="67" fillId="22" borderId="196" applyNumberFormat="0" applyProtection="0">
      <alignment horizontal="right" vertical="center"/>
    </xf>
    <xf numFmtId="4" fontId="67" fillId="22" borderId="196" applyNumberFormat="0" applyProtection="0">
      <alignment horizontal="right" vertical="center"/>
    </xf>
    <xf numFmtId="4" fontId="48" fillId="71" borderId="197" applyNumberFormat="0" applyProtection="0">
      <alignment horizontal="right" vertical="center"/>
    </xf>
    <xf numFmtId="4" fontId="67" fillId="45" borderId="196" applyNumberFormat="0" applyProtection="0">
      <alignment horizontal="right" vertical="center"/>
    </xf>
    <xf numFmtId="4" fontId="67" fillId="45" borderId="196" applyNumberFormat="0" applyProtection="0">
      <alignment horizontal="right" vertical="center"/>
    </xf>
    <xf numFmtId="4" fontId="67" fillId="45" borderId="196" applyNumberFormat="0" applyProtection="0">
      <alignment horizontal="right" vertical="center"/>
    </xf>
    <xf numFmtId="4" fontId="67" fillId="45" borderId="196" applyNumberFormat="0" applyProtection="0">
      <alignment horizontal="right" vertical="center"/>
    </xf>
    <xf numFmtId="4" fontId="67" fillId="45" borderId="196" applyNumberFormat="0" applyProtection="0">
      <alignment horizontal="right" vertical="center"/>
    </xf>
    <xf numFmtId="4" fontId="48" fillId="72" borderId="197" applyNumberFormat="0" applyProtection="0">
      <alignment horizontal="right" vertical="center"/>
    </xf>
    <xf numFmtId="4" fontId="67" fillId="38" borderId="196" applyNumberFormat="0" applyProtection="0">
      <alignment horizontal="right" vertical="center"/>
    </xf>
    <xf numFmtId="4" fontId="67" fillId="38" borderId="196" applyNumberFormat="0" applyProtection="0">
      <alignment horizontal="right" vertical="center"/>
    </xf>
    <xf numFmtId="4" fontId="67" fillId="38" borderId="196" applyNumberFormat="0" applyProtection="0">
      <alignment horizontal="right" vertical="center"/>
    </xf>
    <xf numFmtId="4" fontId="67" fillId="38" borderId="196" applyNumberFormat="0" applyProtection="0">
      <alignment horizontal="right" vertical="center"/>
    </xf>
    <xf numFmtId="4" fontId="48" fillId="73" borderId="197" applyNumberFormat="0" applyProtection="0">
      <alignment horizontal="right" vertical="center"/>
    </xf>
    <xf numFmtId="4" fontId="67" fillId="74" borderId="196" applyNumberFormat="0" applyProtection="0">
      <alignment horizontal="right" vertical="center"/>
    </xf>
    <xf numFmtId="4" fontId="67" fillId="74" borderId="196" applyNumberFormat="0" applyProtection="0">
      <alignment horizontal="right" vertical="center"/>
    </xf>
    <xf numFmtId="4" fontId="67" fillId="74" borderId="196" applyNumberFormat="0" applyProtection="0">
      <alignment horizontal="right" vertical="center"/>
    </xf>
    <xf numFmtId="4" fontId="67" fillId="74" borderId="196" applyNumberFormat="0" applyProtection="0">
      <alignment horizontal="right" vertical="center"/>
    </xf>
    <xf numFmtId="4" fontId="67" fillId="74" borderId="196" applyNumberFormat="0" applyProtection="0">
      <alignment horizontal="right" vertical="center"/>
    </xf>
    <xf numFmtId="4" fontId="48" fillId="75" borderId="197" applyNumberFormat="0" applyProtection="0">
      <alignment horizontal="right" vertical="center"/>
    </xf>
    <xf numFmtId="4" fontId="67" fillId="17" borderId="196" applyNumberFormat="0" applyProtection="0">
      <alignment horizontal="right" vertical="center"/>
    </xf>
    <xf numFmtId="4" fontId="67" fillId="17" borderId="196" applyNumberFormat="0" applyProtection="0">
      <alignment horizontal="right" vertical="center"/>
    </xf>
    <xf numFmtId="4" fontId="67" fillId="17" borderId="196" applyNumberFormat="0" applyProtection="0">
      <alignment horizontal="right" vertical="center"/>
    </xf>
    <xf numFmtId="4" fontId="67" fillId="17" borderId="196" applyNumberFormat="0" applyProtection="0">
      <alignment horizontal="right" vertical="center"/>
    </xf>
    <xf numFmtId="4" fontId="67" fillId="17" borderId="196" applyNumberFormat="0" applyProtection="0">
      <alignment horizontal="right" vertical="center"/>
    </xf>
    <xf numFmtId="4" fontId="68" fillId="76" borderId="197" applyNumberFormat="0" applyProtection="0">
      <alignment horizontal="left" vertical="center" indent="1"/>
    </xf>
    <xf numFmtId="4" fontId="67" fillId="77" borderId="194" applyNumberFormat="0" applyProtection="0">
      <alignment horizontal="left" vertical="center" indent="1"/>
    </xf>
    <xf numFmtId="4" fontId="67" fillId="77" borderId="194" applyNumberFormat="0" applyProtection="0">
      <alignment horizontal="left" vertical="center" indent="1"/>
    </xf>
    <xf numFmtId="4" fontId="67" fillId="77" borderId="194" applyNumberFormat="0" applyProtection="0">
      <alignment horizontal="left" vertical="center" indent="1"/>
    </xf>
    <xf numFmtId="4" fontId="52" fillId="79" borderId="194" applyNumberFormat="0" applyProtection="0">
      <alignment horizontal="left" vertical="center" indent="1"/>
    </xf>
    <xf numFmtId="4" fontId="52" fillId="79" borderId="194" applyNumberFormat="0" applyProtection="0">
      <alignment horizontal="left" vertical="center" indent="1"/>
    </xf>
    <xf numFmtId="4" fontId="52" fillId="79" borderId="194" applyNumberFormat="0" applyProtection="0">
      <alignment horizontal="left" vertical="center" indent="1"/>
    </xf>
    <xf numFmtId="4" fontId="52" fillId="79" borderId="194" applyNumberFormat="0" applyProtection="0">
      <alignment horizontal="left" vertical="center" indent="1"/>
    </xf>
    <xf numFmtId="4" fontId="52" fillId="79" borderId="194" applyNumberFormat="0" applyProtection="0">
      <alignment horizontal="left" vertical="center" indent="1"/>
    </xf>
    <xf numFmtId="0" fontId="66" fillId="51" borderId="220" applyNumberFormat="0" applyAlignment="0" applyProtection="0"/>
    <xf numFmtId="4" fontId="52" fillId="79" borderId="194" applyNumberFormat="0" applyProtection="0">
      <alignment horizontal="left" vertical="center" indent="1"/>
    </xf>
    <xf numFmtId="4" fontId="52" fillId="79" borderId="194" applyNumberFormat="0" applyProtection="0">
      <alignment horizontal="left" vertical="center" indent="1"/>
    </xf>
    <xf numFmtId="4" fontId="52" fillId="79" borderId="194" applyNumberFormat="0" applyProtection="0">
      <alignment horizontal="left" vertical="center" indent="1"/>
    </xf>
    <xf numFmtId="4" fontId="52" fillId="79" borderId="194" applyNumberFormat="0" applyProtection="0">
      <alignment horizontal="left" vertical="center" indent="1"/>
    </xf>
    <xf numFmtId="4" fontId="52" fillId="79" borderId="194" applyNumberFormat="0" applyProtection="0">
      <alignment horizontal="left" vertical="center" indent="1"/>
    </xf>
    <xf numFmtId="0" fontId="1" fillId="51" borderId="220" applyNumberFormat="0" applyAlignment="0" applyProtection="0"/>
    <xf numFmtId="4" fontId="67" fillId="81" borderId="196" applyNumberFormat="0" applyProtection="0">
      <alignment horizontal="right" vertical="center"/>
    </xf>
    <xf numFmtId="4" fontId="67" fillId="81" borderId="196" applyNumberFormat="0" applyProtection="0">
      <alignment horizontal="right" vertical="center"/>
    </xf>
    <xf numFmtId="4" fontId="67" fillId="81" borderId="196" applyNumberFormat="0" applyProtection="0">
      <alignment horizontal="right" vertical="center"/>
    </xf>
    <xf numFmtId="4" fontId="67" fillId="81" borderId="196" applyNumberFormat="0" applyProtection="0">
      <alignment horizontal="right" vertical="center"/>
    </xf>
    <xf numFmtId="4" fontId="67" fillId="82" borderId="194" applyNumberFormat="0" applyProtection="0">
      <alignment horizontal="left" vertical="center" indent="1"/>
    </xf>
    <xf numFmtId="4" fontId="67" fillId="82" borderId="194" applyNumberFormat="0" applyProtection="0">
      <alignment horizontal="left" vertical="center" indent="1"/>
    </xf>
    <xf numFmtId="4" fontId="67" fillId="82" borderId="194" applyNumberFormat="0" applyProtection="0">
      <alignment horizontal="left" vertical="center" indent="1"/>
    </xf>
    <xf numFmtId="4" fontId="67" fillId="82" borderId="194" applyNumberFormat="0" applyProtection="0">
      <alignment horizontal="left" vertical="center" indent="1"/>
    </xf>
    <xf numFmtId="4" fontId="67" fillId="82" borderId="194" applyNumberFormat="0" applyProtection="0">
      <alignment horizontal="left" vertical="center" indent="1"/>
    </xf>
    <xf numFmtId="4" fontId="67" fillId="81" borderId="194" applyNumberFormat="0" applyProtection="0">
      <alignment horizontal="left" vertical="center" indent="1"/>
    </xf>
    <xf numFmtId="4" fontId="67" fillId="81" borderId="194" applyNumberFormat="0" applyProtection="0">
      <alignment horizontal="left" vertical="center" indent="1"/>
    </xf>
    <xf numFmtId="4" fontId="67" fillId="81" borderId="194" applyNumberFormat="0" applyProtection="0">
      <alignment horizontal="left" vertical="center" indent="1"/>
    </xf>
    <xf numFmtId="4" fontId="67" fillId="81" borderId="194" applyNumberFormat="0" applyProtection="0">
      <alignment horizontal="left" vertical="center" indent="1"/>
    </xf>
    <xf numFmtId="4" fontId="67" fillId="81" borderId="194" applyNumberFormat="0" applyProtection="0">
      <alignment horizontal="left" vertical="center" indent="1"/>
    </xf>
    <xf numFmtId="0" fontId="67" fillId="51" borderId="196" applyNumberFormat="0" applyProtection="0">
      <alignment horizontal="left" vertical="center" indent="1"/>
    </xf>
    <xf numFmtId="0" fontId="67" fillId="51" borderId="196" applyNumberFormat="0" applyProtection="0">
      <alignment horizontal="left" vertical="center" indent="1"/>
    </xf>
    <xf numFmtId="0" fontId="67" fillId="51" borderId="196" applyNumberFormat="0" applyProtection="0">
      <alignment horizontal="left" vertical="center" indent="1"/>
    </xf>
    <xf numFmtId="0" fontId="67" fillId="51" borderId="196" applyNumberFormat="0" applyProtection="0">
      <alignment horizontal="left" vertical="center" indent="1"/>
    </xf>
    <xf numFmtId="0" fontId="67" fillId="51" borderId="196" applyNumberFormat="0" applyProtection="0">
      <alignment horizontal="left" vertical="center" indent="1"/>
    </xf>
    <xf numFmtId="0" fontId="67" fillId="51" borderId="196" applyNumberFormat="0" applyProtection="0">
      <alignment horizontal="left" vertical="center" indent="1"/>
    </xf>
    <xf numFmtId="0" fontId="65" fillId="79" borderId="198" applyNumberFormat="0" applyProtection="0">
      <alignment horizontal="left" vertical="top" indent="1"/>
    </xf>
    <xf numFmtId="0" fontId="65" fillId="79" borderId="198" applyNumberFormat="0" applyProtection="0">
      <alignment horizontal="left" vertical="top" indent="1"/>
    </xf>
    <xf numFmtId="0" fontId="65" fillId="79" borderId="198" applyNumberFormat="0" applyProtection="0">
      <alignment horizontal="left" vertical="top" indent="1"/>
    </xf>
    <xf numFmtId="0" fontId="65" fillId="79" borderId="198" applyNumberFormat="0" applyProtection="0">
      <alignment horizontal="left" vertical="top" indent="1"/>
    </xf>
    <xf numFmtId="0" fontId="65" fillId="79" borderId="198" applyNumberFormat="0" applyProtection="0">
      <alignment horizontal="left" vertical="top" indent="1"/>
    </xf>
    <xf numFmtId="0" fontId="65" fillId="79" borderId="198" applyNumberFormat="0" applyProtection="0">
      <alignment horizontal="left" vertical="top" indent="1"/>
    </xf>
    <xf numFmtId="0" fontId="65" fillId="79" borderId="198" applyNumberFormat="0" applyProtection="0">
      <alignment horizontal="left" vertical="top" indent="1"/>
    </xf>
    <xf numFmtId="0" fontId="67" fillId="86" borderId="196" applyNumberFormat="0" applyProtection="0">
      <alignment horizontal="left" vertical="center" indent="1"/>
    </xf>
    <xf numFmtId="0" fontId="67" fillId="86" borderId="196" applyNumberFormat="0" applyProtection="0">
      <alignment horizontal="left" vertical="center" indent="1"/>
    </xf>
    <xf numFmtId="0" fontId="67" fillId="86" borderId="196" applyNumberFormat="0" applyProtection="0">
      <alignment horizontal="left" vertical="center" indent="1"/>
    </xf>
    <xf numFmtId="0" fontId="65" fillId="81" borderId="198" applyNumberFormat="0" applyProtection="0">
      <alignment horizontal="left" vertical="top" indent="1"/>
    </xf>
    <xf numFmtId="0" fontId="65" fillId="81" borderId="198" applyNumberFormat="0" applyProtection="0">
      <alignment horizontal="left" vertical="top" indent="1"/>
    </xf>
    <xf numFmtId="0" fontId="65" fillId="81" borderId="198" applyNumberFormat="0" applyProtection="0">
      <alignment horizontal="left" vertical="top" indent="1"/>
    </xf>
    <xf numFmtId="0" fontId="65" fillId="81" borderId="198" applyNumberFormat="0" applyProtection="0">
      <alignment horizontal="left" vertical="top" indent="1"/>
    </xf>
    <xf numFmtId="0" fontId="65" fillId="81" borderId="198" applyNumberFormat="0" applyProtection="0">
      <alignment horizontal="left" vertical="top" indent="1"/>
    </xf>
    <xf numFmtId="0" fontId="65" fillId="81" borderId="198" applyNumberFormat="0" applyProtection="0">
      <alignment horizontal="left" vertical="top" indent="1"/>
    </xf>
    <xf numFmtId="0" fontId="67" fillId="15" borderId="196" applyNumberFormat="0" applyProtection="0">
      <alignment horizontal="left" vertical="center" indent="1"/>
    </xf>
    <xf numFmtId="0" fontId="44" fillId="63" borderId="169" applyNumberFormat="0" applyFont="0" applyAlignment="0" applyProtection="0"/>
    <xf numFmtId="0" fontId="67" fillId="15" borderId="196" applyNumberFormat="0" applyProtection="0">
      <alignment horizontal="left" vertical="center" indent="1"/>
    </xf>
    <xf numFmtId="0" fontId="67" fillId="15" borderId="196" applyNumberFormat="0" applyProtection="0">
      <alignment horizontal="left" vertical="center" indent="1"/>
    </xf>
    <xf numFmtId="0" fontId="67" fillId="15" borderId="196" applyNumberFormat="0" applyProtection="0">
      <alignment horizontal="left" vertical="center" indent="1"/>
    </xf>
    <xf numFmtId="0" fontId="38" fillId="89" borderId="197" applyNumberFormat="0" applyProtection="0">
      <alignment horizontal="left" vertical="center" indent="1"/>
    </xf>
    <xf numFmtId="0" fontId="65" fillId="15" borderId="198" applyNumberFormat="0" applyProtection="0">
      <alignment horizontal="left" vertical="top" indent="1"/>
    </xf>
    <xf numFmtId="0" fontId="65" fillId="15" borderId="198" applyNumberFormat="0" applyProtection="0">
      <alignment horizontal="left" vertical="top" indent="1"/>
    </xf>
    <xf numFmtId="0" fontId="65" fillId="15" borderId="198" applyNumberFormat="0" applyProtection="0">
      <alignment horizontal="left" vertical="top" indent="1"/>
    </xf>
    <xf numFmtId="0" fontId="65" fillId="15" borderId="198" applyNumberFormat="0" applyProtection="0">
      <alignment horizontal="left" vertical="top" indent="1"/>
    </xf>
    <xf numFmtId="0" fontId="65" fillId="15" borderId="198" applyNumberFormat="0" applyProtection="0">
      <alignment horizontal="left" vertical="top" indent="1"/>
    </xf>
    <xf numFmtId="0" fontId="65" fillId="15" borderId="198" applyNumberFormat="0" applyProtection="0">
      <alignment horizontal="left" vertical="top" indent="1"/>
    </xf>
    <xf numFmtId="0" fontId="65" fillId="15" borderId="198" applyNumberFormat="0" applyProtection="0">
      <alignment horizontal="left" vertical="top" indent="1"/>
    </xf>
    <xf numFmtId="0" fontId="65" fillId="15" borderId="198" applyNumberFormat="0" applyProtection="0">
      <alignment horizontal="left" vertical="top" indent="1"/>
    </xf>
    <xf numFmtId="0" fontId="67" fillId="82" borderId="196" applyNumberFormat="0" applyProtection="0">
      <alignment horizontal="left" vertical="center" indent="1"/>
    </xf>
    <xf numFmtId="0" fontId="67" fillId="82" borderId="196" applyNumberFormat="0" applyProtection="0">
      <alignment horizontal="left" vertical="center" indent="1"/>
    </xf>
    <xf numFmtId="0" fontId="1" fillId="0" borderId="165"/>
    <xf numFmtId="0" fontId="67" fillId="82" borderId="196" applyNumberFormat="0" applyProtection="0">
      <alignment horizontal="left" vertical="center" indent="1"/>
    </xf>
    <xf numFmtId="0" fontId="67" fillId="82" borderId="196" applyNumberFormat="0" applyProtection="0">
      <alignment horizontal="left" vertical="center" indent="1"/>
    </xf>
    <xf numFmtId="0" fontId="67" fillId="82" borderId="196" applyNumberFormat="0" applyProtection="0">
      <alignment horizontal="left" vertical="center" indent="1"/>
    </xf>
    <xf numFmtId="0" fontId="38" fillId="7" borderId="197" applyNumberFormat="0" applyProtection="0">
      <alignment horizontal="left" vertical="center" indent="1"/>
    </xf>
    <xf numFmtId="0" fontId="65" fillId="82" borderId="198" applyNumberFormat="0" applyProtection="0">
      <alignment horizontal="left" vertical="top" indent="1"/>
    </xf>
    <xf numFmtId="0" fontId="65" fillId="82" borderId="198" applyNumberFormat="0" applyProtection="0">
      <alignment horizontal="left" vertical="top" indent="1"/>
    </xf>
    <xf numFmtId="0" fontId="65" fillId="82" borderId="198" applyNumberFormat="0" applyProtection="0">
      <alignment horizontal="left" vertical="top" indent="1"/>
    </xf>
    <xf numFmtId="0" fontId="65" fillId="82" borderId="198" applyNumberFormat="0" applyProtection="0">
      <alignment horizontal="left" vertical="top" indent="1"/>
    </xf>
    <xf numFmtId="0" fontId="65" fillId="82" borderId="198" applyNumberFormat="0" applyProtection="0">
      <alignment horizontal="left" vertical="top" indent="1"/>
    </xf>
    <xf numFmtId="0" fontId="65" fillId="82" borderId="198" applyNumberFormat="0" applyProtection="0">
      <alignment horizontal="left" vertical="top" indent="1"/>
    </xf>
    <xf numFmtId="0" fontId="65" fillId="82" borderId="198" applyNumberFormat="0" applyProtection="0">
      <alignment horizontal="left" vertical="top" indent="1"/>
    </xf>
    <xf numFmtId="4" fontId="48" fillId="64" borderId="220" applyNumberFormat="0" applyProtection="0">
      <alignment vertical="center"/>
    </xf>
    <xf numFmtId="0" fontId="45" fillId="0" borderId="206">
      <alignment horizontal="left" vertical="top" wrapText="1"/>
    </xf>
    <xf numFmtId="4" fontId="67" fillId="61" borderId="219" applyNumberFormat="0" applyProtection="0">
      <alignment vertical="center"/>
    </xf>
    <xf numFmtId="4" fontId="67" fillId="61" borderId="219" applyNumberFormat="0" applyProtection="0">
      <alignment vertical="center"/>
    </xf>
    <xf numFmtId="4" fontId="67" fillId="61" borderId="219" applyNumberFormat="0" applyProtection="0">
      <alignment vertical="center"/>
    </xf>
    <xf numFmtId="4" fontId="67" fillId="61" borderId="219" applyNumberFormat="0" applyProtection="0">
      <alignment vertical="center"/>
    </xf>
    <xf numFmtId="4" fontId="67" fillId="61" borderId="219" applyNumberFormat="0" applyProtection="0">
      <alignment vertical="center"/>
    </xf>
    <xf numFmtId="0" fontId="1" fillId="7" borderId="180" applyNumberFormat="0">
      <alignment readingOrder="1"/>
      <protection locked="0"/>
    </xf>
    <xf numFmtId="4" fontId="1" fillId="64" borderId="220" applyNumberFormat="0" applyProtection="0">
      <alignment vertical="center"/>
    </xf>
    <xf numFmtId="4" fontId="39" fillId="64" borderId="219" applyNumberFormat="0" applyProtection="0">
      <alignment vertical="center"/>
    </xf>
    <xf numFmtId="0" fontId="71" fillId="79" borderId="199" applyBorder="0"/>
    <xf numFmtId="4" fontId="48" fillId="91" borderId="197" applyNumberFormat="0" applyProtection="0">
      <alignment vertical="center"/>
    </xf>
    <xf numFmtId="4" fontId="1" fillId="63" borderId="198" applyNumberFormat="0" applyProtection="0">
      <alignment vertical="center"/>
    </xf>
    <xf numFmtId="0" fontId="65" fillId="79" borderId="210" applyNumberFormat="0" applyProtection="0">
      <alignment horizontal="left" vertical="top" indent="1"/>
    </xf>
    <xf numFmtId="0" fontId="65" fillId="82" borderId="210" applyNumberFormat="0" applyProtection="0">
      <alignment horizontal="left" vertical="top" indent="1"/>
    </xf>
    <xf numFmtId="0" fontId="65" fillId="81" borderId="210" applyNumberFormat="0" applyProtection="0">
      <alignment horizontal="left" vertical="top" indent="1"/>
    </xf>
    <xf numFmtId="0" fontId="65" fillId="81" borderId="210" applyNumberFormat="0" applyProtection="0">
      <alignment horizontal="left" vertical="top" indent="1"/>
    </xf>
    <xf numFmtId="4" fontId="67" fillId="18" borderId="208" applyNumberFormat="0" applyProtection="0">
      <alignment horizontal="right" vertical="center"/>
    </xf>
    <xf numFmtId="4" fontId="67" fillId="67" borderId="208" applyNumberFormat="0" applyProtection="0">
      <alignment horizontal="right" vertical="center"/>
    </xf>
    <xf numFmtId="4" fontId="67" fillId="67" borderId="208" applyNumberFormat="0" applyProtection="0">
      <alignment horizontal="right" vertical="center"/>
    </xf>
    <xf numFmtId="4" fontId="67" fillId="81" borderId="208" applyNumberFormat="0" applyProtection="0">
      <alignment horizontal="right" vertical="center"/>
    </xf>
    <xf numFmtId="4" fontId="67" fillId="10" borderId="208" applyNumberFormat="0" applyProtection="0">
      <alignment horizontal="right" vertical="center"/>
    </xf>
    <xf numFmtId="4" fontId="68" fillId="76" borderId="209" applyNumberFormat="0" applyProtection="0">
      <alignment horizontal="left" vertical="center" indent="1"/>
    </xf>
    <xf numFmtId="4" fontId="67" fillId="38" borderId="208" applyNumberFormat="0" applyProtection="0">
      <alignment horizontal="right" vertical="center"/>
    </xf>
    <xf numFmtId="0" fontId="65" fillId="81" borderId="210" applyNumberFormat="0" applyProtection="0">
      <alignment horizontal="left" vertical="top" indent="1"/>
    </xf>
    <xf numFmtId="4" fontId="48" fillId="69" borderId="209" applyNumberFormat="0" applyProtection="0">
      <alignment horizontal="right" vertical="center"/>
    </xf>
    <xf numFmtId="0" fontId="65" fillId="82" borderId="210" applyNumberFormat="0" applyProtection="0">
      <alignment horizontal="left" vertical="top" indent="1"/>
    </xf>
    <xf numFmtId="4" fontId="67" fillId="31" borderId="206" applyNumberFormat="0" applyProtection="0">
      <alignment horizontal="right" vertical="center"/>
    </xf>
    <xf numFmtId="4" fontId="67" fillId="18" borderId="208" applyNumberFormat="0" applyProtection="0">
      <alignment horizontal="right" vertical="center"/>
    </xf>
    <xf numFmtId="0" fontId="65" fillId="81" borderId="198" applyNumberFormat="0" applyProtection="0">
      <alignment horizontal="left" vertical="top" indent="1"/>
    </xf>
    <xf numFmtId="4" fontId="67" fillId="77" borderId="194" applyNumberFormat="0" applyProtection="0">
      <alignment horizontal="left" vertical="center" indent="1"/>
    </xf>
    <xf numFmtId="0" fontId="5" fillId="0" borderId="176">
      <alignment horizontal="center"/>
    </xf>
    <xf numFmtId="0" fontId="6" fillId="0" borderId="176">
      <alignment horizontal="center" vertical="center" wrapText="1"/>
    </xf>
    <xf numFmtId="0" fontId="67" fillId="86" borderId="196" applyNumberFormat="0" applyProtection="0">
      <alignment horizontal="left" vertical="center" indent="1"/>
    </xf>
    <xf numFmtId="0" fontId="5" fillId="0" borderId="176">
      <alignment horizontal="center"/>
    </xf>
    <xf numFmtId="0" fontId="67" fillId="86" borderId="196" applyNumberFormat="0" applyProtection="0">
      <alignment horizontal="left" vertical="center" indent="1"/>
    </xf>
    <xf numFmtId="0" fontId="6" fillId="0" borderId="176">
      <alignment horizontal="center" vertical="center" wrapText="1"/>
    </xf>
    <xf numFmtId="0" fontId="6" fillId="0" borderId="176">
      <alignment horizontal="center" vertical="center" wrapText="1"/>
    </xf>
    <xf numFmtId="0" fontId="5" fillId="0" borderId="176">
      <alignment horizontal="center"/>
    </xf>
    <xf numFmtId="0" fontId="67" fillId="86" borderId="196" applyNumberFormat="0" applyProtection="0">
      <alignment horizontal="left" vertical="center" indent="1"/>
    </xf>
    <xf numFmtId="0" fontId="71" fillId="79" borderId="187" applyBorder="0"/>
    <xf numFmtId="4" fontId="48" fillId="91" borderId="184" applyNumberFormat="0" applyProtection="0">
      <alignment vertical="center"/>
    </xf>
    <xf numFmtId="4" fontId="1" fillId="63" borderId="185" applyNumberFormat="0" applyProtection="0">
      <alignment vertical="center"/>
    </xf>
    <xf numFmtId="4" fontId="1" fillId="63" borderId="185" applyNumberFormat="0" applyProtection="0">
      <alignment vertical="center"/>
    </xf>
    <xf numFmtId="4" fontId="1" fillId="63" borderId="185" applyNumberFormat="0" applyProtection="0">
      <alignment vertical="center"/>
    </xf>
    <xf numFmtId="4" fontId="1" fillId="63" borderId="185" applyNumberFormat="0" applyProtection="0">
      <alignment vertical="center"/>
    </xf>
    <xf numFmtId="4" fontId="1" fillId="63" borderId="185" applyNumberFormat="0" applyProtection="0">
      <alignment vertical="center"/>
    </xf>
    <xf numFmtId="4" fontId="1" fillId="91" borderId="184" applyNumberFormat="0" applyProtection="0">
      <alignment vertical="center"/>
    </xf>
    <xf numFmtId="4" fontId="39" fillId="64" borderId="208" applyNumberFormat="0" applyProtection="0">
      <alignment vertical="center"/>
    </xf>
    <xf numFmtId="4" fontId="39" fillId="64" borderId="208" applyNumberFormat="0" applyProtection="0">
      <alignment vertical="center"/>
    </xf>
    <xf numFmtId="4" fontId="39" fillId="64" borderId="208" applyNumberFormat="0" applyProtection="0">
      <alignment vertical="center"/>
    </xf>
    <xf numFmtId="4" fontId="48" fillId="64" borderId="209" applyNumberFormat="0" applyProtection="0">
      <alignment horizontal="left" vertical="center" indent="1"/>
    </xf>
    <xf numFmtId="4" fontId="67" fillId="64" borderId="208" applyNumberFormat="0" applyProtection="0">
      <alignment horizontal="left" vertical="center" indent="1"/>
    </xf>
    <xf numFmtId="4" fontId="67" fillId="64" borderId="208" applyNumberFormat="0" applyProtection="0">
      <alignment horizontal="left" vertical="center" indent="1"/>
    </xf>
    <xf numFmtId="4" fontId="67" fillId="64" borderId="208" applyNumberFormat="0" applyProtection="0">
      <alignment horizontal="left" vertical="center" indent="1"/>
    </xf>
    <xf numFmtId="4" fontId="67" fillId="64" borderId="208" applyNumberFormat="0" applyProtection="0">
      <alignment horizontal="left" vertical="center" indent="1"/>
    </xf>
    <xf numFmtId="4" fontId="67" fillId="64" borderId="208" applyNumberFormat="0" applyProtection="0">
      <alignment horizontal="left" vertical="center" indent="1"/>
    </xf>
    <xf numFmtId="4" fontId="48" fillId="64" borderId="209" applyNumberFormat="0" applyProtection="0">
      <alignment horizontal="left" vertical="center" indent="1"/>
    </xf>
    <xf numFmtId="4" fontId="48" fillId="91" borderId="184" applyNumberFormat="0" applyProtection="0">
      <alignment horizontal="left" vertical="center" indent="1"/>
    </xf>
    <xf numFmtId="4" fontId="1" fillId="51" borderId="185" applyNumberFormat="0" applyProtection="0">
      <alignment horizontal="left" vertical="center" indent="1"/>
    </xf>
    <xf numFmtId="4" fontId="1" fillId="51" borderId="185" applyNumberFormat="0" applyProtection="0">
      <alignment horizontal="left" vertical="center" indent="1"/>
    </xf>
    <xf numFmtId="4" fontId="1" fillId="51" borderId="185" applyNumberFormat="0" applyProtection="0">
      <alignment horizontal="left" vertical="center" indent="1"/>
    </xf>
    <xf numFmtId="4" fontId="1" fillId="51" borderId="185" applyNumberFormat="0" applyProtection="0">
      <alignment horizontal="left" vertical="center" indent="1"/>
    </xf>
    <xf numFmtId="4" fontId="1" fillId="51" borderId="185" applyNumberFormat="0" applyProtection="0">
      <alignment horizontal="left" vertical="center" indent="1"/>
    </xf>
    <xf numFmtId="4" fontId="48" fillId="91" borderId="184" applyNumberFormat="0" applyProtection="0">
      <alignment horizontal="left" vertical="center" indent="1"/>
    </xf>
    <xf numFmtId="0" fontId="1" fillId="63" borderId="185" applyNumberFormat="0" applyProtection="0">
      <alignment horizontal="left" vertical="top" indent="1"/>
    </xf>
    <xf numFmtId="0" fontId="1" fillId="63" borderId="185" applyNumberFormat="0" applyProtection="0">
      <alignment horizontal="left" vertical="top" indent="1"/>
    </xf>
    <xf numFmtId="0" fontId="1" fillId="63" borderId="185" applyNumberFormat="0" applyProtection="0">
      <alignment horizontal="left" vertical="top" indent="1"/>
    </xf>
    <xf numFmtId="0" fontId="1" fillId="63" borderId="185" applyNumberFormat="0" applyProtection="0">
      <alignment horizontal="left" vertical="top" indent="1"/>
    </xf>
    <xf numFmtId="0" fontId="1" fillId="63" borderId="185" applyNumberFormat="0" applyProtection="0">
      <alignment horizontal="left" vertical="top" indent="1"/>
    </xf>
    <xf numFmtId="4" fontId="48" fillId="78" borderId="184" applyNumberFormat="0" applyProtection="0">
      <alignment horizontal="right" vertical="center"/>
    </xf>
    <xf numFmtId="4" fontId="67" fillId="0" borderId="183" applyNumberFormat="0" applyProtection="0">
      <alignment horizontal="right" vertical="center"/>
    </xf>
    <xf numFmtId="4" fontId="67" fillId="0" borderId="183" applyNumberFormat="0" applyProtection="0">
      <alignment horizontal="right" vertical="center"/>
    </xf>
    <xf numFmtId="4" fontId="67" fillId="0" borderId="183" applyNumberFormat="0" applyProtection="0">
      <alignment horizontal="right" vertical="center"/>
    </xf>
    <xf numFmtId="4" fontId="67" fillId="0" borderId="183" applyNumberFormat="0" applyProtection="0">
      <alignment horizontal="right" vertical="center"/>
    </xf>
    <xf numFmtId="4" fontId="67" fillId="0" borderId="183" applyNumberFormat="0" applyProtection="0">
      <alignment horizontal="right" vertical="center"/>
    </xf>
    <xf numFmtId="4" fontId="1" fillId="78" borderId="184" applyNumberFormat="0" applyProtection="0">
      <alignment horizontal="right" vertical="center"/>
    </xf>
    <xf numFmtId="4" fontId="39" fillId="2" borderId="183" applyNumberFormat="0" applyProtection="0">
      <alignment horizontal="right" vertical="center"/>
    </xf>
    <xf numFmtId="4" fontId="39" fillId="2" borderId="183" applyNumberFormat="0" applyProtection="0">
      <alignment horizontal="right" vertical="center"/>
    </xf>
    <xf numFmtId="4" fontId="39" fillId="2" borderId="183" applyNumberFormat="0" applyProtection="0">
      <alignment horizontal="right" vertical="center"/>
    </xf>
    <xf numFmtId="4" fontId="39" fillId="2" borderId="183" applyNumberFormat="0" applyProtection="0">
      <alignment horizontal="right" vertical="center"/>
    </xf>
    <xf numFmtId="4" fontId="39" fillId="2" borderId="183" applyNumberFormat="0" applyProtection="0">
      <alignment horizontal="right" vertical="center"/>
    </xf>
    <xf numFmtId="0" fontId="39" fillId="61" borderId="210" applyNumberFormat="0" applyProtection="0">
      <alignment horizontal="left" vertical="top" indent="1"/>
    </xf>
    <xf numFmtId="4" fontId="67" fillId="21" borderId="183" applyNumberFormat="0" applyProtection="0">
      <alignment horizontal="left" vertical="center" indent="1"/>
    </xf>
    <xf numFmtId="4" fontId="67" fillId="21" borderId="183" applyNumberFormat="0" applyProtection="0">
      <alignment horizontal="left" vertical="center" indent="1"/>
    </xf>
    <xf numFmtId="4" fontId="67" fillId="21" borderId="183" applyNumberFormat="0" applyProtection="0">
      <alignment horizontal="left" vertical="center" indent="1"/>
    </xf>
    <xf numFmtId="4" fontId="67" fillId="21" borderId="183" applyNumberFormat="0" applyProtection="0">
      <alignment horizontal="left" vertical="center" indent="1"/>
    </xf>
    <xf numFmtId="4" fontId="67" fillId="21" borderId="183" applyNumberFormat="0" applyProtection="0">
      <alignment horizontal="left" vertical="center" indent="1"/>
    </xf>
    <xf numFmtId="4" fontId="67" fillId="21" borderId="183" applyNumberFormat="0" applyProtection="0">
      <alignment horizontal="left" vertical="center" indent="1"/>
    </xf>
    <xf numFmtId="0" fontId="39" fillId="61" borderId="210" applyNumberFormat="0" applyProtection="0">
      <alignment horizontal="left" vertical="top" indent="1"/>
    </xf>
    <xf numFmtId="0" fontId="1" fillId="81" borderId="185" applyNumberFormat="0" applyProtection="0">
      <alignment horizontal="left" vertical="top" indent="1"/>
    </xf>
    <xf numFmtId="0" fontId="1" fillId="81" borderId="185" applyNumberFormat="0" applyProtection="0">
      <alignment horizontal="left" vertical="top" indent="1"/>
    </xf>
    <xf numFmtId="0" fontId="1" fillId="81" borderId="185" applyNumberFormat="0" applyProtection="0">
      <alignment horizontal="left" vertical="top" indent="1"/>
    </xf>
    <xf numFmtId="0" fontId="1" fillId="81" borderId="185" applyNumberFormat="0" applyProtection="0">
      <alignment horizontal="left" vertical="top" indent="1"/>
    </xf>
    <xf numFmtId="0" fontId="1" fillId="81" borderId="185" applyNumberFormat="0" applyProtection="0">
      <alignment horizontal="left" vertical="top" indent="1"/>
    </xf>
    <xf numFmtId="0" fontId="39" fillId="61" borderId="210" applyNumberFormat="0" applyProtection="0">
      <alignment horizontal="left" vertical="top" indent="1"/>
    </xf>
    <xf numFmtId="4" fontId="39" fillId="92" borderId="181" applyNumberFormat="0" applyProtection="0">
      <alignment horizontal="left" vertical="center" indent="1"/>
    </xf>
    <xf numFmtId="4" fontId="39" fillId="92" borderId="181" applyNumberFormat="0" applyProtection="0">
      <alignment horizontal="left" vertical="center" indent="1"/>
    </xf>
    <xf numFmtId="4" fontId="39" fillId="92" borderId="181" applyNumberFormat="0" applyProtection="0">
      <alignment horizontal="left" vertical="center" indent="1"/>
    </xf>
    <xf numFmtId="4" fontId="39" fillId="92" borderId="181" applyNumberFormat="0" applyProtection="0">
      <alignment horizontal="left" vertical="center" indent="1"/>
    </xf>
    <xf numFmtId="4" fontId="39" fillId="92" borderId="181" applyNumberFormat="0" applyProtection="0">
      <alignment horizontal="left" vertical="center" indent="1"/>
    </xf>
    <xf numFmtId="0" fontId="39" fillId="61" borderId="210" applyNumberFormat="0" applyProtection="0">
      <alignment horizontal="left" vertical="top" indent="1"/>
    </xf>
    <xf numFmtId="0" fontId="39" fillId="61" borderId="210" applyNumberFormat="0" applyProtection="0">
      <alignment horizontal="left" vertical="top" indent="1"/>
    </xf>
    <xf numFmtId="4" fontId="1" fillId="78" borderId="184" applyNumberFormat="0" applyProtection="0">
      <alignment horizontal="right" vertical="center"/>
    </xf>
    <xf numFmtId="4" fontId="39" fillId="90" borderId="183" applyNumberFormat="0" applyProtection="0">
      <alignment horizontal="right" vertical="center"/>
    </xf>
    <xf numFmtId="4" fontId="39" fillId="90" borderId="183" applyNumberFormat="0" applyProtection="0">
      <alignment horizontal="right" vertical="center"/>
    </xf>
    <xf numFmtId="4" fontId="39" fillId="90" borderId="183" applyNumberFormat="0" applyProtection="0">
      <alignment horizontal="right" vertical="center"/>
    </xf>
    <xf numFmtId="4" fontId="39" fillId="90" borderId="183" applyNumberFormat="0" applyProtection="0">
      <alignment horizontal="right" vertical="center"/>
    </xf>
    <xf numFmtId="4" fontId="39" fillId="90" borderId="183" applyNumberFormat="0" applyProtection="0">
      <alignment horizontal="right" vertical="center"/>
    </xf>
    <xf numFmtId="2" fontId="1" fillId="94" borderId="179" applyProtection="0"/>
    <xf numFmtId="2" fontId="1" fillId="94" borderId="179" applyProtection="0"/>
    <xf numFmtId="4" fontId="67" fillId="21" borderId="208" applyNumberFormat="0" applyProtection="0">
      <alignment horizontal="left" vertical="center" indent="1"/>
    </xf>
    <xf numFmtId="4" fontId="67" fillId="21" borderId="208" applyNumberFormat="0" applyProtection="0">
      <alignment horizontal="left" vertical="center" indent="1"/>
    </xf>
    <xf numFmtId="2" fontId="1" fillId="95" borderId="179" applyProtection="0"/>
    <xf numFmtId="2" fontId="1" fillId="96" borderId="179" applyProtection="0"/>
    <xf numFmtId="2" fontId="1" fillId="97" borderId="179" applyProtection="0"/>
    <xf numFmtId="2" fontId="1" fillId="97" borderId="179" applyProtection="0">
      <alignment horizontal="center"/>
    </xf>
    <xf numFmtId="2" fontId="1" fillId="96" borderId="179" applyProtection="0">
      <alignment horizontal="center"/>
    </xf>
    <xf numFmtId="4" fontId="67" fillId="21" borderId="208" applyNumberFormat="0" applyProtection="0">
      <alignment horizontal="left" vertical="center" indent="1"/>
    </xf>
    <xf numFmtId="4" fontId="67" fillId="21" borderId="208" applyNumberFormat="0" applyProtection="0">
      <alignment horizontal="left" vertical="center" indent="1"/>
    </xf>
    <xf numFmtId="4" fontId="67" fillId="21" borderId="208" applyNumberFormat="0" applyProtection="0">
      <alignment horizontal="left" vertical="center" indent="1"/>
    </xf>
    <xf numFmtId="0" fontId="39" fillId="0" borderId="181">
      <alignment horizontal="left" vertical="top" wrapText="1"/>
    </xf>
    <xf numFmtId="4" fontId="48" fillId="65" borderId="209" applyNumberFormat="0" applyProtection="0">
      <alignment horizontal="right" vertical="center"/>
    </xf>
    <xf numFmtId="0" fontId="74" fillId="0" borderId="188" applyNumberFormat="0" applyFill="0" applyAlignment="0" applyProtection="0"/>
    <xf numFmtId="0" fontId="40" fillId="0" borderId="188" applyNumberFormat="0" applyFill="0" applyAlignment="0" applyProtection="0"/>
    <xf numFmtId="4" fontId="67" fillId="10" borderId="208" applyNumberFormat="0" applyProtection="0">
      <alignment horizontal="right" vertical="center"/>
    </xf>
    <xf numFmtId="4" fontId="67" fillId="10" borderId="208" applyNumberFormat="0" applyProtection="0">
      <alignment horizontal="right" vertical="center"/>
    </xf>
    <xf numFmtId="4" fontId="67" fillId="10" borderId="208" applyNumberFormat="0" applyProtection="0">
      <alignment horizontal="right" vertical="center"/>
    </xf>
    <xf numFmtId="4" fontId="67" fillId="10" borderId="208" applyNumberFormat="0" applyProtection="0">
      <alignment horizontal="right" vertical="center"/>
    </xf>
    <xf numFmtId="4" fontId="48" fillId="66" borderId="209" applyNumberFormat="0" applyProtection="0">
      <alignment horizontal="right" vertical="center"/>
    </xf>
    <xf numFmtId="4" fontId="67" fillId="67" borderId="208" applyNumberFormat="0" applyProtection="0">
      <alignment horizontal="right" vertical="center"/>
    </xf>
    <xf numFmtId="4" fontId="67" fillId="67" borderId="208" applyNumberFormat="0" applyProtection="0">
      <alignment horizontal="right" vertical="center"/>
    </xf>
    <xf numFmtId="4" fontId="67" fillId="67" borderId="208" applyNumberFormat="0" applyProtection="0">
      <alignment horizontal="right" vertical="center"/>
    </xf>
    <xf numFmtId="0" fontId="39" fillId="14" borderId="180" applyNumberFormat="0" applyAlignment="0" applyProtection="0"/>
    <xf numFmtId="0" fontId="39" fillId="51" borderId="184" applyNumberFormat="0" applyAlignment="0" applyProtection="0"/>
    <xf numFmtId="0" fontId="39" fillId="51" borderId="180" applyNumberFormat="0" applyAlignment="0" applyProtection="0"/>
    <xf numFmtId="4" fontId="48" fillId="68" borderId="209" applyNumberFormat="0" applyProtection="0">
      <alignment horizontal="right" vertical="center"/>
    </xf>
    <xf numFmtId="4" fontId="67" fillId="31" borderId="206" applyNumberFormat="0" applyProtection="0">
      <alignment horizontal="right" vertical="center"/>
    </xf>
    <xf numFmtId="4" fontId="67" fillId="31" borderId="206" applyNumberFormat="0" applyProtection="0">
      <alignment horizontal="right" vertical="center"/>
    </xf>
    <xf numFmtId="4" fontId="67" fillId="31" borderId="206" applyNumberFormat="0" applyProtection="0">
      <alignment horizontal="right" vertical="center"/>
    </xf>
    <xf numFmtId="4" fontId="67" fillId="31" borderId="206" applyNumberFormat="0" applyProtection="0">
      <alignment horizontal="right" vertical="center"/>
    </xf>
    <xf numFmtId="0" fontId="39" fillId="0" borderId="188" applyNumberFormat="0" applyFill="0" applyAlignment="0" applyProtection="0"/>
    <xf numFmtId="4" fontId="67" fillId="18" borderId="208" applyNumberFormat="0" applyProtection="0">
      <alignment horizontal="right" vertical="center"/>
    </xf>
    <xf numFmtId="4" fontId="67" fillId="18" borderId="208" applyNumberFormat="0" applyProtection="0">
      <alignment horizontal="right" vertical="center"/>
    </xf>
    <xf numFmtId="4" fontId="67" fillId="18" borderId="208" applyNumberFormat="0" applyProtection="0">
      <alignment horizontal="right" vertical="center"/>
    </xf>
    <xf numFmtId="4" fontId="48" fillId="70" borderId="209" applyNumberFormat="0" applyProtection="0">
      <alignment horizontal="right" vertical="center"/>
    </xf>
    <xf numFmtId="4" fontId="67" fillId="22" borderId="208" applyNumberFormat="0" applyProtection="0">
      <alignment horizontal="right" vertical="center"/>
    </xf>
    <xf numFmtId="4" fontId="67" fillId="22" borderId="208" applyNumberFormat="0" applyProtection="0">
      <alignment horizontal="right" vertical="center"/>
    </xf>
    <xf numFmtId="4" fontId="67" fillId="22" borderId="208" applyNumberFormat="0" applyProtection="0">
      <alignment horizontal="right" vertical="center"/>
    </xf>
    <xf numFmtId="4" fontId="67" fillId="22" borderId="208" applyNumberFormat="0" applyProtection="0">
      <alignment horizontal="right" vertical="center"/>
    </xf>
    <xf numFmtId="4" fontId="67" fillId="22" borderId="208" applyNumberFormat="0" applyProtection="0">
      <alignment horizontal="right" vertical="center"/>
    </xf>
    <xf numFmtId="4" fontId="48" fillId="71" borderId="209" applyNumberFormat="0" applyProtection="0">
      <alignment horizontal="right" vertical="center"/>
    </xf>
    <xf numFmtId="4" fontId="67" fillId="45" borderId="208" applyNumberFormat="0" applyProtection="0">
      <alignment horizontal="right" vertical="center"/>
    </xf>
    <xf numFmtId="4" fontId="67" fillId="45" borderId="208" applyNumberFormat="0" applyProtection="0">
      <alignment horizontal="right" vertical="center"/>
    </xf>
    <xf numFmtId="4" fontId="67" fillId="45" borderId="208" applyNumberFormat="0" applyProtection="0">
      <alignment horizontal="right" vertical="center"/>
    </xf>
    <xf numFmtId="4" fontId="67" fillId="45" borderId="208" applyNumberFormat="0" applyProtection="0">
      <alignment horizontal="right" vertical="center"/>
    </xf>
    <xf numFmtId="4" fontId="67" fillId="45" borderId="208" applyNumberFormat="0" applyProtection="0">
      <alignment horizontal="right" vertical="center"/>
    </xf>
    <xf numFmtId="4" fontId="48" fillId="72" borderId="209" applyNumberFormat="0" applyProtection="0">
      <alignment horizontal="right" vertical="center"/>
    </xf>
    <xf numFmtId="4" fontId="67" fillId="38" borderId="208" applyNumberFormat="0" applyProtection="0">
      <alignment horizontal="right" vertical="center"/>
    </xf>
    <xf numFmtId="4" fontId="67" fillId="38" borderId="208" applyNumberFormat="0" applyProtection="0">
      <alignment horizontal="right" vertical="center"/>
    </xf>
    <xf numFmtId="4" fontId="67" fillId="38" borderId="208" applyNumberFormat="0" applyProtection="0">
      <alignment horizontal="right" vertical="center"/>
    </xf>
    <xf numFmtId="4" fontId="67" fillId="38" borderId="208" applyNumberFormat="0" applyProtection="0">
      <alignment horizontal="right" vertical="center"/>
    </xf>
    <xf numFmtId="4" fontId="48" fillId="73" borderId="209" applyNumberFormat="0" applyProtection="0">
      <alignment horizontal="right" vertical="center"/>
    </xf>
    <xf numFmtId="4" fontId="67" fillId="74" borderId="208" applyNumberFormat="0" applyProtection="0">
      <alignment horizontal="right" vertical="center"/>
    </xf>
    <xf numFmtId="4" fontId="67" fillId="74" borderId="208" applyNumberFormat="0" applyProtection="0">
      <alignment horizontal="right" vertical="center"/>
    </xf>
    <xf numFmtId="4" fontId="67" fillId="74" borderId="208" applyNumberFormat="0" applyProtection="0">
      <alignment horizontal="right" vertical="center"/>
    </xf>
    <xf numFmtId="4" fontId="67" fillId="74" borderId="208" applyNumberFormat="0" applyProtection="0">
      <alignment horizontal="right" vertical="center"/>
    </xf>
    <xf numFmtId="4" fontId="67" fillId="74" borderId="208" applyNumberFormat="0" applyProtection="0">
      <alignment horizontal="right" vertical="center"/>
    </xf>
    <xf numFmtId="4" fontId="48" fillId="75" borderId="209" applyNumberFormat="0" applyProtection="0">
      <alignment horizontal="right" vertical="center"/>
    </xf>
    <xf numFmtId="4" fontId="67" fillId="17" borderId="208" applyNumberFormat="0" applyProtection="0">
      <alignment horizontal="right" vertical="center"/>
    </xf>
    <xf numFmtId="4" fontId="67" fillId="17" borderId="208" applyNumberFormat="0" applyProtection="0">
      <alignment horizontal="right" vertical="center"/>
    </xf>
    <xf numFmtId="4" fontId="67" fillId="17" borderId="208" applyNumberFormat="0" applyProtection="0">
      <alignment horizontal="right" vertical="center"/>
    </xf>
    <xf numFmtId="4" fontId="67" fillId="17" borderId="208" applyNumberFormat="0" applyProtection="0">
      <alignment horizontal="right" vertical="center"/>
    </xf>
    <xf numFmtId="4" fontId="67" fillId="17" borderId="208" applyNumberFormat="0" applyProtection="0">
      <alignment horizontal="right" vertical="center"/>
    </xf>
    <xf numFmtId="4" fontId="67" fillId="77" borderId="206" applyNumberFormat="0" applyProtection="0">
      <alignment horizontal="left" vertical="center" indent="1"/>
    </xf>
    <xf numFmtId="4" fontId="67" fillId="77" borderId="206" applyNumberFormat="0" applyProtection="0">
      <alignment horizontal="left" vertical="center" indent="1"/>
    </xf>
    <xf numFmtId="4" fontId="67" fillId="77" borderId="206" applyNumberFormat="0" applyProtection="0">
      <alignment horizontal="left" vertical="center" indent="1"/>
    </xf>
    <xf numFmtId="4" fontId="67" fillId="77" borderId="206" applyNumberFormat="0" applyProtection="0">
      <alignment horizontal="left" vertical="center" indent="1"/>
    </xf>
    <xf numFmtId="4" fontId="52" fillId="79" borderId="206" applyNumberFormat="0" applyProtection="0">
      <alignment horizontal="left" vertical="center" indent="1"/>
    </xf>
    <xf numFmtId="4" fontId="52" fillId="79" borderId="206" applyNumberFormat="0" applyProtection="0">
      <alignment horizontal="left" vertical="center" indent="1"/>
    </xf>
    <xf numFmtId="4" fontId="52" fillId="79" borderId="206" applyNumberFormat="0" applyProtection="0">
      <alignment horizontal="left" vertical="center" indent="1"/>
    </xf>
    <xf numFmtId="4" fontId="52" fillId="79" borderId="206" applyNumberFormat="0" applyProtection="0">
      <alignment horizontal="left" vertical="center" indent="1"/>
    </xf>
    <xf numFmtId="4" fontId="52" fillId="79" borderId="206" applyNumberFormat="0" applyProtection="0">
      <alignment horizontal="left" vertical="center" indent="1"/>
    </xf>
    <xf numFmtId="4" fontId="52" fillId="79" borderId="206" applyNumberFormat="0" applyProtection="0">
      <alignment horizontal="left" vertical="center" indent="1"/>
    </xf>
    <xf numFmtId="4" fontId="52" fillId="79" borderId="206" applyNumberFormat="0" applyProtection="0">
      <alignment horizontal="left" vertical="center" indent="1"/>
    </xf>
    <xf numFmtId="4" fontId="52" fillId="79" borderId="206" applyNumberFormat="0" applyProtection="0">
      <alignment horizontal="left" vertical="center" indent="1"/>
    </xf>
    <xf numFmtId="4" fontId="52" fillId="79" borderId="206" applyNumberFormat="0" applyProtection="0">
      <alignment horizontal="left" vertical="center" indent="1"/>
    </xf>
    <xf numFmtId="4" fontId="52" fillId="79" borderId="206" applyNumberFormat="0" applyProtection="0">
      <alignment horizontal="left" vertical="center" indent="1"/>
    </xf>
    <xf numFmtId="4" fontId="67" fillId="81" borderId="208" applyNumberFormat="0" applyProtection="0">
      <alignment horizontal="right" vertical="center"/>
    </xf>
    <xf numFmtId="4" fontId="67" fillId="81" borderId="208" applyNumberFormat="0" applyProtection="0">
      <alignment horizontal="right" vertical="center"/>
    </xf>
    <xf numFmtId="4" fontId="67" fillId="81" borderId="208" applyNumberFormat="0" applyProtection="0">
      <alignment horizontal="right" vertical="center"/>
    </xf>
    <xf numFmtId="4" fontId="67" fillId="81" borderId="208" applyNumberFormat="0" applyProtection="0">
      <alignment horizontal="right" vertical="center"/>
    </xf>
    <xf numFmtId="4" fontId="67" fillId="82" borderId="206" applyNumberFormat="0" applyProtection="0">
      <alignment horizontal="left" vertical="center" indent="1"/>
    </xf>
    <xf numFmtId="4" fontId="67" fillId="82" borderId="206" applyNumberFormat="0" applyProtection="0">
      <alignment horizontal="left" vertical="center" indent="1"/>
    </xf>
    <xf numFmtId="4" fontId="67" fillId="82" borderId="206" applyNumberFormat="0" applyProtection="0">
      <alignment horizontal="left" vertical="center" indent="1"/>
    </xf>
    <xf numFmtId="4" fontId="67" fillId="82" borderId="206" applyNumberFormat="0" applyProtection="0">
      <alignment horizontal="left" vertical="center" indent="1"/>
    </xf>
    <xf numFmtId="4" fontId="67" fillId="82" borderId="206" applyNumberFormat="0" applyProtection="0">
      <alignment horizontal="left" vertical="center" indent="1"/>
    </xf>
    <xf numFmtId="4" fontId="67" fillId="81" borderId="206" applyNumberFormat="0" applyProtection="0">
      <alignment horizontal="left" vertical="center" indent="1"/>
    </xf>
    <xf numFmtId="4" fontId="67" fillId="81" borderId="206" applyNumberFormat="0" applyProtection="0">
      <alignment horizontal="left" vertical="center" indent="1"/>
    </xf>
    <xf numFmtId="4" fontId="67" fillId="81" borderId="206" applyNumberFormat="0" applyProtection="0">
      <alignment horizontal="left" vertical="center" indent="1"/>
    </xf>
    <xf numFmtId="4" fontId="67" fillId="81" borderId="206" applyNumberFormat="0" applyProtection="0">
      <alignment horizontal="left" vertical="center" indent="1"/>
    </xf>
    <xf numFmtId="4" fontId="67" fillId="81" borderId="206" applyNumberFormat="0" applyProtection="0">
      <alignment horizontal="left" vertical="center" indent="1"/>
    </xf>
    <xf numFmtId="0" fontId="67" fillId="51" borderId="208" applyNumberFormat="0" applyProtection="0">
      <alignment horizontal="left" vertical="center" indent="1"/>
    </xf>
    <xf numFmtId="0" fontId="67" fillId="51" borderId="208" applyNumberFormat="0" applyProtection="0">
      <alignment horizontal="left" vertical="center" indent="1"/>
    </xf>
    <xf numFmtId="0" fontId="67" fillId="51" borderId="208" applyNumberFormat="0" applyProtection="0">
      <alignment horizontal="left" vertical="center" indent="1"/>
    </xf>
    <xf numFmtId="0" fontId="67" fillId="51" borderId="208" applyNumberFormat="0" applyProtection="0">
      <alignment horizontal="left" vertical="center" indent="1"/>
    </xf>
    <xf numFmtId="0" fontId="67" fillId="51" borderId="208" applyNumberFormat="0" applyProtection="0">
      <alignment horizontal="left" vertical="center" indent="1"/>
    </xf>
    <xf numFmtId="0" fontId="67" fillId="51" borderId="208" applyNumberFormat="0" applyProtection="0">
      <alignment horizontal="left" vertical="center" indent="1"/>
    </xf>
    <xf numFmtId="0" fontId="65" fillId="79" borderId="210" applyNumberFormat="0" applyProtection="0">
      <alignment horizontal="left" vertical="top" indent="1"/>
    </xf>
    <xf numFmtId="0" fontId="65" fillId="79" borderId="210" applyNumberFormat="0" applyProtection="0">
      <alignment horizontal="left" vertical="top" indent="1"/>
    </xf>
    <xf numFmtId="0" fontId="65" fillId="79" borderId="210" applyNumberFormat="0" applyProtection="0">
      <alignment horizontal="left" vertical="top" indent="1"/>
    </xf>
    <xf numFmtId="0" fontId="65" fillId="79" borderId="210" applyNumberFormat="0" applyProtection="0">
      <alignment horizontal="left" vertical="top" indent="1"/>
    </xf>
    <xf numFmtId="0" fontId="65" fillId="79" borderId="210" applyNumberFormat="0" applyProtection="0">
      <alignment horizontal="left" vertical="top" indent="1"/>
    </xf>
    <xf numFmtId="0" fontId="65" fillId="79" borderId="210" applyNumberFormat="0" applyProtection="0">
      <alignment horizontal="left" vertical="top" indent="1"/>
    </xf>
    <xf numFmtId="0" fontId="65" fillId="79" borderId="210" applyNumberFormat="0" applyProtection="0">
      <alignment horizontal="left" vertical="top" indent="1"/>
    </xf>
    <xf numFmtId="0" fontId="67" fillId="86" borderId="208" applyNumberFormat="0" applyProtection="0">
      <alignment horizontal="left" vertical="center" indent="1"/>
    </xf>
    <xf numFmtId="0" fontId="67" fillId="86" borderId="208" applyNumberFormat="0" applyProtection="0">
      <alignment horizontal="left" vertical="center" indent="1"/>
    </xf>
    <xf numFmtId="0" fontId="67" fillId="86" borderId="208" applyNumberFormat="0" applyProtection="0">
      <alignment horizontal="left" vertical="center" indent="1"/>
    </xf>
    <xf numFmtId="0" fontId="65" fillId="81" borderId="210" applyNumberFormat="0" applyProtection="0">
      <alignment horizontal="left" vertical="top" indent="1"/>
    </xf>
    <xf numFmtId="0" fontId="65" fillId="81" borderId="210" applyNumberFormat="0" applyProtection="0">
      <alignment horizontal="left" vertical="top" indent="1"/>
    </xf>
    <xf numFmtId="0" fontId="65" fillId="81" borderId="210" applyNumberFormat="0" applyProtection="0">
      <alignment horizontal="left" vertical="top" indent="1"/>
    </xf>
    <xf numFmtId="0" fontId="65" fillId="81" borderId="210" applyNumberFormat="0" applyProtection="0">
      <alignment horizontal="left" vertical="top" indent="1"/>
    </xf>
    <xf numFmtId="0" fontId="65" fillId="81" borderId="210" applyNumberFormat="0" applyProtection="0">
      <alignment horizontal="left" vertical="top" indent="1"/>
    </xf>
    <xf numFmtId="0" fontId="44" fillId="63" borderId="182" applyNumberFormat="0" applyFont="0" applyAlignment="0" applyProtection="0"/>
    <xf numFmtId="0" fontId="67" fillId="15" borderId="208" applyNumberFormat="0" applyProtection="0">
      <alignment horizontal="left" vertical="center" indent="1"/>
    </xf>
    <xf numFmtId="0" fontId="67" fillId="15" borderId="208" applyNumberFormat="0" applyProtection="0">
      <alignment horizontal="left" vertical="center" indent="1"/>
    </xf>
    <xf numFmtId="0" fontId="67" fillId="15" borderId="208" applyNumberFormat="0" applyProtection="0">
      <alignment horizontal="left" vertical="center" indent="1"/>
    </xf>
    <xf numFmtId="0" fontId="67" fillId="15" borderId="208" applyNumberFormat="0" applyProtection="0">
      <alignment horizontal="left" vertical="center" indent="1"/>
    </xf>
    <xf numFmtId="0" fontId="38" fillId="89" borderId="209" applyNumberFormat="0" applyProtection="0">
      <alignment horizontal="left" vertical="center" indent="1"/>
    </xf>
    <xf numFmtId="0" fontId="65" fillId="15" borderId="210" applyNumberFormat="0" applyProtection="0">
      <alignment horizontal="left" vertical="top" indent="1"/>
    </xf>
    <xf numFmtId="0" fontId="65" fillId="15" borderId="210" applyNumberFormat="0" applyProtection="0">
      <alignment horizontal="left" vertical="top" indent="1"/>
    </xf>
    <xf numFmtId="0" fontId="65" fillId="15" borderId="210" applyNumberFormat="0" applyProtection="0">
      <alignment horizontal="left" vertical="top" indent="1"/>
    </xf>
    <xf numFmtId="0" fontId="65" fillId="15" borderId="210" applyNumberFormat="0" applyProtection="0">
      <alignment horizontal="left" vertical="top" indent="1"/>
    </xf>
    <xf numFmtId="0" fontId="65" fillId="15" borderId="210" applyNumberFormat="0" applyProtection="0">
      <alignment horizontal="left" vertical="top" indent="1"/>
    </xf>
    <xf numFmtId="0" fontId="65" fillId="15" borderId="210" applyNumberFormat="0" applyProtection="0">
      <alignment horizontal="left" vertical="top" indent="1"/>
    </xf>
    <xf numFmtId="0" fontId="65" fillId="15" borderId="210" applyNumberFormat="0" applyProtection="0">
      <alignment horizontal="left" vertical="top" indent="1"/>
    </xf>
    <xf numFmtId="0" fontId="65" fillId="15" borderId="210" applyNumberFormat="0" applyProtection="0">
      <alignment horizontal="left" vertical="top" indent="1"/>
    </xf>
    <xf numFmtId="0" fontId="67" fillId="82" borderId="208" applyNumberFormat="0" applyProtection="0">
      <alignment horizontal="left" vertical="center" indent="1"/>
    </xf>
    <xf numFmtId="0" fontId="1" fillId="0" borderId="178"/>
    <xf numFmtId="0" fontId="67" fillId="82" borderId="208" applyNumberFormat="0" applyProtection="0">
      <alignment horizontal="left" vertical="center" indent="1"/>
    </xf>
    <xf numFmtId="0" fontId="67" fillId="82" borderId="208" applyNumberFormat="0" applyProtection="0">
      <alignment horizontal="left" vertical="center" indent="1"/>
    </xf>
    <xf numFmtId="0" fontId="67" fillId="82" borderId="208" applyNumberFormat="0" applyProtection="0">
      <alignment horizontal="left" vertical="center" indent="1"/>
    </xf>
    <xf numFmtId="0" fontId="67" fillId="82" borderId="208" applyNumberFormat="0" applyProtection="0">
      <alignment horizontal="left" vertical="center" indent="1"/>
    </xf>
    <xf numFmtId="0" fontId="38" fillId="7" borderId="209" applyNumberFormat="0" applyProtection="0">
      <alignment horizontal="left" vertical="center" indent="1"/>
    </xf>
    <xf numFmtId="0" fontId="65" fillId="82" borderId="210" applyNumberFormat="0" applyProtection="0">
      <alignment horizontal="left" vertical="top" indent="1"/>
    </xf>
    <xf numFmtId="0" fontId="65" fillId="82" borderId="210" applyNumberFormat="0" applyProtection="0">
      <alignment horizontal="left" vertical="top" indent="1"/>
    </xf>
    <xf numFmtId="0" fontId="65" fillId="82" borderId="210" applyNumberFormat="0" applyProtection="0">
      <alignment horizontal="left" vertical="top" indent="1"/>
    </xf>
    <xf numFmtId="0" fontId="65" fillId="82" borderId="210" applyNumberFormat="0" applyProtection="0">
      <alignment horizontal="left" vertical="top" indent="1"/>
    </xf>
    <xf numFmtId="0" fontId="65" fillId="82" borderId="210" applyNumberFormat="0" applyProtection="0">
      <alignment horizontal="left" vertical="top" indent="1"/>
    </xf>
    <xf numFmtId="0" fontId="65" fillId="82" borderId="210" applyNumberFormat="0" applyProtection="0">
      <alignment horizontal="left" vertical="top" indent="1"/>
    </xf>
    <xf numFmtId="0" fontId="45" fillId="0" borderId="217">
      <alignment horizontal="left" vertical="top" wrapText="1"/>
    </xf>
    <xf numFmtId="0" fontId="1" fillId="7" borderId="193" applyNumberFormat="0">
      <alignment readingOrder="1"/>
      <protection locked="0"/>
    </xf>
    <xf numFmtId="0" fontId="71" fillId="79" borderId="211" applyBorder="0"/>
    <xf numFmtId="4" fontId="48" fillId="91" borderId="209" applyNumberFormat="0" applyProtection="0">
      <alignment vertical="center"/>
    </xf>
    <xf numFmtId="4" fontId="1" fillId="63" borderId="210" applyNumberFormat="0" applyProtection="0">
      <alignment vertical="center"/>
    </xf>
    <xf numFmtId="4" fontId="1" fillId="63" borderId="210" applyNumberFormat="0" applyProtection="0">
      <alignment vertical="center"/>
    </xf>
    <xf numFmtId="0" fontId="65" fillId="79" borderId="221" applyNumberFormat="0" applyProtection="0">
      <alignment horizontal="left" vertical="top" indent="1"/>
    </xf>
    <xf numFmtId="0" fontId="65" fillId="82" borderId="221" applyNumberFormat="0" applyProtection="0">
      <alignment horizontal="left" vertical="top" indent="1"/>
    </xf>
    <xf numFmtId="0" fontId="65" fillId="81" borderId="221" applyNumberFormat="0" applyProtection="0">
      <alignment horizontal="left" vertical="top" indent="1"/>
    </xf>
    <xf numFmtId="0" fontId="65" fillId="81" borderId="221" applyNumberFormat="0" applyProtection="0">
      <alignment horizontal="left" vertical="top" indent="1"/>
    </xf>
    <xf numFmtId="4" fontId="67" fillId="18" borderId="219" applyNumberFormat="0" applyProtection="0">
      <alignment horizontal="right" vertical="center"/>
    </xf>
    <xf numFmtId="4" fontId="67" fillId="67" borderId="219" applyNumberFormat="0" applyProtection="0">
      <alignment horizontal="right" vertical="center"/>
    </xf>
    <xf numFmtId="4" fontId="67" fillId="67" borderId="219" applyNumberFormat="0" applyProtection="0">
      <alignment horizontal="right" vertical="center"/>
    </xf>
    <xf numFmtId="4" fontId="67" fillId="81" borderId="219" applyNumberFormat="0" applyProtection="0">
      <alignment horizontal="right" vertical="center"/>
    </xf>
    <xf numFmtId="4" fontId="67" fillId="10" borderId="219" applyNumberFormat="0" applyProtection="0">
      <alignment horizontal="right" vertical="center"/>
    </xf>
    <xf numFmtId="4" fontId="68" fillId="76" borderId="220" applyNumberFormat="0" applyProtection="0">
      <alignment horizontal="left" vertical="center" indent="1"/>
    </xf>
    <xf numFmtId="4" fontId="67" fillId="38" borderId="219" applyNumberFormat="0" applyProtection="0">
      <alignment horizontal="right" vertical="center"/>
    </xf>
    <xf numFmtId="0" fontId="65" fillId="81" borderId="221" applyNumberFormat="0" applyProtection="0">
      <alignment horizontal="left" vertical="top" indent="1"/>
    </xf>
    <xf numFmtId="4" fontId="48" fillId="69" borderId="220" applyNumberFormat="0" applyProtection="0">
      <alignment horizontal="right" vertical="center"/>
    </xf>
    <xf numFmtId="0" fontId="65" fillId="82" borderId="221" applyNumberFormat="0" applyProtection="0">
      <alignment horizontal="left" vertical="top" indent="1"/>
    </xf>
    <xf numFmtId="4" fontId="67" fillId="31" borderId="217" applyNumberFormat="0" applyProtection="0">
      <alignment horizontal="right" vertical="center"/>
    </xf>
    <xf numFmtId="4" fontId="67" fillId="18" borderId="219" applyNumberFormat="0" applyProtection="0">
      <alignment horizontal="right" vertical="center"/>
    </xf>
    <xf numFmtId="4" fontId="67" fillId="77" borderId="206" applyNumberFormat="0" applyProtection="0">
      <alignment horizontal="left" vertical="center" indent="1"/>
    </xf>
    <xf numFmtId="0" fontId="5" fillId="0" borderId="189">
      <alignment horizontal="center"/>
    </xf>
    <xf numFmtId="0" fontId="6" fillId="0" borderId="189">
      <alignment horizontal="center" vertical="center" wrapText="1"/>
    </xf>
    <xf numFmtId="0" fontId="67" fillId="86" borderId="208" applyNumberFormat="0" applyProtection="0">
      <alignment horizontal="left" vertical="center" indent="1"/>
    </xf>
    <xf numFmtId="0" fontId="5" fillId="0" borderId="189">
      <alignment horizontal="center"/>
    </xf>
    <xf numFmtId="0" fontId="67" fillId="86" borderId="208" applyNumberFormat="0" applyProtection="0">
      <alignment horizontal="left" vertical="center" indent="1"/>
    </xf>
    <xf numFmtId="0" fontId="6" fillId="0" borderId="189">
      <alignment horizontal="center" vertical="center" wrapText="1"/>
    </xf>
    <xf numFmtId="0" fontId="6" fillId="0" borderId="189">
      <alignment horizontal="center" vertical="center" wrapText="1"/>
    </xf>
    <xf numFmtId="0" fontId="5" fillId="0" borderId="189">
      <alignment horizontal="center"/>
    </xf>
    <xf numFmtId="0" fontId="67" fillId="86" borderId="208" applyNumberFormat="0" applyProtection="0">
      <alignment horizontal="left" vertical="center" indent="1"/>
    </xf>
    <xf numFmtId="0" fontId="67" fillId="15" borderId="208" applyNumberFormat="0" applyProtection="0">
      <alignment horizontal="left" vertical="center" indent="1"/>
    </xf>
    <xf numFmtId="4" fontId="1" fillId="63" borderId="198" applyNumberFormat="0" applyProtection="0">
      <alignment vertical="center"/>
    </xf>
    <xf numFmtId="4" fontId="1" fillId="63" borderId="198" applyNumberFormat="0" applyProtection="0">
      <alignment vertical="center"/>
    </xf>
    <xf numFmtId="4" fontId="1" fillId="63" borderId="198" applyNumberFormat="0" applyProtection="0">
      <alignment vertical="center"/>
    </xf>
    <xf numFmtId="4" fontId="1" fillId="63" borderId="198" applyNumberFormat="0" applyProtection="0">
      <alignment vertical="center"/>
    </xf>
    <xf numFmtId="4" fontId="1" fillId="91" borderId="197" applyNumberFormat="0" applyProtection="0">
      <alignment vertical="center"/>
    </xf>
    <xf numFmtId="4" fontId="39" fillId="64" borderId="219" applyNumberFormat="0" applyProtection="0">
      <alignment vertical="center"/>
    </xf>
    <xf numFmtId="4" fontId="39" fillId="64" borderId="219" applyNumberFormat="0" applyProtection="0">
      <alignment vertical="center"/>
    </xf>
    <xf numFmtId="4" fontId="39" fillId="64" borderId="219" applyNumberFormat="0" applyProtection="0">
      <alignment vertical="center"/>
    </xf>
    <xf numFmtId="4" fontId="48" fillId="64" borderId="220" applyNumberFormat="0" applyProtection="0">
      <alignment horizontal="left" vertical="center" indent="1"/>
    </xf>
    <xf numFmtId="4" fontId="67" fillId="64" borderId="219" applyNumberFormat="0" applyProtection="0">
      <alignment horizontal="left" vertical="center" indent="1"/>
    </xf>
    <xf numFmtId="4" fontId="67" fillId="64" borderId="219" applyNumberFormat="0" applyProtection="0">
      <alignment horizontal="left" vertical="center" indent="1"/>
    </xf>
    <xf numFmtId="4" fontId="67" fillId="64" borderId="219" applyNumberFormat="0" applyProtection="0">
      <alignment horizontal="left" vertical="center" indent="1"/>
    </xf>
    <xf numFmtId="4" fontId="67" fillId="64" borderId="219" applyNumberFormat="0" applyProtection="0">
      <alignment horizontal="left" vertical="center" indent="1"/>
    </xf>
    <xf numFmtId="4" fontId="67" fillId="64" borderId="219" applyNumberFormat="0" applyProtection="0">
      <alignment horizontal="left" vertical="center" indent="1"/>
    </xf>
    <xf numFmtId="4" fontId="48" fillId="64" borderId="220" applyNumberFormat="0" applyProtection="0">
      <alignment horizontal="left" vertical="center" indent="1"/>
    </xf>
    <xf numFmtId="4" fontId="48" fillId="91" borderId="197" applyNumberFormat="0" applyProtection="0">
      <alignment horizontal="left" vertical="center" indent="1"/>
    </xf>
    <xf numFmtId="4" fontId="1" fillId="51" borderId="198" applyNumberFormat="0" applyProtection="0">
      <alignment horizontal="left" vertical="center" indent="1"/>
    </xf>
    <xf numFmtId="4" fontId="1" fillId="51" borderId="198" applyNumberFormat="0" applyProtection="0">
      <alignment horizontal="left" vertical="center" indent="1"/>
    </xf>
    <xf numFmtId="4" fontId="1" fillId="51" borderId="198" applyNumberFormat="0" applyProtection="0">
      <alignment horizontal="left" vertical="center" indent="1"/>
    </xf>
    <xf numFmtId="4" fontId="1" fillId="51" borderId="198" applyNumberFormat="0" applyProtection="0">
      <alignment horizontal="left" vertical="center" indent="1"/>
    </xf>
    <xf numFmtId="4" fontId="1" fillId="51" borderId="198" applyNumberFormat="0" applyProtection="0">
      <alignment horizontal="left" vertical="center" indent="1"/>
    </xf>
    <xf numFmtId="4" fontId="48" fillId="91" borderId="197" applyNumberFormat="0" applyProtection="0">
      <alignment horizontal="left" vertical="center" indent="1"/>
    </xf>
    <xf numFmtId="0" fontId="1" fillId="63" borderId="198" applyNumberFormat="0" applyProtection="0">
      <alignment horizontal="left" vertical="top" indent="1"/>
    </xf>
    <xf numFmtId="0" fontId="1" fillId="63" borderId="198" applyNumberFormat="0" applyProtection="0">
      <alignment horizontal="left" vertical="top" indent="1"/>
    </xf>
    <xf numFmtId="0" fontId="1" fillId="63" borderId="198" applyNumberFormat="0" applyProtection="0">
      <alignment horizontal="left" vertical="top" indent="1"/>
    </xf>
    <xf numFmtId="0" fontId="1" fillId="63" borderId="198" applyNumberFormat="0" applyProtection="0">
      <alignment horizontal="left" vertical="top" indent="1"/>
    </xf>
    <xf numFmtId="0" fontId="1" fillId="63" borderId="198" applyNumberFormat="0" applyProtection="0">
      <alignment horizontal="left" vertical="top" indent="1"/>
    </xf>
    <xf numFmtId="4" fontId="48" fillId="78" borderId="197" applyNumberFormat="0" applyProtection="0">
      <alignment horizontal="right" vertical="center"/>
    </xf>
    <xf numFmtId="4" fontId="67" fillId="0" borderId="196" applyNumberFormat="0" applyProtection="0">
      <alignment horizontal="right" vertical="center"/>
    </xf>
    <xf numFmtId="4" fontId="67" fillId="0" borderId="196" applyNumberFormat="0" applyProtection="0">
      <alignment horizontal="right" vertical="center"/>
    </xf>
    <xf numFmtId="4" fontId="67" fillId="0" borderId="196" applyNumberFormat="0" applyProtection="0">
      <alignment horizontal="right" vertical="center"/>
    </xf>
    <xf numFmtId="4" fontId="67" fillId="0" borderId="196" applyNumberFormat="0" applyProtection="0">
      <alignment horizontal="right" vertical="center"/>
    </xf>
    <xf numFmtId="4" fontId="67" fillId="0" borderId="196" applyNumberFormat="0" applyProtection="0">
      <alignment horizontal="right" vertical="center"/>
    </xf>
    <xf numFmtId="4" fontId="1" fillId="78" borderId="197" applyNumberFormat="0" applyProtection="0">
      <alignment horizontal="right" vertical="center"/>
    </xf>
    <xf numFmtId="4" fontId="39" fillId="2" borderId="196" applyNumberFormat="0" applyProtection="0">
      <alignment horizontal="right" vertical="center"/>
    </xf>
    <xf numFmtId="4" fontId="39" fillId="2" borderId="196" applyNumberFormat="0" applyProtection="0">
      <alignment horizontal="right" vertical="center"/>
    </xf>
    <xf numFmtId="4" fontId="39" fillId="2" borderId="196" applyNumberFormat="0" applyProtection="0">
      <alignment horizontal="right" vertical="center"/>
    </xf>
    <xf numFmtId="4" fontId="39" fillId="2" borderId="196" applyNumberFormat="0" applyProtection="0">
      <alignment horizontal="right" vertical="center"/>
    </xf>
    <xf numFmtId="4" fontId="39" fillId="2" borderId="196" applyNumberFormat="0" applyProtection="0">
      <alignment horizontal="right" vertical="center"/>
    </xf>
    <xf numFmtId="0" fontId="39" fillId="61" borderId="221" applyNumberFormat="0" applyProtection="0">
      <alignment horizontal="left" vertical="top" indent="1"/>
    </xf>
    <xf numFmtId="4" fontId="67" fillId="21" borderId="196" applyNumberFormat="0" applyProtection="0">
      <alignment horizontal="left" vertical="center" indent="1"/>
    </xf>
    <xf numFmtId="4" fontId="67" fillId="21" borderId="196" applyNumberFormat="0" applyProtection="0">
      <alignment horizontal="left" vertical="center" indent="1"/>
    </xf>
    <xf numFmtId="4" fontId="67" fillId="21" borderId="196" applyNumberFormat="0" applyProtection="0">
      <alignment horizontal="left" vertical="center" indent="1"/>
    </xf>
    <xf numFmtId="4" fontId="67" fillId="21" borderId="196" applyNumberFormat="0" applyProtection="0">
      <alignment horizontal="left" vertical="center" indent="1"/>
    </xf>
    <xf numFmtId="4" fontId="67" fillId="21" borderId="196" applyNumberFormat="0" applyProtection="0">
      <alignment horizontal="left" vertical="center" indent="1"/>
    </xf>
    <xf numFmtId="4" fontId="67" fillId="21" borderId="196" applyNumberFormat="0" applyProtection="0">
      <alignment horizontal="left" vertical="center" indent="1"/>
    </xf>
    <xf numFmtId="0" fontId="39" fillId="61" borderId="221" applyNumberFormat="0" applyProtection="0">
      <alignment horizontal="left" vertical="top" indent="1"/>
    </xf>
    <xf numFmtId="0" fontId="1" fillId="81" borderId="198" applyNumberFormat="0" applyProtection="0">
      <alignment horizontal="left" vertical="top" indent="1"/>
    </xf>
    <xf numFmtId="0" fontId="1" fillId="81" borderId="198" applyNumberFormat="0" applyProtection="0">
      <alignment horizontal="left" vertical="top" indent="1"/>
    </xf>
    <xf numFmtId="0" fontId="1" fillId="81" borderId="198" applyNumberFormat="0" applyProtection="0">
      <alignment horizontal="left" vertical="top" indent="1"/>
    </xf>
    <xf numFmtId="0" fontId="1" fillId="81" borderId="198" applyNumberFormat="0" applyProtection="0">
      <alignment horizontal="left" vertical="top" indent="1"/>
    </xf>
    <xf numFmtId="0" fontId="1" fillId="81" borderId="198" applyNumberFormat="0" applyProtection="0">
      <alignment horizontal="left" vertical="top" indent="1"/>
    </xf>
    <xf numFmtId="0" fontId="39" fillId="61" borderId="221" applyNumberFormat="0" applyProtection="0">
      <alignment horizontal="left" vertical="top" indent="1"/>
    </xf>
    <xf numFmtId="4" fontId="39" fillId="92" borderId="194" applyNumberFormat="0" applyProtection="0">
      <alignment horizontal="left" vertical="center" indent="1"/>
    </xf>
    <xf numFmtId="4" fontId="39" fillId="92" borderId="194" applyNumberFormat="0" applyProtection="0">
      <alignment horizontal="left" vertical="center" indent="1"/>
    </xf>
    <xf numFmtId="4" fontId="39" fillId="92" borderId="194" applyNumberFormat="0" applyProtection="0">
      <alignment horizontal="left" vertical="center" indent="1"/>
    </xf>
    <xf numFmtId="4" fontId="39" fillId="92" borderId="194" applyNumberFormat="0" applyProtection="0">
      <alignment horizontal="left" vertical="center" indent="1"/>
    </xf>
    <xf numFmtId="4" fontId="39" fillId="92" borderId="194" applyNumberFormat="0" applyProtection="0">
      <alignment horizontal="left" vertical="center" indent="1"/>
    </xf>
    <xf numFmtId="0" fontId="39" fillId="61" borderId="221" applyNumberFormat="0" applyProtection="0">
      <alignment horizontal="left" vertical="top" indent="1"/>
    </xf>
    <xf numFmtId="0" fontId="39" fillId="61" borderId="221" applyNumberFormat="0" applyProtection="0">
      <alignment horizontal="left" vertical="top" indent="1"/>
    </xf>
    <xf numFmtId="4" fontId="1" fillId="78" borderId="197" applyNumberFormat="0" applyProtection="0">
      <alignment horizontal="right" vertical="center"/>
    </xf>
    <xf numFmtId="4" fontId="39" fillId="90" borderId="196" applyNumberFormat="0" applyProtection="0">
      <alignment horizontal="right" vertical="center"/>
    </xf>
    <xf numFmtId="4" fontId="39" fillId="90" borderId="196" applyNumberFormat="0" applyProtection="0">
      <alignment horizontal="right" vertical="center"/>
    </xf>
    <xf numFmtId="4" fontId="39" fillId="90" borderId="196" applyNumberFormat="0" applyProtection="0">
      <alignment horizontal="right" vertical="center"/>
    </xf>
    <xf numFmtId="4" fontId="39" fillId="90" borderId="196" applyNumberFormat="0" applyProtection="0">
      <alignment horizontal="right" vertical="center"/>
    </xf>
    <xf numFmtId="4" fontId="39" fillId="90" borderId="196" applyNumberFormat="0" applyProtection="0">
      <alignment horizontal="right" vertical="center"/>
    </xf>
    <xf numFmtId="2" fontId="1" fillId="94" borderId="192" applyProtection="0"/>
    <xf numFmtId="2" fontId="1" fillId="94" borderId="192" applyProtection="0"/>
    <xf numFmtId="4" fontId="67" fillId="21" borderId="219" applyNumberFormat="0" applyProtection="0">
      <alignment horizontal="left" vertical="center" indent="1"/>
    </xf>
    <xf numFmtId="4" fontId="67" fillId="21" borderId="219" applyNumberFormat="0" applyProtection="0">
      <alignment horizontal="left" vertical="center" indent="1"/>
    </xf>
    <xf numFmtId="2" fontId="1" fillId="95" borderId="192" applyProtection="0"/>
    <xf numFmtId="2" fontId="1" fillId="96" borderId="192" applyProtection="0"/>
    <xf numFmtId="2" fontId="1" fillId="97" borderId="192" applyProtection="0"/>
    <xf numFmtId="2" fontId="1" fillId="97" borderId="192" applyProtection="0">
      <alignment horizontal="center"/>
    </xf>
    <xf numFmtId="2" fontId="1" fillId="96" borderId="192" applyProtection="0">
      <alignment horizontal="center"/>
    </xf>
    <xf numFmtId="4" fontId="67" fillId="21" borderId="219" applyNumberFormat="0" applyProtection="0">
      <alignment horizontal="left" vertical="center" indent="1"/>
    </xf>
    <xf numFmtId="4" fontId="67" fillId="21" borderId="219" applyNumberFormat="0" applyProtection="0">
      <alignment horizontal="left" vertical="center" indent="1"/>
    </xf>
    <xf numFmtId="4" fontId="67" fillId="21" borderId="219" applyNumberFormat="0" applyProtection="0">
      <alignment horizontal="left" vertical="center" indent="1"/>
    </xf>
    <xf numFmtId="0" fontId="39" fillId="0" borderId="194">
      <alignment horizontal="left" vertical="top" wrapText="1"/>
    </xf>
    <xf numFmtId="4" fontId="48" fillId="65" borderId="220" applyNumberFormat="0" applyProtection="0">
      <alignment horizontal="right" vertical="center"/>
    </xf>
    <xf numFmtId="0" fontId="74" fillId="0" borderId="200" applyNumberFormat="0" applyFill="0" applyAlignment="0" applyProtection="0"/>
    <xf numFmtId="0" fontId="40" fillId="0" borderId="200" applyNumberFormat="0" applyFill="0" applyAlignment="0" applyProtection="0"/>
    <xf numFmtId="4" fontId="67" fillId="10" borderId="219" applyNumberFormat="0" applyProtection="0">
      <alignment horizontal="right" vertical="center"/>
    </xf>
    <xf numFmtId="4" fontId="67" fillId="10" borderId="219" applyNumberFormat="0" applyProtection="0">
      <alignment horizontal="right" vertical="center"/>
    </xf>
    <xf numFmtId="4" fontId="67" fillId="10" borderId="219" applyNumberFormat="0" applyProtection="0">
      <alignment horizontal="right" vertical="center"/>
    </xf>
    <xf numFmtId="4" fontId="67" fillId="10" borderId="219" applyNumberFormat="0" applyProtection="0">
      <alignment horizontal="right" vertical="center"/>
    </xf>
    <xf numFmtId="4" fontId="48" fillId="66" borderId="220" applyNumberFormat="0" applyProtection="0">
      <alignment horizontal="right" vertical="center"/>
    </xf>
    <xf numFmtId="4" fontId="67" fillId="67" borderId="219" applyNumberFormat="0" applyProtection="0">
      <alignment horizontal="right" vertical="center"/>
    </xf>
    <xf numFmtId="4" fontId="67" fillId="67" borderId="219" applyNumberFormat="0" applyProtection="0">
      <alignment horizontal="right" vertical="center"/>
    </xf>
    <xf numFmtId="4" fontId="67" fillId="67" borderId="219" applyNumberFormat="0" applyProtection="0">
      <alignment horizontal="right" vertical="center"/>
    </xf>
    <xf numFmtId="0" fontId="39" fillId="14" borderId="193" applyNumberFormat="0" applyAlignment="0" applyProtection="0"/>
    <xf numFmtId="0" fontId="39" fillId="51" borderId="197" applyNumberFormat="0" applyAlignment="0" applyProtection="0"/>
    <xf numFmtId="0" fontId="39" fillId="51" borderId="193" applyNumberFormat="0" applyAlignment="0" applyProtection="0"/>
    <xf numFmtId="4" fontId="48" fillId="68" borderId="220" applyNumberFormat="0" applyProtection="0">
      <alignment horizontal="right" vertical="center"/>
    </xf>
    <xf numFmtId="4" fontId="67" fillId="31" borderId="217" applyNumberFormat="0" applyProtection="0">
      <alignment horizontal="right" vertical="center"/>
    </xf>
    <xf numFmtId="4" fontId="67" fillId="31" borderId="217" applyNumberFormat="0" applyProtection="0">
      <alignment horizontal="right" vertical="center"/>
    </xf>
    <xf numFmtId="4" fontId="67" fillId="31" borderId="217" applyNumberFormat="0" applyProtection="0">
      <alignment horizontal="right" vertical="center"/>
    </xf>
    <xf numFmtId="4" fontId="67" fillId="31" borderId="217" applyNumberFormat="0" applyProtection="0">
      <alignment horizontal="right" vertical="center"/>
    </xf>
    <xf numFmtId="0" fontId="39" fillId="0" borderId="200" applyNumberFormat="0" applyFill="0" applyAlignment="0" applyProtection="0"/>
    <xf numFmtId="4" fontId="67" fillId="18" borderId="219" applyNumberFormat="0" applyProtection="0">
      <alignment horizontal="right" vertical="center"/>
    </xf>
    <xf numFmtId="4" fontId="67" fillId="18" borderId="219" applyNumberFormat="0" applyProtection="0">
      <alignment horizontal="right" vertical="center"/>
    </xf>
    <xf numFmtId="4" fontId="67" fillId="18" borderId="219" applyNumberFormat="0" applyProtection="0">
      <alignment horizontal="right" vertical="center"/>
    </xf>
    <xf numFmtId="4" fontId="48" fillId="70" borderId="220" applyNumberFormat="0" applyProtection="0">
      <alignment horizontal="right" vertical="center"/>
    </xf>
    <xf numFmtId="4" fontId="67" fillId="22" borderId="219" applyNumberFormat="0" applyProtection="0">
      <alignment horizontal="right" vertical="center"/>
    </xf>
    <xf numFmtId="4" fontId="67" fillId="22" borderId="219" applyNumberFormat="0" applyProtection="0">
      <alignment horizontal="right" vertical="center"/>
    </xf>
    <xf numFmtId="4" fontId="67" fillId="22" borderId="219" applyNumberFormat="0" applyProtection="0">
      <alignment horizontal="right" vertical="center"/>
    </xf>
    <xf numFmtId="4" fontId="67" fillId="22" borderId="219" applyNumberFormat="0" applyProtection="0">
      <alignment horizontal="right" vertical="center"/>
    </xf>
    <xf numFmtId="4" fontId="67" fillId="22" borderId="219" applyNumberFormat="0" applyProtection="0">
      <alignment horizontal="right" vertical="center"/>
    </xf>
    <xf numFmtId="4" fontId="48" fillId="71" borderId="220" applyNumberFormat="0" applyProtection="0">
      <alignment horizontal="right" vertical="center"/>
    </xf>
    <xf numFmtId="4" fontId="67" fillId="45" borderId="219" applyNumberFormat="0" applyProtection="0">
      <alignment horizontal="right" vertical="center"/>
    </xf>
    <xf numFmtId="4" fontId="67" fillId="45" borderId="219" applyNumberFormat="0" applyProtection="0">
      <alignment horizontal="right" vertical="center"/>
    </xf>
    <xf numFmtId="4" fontId="67" fillId="45" borderId="219" applyNumberFormat="0" applyProtection="0">
      <alignment horizontal="right" vertical="center"/>
    </xf>
    <xf numFmtId="4" fontId="67" fillId="45" borderId="219" applyNumberFormat="0" applyProtection="0">
      <alignment horizontal="right" vertical="center"/>
    </xf>
    <xf numFmtId="4" fontId="67" fillId="45" borderId="219" applyNumberFormat="0" applyProtection="0">
      <alignment horizontal="right" vertical="center"/>
    </xf>
    <xf numFmtId="4" fontId="48" fillId="72" borderId="220" applyNumberFormat="0" applyProtection="0">
      <alignment horizontal="right" vertical="center"/>
    </xf>
    <xf numFmtId="4" fontId="67" fillId="38" borderId="219" applyNumberFormat="0" applyProtection="0">
      <alignment horizontal="right" vertical="center"/>
    </xf>
    <xf numFmtId="4" fontId="67" fillId="38" borderId="219" applyNumberFormat="0" applyProtection="0">
      <alignment horizontal="right" vertical="center"/>
    </xf>
    <xf numFmtId="4" fontId="67" fillId="38" borderId="219" applyNumberFormat="0" applyProtection="0">
      <alignment horizontal="right" vertical="center"/>
    </xf>
    <xf numFmtId="4" fontId="67" fillId="38" borderId="219" applyNumberFormat="0" applyProtection="0">
      <alignment horizontal="right" vertical="center"/>
    </xf>
    <xf numFmtId="4" fontId="48" fillId="73" borderId="220" applyNumberFormat="0" applyProtection="0">
      <alignment horizontal="right" vertical="center"/>
    </xf>
    <xf numFmtId="4" fontId="67" fillId="74" borderId="219" applyNumberFormat="0" applyProtection="0">
      <alignment horizontal="right" vertical="center"/>
    </xf>
    <xf numFmtId="4" fontId="67" fillId="74" borderId="219" applyNumberFormat="0" applyProtection="0">
      <alignment horizontal="right" vertical="center"/>
    </xf>
    <xf numFmtId="4" fontId="67" fillId="74" borderId="219" applyNumberFormat="0" applyProtection="0">
      <alignment horizontal="right" vertical="center"/>
    </xf>
    <xf numFmtId="4" fontId="67" fillId="74" borderId="219" applyNumberFormat="0" applyProtection="0">
      <alignment horizontal="right" vertical="center"/>
    </xf>
    <xf numFmtId="4" fontId="67" fillId="74" borderId="219" applyNumberFormat="0" applyProtection="0">
      <alignment horizontal="right" vertical="center"/>
    </xf>
    <xf numFmtId="4" fontId="48" fillId="75" borderId="220" applyNumberFormat="0" applyProtection="0">
      <alignment horizontal="right" vertical="center"/>
    </xf>
    <xf numFmtId="4" fontId="67" fillId="17" borderId="219" applyNumberFormat="0" applyProtection="0">
      <alignment horizontal="right" vertical="center"/>
    </xf>
    <xf numFmtId="4" fontId="67" fillId="17" borderId="219" applyNumberFormat="0" applyProtection="0">
      <alignment horizontal="right" vertical="center"/>
    </xf>
    <xf numFmtId="4" fontId="67" fillId="17" borderId="219" applyNumberFormat="0" applyProtection="0">
      <alignment horizontal="right" vertical="center"/>
    </xf>
    <xf numFmtId="4" fontId="67" fillId="17" borderId="219" applyNumberFormat="0" applyProtection="0">
      <alignment horizontal="right" vertical="center"/>
    </xf>
    <xf numFmtId="4" fontId="67" fillId="17" borderId="219" applyNumberFormat="0" applyProtection="0">
      <alignment horizontal="right" vertical="center"/>
    </xf>
    <xf numFmtId="4" fontId="67" fillId="77" borderId="217" applyNumberFormat="0" applyProtection="0">
      <alignment horizontal="left" vertical="center" indent="1"/>
    </xf>
    <xf numFmtId="4" fontId="67" fillId="77" borderId="217" applyNumberFormat="0" applyProtection="0">
      <alignment horizontal="left" vertical="center" indent="1"/>
    </xf>
    <xf numFmtId="4" fontId="67" fillId="77" borderId="217" applyNumberFormat="0" applyProtection="0">
      <alignment horizontal="left" vertical="center" indent="1"/>
    </xf>
    <xf numFmtId="4" fontId="67" fillId="77" borderId="217" applyNumberFormat="0" applyProtection="0">
      <alignment horizontal="left" vertical="center" indent="1"/>
    </xf>
    <xf numFmtId="4" fontId="52" fillId="79" borderId="217" applyNumberFormat="0" applyProtection="0">
      <alignment horizontal="left" vertical="center" indent="1"/>
    </xf>
    <xf numFmtId="4" fontId="52" fillId="79" borderId="217" applyNumberFormat="0" applyProtection="0">
      <alignment horizontal="left" vertical="center" indent="1"/>
    </xf>
    <xf numFmtId="4" fontId="52" fillId="79" borderId="217" applyNumberFormat="0" applyProtection="0">
      <alignment horizontal="left" vertical="center" indent="1"/>
    </xf>
    <xf numFmtId="4" fontId="52" fillId="79" borderId="217" applyNumberFormat="0" applyProtection="0">
      <alignment horizontal="left" vertical="center" indent="1"/>
    </xf>
    <xf numFmtId="4" fontId="52" fillId="79" borderId="217" applyNumberFormat="0" applyProtection="0">
      <alignment horizontal="left" vertical="center" indent="1"/>
    </xf>
    <xf numFmtId="4" fontId="52" fillId="79" borderId="217" applyNumberFormat="0" applyProtection="0">
      <alignment horizontal="left" vertical="center" indent="1"/>
    </xf>
    <xf numFmtId="4" fontId="52" fillId="79" borderId="217" applyNumberFormat="0" applyProtection="0">
      <alignment horizontal="left" vertical="center" indent="1"/>
    </xf>
    <xf numFmtId="4" fontId="52" fillId="79" borderId="217" applyNumberFormat="0" applyProtection="0">
      <alignment horizontal="left" vertical="center" indent="1"/>
    </xf>
    <xf numFmtId="4" fontId="52" fillId="79" borderId="217" applyNumberFormat="0" applyProtection="0">
      <alignment horizontal="left" vertical="center" indent="1"/>
    </xf>
    <xf numFmtId="4" fontId="52" fillId="79" borderId="217" applyNumberFormat="0" applyProtection="0">
      <alignment horizontal="left" vertical="center" indent="1"/>
    </xf>
    <xf numFmtId="4" fontId="67" fillId="81" borderId="219" applyNumberFormat="0" applyProtection="0">
      <alignment horizontal="right" vertical="center"/>
    </xf>
    <xf numFmtId="4" fontId="67" fillId="81" borderId="219" applyNumberFormat="0" applyProtection="0">
      <alignment horizontal="right" vertical="center"/>
    </xf>
    <xf numFmtId="4" fontId="67" fillId="81" borderId="219" applyNumberFormat="0" applyProtection="0">
      <alignment horizontal="right" vertical="center"/>
    </xf>
    <xf numFmtId="4" fontId="67" fillId="81" borderId="219" applyNumberFormat="0" applyProtection="0">
      <alignment horizontal="right" vertical="center"/>
    </xf>
    <xf numFmtId="4" fontId="67" fillId="82" borderId="217" applyNumberFormat="0" applyProtection="0">
      <alignment horizontal="left" vertical="center" indent="1"/>
    </xf>
    <xf numFmtId="4" fontId="67" fillId="82" borderId="217" applyNumberFormat="0" applyProtection="0">
      <alignment horizontal="left" vertical="center" indent="1"/>
    </xf>
    <xf numFmtId="4" fontId="67" fillId="82" borderId="217" applyNumberFormat="0" applyProtection="0">
      <alignment horizontal="left" vertical="center" indent="1"/>
    </xf>
    <xf numFmtId="4" fontId="67" fillId="82" borderId="217" applyNumberFormat="0" applyProtection="0">
      <alignment horizontal="left" vertical="center" indent="1"/>
    </xf>
    <xf numFmtId="4" fontId="67" fillId="82" borderId="217" applyNumberFormat="0" applyProtection="0">
      <alignment horizontal="left" vertical="center" indent="1"/>
    </xf>
    <xf numFmtId="4" fontId="67" fillId="81" borderId="217" applyNumberFormat="0" applyProtection="0">
      <alignment horizontal="left" vertical="center" indent="1"/>
    </xf>
    <xf numFmtId="4" fontId="67" fillId="81" borderId="217" applyNumberFormat="0" applyProtection="0">
      <alignment horizontal="left" vertical="center" indent="1"/>
    </xf>
    <xf numFmtId="4" fontId="67" fillId="81" borderId="217" applyNumberFormat="0" applyProtection="0">
      <alignment horizontal="left" vertical="center" indent="1"/>
    </xf>
    <xf numFmtId="4" fontId="67" fillId="81" borderId="217" applyNumberFormat="0" applyProtection="0">
      <alignment horizontal="left" vertical="center" indent="1"/>
    </xf>
    <xf numFmtId="4" fontId="67" fillId="81" borderId="217" applyNumberFormat="0" applyProtection="0">
      <alignment horizontal="left" vertical="center" indent="1"/>
    </xf>
    <xf numFmtId="0" fontId="67" fillId="51" borderId="219" applyNumberFormat="0" applyProtection="0">
      <alignment horizontal="left" vertical="center" indent="1"/>
    </xf>
    <xf numFmtId="0" fontId="67" fillId="51" borderId="219" applyNumberFormat="0" applyProtection="0">
      <alignment horizontal="left" vertical="center" indent="1"/>
    </xf>
    <xf numFmtId="0" fontId="67" fillId="51" borderId="219" applyNumberFormat="0" applyProtection="0">
      <alignment horizontal="left" vertical="center" indent="1"/>
    </xf>
    <xf numFmtId="0" fontId="67" fillId="51" borderId="219" applyNumberFormat="0" applyProtection="0">
      <alignment horizontal="left" vertical="center" indent="1"/>
    </xf>
    <xf numFmtId="0" fontId="67" fillId="51" borderId="219" applyNumberFormat="0" applyProtection="0">
      <alignment horizontal="left" vertical="center" indent="1"/>
    </xf>
    <xf numFmtId="0" fontId="67" fillId="51" borderId="219" applyNumberFormat="0" applyProtection="0">
      <alignment horizontal="left" vertical="center" indent="1"/>
    </xf>
    <xf numFmtId="0" fontId="65" fillId="79" borderId="221" applyNumberFormat="0" applyProtection="0">
      <alignment horizontal="left" vertical="top" indent="1"/>
    </xf>
    <xf numFmtId="0" fontId="65" fillId="79" borderId="221" applyNumberFormat="0" applyProtection="0">
      <alignment horizontal="left" vertical="top" indent="1"/>
    </xf>
    <xf numFmtId="0" fontId="65" fillId="79" borderId="221" applyNumberFormat="0" applyProtection="0">
      <alignment horizontal="left" vertical="top" indent="1"/>
    </xf>
    <xf numFmtId="0" fontId="65" fillId="79" borderId="221" applyNumberFormat="0" applyProtection="0">
      <alignment horizontal="left" vertical="top" indent="1"/>
    </xf>
    <xf numFmtId="0" fontId="65" fillId="79" borderId="221" applyNumberFormat="0" applyProtection="0">
      <alignment horizontal="left" vertical="top" indent="1"/>
    </xf>
    <xf numFmtId="0" fontId="65" fillId="79" borderId="221" applyNumberFormat="0" applyProtection="0">
      <alignment horizontal="left" vertical="top" indent="1"/>
    </xf>
    <xf numFmtId="0" fontId="65" fillId="79" borderId="221" applyNumberFormat="0" applyProtection="0">
      <alignment horizontal="left" vertical="top" indent="1"/>
    </xf>
    <xf numFmtId="0" fontId="67" fillId="86" borderId="219" applyNumberFormat="0" applyProtection="0">
      <alignment horizontal="left" vertical="center" indent="1"/>
    </xf>
    <xf numFmtId="0" fontId="67" fillId="86" borderId="219" applyNumberFormat="0" applyProtection="0">
      <alignment horizontal="left" vertical="center" indent="1"/>
    </xf>
    <xf numFmtId="0" fontId="67" fillId="86" borderId="219" applyNumberFormat="0" applyProtection="0">
      <alignment horizontal="left" vertical="center" indent="1"/>
    </xf>
    <xf numFmtId="0" fontId="65" fillId="81" borderId="221" applyNumberFormat="0" applyProtection="0">
      <alignment horizontal="left" vertical="top" indent="1"/>
    </xf>
    <xf numFmtId="0" fontId="65" fillId="81" borderId="221" applyNumberFormat="0" applyProtection="0">
      <alignment horizontal="left" vertical="top" indent="1"/>
    </xf>
    <xf numFmtId="0" fontId="65" fillId="81" borderId="221" applyNumberFormat="0" applyProtection="0">
      <alignment horizontal="left" vertical="top" indent="1"/>
    </xf>
    <xf numFmtId="0" fontId="65" fillId="81" borderId="221" applyNumberFormat="0" applyProtection="0">
      <alignment horizontal="left" vertical="top" indent="1"/>
    </xf>
    <xf numFmtId="0" fontId="65" fillId="81" borderId="221" applyNumberFormat="0" applyProtection="0">
      <alignment horizontal="left" vertical="top" indent="1"/>
    </xf>
    <xf numFmtId="0" fontId="44" fillId="63" borderId="195" applyNumberFormat="0" applyFont="0" applyAlignment="0" applyProtection="0"/>
    <xf numFmtId="0" fontId="67" fillId="15" borderId="219" applyNumberFormat="0" applyProtection="0">
      <alignment horizontal="left" vertical="center" indent="1"/>
    </xf>
    <xf numFmtId="0" fontId="67" fillId="15" borderId="219" applyNumberFormat="0" applyProtection="0">
      <alignment horizontal="left" vertical="center" indent="1"/>
    </xf>
    <xf numFmtId="0" fontId="67" fillId="15" borderId="219" applyNumberFormat="0" applyProtection="0">
      <alignment horizontal="left" vertical="center" indent="1"/>
    </xf>
    <xf numFmtId="0" fontId="67" fillId="15" borderId="219" applyNumberFormat="0" applyProtection="0">
      <alignment horizontal="left" vertical="center" indent="1"/>
    </xf>
    <xf numFmtId="0" fontId="38" fillId="89" borderId="220" applyNumberFormat="0" applyProtection="0">
      <alignment horizontal="left" vertical="center" indent="1"/>
    </xf>
    <xf numFmtId="0" fontId="65" fillId="15" borderId="221" applyNumberFormat="0" applyProtection="0">
      <alignment horizontal="left" vertical="top" indent="1"/>
    </xf>
    <xf numFmtId="0" fontId="65" fillId="15" borderId="221" applyNumberFormat="0" applyProtection="0">
      <alignment horizontal="left" vertical="top" indent="1"/>
    </xf>
    <xf numFmtId="0" fontId="65" fillId="15" borderId="221" applyNumberFormat="0" applyProtection="0">
      <alignment horizontal="left" vertical="top" indent="1"/>
    </xf>
    <xf numFmtId="0" fontId="65" fillId="15" borderId="221" applyNumberFormat="0" applyProtection="0">
      <alignment horizontal="left" vertical="top" indent="1"/>
    </xf>
    <xf numFmtId="0" fontId="65" fillId="15" borderId="221" applyNumberFormat="0" applyProtection="0">
      <alignment horizontal="left" vertical="top" indent="1"/>
    </xf>
    <xf numFmtId="0" fontId="65" fillId="15" borderId="221" applyNumberFormat="0" applyProtection="0">
      <alignment horizontal="left" vertical="top" indent="1"/>
    </xf>
    <xf numFmtId="0" fontId="65" fillId="15" borderId="221" applyNumberFormat="0" applyProtection="0">
      <alignment horizontal="left" vertical="top" indent="1"/>
    </xf>
    <xf numFmtId="0" fontId="65" fillId="15" borderId="221" applyNumberFormat="0" applyProtection="0">
      <alignment horizontal="left" vertical="top" indent="1"/>
    </xf>
    <xf numFmtId="0" fontId="67" fillId="82" borderId="219" applyNumberFormat="0" applyProtection="0">
      <alignment horizontal="left" vertical="center" indent="1"/>
    </xf>
    <xf numFmtId="0" fontId="1" fillId="0" borderId="190"/>
    <xf numFmtId="0" fontId="67" fillId="82" borderId="219" applyNumberFormat="0" applyProtection="0">
      <alignment horizontal="left" vertical="center" indent="1"/>
    </xf>
    <xf numFmtId="0" fontId="67" fillId="82" borderId="219" applyNumberFormat="0" applyProtection="0">
      <alignment horizontal="left" vertical="center" indent="1"/>
    </xf>
    <xf numFmtId="0" fontId="67" fillId="82" borderId="219" applyNumberFormat="0" applyProtection="0">
      <alignment horizontal="left" vertical="center" indent="1"/>
    </xf>
    <xf numFmtId="0" fontId="67" fillId="82" borderId="219" applyNumberFormat="0" applyProtection="0">
      <alignment horizontal="left" vertical="center" indent="1"/>
    </xf>
    <xf numFmtId="0" fontId="38" fillId="7" borderId="220" applyNumberFormat="0" applyProtection="0">
      <alignment horizontal="left" vertical="center" indent="1"/>
    </xf>
    <xf numFmtId="0" fontId="65" fillId="82" borderId="221" applyNumberFormat="0" applyProtection="0">
      <alignment horizontal="left" vertical="top" indent="1"/>
    </xf>
    <xf numFmtId="0" fontId="65" fillId="82" borderId="221" applyNumberFormat="0" applyProtection="0">
      <alignment horizontal="left" vertical="top" indent="1"/>
    </xf>
    <xf numFmtId="0" fontId="65" fillId="82" borderId="221" applyNumberFormat="0" applyProtection="0">
      <alignment horizontal="left" vertical="top" indent="1"/>
    </xf>
    <xf numFmtId="0" fontId="65" fillId="82" borderId="221" applyNumberFormat="0" applyProtection="0">
      <alignment horizontal="left" vertical="top" indent="1"/>
    </xf>
    <xf numFmtId="0" fontId="65" fillId="82" borderId="221" applyNumberFormat="0" applyProtection="0">
      <alignment horizontal="left" vertical="top" indent="1"/>
    </xf>
    <xf numFmtId="0" fontId="65" fillId="82" borderId="221" applyNumberFormat="0" applyProtection="0">
      <alignment horizontal="left" vertical="top" indent="1"/>
    </xf>
    <xf numFmtId="0" fontId="1" fillId="7" borderId="205" applyNumberFormat="0">
      <alignment readingOrder="1"/>
      <protection locked="0"/>
    </xf>
    <xf numFmtId="0" fontId="71" fillId="79" borderId="222" applyBorder="0"/>
    <xf numFmtId="4" fontId="48" fillId="91" borderId="220" applyNumberFormat="0" applyProtection="0">
      <alignment vertical="center"/>
    </xf>
    <xf numFmtId="4" fontId="1" fillId="63" borderId="221" applyNumberFormat="0" applyProtection="0">
      <alignment vertical="center"/>
    </xf>
    <xf numFmtId="4" fontId="1" fillId="63" borderId="221" applyNumberFormat="0" applyProtection="0">
      <alignment vertical="center"/>
    </xf>
    <xf numFmtId="4" fontId="67" fillId="77" borderId="217" applyNumberFormat="0" applyProtection="0">
      <alignment horizontal="left" vertical="center" indent="1"/>
    </xf>
    <xf numFmtId="0" fontId="5" fillId="0" borderId="201">
      <alignment horizontal="center"/>
    </xf>
    <xf numFmtId="0" fontId="6" fillId="0" borderId="201">
      <alignment horizontal="center" vertical="center" wrapText="1"/>
    </xf>
    <xf numFmtId="0" fontId="67" fillId="86" borderId="219" applyNumberFormat="0" applyProtection="0">
      <alignment horizontal="left" vertical="center" indent="1"/>
    </xf>
    <xf numFmtId="0" fontId="5" fillId="0" borderId="201">
      <alignment horizontal="center"/>
    </xf>
    <xf numFmtId="0" fontId="67" fillId="86" borderId="219" applyNumberFormat="0" applyProtection="0">
      <alignment horizontal="left" vertical="center" indent="1"/>
    </xf>
    <xf numFmtId="0" fontId="6" fillId="0" borderId="201">
      <alignment horizontal="center" vertical="center" wrapText="1"/>
    </xf>
    <xf numFmtId="0" fontId="6" fillId="0" borderId="201">
      <alignment horizontal="center" vertical="center" wrapText="1"/>
    </xf>
    <xf numFmtId="0" fontId="5" fillId="0" borderId="201">
      <alignment horizontal="center"/>
    </xf>
    <xf numFmtId="0" fontId="67" fillId="86" borderId="219" applyNumberFormat="0" applyProtection="0">
      <alignment horizontal="left" vertical="center" indent="1"/>
    </xf>
    <xf numFmtId="0" fontId="67" fillId="15" borderId="219" applyNumberFormat="0" applyProtection="0">
      <alignment horizontal="left" vertical="center" indent="1"/>
    </xf>
    <xf numFmtId="4" fontId="1" fillId="63" borderId="210" applyNumberFormat="0" applyProtection="0">
      <alignment vertical="center"/>
    </xf>
    <xf numFmtId="4" fontId="1" fillId="63" borderId="210" applyNumberFormat="0" applyProtection="0">
      <alignment vertical="center"/>
    </xf>
    <xf numFmtId="4" fontId="1" fillId="63" borderId="210" applyNumberFormat="0" applyProtection="0">
      <alignment vertical="center"/>
    </xf>
    <xf numFmtId="4" fontId="1" fillId="91" borderId="209" applyNumberFormat="0" applyProtection="0">
      <alignment vertical="center"/>
    </xf>
    <xf numFmtId="4" fontId="48" fillId="91" borderId="209" applyNumberFormat="0" applyProtection="0">
      <alignment horizontal="left" vertical="center" indent="1"/>
    </xf>
    <xf numFmtId="4" fontId="1" fillId="51" borderId="210" applyNumberFormat="0" applyProtection="0">
      <alignment horizontal="left" vertical="center" indent="1"/>
    </xf>
    <xf numFmtId="4" fontId="1" fillId="51" borderId="210" applyNumberFormat="0" applyProtection="0">
      <alignment horizontal="left" vertical="center" indent="1"/>
    </xf>
    <xf numFmtId="4" fontId="1" fillId="51" borderId="210" applyNumberFormat="0" applyProtection="0">
      <alignment horizontal="left" vertical="center" indent="1"/>
    </xf>
    <xf numFmtId="4" fontId="1" fillId="51" borderId="210" applyNumberFormat="0" applyProtection="0">
      <alignment horizontal="left" vertical="center" indent="1"/>
    </xf>
    <xf numFmtId="4" fontId="1" fillId="51" borderId="210" applyNumberFormat="0" applyProtection="0">
      <alignment horizontal="left" vertical="center" indent="1"/>
    </xf>
    <xf numFmtId="4" fontId="48" fillId="91" borderId="209" applyNumberFormat="0" applyProtection="0">
      <alignment horizontal="left" vertical="center" indent="1"/>
    </xf>
    <xf numFmtId="0" fontId="1" fillId="63" borderId="210" applyNumberFormat="0" applyProtection="0">
      <alignment horizontal="left" vertical="top" indent="1"/>
    </xf>
    <xf numFmtId="0" fontId="1" fillId="63" borderId="210" applyNumberFormat="0" applyProtection="0">
      <alignment horizontal="left" vertical="top" indent="1"/>
    </xf>
    <xf numFmtId="0" fontId="1" fillId="63" borderId="210" applyNumberFormat="0" applyProtection="0">
      <alignment horizontal="left" vertical="top" indent="1"/>
    </xf>
    <xf numFmtId="0" fontId="1" fillId="63" borderId="210" applyNumberFormat="0" applyProtection="0">
      <alignment horizontal="left" vertical="top" indent="1"/>
    </xf>
    <xf numFmtId="0" fontId="1" fillId="63" borderId="210" applyNumberFormat="0" applyProtection="0">
      <alignment horizontal="left" vertical="top" indent="1"/>
    </xf>
    <xf numFmtId="4" fontId="48" fillId="78" borderId="209" applyNumberFormat="0" applyProtection="0">
      <alignment horizontal="right" vertical="center"/>
    </xf>
    <xf numFmtId="4" fontId="67" fillId="0" borderId="208" applyNumberFormat="0" applyProtection="0">
      <alignment horizontal="right" vertical="center"/>
    </xf>
    <xf numFmtId="4" fontId="67" fillId="0" borderId="208" applyNumberFormat="0" applyProtection="0">
      <alignment horizontal="right" vertical="center"/>
    </xf>
    <xf numFmtId="4" fontId="67" fillId="0" borderId="208" applyNumberFormat="0" applyProtection="0">
      <alignment horizontal="right" vertical="center"/>
    </xf>
    <xf numFmtId="4" fontId="67" fillId="0" borderId="208" applyNumberFormat="0" applyProtection="0">
      <alignment horizontal="right" vertical="center"/>
    </xf>
    <xf numFmtId="4" fontId="67" fillId="0" borderId="208" applyNumberFormat="0" applyProtection="0">
      <alignment horizontal="right" vertical="center"/>
    </xf>
    <xf numFmtId="4" fontId="1" fillId="78" borderId="209" applyNumberFormat="0" applyProtection="0">
      <alignment horizontal="right" vertical="center"/>
    </xf>
    <xf numFmtId="4" fontId="39" fillId="2" borderId="208" applyNumberFormat="0" applyProtection="0">
      <alignment horizontal="right" vertical="center"/>
    </xf>
    <xf numFmtId="4" fontId="39" fillId="2" borderId="208" applyNumberFormat="0" applyProtection="0">
      <alignment horizontal="right" vertical="center"/>
    </xf>
    <xf numFmtId="4" fontId="39" fillId="2" borderId="208" applyNumberFormat="0" applyProtection="0">
      <alignment horizontal="right" vertical="center"/>
    </xf>
    <xf numFmtId="4" fontId="39" fillId="2" borderId="208" applyNumberFormat="0" applyProtection="0">
      <alignment horizontal="right" vertical="center"/>
    </xf>
    <xf numFmtId="4" fontId="39" fillId="2" borderId="208" applyNumberFormat="0" applyProtection="0">
      <alignment horizontal="right" vertical="center"/>
    </xf>
    <xf numFmtId="4" fontId="67" fillId="21" borderId="208" applyNumberFormat="0" applyProtection="0">
      <alignment horizontal="left" vertical="center" indent="1"/>
    </xf>
    <xf numFmtId="4" fontId="67" fillId="21" borderId="208" applyNumberFormat="0" applyProtection="0">
      <alignment horizontal="left" vertical="center" indent="1"/>
    </xf>
    <xf numFmtId="4" fontId="67" fillId="21" borderId="208" applyNumberFormat="0" applyProtection="0">
      <alignment horizontal="left" vertical="center" indent="1"/>
    </xf>
    <xf numFmtId="4" fontId="67" fillId="21" borderId="208" applyNumberFormat="0" applyProtection="0">
      <alignment horizontal="left" vertical="center" indent="1"/>
    </xf>
    <xf numFmtId="4" fontId="67" fillId="21" borderId="208" applyNumberFormat="0" applyProtection="0">
      <alignment horizontal="left" vertical="center" indent="1"/>
    </xf>
    <xf numFmtId="4" fontId="67" fillId="21" borderId="208" applyNumberFormat="0" applyProtection="0">
      <alignment horizontal="left" vertical="center" indent="1"/>
    </xf>
    <xf numFmtId="0" fontId="1" fillId="81" borderId="210" applyNumberFormat="0" applyProtection="0">
      <alignment horizontal="left" vertical="top" indent="1"/>
    </xf>
    <xf numFmtId="0" fontId="1" fillId="81" borderId="210" applyNumberFormat="0" applyProtection="0">
      <alignment horizontal="left" vertical="top" indent="1"/>
    </xf>
    <xf numFmtId="0" fontId="1" fillId="81" borderId="210" applyNumberFormat="0" applyProtection="0">
      <alignment horizontal="left" vertical="top" indent="1"/>
    </xf>
    <xf numFmtId="0" fontId="1" fillId="81" borderId="210" applyNumberFormat="0" applyProtection="0">
      <alignment horizontal="left" vertical="top" indent="1"/>
    </xf>
    <xf numFmtId="0" fontId="1" fillId="81" borderId="210" applyNumberFormat="0" applyProtection="0">
      <alignment horizontal="left" vertical="top" indent="1"/>
    </xf>
    <xf numFmtId="4" fontId="39" fillId="92" borderId="206" applyNumberFormat="0" applyProtection="0">
      <alignment horizontal="left" vertical="center" indent="1"/>
    </xf>
    <xf numFmtId="4" fontId="39" fillId="92" borderId="206" applyNumberFormat="0" applyProtection="0">
      <alignment horizontal="left" vertical="center" indent="1"/>
    </xf>
    <xf numFmtId="4" fontId="39" fillId="92" borderId="206" applyNumberFormat="0" applyProtection="0">
      <alignment horizontal="left" vertical="center" indent="1"/>
    </xf>
    <xf numFmtId="4" fontId="39" fillId="92" borderId="206" applyNumberFormat="0" applyProtection="0">
      <alignment horizontal="left" vertical="center" indent="1"/>
    </xf>
    <xf numFmtId="4" fontId="39" fillId="92" borderId="206" applyNumberFormat="0" applyProtection="0">
      <alignment horizontal="left" vertical="center" indent="1"/>
    </xf>
    <xf numFmtId="4" fontId="1" fillId="78" borderId="209" applyNumberFormat="0" applyProtection="0">
      <alignment horizontal="right" vertical="center"/>
    </xf>
    <xf numFmtId="4" fontId="39" fillId="90" borderId="208" applyNumberFormat="0" applyProtection="0">
      <alignment horizontal="right" vertical="center"/>
    </xf>
    <xf numFmtId="4" fontId="39" fillId="90" borderId="208" applyNumberFormat="0" applyProtection="0">
      <alignment horizontal="right" vertical="center"/>
    </xf>
    <xf numFmtId="4" fontId="39" fillId="90" borderId="208" applyNumberFormat="0" applyProtection="0">
      <alignment horizontal="right" vertical="center"/>
    </xf>
    <xf numFmtId="4" fontId="39" fillId="90" borderId="208" applyNumberFormat="0" applyProtection="0">
      <alignment horizontal="right" vertical="center"/>
    </xf>
    <xf numFmtId="4" fontId="39" fillId="90" borderId="208" applyNumberFormat="0" applyProtection="0">
      <alignment horizontal="right" vertical="center"/>
    </xf>
    <xf numFmtId="2" fontId="1" fillId="94" borderId="204" applyProtection="0"/>
    <xf numFmtId="2" fontId="1" fillId="94" borderId="204" applyProtection="0"/>
    <xf numFmtId="2" fontId="1" fillId="95" borderId="204" applyProtection="0"/>
    <xf numFmtId="2" fontId="1" fillId="96" borderId="204" applyProtection="0"/>
    <xf numFmtId="2" fontId="1" fillId="97" borderId="204" applyProtection="0"/>
    <xf numFmtId="2" fontId="1" fillId="97" borderId="204" applyProtection="0">
      <alignment horizontal="center"/>
    </xf>
    <xf numFmtId="2" fontId="1" fillId="96" borderId="204" applyProtection="0">
      <alignment horizontal="center"/>
    </xf>
    <xf numFmtId="0" fontId="39" fillId="0" borderId="206">
      <alignment horizontal="left" vertical="top" wrapText="1"/>
    </xf>
    <xf numFmtId="0" fontId="74" fillId="0" borderId="212" applyNumberFormat="0" applyFill="0" applyAlignment="0" applyProtection="0"/>
    <xf numFmtId="0" fontId="40" fillId="0" borderId="212" applyNumberFormat="0" applyFill="0" applyAlignment="0" applyProtection="0"/>
    <xf numFmtId="0" fontId="39" fillId="14" borderId="205" applyNumberFormat="0" applyAlignment="0" applyProtection="0"/>
    <xf numFmtId="0" fontId="39" fillId="51" borderId="209" applyNumberFormat="0" applyAlignment="0" applyProtection="0"/>
    <xf numFmtId="0" fontId="39" fillId="51" borderId="205" applyNumberFormat="0" applyAlignment="0" applyProtection="0"/>
    <xf numFmtId="0" fontId="39" fillId="0" borderId="212" applyNumberFormat="0" applyFill="0" applyAlignment="0" applyProtection="0"/>
    <xf numFmtId="0" fontId="44" fillId="63" borderId="207" applyNumberFormat="0" applyFont="0" applyAlignment="0" applyProtection="0"/>
    <xf numFmtId="0" fontId="1" fillId="0" borderId="203"/>
    <xf numFmtId="0" fontId="1" fillId="7" borderId="216" applyNumberFormat="0">
      <alignment readingOrder="1"/>
      <protection locked="0"/>
    </xf>
    <xf numFmtId="0" fontId="5" fillId="0" borderId="213">
      <alignment horizontal="center"/>
    </xf>
    <xf numFmtId="0" fontId="6" fillId="0" borderId="213">
      <alignment horizontal="center" vertical="center" wrapText="1"/>
    </xf>
    <xf numFmtId="0" fontId="5" fillId="0" borderId="213">
      <alignment horizontal="center"/>
    </xf>
    <xf numFmtId="0" fontId="6" fillId="0" borderId="213">
      <alignment horizontal="center" vertical="center" wrapText="1"/>
    </xf>
    <xf numFmtId="0" fontId="6" fillId="0" borderId="213">
      <alignment horizontal="center" vertical="center" wrapText="1"/>
    </xf>
    <xf numFmtId="0" fontId="5" fillId="0" borderId="213">
      <alignment horizontal="center"/>
    </xf>
    <xf numFmtId="4" fontId="1" fillId="63" borderId="221" applyNumberFormat="0" applyProtection="0">
      <alignment vertical="center"/>
    </xf>
    <xf numFmtId="4" fontId="1" fillId="63" borderId="221" applyNumberFormat="0" applyProtection="0">
      <alignment vertical="center"/>
    </xf>
    <xf numFmtId="4" fontId="1" fillId="63" borderId="221" applyNumberFormat="0" applyProtection="0">
      <alignment vertical="center"/>
    </xf>
    <xf numFmtId="4" fontId="1" fillId="91" borderId="220" applyNumberFormat="0" applyProtection="0">
      <alignment vertical="center"/>
    </xf>
    <xf numFmtId="4" fontId="48" fillId="91" borderId="220" applyNumberFormat="0" applyProtection="0">
      <alignment horizontal="left" vertical="center" indent="1"/>
    </xf>
    <xf numFmtId="4" fontId="1" fillId="51" borderId="221" applyNumberFormat="0" applyProtection="0">
      <alignment horizontal="left" vertical="center" indent="1"/>
    </xf>
    <xf numFmtId="4" fontId="1" fillId="51" borderId="221" applyNumberFormat="0" applyProtection="0">
      <alignment horizontal="left" vertical="center" indent="1"/>
    </xf>
    <xf numFmtId="4" fontId="1" fillId="51" borderId="221" applyNumberFormat="0" applyProtection="0">
      <alignment horizontal="left" vertical="center" indent="1"/>
    </xf>
    <xf numFmtId="4" fontId="1" fillId="51" borderId="221" applyNumberFormat="0" applyProtection="0">
      <alignment horizontal="left" vertical="center" indent="1"/>
    </xf>
    <xf numFmtId="4" fontId="1" fillId="51" borderId="221" applyNumberFormat="0" applyProtection="0">
      <alignment horizontal="left" vertical="center" indent="1"/>
    </xf>
    <xf numFmtId="4" fontId="48" fillId="91" borderId="220" applyNumberFormat="0" applyProtection="0">
      <alignment horizontal="left" vertical="center" indent="1"/>
    </xf>
    <xf numFmtId="0" fontId="1" fillId="63" borderId="221" applyNumberFormat="0" applyProtection="0">
      <alignment horizontal="left" vertical="top" indent="1"/>
    </xf>
    <xf numFmtId="0" fontId="1" fillId="63" borderId="221" applyNumberFormat="0" applyProtection="0">
      <alignment horizontal="left" vertical="top" indent="1"/>
    </xf>
    <xf numFmtId="0" fontId="1" fillId="63" borderId="221" applyNumberFormat="0" applyProtection="0">
      <alignment horizontal="left" vertical="top" indent="1"/>
    </xf>
    <xf numFmtId="0" fontId="1" fillId="63" borderId="221" applyNumberFormat="0" applyProtection="0">
      <alignment horizontal="left" vertical="top" indent="1"/>
    </xf>
    <xf numFmtId="0" fontId="1" fillId="63" borderId="221" applyNumberFormat="0" applyProtection="0">
      <alignment horizontal="left" vertical="top" indent="1"/>
    </xf>
    <xf numFmtId="4" fontId="48" fillId="78" borderId="220" applyNumberFormat="0" applyProtection="0">
      <alignment horizontal="right" vertical="center"/>
    </xf>
    <xf numFmtId="4" fontId="67" fillId="0" borderId="219" applyNumberFormat="0" applyProtection="0">
      <alignment horizontal="right" vertical="center"/>
    </xf>
    <xf numFmtId="4" fontId="67" fillId="0" borderId="219" applyNumberFormat="0" applyProtection="0">
      <alignment horizontal="right" vertical="center"/>
    </xf>
    <xf numFmtId="4" fontId="67" fillId="0" borderId="219" applyNumberFormat="0" applyProtection="0">
      <alignment horizontal="right" vertical="center"/>
    </xf>
    <xf numFmtId="4" fontId="67" fillId="0" borderId="219" applyNumberFormat="0" applyProtection="0">
      <alignment horizontal="right" vertical="center"/>
    </xf>
    <xf numFmtId="4" fontId="67" fillId="0" borderId="219" applyNumberFormat="0" applyProtection="0">
      <alignment horizontal="right" vertical="center"/>
    </xf>
    <xf numFmtId="4" fontId="1" fillId="78" borderId="220" applyNumberFormat="0" applyProtection="0">
      <alignment horizontal="right" vertical="center"/>
    </xf>
    <xf numFmtId="4" fontId="39" fillId="2" borderId="219" applyNumberFormat="0" applyProtection="0">
      <alignment horizontal="right" vertical="center"/>
    </xf>
    <xf numFmtId="4" fontId="39" fillId="2" borderId="219" applyNumberFormat="0" applyProtection="0">
      <alignment horizontal="right" vertical="center"/>
    </xf>
    <xf numFmtId="4" fontId="39" fillId="2" borderId="219" applyNumberFormat="0" applyProtection="0">
      <alignment horizontal="right" vertical="center"/>
    </xf>
    <xf numFmtId="4" fontId="39" fillId="2" borderId="219" applyNumberFormat="0" applyProtection="0">
      <alignment horizontal="right" vertical="center"/>
    </xf>
    <xf numFmtId="4" fontId="39" fillId="2" borderId="219" applyNumberFormat="0" applyProtection="0">
      <alignment horizontal="right" vertical="center"/>
    </xf>
    <xf numFmtId="4" fontId="67" fillId="21" borderId="219" applyNumberFormat="0" applyProtection="0">
      <alignment horizontal="left" vertical="center" indent="1"/>
    </xf>
    <xf numFmtId="4" fontId="67" fillId="21" borderId="219" applyNumberFormat="0" applyProtection="0">
      <alignment horizontal="left" vertical="center" indent="1"/>
    </xf>
    <xf numFmtId="4" fontId="67" fillId="21" borderId="219" applyNumberFormat="0" applyProtection="0">
      <alignment horizontal="left" vertical="center" indent="1"/>
    </xf>
    <xf numFmtId="4" fontId="67" fillId="21" borderId="219" applyNumberFormat="0" applyProtection="0">
      <alignment horizontal="left" vertical="center" indent="1"/>
    </xf>
    <xf numFmtId="4" fontId="67" fillId="21" borderId="219" applyNumberFormat="0" applyProtection="0">
      <alignment horizontal="left" vertical="center" indent="1"/>
    </xf>
    <xf numFmtId="4" fontId="67" fillId="21" borderId="219" applyNumberFormat="0" applyProtection="0">
      <alignment horizontal="left" vertical="center" indent="1"/>
    </xf>
    <xf numFmtId="0" fontId="1" fillId="81" borderId="221" applyNumberFormat="0" applyProtection="0">
      <alignment horizontal="left" vertical="top" indent="1"/>
    </xf>
    <xf numFmtId="0" fontId="1" fillId="81" borderId="221" applyNumberFormat="0" applyProtection="0">
      <alignment horizontal="left" vertical="top" indent="1"/>
    </xf>
    <xf numFmtId="0" fontId="1" fillId="81" borderId="221" applyNumberFormat="0" applyProtection="0">
      <alignment horizontal="left" vertical="top" indent="1"/>
    </xf>
    <xf numFmtId="0" fontId="1" fillId="81" borderId="221" applyNumberFormat="0" applyProtection="0">
      <alignment horizontal="left" vertical="top" indent="1"/>
    </xf>
    <xf numFmtId="0" fontId="1" fillId="81" borderId="221" applyNumberFormat="0" applyProtection="0">
      <alignment horizontal="left" vertical="top" indent="1"/>
    </xf>
    <xf numFmtId="4" fontId="39" fillId="92" borderId="217" applyNumberFormat="0" applyProtection="0">
      <alignment horizontal="left" vertical="center" indent="1"/>
    </xf>
    <xf numFmtId="4" fontId="39" fillId="92" borderId="217" applyNumberFormat="0" applyProtection="0">
      <alignment horizontal="left" vertical="center" indent="1"/>
    </xf>
    <xf numFmtId="4" fontId="39" fillId="92" borderId="217" applyNumberFormat="0" applyProtection="0">
      <alignment horizontal="left" vertical="center" indent="1"/>
    </xf>
    <xf numFmtId="4" fontId="39" fillId="92" borderId="217" applyNumberFormat="0" applyProtection="0">
      <alignment horizontal="left" vertical="center" indent="1"/>
    </xf>
    <xf numFmtId="4" fontId="39" fillId="92" borderId="217" applyNumberFormat="0" applyProtection="0">
      <alignment horizontal="left" vertical="center" indent="1"/>
    </xf>
    <xf numFmtId="4" fontId="1" fillId="78" borderId="220" applyNumberFormat="0" applyProtection="0">
      <alignment horizontal="right" vertical="center"/>
    </xf>
    <xf numFmtId="4" fontId="39" fillId="90" borderId="219" applyNumberFormat="0" applyProtection="0">
      <alignment horizontal="right" vertical="center"/>
    </xf>
    <xf numFmtId="4" fontId="39" fillId="90" borderId="219" applyNumberFormat="0" applyProtection="0">
      <alignment horizontal="right" vertical="center"/>
    </xf>
    <xf numFmtId="4" fontId="39" fillId="90" borderId="219" applyNumberFormat="0" applyProtection="0">
      <alignment horizontal="right" vertical="center"/>
    </xf>
    <xf numFmtId="4" fontId="39" fillId="90" borderId="219" applyNumberFormat="0" applyProtection="0">
      <alignment horizontal="right" vertical="center"/>
    </xf>
    <xf numFmtId="4" fontId="39" fillId="90" borderId="219" applyNumberFormat="0" applyProtection="0">
      <alignment horizontal="right" vertical="center"/>
    </xf>
    <xf numFmtId="2" fontId="1" fillId="94" borderId="215" applyProtection="0"/>
    <xf numFmtId="2" fontId="1" fillId="94" borderId="215" applyProtection="0"/>
    <xf numFmtId="2" fontId="1" fillId="95" borderId="215" applyProtection="0"/>
    <xf numFmtId="2" fontId="1" fillId="96" borderId="215" applyProtection="0"/>
    <xf numFmtId="2" fontId="1" fillId="97" borderId="215" applyProtection="0"/>
    <xf numFmtId="2" fontId="1" fillId="97" borderId="215" applyProtection="0">
      <alignment horizontal="center"/>
    </xf>
    <xf numFmtId="2" fontId="1" fillId="96" borderId="215" applyProtection="0">
      <alignment horizontal="center"/>
    </xf>
    <xf numFmtId="0" fontId="39" fillId="0" borderId="217">
      <alignment horizontal="left" vertical="top" wrapText="1"/>
    </xf>
    <xf numFmtId="0" fontId="74" fillId="0" borderId="223" applyNumberFormat="0" applyFill="0" applyAlignment="0" applyProtection="0"/>
    <xf numFmtId="0" fontId="40" fillId="0" borderId="223" applyNumberFormat="0" applyFill="0" applyAlignment="0" applyProtection="0"/>
    <xf numFmtId="0" fontId="39" fillId="14" borderId="216" applyNumberFormat="0" applyAlignment="0" applyProtection="0"/>
    <xf numFmtId="0" fontId="39" fillId="51" borderId="220" applyNumberFormat="0" applyAlignment="0" applyProtection="0"/>
    <xf numFmtId="0" fontId="39" fillId="51" borderId="216" applyNumberFormat="0" applyAlignment="0" applyProtection="0"/>
    <xf numFmtId="0" fontId="39" fillId="0" borderId="223" applyNumberFormat="0" applyFill="0" applyAlignment="0" applyProtection="0"/>
    <xf numFmtId="0" fontId="44" fillId="63" borderId="218" applyNumberFormat="0" applyFont="0" applyAlignment="0" applyProtection="0"/>
    <xf numFmtId="0" fontId="1" fillId="0" borderId="214"/>
    <xf numFmtId="0" fontId="5" fillId="0" borderId="224">
      <alignment horizontal="center"/>
    </xf>
    <xf numFmtId="0" fontId="6" fillId="0" borderId="224">
      <alignment horizontal="center" vertical="center" wrapText="1"/>
    </xf>
    <xf numFmtId="0" fontId="5" fillId="0" borderId="224">
      <alignment horizontal="center"/>
    </xf>
    <xf numFmtId="0" fontId="6" fillId="0" borderId="224">
      <alignment horizontal="center" vertical="center" wrapText="1"/>
    </xf>
    <xf numFmtId="0" fontId="6" fillId="0" borderId="224">
      <alignment horizontal="center" vertical="center" wrapText="1"/>
    </xf>
    <xf numFmtId="0" fontId="5" fillId="0" borderId="224">
      <alignment horizontal="center"/>
    </xf>
  </cellStyleXfs>
  <cellXfs count="794">
    <xf numFmtId="0" fontId="0" fillId="0" borderId="0" xfId="0"/>
    <xf numFmtId="0" fontId="5" fillId="2" borderId="1" xfId="2" applyFont="1" applyFill="1" applyAlignment="1">
      <alignment horizontal="left" vertical="top" wrapText="1"/>
    </xf>
    <xf numFmtId="0" fontId="5" fillId="2" borderId="1" xfId="2" applyFont="1" applyFill="1" applyAlignment="1">
      <alignment horizontal="center" vertical="center" wrapText="1"/>
    </xf>
    <xf numFmtId="0" fontId="5" fillId="2" borderId="1" xfId="2" applyFont="1" applyFill="1" applyAlignment="1">
      <alignment horizontal="right" vertical="top" wrapText="1"/>
    </xf>
    <xf numFmtId="0" fontId="5" fillId="2" borderId="1" xfId="2" applyFont="1" applyFill="1" applyBorder="1" applyAlignment="1">
      <alignment horizontal="left" vertical="top" wrapText="1"/>
    </xf>
    <xf numFmtId="0" fontId="5" fillId="2" borderId="1" xfId="2" applyFill="1" applyBorder="1">
      <alignment horizontal="center"/>
    </xf>
    <xf numFmtId="0" fontId="11" fillId="2" borderId="1" xfId="2" applyFont="1" applyFill="1" applyBorder="1" applyAlignment="1">
      <alignment horizontal="left" vertical="top" wrapText="1"/>
    </xf>
    <xf numFmtId="49" fontId="5" fillId="2" borderId="1" xfId="2" applyNumberFormat="1" applyFont="1" applyFill="1" applyBorder="1" applyAlignment="1">
      <alignment horizontal="center" vertical="top"/>
    </xf>
    <xf numFmtId="0" fontId="5" fillId="2" borderId="1" xfId="2" applyFill="1" applyBorder="1" applyAlignment="1"/>
    <xf numFmtId="49" fontId="5" fillId="2" borderId="1" xfId="2" applyNumberFormat="1" applyFont="1" applyFill="1" applyAlignment="1">
      <alignment horizontal="center" vertical="top"/>
    </xf>
    <xf numFmtId="49" fontId="5" fillId="2" borderId="5" xfId="2" applyNumberFormat="1" applyFont="1" applyFill="1" applyBorder="1" applyAlignment="1">
      <alignment horizontal="center" vertical="top"/>
    </xf>
    <xf numFmtId="0" fontId="6" fillId="2" borderId="1" xfId="3" applyFill="1">
      <alignment horizontal="center" vertical="center" wrapText="1"/>
    </xf>
    <xf numFmtId="0" fontId="5" fillId="2" borderId="1" xfId="2" applyFill="1">
      <alignment horizontal="center"/>
    </xf>
    <xf numFmtId="0" fontId="5" fillId="2" borderId="3" xfId="2" applyFill="1" applyBorder="1">
      <alignment horizontal="center"/>
    </xf>
    <xf numFmtId="49" fontId="5" fillId="2" borderId="1" xfId="2" applyNumberFormat="1" applyFill="1" applyBorder="1" applyAlignment="1">
      <alignment horizontal="center" vertical="top"/>
    </xf>
    <xf numFmtId="0" fontId="5" fillId="2" borderId="1" xfId="2" applyFont="1" applyFill="1">
      <alignment horizontal="center"/>
    </xf>
    <xf numFmtId="0" fontId="6" fillId="2" borderId="1" xfId="3" applyFont="1" applyFill="1">
      <alignment horizontal="center" vertical="center" wrapText="1"/>
    </xf>
    <xf numFmtId="0" fontId="11" fillId="2" borderId="1" xfId="2" applyFont="1" applyFill="1" applyAlignment="1">
      <alignment horizontal="left" vertical="top" wrapText="1"/>
    </xf>
    <xf numFmtId="49" fontId="11" fillId="2" borderId="1" xfId="2" applyNumberFormat="1" applyFont="1" applyFill="1" applyAlignment="1">
      <alignment horizontal="center" vertical="top"/>
    </xf>
    <xf numFmtId="0" fontId="5" fillId="2" borderId="6" xfId="2" applyFont="1" applyFill="1" applyBorder="1" applyAlignment="1">
      <alignment horizontal="left" vertical="top" wrapText="1"/>
    </xf>
    <xf numFmtId="9" fontId="5" fillId="2" borderId="1" xfId="2" applyNumberFormat="1" applyFill="1" applyBorder="1">
      <alignment horizontal="center"/>
    </xf>
    <xf numFmtId="49" fontId="11" fillId="2" borderId="1" xfId="2" applyNumberFormat="1" applyFont="1" applyFill="1" applyBorder="1" applyAlignment="1">
      <alignment horizontal="center" vertical="top"/>
    </xf>
    <xf numFmtId="49" fontId="5" fillId="2" borderId="1" xfId="2" applyNumberFormat="1" applyFill="1" applyAlignment="1">
      <alignment horizontal="center" wrapText="1"/>
    </xf>
    <xf numFmtId="49" fontId="5" fillId="2" borderId="1" xfId="2" applyNumberFormat="1" applyFill="1" applyAlignment="1">
      <alignment horizontal="center" vertical="top" wrapText="1"/>
    </xf>
    <xf numFmtId="49" fontId="5" fillId="2" borderId="3" xfId="2" applyNumberFormat="1" applyFill="1" applyBorder="1" applyAlignment="1">
      <alignment horizontal="center" vertical="top" wrapText="1"/>
    </xf>
    <xf numFmtId="49" fontId="5" fillId="2" borderId="5" xfId="2" applyNumberFormat="1" applyFill="1" applyBorder="1" applyAlignment="1">
      <alignment horizontal="center" vertical="top" wrapText="1"/>
    </xf>
    <xf numFmtId="49" fontId="5" fillId="2" borderId="1" xfId="2" applyNumberFormat="1" applyFill="1" applyBorder="1" applyAlignment="1">
      <alignment horizontal="center" vertical="top" wrapText="1"/>
    </xf>
    <xf numFmtId="0" fontId="5" fillId="2" borderId="10" xfId="2" applyFill="1" applyBorder="1" applyAlignment="1">
      <alignment horizontal="left" wrapText="1"/>
    </xf>
    <xf numFmtId="0" fontId="5" fillId="2" borderId="10" xfId="2" applyFill="1" applyBorder="1" applyAlignment="1">
      <alignment horizontal="left" wrapText="1" indent="1"/>
    </xf>
    <xf numFmtId="0" fontId="5" fillId="2" borderId="6" xfId="2" applyFont="1" applyFill="1" applyBorder="1" applyAlignment="1">
      <alignment horizontal="left" wrapText="1"/>
    </xf>
    <xf numFmtId="2" fontId="5" fillId="2" borderId="1" xfId="2" applyNumberFormat="1" applyFill="1" applyBorder="1">
      <alignment horizontal="center"/>
    </xf>
    <xf numFmtId="2" fontId="5" fillId="2" borderId="1" xfId="2" applyNumberFormat="1" applyFill="1" applyAlignment="1">
      <alignment horizontal="center" wrapText="1"/>
    </xf>
    <xf numFmtId="2" fontId="5" fillId="2" borderId="1" xfId="2" applyNumberFormat="1" applyFill="1" applyBorder="1" applyAlignment="1">
      <alignment horizontal="center" wrapText="1"/>
    </xf>
    <xf numFmtId="0" fontId="5" fillId="2" borderId="1" xfId="2" applyFont="1" applyFill="1" applyBorder="1">
      <alignment horizontal="center"/>
    </xf>
    <xf numFmtId="0" fontId="16" fillId="0" borderId="0" xfId="0" applyFont="1"/>
    <xf numFmtId="4" fontId="5" fillId="2" borderId="1" xfId="2" applyNumberFormat="1" applyFill="1">
      <alignment horizontal="center"/>
    </xf>
    <xf numFmtId="4" fontId="6" fillId="2" borderId="1" xfId="3" applyNumberFormat="1" applyFill="1">
      <alignment horizontal="center" vertical="center" wrapText="1"/>
    </xf>
    <xf numFmtId="4" fontId="6" fillId="2" borderId="1" xfId="3" applyNumberFormat="1" applyFont="1" applyFill="1">
      <alignment horizontal="center" vertical="center" wrapText="1"/>
    </xf>
    <xf numFmtId="49" fontId="5" fillId="2" borderId="1" xfId="2" applyNumberFormat="1" applyFont="1" applyFill="1" applyBorder="1" applyAlignment="1">
      <alignment horizontal="center" vertical="top"/>
    </xf>
    <xf numFmtId="49" fontId="18" fillId="2" borderId="1" xfId="2" applyNumberFormat="1" applyFont="1" applyFill="1" applyBorder="1" applyAlignment="1">
      <alignment horizontal="center" vertical="top"/>
    </xf>
    <xf numFmtId="0" fontId="18" fillId="2" borderId="1" xfId="2" applyFont="1" applyFill="1" applyBorder="1" applyAlignment="1">
      <alignment horizontal="left" vertical="top" wrapText="1"/>
    </xf>
    <xf numFmtId="4" fontId="5" fillId="2" borderId="1" xfId="2" applyNumberFormat="1" applyFill="1" applyBorder="1">
      <alignment horizontal="center"/>
    </xf>
    <xf numFmtId="0" fontId="5" fillId="2" borderId="1" xfId="2" applyFill="1" applyBorder="1">
      <alignment horizontal="center"/>
    </xf>
    <xf numFmtId="4" fontId="18" fillId="2" borderId="1" xfId="2" applyNumberFormat="1" applyFont="1" applyFill="1" applyBorder="1">
      <alignment horizontal="center"/>
    </xf>
    <xf numFmtId="4" fontId="5" fillId="2" borderId="1" xfId="2" applyNumberFormat="1" applyFill="1" applyBorder="1" applyAlignment="1"/>
    <xf numFmtId="0" fontId="5" fillId="2" borderId="1" xfId="2" applyFill="1" applyBorder="1">
      <alignment horizontal="center"/>
    </xf>
    <xf numFmtId="0" fontId="6" fillId="2" borderId="1" xfId="3" applyFont="1" applyFill="1" applyBorder="1">
      <alignment horizontal="center" vertical="center" wrapText="1"/>
    </xf>
    <xf numFmtId="0" fontId="6" fillId="2" borderId="1" xfId="3" applyFill="1" applyBorder="1">
      <alignment horizontal="center" vertical="center" wrapText="1"/>
    </xf>
    <xf numFmtId="0" fontId="6" fillId="2" borderId="10" xfId="3" applyFont="1" applyFill="1" applyBorder="1">
      <alignment horizontal="center" vertical="center" wrapText="1"/>
    </xf>
    <xf numFmtId="0" fontId="6" fillId="2" borderId="9" xfId="3" applyFill="1" applyBorder="1">
      <alignment horizontal="center" vertical="center" wrapText="1"/>
    </xf>
    <xf numFmtId="4" fontId="0" fillId="0" borderId="0" xfId="0" applyNumberFormat="1"/>
    <xf numFmtId="49" fontId="5" fillId="2" borderId="1" xfId="2" applyNumberFormat="1" applyFill="1" applyAlignment="1">
      <alignment horizontal="center" vertical="top"/>
    </xf>
    <xf numFmtId="0" fontId="5" fillId="2" borderId="3" xfId="2" applyFont="1" applyFill="1" applyBorder="1" applyAlignment="1">
      <alignment horizontal="left" vertical="top" wrapText="1"/>
    </xf>
    <xf numFmtId="4" fontId="5" fillId="2" borderId="1" xfId="2" applyNumberFormat="1" applyFont="1" applyFill="1" applyAlignment="1">
      <alignment horizontal="center" vertical="center" wrapText="1"/>
    </xf>
    <xf numFmtId="4" fontId="5" fillId="2" borderId="1" xfId="2" applyNumberFormat="1" applyFill="1" applyAlignment="1">
      <alignment horizontal="center" vertical="center"/>
    </xf>
    <xf numFmtId="4" fontId="5" fillId="2" borderId="1" xfId="2" applyNumberFormat="1" applyFill="1" applyBorder="1" applyAlignment="1">
      <alignment horizontal="center" vertical="center"/>
    </xf>
    <xf numFmtId="49" fontId="5" fillId="5" borderId="1" xfId="2" applyNumberFormat="1" applyFill="1" applyAlignment="1">
      <alignment horizontal="center" vertical="top" wrapText="1"/>
    </xf>
    <xf numFmtId="0" fontId="5" fillId="5" borderId="10" xfId="2" applyFill="1" applyBorder="1" applyAlignment="1">
      <alignment horizontal="left" wrapText="1"/>
    </xf>
    <xf numFmtId="0" fontId="6" fillId="2" borderId="1" xfId="3" applyFont="1" applyFill="1" applyBorder="1">
      <alignment horizontal="center" vertical="center" wrapText="1"/>
    </xf>
    <xf numFmtId="49" fontId="5" fillId="2" borderId="1" xfId="2" applyNumberFormat="1" applyFont="1" applyFill="1" applyBorder="1" applyAlignment="1">
      <alignment horizontal="center" vertical="top"/>
    </xf>
    <xf numFmtId="168" fontId="0" fillId="0" borderId="0" xfId="0" applyNumberFormat="1"/>
    <xf numFmtId="4" fontId="5" fillId="3" borderId="1" xfId="2" applyNumberFormat="1" applyFont="1" applyFill="1" applyBorder="1">
      <alignment horizontal="center"/>
    </xf>
    <xf numFmtId="16" fontId="5" fillId="2" borderId="1" xfId="2" applyNumberFormat="1" applyFont="1" applyFill="1" applyBorder="1" applyAlignment="1">
      <alignment horizontal="left" vertical="top" wrapText="1"/>
    </xf>
    <xf numFmtId="4" fontId="5" fillId="3" borderId="1" xfId="2" applyNumberFormat="1" applyFill="1" applyBorder="1">
      <alignment horizontal="center"/>
    </xf>
    <xf numFmtId="0" fontId="19" fillId="0" borderId="0" xfId="0" applyFont="1"/>
    <xf numFmtId="0" fontId="20" fillId="0" borderId="0" xfId="0" applyFont="1"/>
    <xf numFmtId="2" fontId="0" fillId="0" borderId="0" xfId="0" applyNumberFormat="1"/>
    <xf numFmtId="4" fontId="5" fillId="2" borderId="1" xfId="2" applyNumberFormat="1" applyFont="1" applyFill="1" applyBorder="1">
      <alignment horizontal="center"/>
    </xf>
    <xf numFmtId="49" fontId="5" fillId="2" borderId="1" xfId="2" applyNumberFormat="1" applyFont="1" applyFill="1" applyBorder="1" applyAlignment="1">
      <alignment horizontal="center" vertical="top"/>
    </xf>
    <xf numFmtId="0" fontId="21" fillId="0" borderId="0" xfId="6"/>
    <xf numFmtId="0" fontId="0" fillId="2" borderId="0" xfId="0" applyFill="1" applyAlignment="1">
      <alignment horizontal="left"/>
    </xf>
    <xf numFmtId="49" fontId="5" fillId="2" borderId="1" xfId="2" applyNumberFormat="1" applyFont="1" applyFill="1" applyBorder="1" applyAlignment="1">
      <alignment horizontal="center" vertical="top"/>
    </xf>
    <xf numFmtId="0" fontId="23" fillId="2" borderId="1" xfId="2" applyFont="1" applyFill="1" applyBorder="1">
      <alignment horizontal="center"/>
    </xf>
    <xf numFmtId="0" fontId="5" fillId="2" borderId="1" xfId="2" applyNumberFormat="1" applyFont="1" applyFill="1" applyBorder="1" applyAlignment="1">
      <alignment horizontal="left" vertical="top" wrapText="1" indent="1"/>
    </xf>
    <xf numFmtId="0" fontId="5" fillId="3" borderId="1" xfId="2" applyFont="1" applyFill="1" applyBorder="1" applyAlignment="1">
      <alignment horizontal="left" vertical="top" wrapText="1"/>
    </xf>
    <xf numFmtId="49" fontId="5" fillId="2" borderId="1" xfId="2" applyNumberFormat="1" applyFont="1" applyFill="1" applyAlignment="1">
      <alignment horizontal="center" vertical="center" wrapText="1"/>
    </xf>
    <xf numFmtId="49" fontId="5" fillId="2" borderId="1" xfId="2" applyNumberFormat="1" applyFont="1" applyFill="1" applyBorder="1" applyAlignment="1">
      <alignment horizontal="center" vertical="top"/>
    </xf>
    <xf numFmtId="3" fontId="23" fillId="2" borderId="1" xfId="2" applyNumberFormat="1" applyFont="1" applyFill="1" applyBorder="1">
      <alignment horizontal="center"/>
    </xf>
    <xf numFmtId="0" fontId="23" fillId="2" borderId="1" xfId="2" applyFont="1" applyFill="1" applyBorder="1" applyAlignment="1">
      <alignment horizontal="left" vertical="top" wrapText="1"/>
    </xf>
    <xf numFmtId="4" fontId="5" fillId="2" borderId="1" xfId="2" applyNumberFormat="1" applyFont="1" applyFill="1">
      <alignment horizontal="center"/>
    </xf>
    <xf numFmtId="0" fontId="7" fillId="2" borderId="0" xfId="0" applyFont="1" applyFill="1" applyAlignment="1">
      <alignment horizontal="left"/>
    </xf>
    <xf numFmtId="0" fontId="9" fillId="2" borderId="2" xfId="4" applyFont="1" applyFill="1">
      <alignment horizontal="center"/>
    </xf>
    <xf numFmtId="49" fontId="5" fillId="2" borderId="3" xfId="2" applyNumberFormat="1" applyFill="1" applyBorder="1" applyAlignment="1">
      <alignment horizontal="center" vertical="top"/>
    </xf>
    <xf numFmtId="0" fontId="5" fillId="2" borderId="5" xfId="2" applyFont="1" applyFill="1" applyBorder="1" applyAlignment="1">
      <alignment horizontal="left" vertical="top" wrapText="1"/>
    </xf>
    <xf numFmtId="0" fontId="5" fillId="2" borderId="5" xfId="2" applyFill="1" applyBorder="1">
      <alignment horizontal="center"/>
    </xf>
    <xf numFmtId="0" fontId="25" fillId="2" borderId="0" xfId="0" applyFont="1" applyFill="1" applyAlignment="1">
      <alignment horizontal="left"/>
    </xf>
    <xf numFmtId="0" fontId="25" fillId="0" borderId="0" xfId="0" applyFont="1"/>
    <xf numFmtId="16" fontId="5" fillId="2" borderId="6" xfId="2" applyNumberFormat="1" applyFont="1" applyFill="1" applyBorder="1" applyAlignment="1">
      <alignment horizontal="left" vertical="top" wrapText="1"/>
    </xf>
    <xf numFmtId="0" fontId="5" fillId="2" borderId="1" xfId="2" applyFont="1" applyFill="1">
      <alignment horizontal="center"/>
    </xf>
    <xf numFmtId="0" fontId="5" fillId="2" borderId="1" xfId="2" applyFill="1">
      <alignment horizontal="center"/>
    </xf>
    <xf numFmtId="49" fontId="5" fillId="2" borderId="1" xfId="2" applyNumberFormat="1" applyFont="1" applyFill="1" applyAlignment="1">
      <alignment horizontal="center" vertical="top"/>
    </xf>
    <xf numFmtId="49" fontId="5" fillId="2" borderId="1" xfId="2" applyNumberFormat="1" applyFill="1" applyAlignment="1">
      <alignment horizontal="center" vertical="top"/>
    </xf>
    <xf numFmtId="0" fontId="5" fillId="2" borderId="1" xfId="2" applyFont="1" applyFill="1" applyAlignment="1">
      <alignment horizontal="left" vertical="top" wrapText="1"/>
    </xf>
    <xf numFmtId="0" fontId="6" fillId="2" borderId="1" xfId="3" applyFill="1">
      <alignment horizontal="center" vertical="center" wrapText="1"/>
    </xf>
    <xf numFmtId="0" fontId="6" fillId="2" borderId="1" xfId="3" applyFont="1" applyFill="1">
      <alignment horizontal="center" vertical="center" wrapText="1"/>
    </xf>
    <xf numFmtId="0" fontId="7" fillId="0" borderId="14" xfId="0" applyFont="1" applyBorder="1" applyAlignment="1">
      <alignment horizontal="center" vertical="center" wrapText="1"/>
    </xf>
    <xf numFmtId="0" fontId="7" fillId="0" borderId="14" xfId="0" applyFont="1" applyBorder="1" applyAlignment="1">
      <alignment horizontal="left" vertical="center" wrapText="1"/>
    </xf>
    <xf numFmtId="49" fontId="7" fillId="0" borderId="14" xfId="0" applyNumberFormat="1" applyFont="1" applyBorder="1" applyAlignment="1">
      <alignment horizontal="center" vertical="center" wrapText="1"/>
    </xf>
    <xf numFmtId="172" fontId="5" fillId="2" borderId="1" xfId="2" applyNumberFormat="1" applyFill="1" applyBorder="1">
      <alignment horizontal="center"/>
    </xf>
    <xf numFmtId="0" fontId="5" fillId="2" borderId="6" xfId="2" applyFill="1" applyBorder="1" applyAlignment="1">
      <alignment horizontal="left" vertical="top" wrapText="1"/>
    </xf>
    <xf numFmtId="0" fontId="5" fillId="2" borderId="6" xfId="2" applyFill="1" applyBorder="1" applyAlignment="1">
      <alignment horizontal="left" vertical="top" wrapText="1" indent="1"/>
    </xf>
    <xf numFmtId="0" fontId="5" fillId="2" borderId="9" xfId="2" applyFill="1" applyBorder="1" applyAlignment="1">
      <alignment horizontal="left" vertical="top" wrapText="1"/>
    </xf>
    <xf numFmtId="49" fontId="5" fillId="2" borderId="5" xfId="2" applyNumberFormat="1" applyFill="1" applyBorder="1" applyAlignment="1">
      <alignment horizontal="center" vertical="top"/>
    </xf>
    <xf numFmtId="0" fontId="5" fillId="2" borderId="10" xfId="2" applyFill="1" applyBorder="1" applyAlignment="1">
      <alignment horizontal="left" vertical="top" wrapText="1"/>
    </xf>
    <xf numFmtId="0" fontId="5" fillId="2" borderId="0" xfId="2" applyFill="1" applyBorder="1" applyAlignment="1">
      <alignment vertical="top" wrapText="1"/>
    </xf>
    <xf numFmtId="3" fontId="5" fillId="2" borderId="1" xfId="2" applyNumberFormat="1" applyFill="1" applyBorder="1">
      <alignment horizontal="center"/>
    </xf>
    <xf numFmtId="0" fontId="7" fillId="2" borderId="0" xfId="0" applyFont="1" applyFill="1" applyAlignment="1">
      <alignment horizontal="right"/>
    </xf>
    <xf numFmtId="4" fontId="7" fillId="0" borderId="0" xfId="0" applyNumberFormat="1" applyFont="1"/>
    <xf numFmtId="4" fontId="5" fillId="0" borderId="1" xfId="2" applyNumberFormat="1" applyFill="1" applyBorder="1">
      <alignment horizontal="center"/>
    </xf>
    <xf numFmtId="49" fontId="5" fillId="2" borderId="1" xfId="2" applyNumberFormat="1" applyFont="1" applyFill="1" applyBorder="1" applyAlignment="1">
      <alignment horizontal="center" vertical="top"/>
    </xf>
    <xf numFmtId="16" fontId="11" fillId="2" borderId="6" xfId="2" applyNumberFormat="1" applyFont="1" applyFill="1" applyBorder="1" applyAlignment="1">
      <alignment horizontal="left" vertical="top" wrapText="1"/>
    </xf>
    <xf numFmtId="0" fontId="11" fillId="2" borderId="1" xfId="2" applyFont="1" applyFill="1">
      <alignment horizontal="center"/>
    </xf>
    <xf numFmtId="49" fontId="5" fillId="2" borderId="1" xfId="2" applyNumberFormat="1" applyFont="1" applyFill="1" applyBorder="1" applyAlignment="1">
      <alignment vertical="top"/>
    </xf>
    <xf numFmtId="16" fontId="11" fillId="2" borderId="1" xfId="2" applyNumberFormat="1" applyFont="1" applyFill="1" applyBorder="1" applyAlignment="1">
      <alignment horizontal="left" vertical="top" wrapText="1"/>
    </xf>
    <xf numFmtId="173" fontId="5" fillId="2" borderId="5" xfId="2" applyNumberFormat="1" applyFill="1" applyBorder="1" applyAlignment="1">
      <alignment horizontal="center"/>
    </xf>
    <xf numFmtId="10" fontId="0" fillId="0" borderId="0" xfId="0" applyNumberFormat="1"/>
    <xf numFmtId="0" fontId="80" fillId="0" borderId="0" xfId="0" applyFont="1"/>
    <xf numFmtId="0" fontId="81" fillId="0" borderId="0" xfId="0" applyFont="1"/>
    <xf numFmtId="0" fontId="81" fillId="0" borderId="36" xfId="0" applyFont="1" applyBorder="1" applyAlignment="1">
      <alignment horizontal="center"/>
    </xf>
    <xf numFmtId="0" fontId="80" fillId="0" borderId="36" xfId="0" applyFont="1" applyBorder="1" applyAlignment="1">
      <alignment horizontal="center"/>
    </xf>
    <xf numFmtId="0" fontId="81" fillId="0" borderId="0" xfId="0" applyFont="1" applyAlignment="1">
      <alignment horizontal="center" vertical="center"/>
    </xf>
    <xf numFmtId="0" fontId="80" fillId="0" borderId="0" xfId="0" applyFont="1" applyAlignment="1">
      <alignment horizontal="center" vertical="center"/>
    </xf>
    <xf numFmtId="2" fontId="80" fillId="0" borderId="36" xfId="0" applyNumberFormat="1" applyFont="1" applyBorder="1" applyAlignment="1">
      <alignment horizontal="center" vertical="center"/>
    </xf>
    <xf numFmtId="10" fontId="80" fillId="0" borderId="36" xfId="0" applyNumberFormat="1" applyFont="1" applyBorder="1" applyAlignment="1">
      <alignment horizontal="center" vertical="center"/>
    </xf>
    <xf numFmtId="4" fontId="80" fillId="0" borderId="36" xfId="0" applyNumberFormat="1" applyFont="1" applyBorder="1" applyAlignment="1">
      <alignment horizontal="center" vertical="center"/>
    </xf>
    <xf numFmtId="0" fontId="81" fillId="0" borderId="36" xfId="0" applyFont="1" applyBorder="1" applyAlignment="1">
      <alignment horizontal="center" vertical="center"/>
    </xf>
    <xf numFmtId="0" fontId="80" fillId="0" borderId="36" xfId="0" applyFont="1" applyBorder="1" applyAlignment="1">
      <alignment horizontal="center" vertical="center"/>
    </xf>
    <xf numFmtId="4" fontId="81" fillId="0" borderId="36" xfId="0" applyNumberFormat="1" applyFont="1" applyBorder="1" applyAlignment="1">
      <alignment horizontal="center" vertical="center"/>
    </xf>
    <xf numFmtId="10" fontId="81" fillId="0" borderId="36" xfId="0" applyNumberFormat="1" applyFont="1" applyBorder="1" applyAlignment="1">
      <alignment horizontal="center" vertical="center"/>
    </xf>
    <xf numFmtId="10" fontId="81" fillId="0" borderId="0" xfId="0" applyNumberFormat="1" applyFont="1" applyAlignment="1">
      <alignment horizontal="center" vertical="center"/>
    </xf>
    <xf numFmtId="2" fontId="7" fillId="0" borderId="14" xfId="0" applyNumberFormat="1" applyFont="1" applyBorder="1" applyAlignment="1">
      <alignment horizontal="center" vertical="center" wrapText="1"/>
    </xf>
    <xf numFmtId="0" fontId="17" fillId="0" borderId="1" xfId="3" applyFont="1" applyFill="1">
      <alignment horizontal="center" vertical="center" wrapText="1"/>
    </xf>
    <xf numFmtId="4" fontId="17" fillId="0" borderId="1" xfId="3" applyNumberFormat="1" applyFont="1" applyFill="1">
      <alignment horizontal="center" vertical="center" wrapText="1"/>
    </xf>
    <xf numFmtId="4" fontId="5" fillId="0" borderId="1" xfId="2" applyNumberFormat="1" applyFill="1">
      <alignment horizontal="center"/>
    </xf>
    <xf numFmtId="4" fontId="24" fillId="0" borderId="1" xfId="2" applyNumberFormat="1" applyFont="1" applyFill="1">
      <alignment horizontal="center"/>
    </xf>
    <xf numFmtId="2" fontId="17" fillId="0" borderId="1" xfId="3" applyNumberFormat="1" applyFont="1" applyFill="1">
      <alignment horizontal="center" vertical="center" wrapText="1"/>
    </xf>
    <xf numFmtId="0" fontId="6" fillId="0" borderId="1" xfId="3" applyFill="1">
      <alignment horizontal="center" vertical="center" wrapText="1"/>
    </xf>
    <xf numFmtId="4" fontId="17" fillId="0" borderId="1" xfId="3" applyNumberFormat="1" applyFont="1" applyFill="1" applyAlignment="1">
      <alignment horizontal="center" wrapText="1"/>
    </xf>
    <xf numFmtId="2" fontId="81" fillId="0" borderId="0" xfId="0" applyNumberFormat="1" applyFont="1" applyAlignment="1">
      <alignment horizontal="center" vertical="center"/>
    </xf>
    <xf numFmtId="49" fontId="5" fillId="0" borderId="1" xfId="2" applyNumberFormat="1" applyFont="1" applyFill="1" applyBorder="1" applyAlignment="1">
      <alignment horizontal="center" vertical="top"/>
    </xf>
    <xf numFmtId="0" fontId="5" fillId="0" borderId="1" xfId="2" applyFont="1" applyFill="1" applyBorder="1" applyAlignment="1">
      <alignment horizontal="left" vertical="top" wrapText="1"/>
    </xf>
    <xf numFmtId="0" fontId="0" fillId="4" borderId="0" xfId="0" applyFill="1"/>
    <xf numFmtId="0" fontId="8" fillId="2" borderId="1" xfId="3" applyFont="1" applyFill="1" applyBorder="1">
      <alignment horizontal="center" vertical="center" wrapText="1"/>
    </xf>
    <xf numFmtId="4" fontId="5" fillId="2" borderId="36" xfId="2" applyNumberFormat="1" applyFont="1" applyFill="1" applyBorder="1">
      <alignment horizontal="center"/>
    </xf>
    <xf numFmtId="4" fontId="5" fillId="2" borderId="36" xfId="2" applyNumberFormat="1" applyFill="1" applyBorder="1">
      <alignment horizontal="center"/>
    </xf>
    <xf numFmtId="168" fontId="5" fillId="3" borderId="36" xfId="2" applyNumberFormat="1" applyFont="1" applyFill="1" applyBorder="1">
      <alignment horizontal="center"/>
    </xf>
    <xf numFmtId="4" fontId="5" fillId="3" borderId="36" xfId="2" applyNumberFormat="1" applyFont="1" applyFill="1" applyBorder="1">
      <alignment horizontal="center"/>
    </xf>
    <xf numFmtId="2" fontId="5" fillId="0" borderId="36" xfId="2" applyNumberFormat="1" applyFont="1" applyFill="1" applyBorder="1">
      <alignment horizontal="center"/>
    </xf>
    <xf numFmtId="0" fontId="5" fillId="2" borderId="36" xfId="2" applyFont="1" applyFill="1" applyBorder="1" applyAlignment="1"/>
    <xf numFmtId="4" fontId="18" fillId="0" borderId="3" xfId="2" applyNumberFormat="1" applyFont="1" applyFill="1" applyBorder="1" applyAlignment="1">
      <alignment horizontal="center"/>
    </xf>
    <xf numFmtId="4" fontId="18" fillId="0" borderId="1" xfId="2" applyNumberFormat="1" applyFont="1" applyFill="1" applyBorder="1">
      <alignment horizontal="center"/>
    </xf>
    <xf numFmtId="0" fontId="8" fillId="2" borderId="0" xfId="3" applyFont="1" applyFill="1" applyBorder="1">
      <alignment horizontal="center" vertical="center" wrapText="1"/>
    </xf>
    <xf numFmtId="171" fontId="5" fillId="3" borderId="1" xfId="2" applyNumberFormat="1" applyFill="1" applyBorder="1">
      <alignment horizontal="center"/>
    </xf>
    <xf numFmtId="2" fontId="5" fillId="3" borderId="1" xfId="2" applyNumberFormat="1" applyFill="1" applyBorder="1">
      <alignment horizontal="center"/>
    </xf>
    <xf numFmtId="0" fontId="8" fillId="2" borderId="36" xfId="3" applyFont="1" applyFill="1" applyBorder="1">
      <alignment horizontal="center" vertical="center" wrapText="1"/>
    </xf>
    <xf numFmtId="166" fontId="7" fillId="0" borderId="36" xfId="797" applyNumberFormat="1" applyFont="1" applyBorder="1" applyAlignment="1">
      <alignment horizontal="center"/>
    </xf>
    <xf numFmtId="167" fontId="7" fillId="0" borderId="36" xfId="0" applyNumberFormat="1" applyFont="1" applyBorder="1" applyAlignment="1">
      <alignment horizontal="center" vertical="center"/>
    </xf>
    <xf numFmtId="0" fontId="5" fillId="3" borderId="1" xfId="2" applyFill="1" applyBorder="1">
      <alignment horizontal="center"/>
    </xf>
    <xf numFmtId="0" fontId="5" fillId="0" borderId="0" xfId="2" applyFont="1" applyFill="1" applyBorder="1">
      <alignment horizontal="center"/>
    </xf>
    <xf numFmtId="0" fontId="8" fillId="5" borderId="1" xfId="2" applyFont="1" applyFill="1" applyBorder="1" applyAlignment="1">
      <alignment horizontal="center" vertical="top" wrapText="1"/>
    </xf>
    <xf numFmtId="0" fontId="8" fillId="5" borderId="1" xfId="2" applyFont="1" applyFill="1" applyBorder="1" applyAlignment="1">
      <alignment horizontal="left" vertical="top" wrapText="1"/>
    </xf>
    <xf numFmtId="0" fontId="10" fillId="5" borderId="1" xfId="2" applyFont="1" applyFill="1" applyBorder="1" applyAlignment="1">
      <alignment horizontal="left" vertical="top" wrapText="1"/>
    </xf>
    <xf numFmtId="0" fontId="9" fillId="5" borderId="1" xfId="2" applyFont="1" applyFill="1" applyBorder="1" applyAlignment="1">
      <alignment horizontal="left" vertical="top" wrapText="1"/>
    </xf>
    <xf numFmtId="0" fontId="21" fillId="0" borderId="0" xfId="829"/>
    <xf numFmtId="0" fontId="6" fillId="2" borderId="36" xfId="831" applyFont="1" applyFill="1" applyBorder="1">
      <alignment horizontal="center" vertical="center" wrapText="1"/>
    </xf>
    <xf numFmtId="0" fontId="5" fillId="2" borderId="36" xfId="830" applyFill="1" applyBorder="1" applyAlignment="1">
      <alignment horizontal="center" wrapText="1"/>
    </xf>
    <xf numFmtId="4" fontId="5" fillId="2" borderId="36" xfId="830" applyNumberFormat="1" applyFill="1" applyBorder="1" applyAlignment="1">
      <alignment horizontal="center" wrapText="1"/>
    </xf>
    <xf numFmtId="0" fontId="7" fillId="0" borderId="0" xfId="832" applyFont="1"/>
    <xf numFmtId="2" fontId="5" fillId="2" borderId="41" xfId="2" applyNumberFormat="1" applyFill="1" applyBorder="1" applyAlignment="1">
      <alignment horizontal="left" wrapText="1"/>
    </xf>
    <xf numFmtId="0" fontId="6" fillId="2" borderId="1" xfId="3" applyFill="1" applyBorder="1">
      <alignment horizontal="center" vertical="center" wrapText="1"/>
    </xf>
    <xf numFmtId="0" fontId="6" fillId="2" borderId="36" xfId="831" applyFont="1" applyFill="1" applyBorder="1">
      <alignment horizontal="center" vertical="center" wrapText="1"/>
    </xf>
    <xf numFmtId="4" fontId="5" fillId="2" borderId="0" xfId="830" applyNumberFormat="1" applyFill="1" applyBorder="1" applyAlignment="1">
      <alignment horizontal="center" wrapText="1"/>
    </xf>
    <xf numFmtId="4" fontId="5" fillId="2" borderId="36" xfId="830" applyNumberFormat="1" applyFill="1" applyBorder="1" applyAlignment="1">
      <alignment wrapText="1"/>
    </xf>
    <xf numFmtId="0" fontId="8" fillId="2" borderId="1" xfId="3" applyFont="1" applyFill="1" applyBorder="1">
      <alignment horizontal="center" vertical="center" wrapText="1"/>
    </xf>
    <xf numFmtId="0" fontId="6" fillId="2" borderId="1" xfId="3" applyFont="1" applyFill="1" applyBorder="1">
      <alignment horizontal="center" vertical="center" wrapText="1"/>
    </xf>
    <xf numFmtId="0" fontId="6" fillId="2" borderId="1" xfId="3" applyFill="1" applyBorder="1">
      <alignment horizontal="center" vertical="center" wrapText="1"/>
    </xf>
    <xf numFmtId="0" fontId="84" fillId="2" borderId="36" xfId="0" applyFont="1" applyFill="1" applyBorder="1" applyAlignment="1" applyProtection="1">
      <alignment horizontal="center" vertical="center" wrapText="1"/>
      <protection hidden="1"/>
    </xf>
    <xf numFmtId="193" fontId="84" fillId="2" borderId="36" xfId="0" quotePrefix="1" applyNumberFormat="1" applyFont="1" applyFill="1" applyBorder="1" applyAlignment="1" applyProtection="1">
      <alignment horizontal="center" vertical="center" wrapText="1"/>
      <protection locked="0"/>
    </xf>
    <xf numFmtId="49" fontId="9" fillId="2" borderId="36" xfId="0" applyNumberFormat="1" applyFont="1" applyFill="1" applyBorder="1" applyAlignment="1" applyProtection="1">
      <alignment horizontal="center" vertical="center" wrapText="1"/>
      <protection hidden="1"/>
    </xf>
    <xf numFmtId="0" fontId="9" fillId="2" borderId="36" xfId="0" applyFont="1" applyFill="1" applyBorder="1" applyAlignment="1" applyProtection="1">
      <alignment horizontal="center" vertical="center" wrapText="1"/>
      <protection hidden="1"/>
    </xf>
    <xf numFmtId="194" fontId="9" fillId="2" borderId="36" xfId="797" applyNumberFormat="1" applyFont="1" applyFill="1" applyBorder="1" applyAlignment="1" applyProtection="1">
      <alignment horizontal="center" vertical="center" wrapText="1" shrinkToFit="1"/>
      <protection hidden="1"/>
    </xf>
    <xf numFmtId="0" fontId="0" fillId="0" borderId="0" xfId="0" applyAlignment="1">
      <alignment wrapText="1"/>
    </xf>
    <xf numFmtId="195" fontId="9" fillId="2" borderId="36" xfId="797" applyNumberFormat="1" applyFont="1" applyFill="1" applyBorder="1" applyAlignment="1" applyProtection="1">
      <alignment horizontal="center" vertical="center" wrapText="1" shrinkToFit="1"/>
      <protection locked="0"/>
    </xf>
    <xf numFmtId="0" fontId="9" fillId="2" borderId="37" xfId="0" applyFont="1" applyFill="1" applyBorder="1" applyAlignment="1" applyProtection="1">
      <alignment horizontal="center" vertical="center" wrapText="1"/>
      <protection hidden="1"/>
    </xf>
    <xf numFmtId="195" fontId="9" fillId="100" borderId="37" xfId="797" applyNumberFormat="1" applyFont="1" applyFill="1" applyBorder="1" applyAlignment="1" applyProtection="1">
      <alignment horizontal="center" vertical="center" wrapText="1" shrinkToFit="1"/>
      <protection hidden="1"/>
    </xf>
    <xf numFmtId="195" fontId="9" fillId="2" borderId="37" xfId="797" applyNumberFormat="1" applyFont="1" applyFill="1" applyBorder="1" applyAlignment="1" applyProtection="1">
      <alignment horizontal="center" vertical="center" wrapText="1" shrinkToFit="1"/>
      <protection hidden="1"/>
    </xf>
    <xf numFmtId="0" fontId="9" fillId="2" borderId="5" xfId="0" applyFont="1" applyFill="1" applyBorder="1" applyAlignment="1" applyProtection="1">
      <alignment horizontal="center" vertical="center" wrapText="1"/>
      <protection hidden="1"/>
    </xf>
    <xf numFmtId="195" fontId="9" fillId="2" borderId="5" xfId="797" applyNumberFormat="1" applyFont="1" applyFill="1" applyBorder="1" applyAlignment="1" applyProtection="1">
      <alignment horizontal="center" vertical="center" wrapText="1" shrinkToFit="1"/>
      <protection locked="0"/>
    </xf>
    <xf numFmtId="0" fontId="8" fillId="2" borderId="36" xfId="0" applyFont="1" applyFill="1" applyBorder="1" applyAlignment="1" applyProtection="1">
      <alignment horizontal="center" vertical="center" wrapText="1"/>
      <protection hidden="1"/>
    </xf>
    <xf numFmtId="195" fontId="8" fillId="100" borderId="36" xfId="797" applyNumberFormat="1" applyFont="1" applyFill="1" applyBorder="1" applyAlignment="1" applyProtection="1">
      <alignment horizontal="center" vertical="center" wrapText="1" shrinkToFit="1"/>
      <protection hidden="1"/>
    </xf>
    <xf numFmtId="195" fontId="8" fillId="2" borderId="36" xfId="797" applyNumberFormat="1" applyFont="1" applyFill="1" applyBorder="1" applyAlignment="1" applyProtection="1">
      <alignment horizontal="center" vertical="center" wrapText="1" shrinkToFit="1"/>
      <protection hidden="1"/>
    </xf>
    <xf numFmtId="0" fontId="44" fillId="2" borderId="43" xfId="0" applyFont="1" applyFill="1" applyBorder="1" applyAlignment="1" applyProtection="1">
      <alignment horizontal="left" vertical="center" wrapText="1"/>
      <protection hidden="1"/>
    </xf>
    <xf numFmtId="0" fontId="9" fillId="2" borderId="13" xfId="0" applyFont="1" applyFill="1" applyBorder="1" applyAlignment="1" applyProtection="1">
      <alignment horizontal="center" vertical="center" wrapText="1"/>
      <protection hidden="1"/>
    </xf>
    <xf numFmtId="0" fontId="9" fillId="2" borderId="5" xfId="0" applyFont="1" applyFill="1" applyBorder="1" applyAlignment="1" applyProtection="1">
      <alignment horizontal="center" wrapText="1"/>
      <protection hidden="1"/>
    </xf>
    <xf numFmtId="195" fontId="9" fillId="2" borderId="5" xfId="797" applyNumberFormat="1" applyFont="1" applyFill="1" applyBorder="1" applyAlignment="1" applyProtection="1">
      <alignment horizontal="center" wrapText="1" shrinkToFit="1"/>
      <protection locked="0"/>
    </xf>
    <xf numFmtId="195" fontId="9" fillId="2" borderId="37" xfId="797" applyNumberFormat="1" applyFont="1" applyFill="1" applyBorder="1" applyAlignment="1" applyProtection="1">
      <alignment horizontal="center" vertical="center" wrapText="1" shrinkToFit="1"/>
      <protection locked="0"/>
    </xf>
    <xf numFmtId="194" fontId="8" fillId="2" borderId="36" xfId="797" applyNumberFormat="1" applyFont="1" applyFill="1" applyBorder="1" applyAlignment="1" applyProtection="1">
      <alignment horizontal="center" vertical="center" wrapText="1" shrinkToFit="1"/>
      <protection hidden="1"/>
    </xf>
    <xf numFmtId="196" fontId="9" fillId="2" borderId="37" xfId="797" applyNumberFormat="1" applyFont="1" applyFill="1" applyBorder="1" applyAlignment="1" applyProtection="1">
      <alignment horizontal="center" vertical="center" wrapText="1" shrinkToFit="1"/>
      <protection locked="0"/>
    </xf>
    <xf numFmtId="0" fontId="9" fillId="2" borderId="41" xfId="0" applyFont="1" applyFill="1" applyBorder="1" applyAlignment="1" applyProtection="1">
      <alignment horizontal="center" vertical="center" wrapText="1"/>
      <protection hidden="1"/>
    </xf>
    <xf numFmtId="195" fontId="9" fillId="100" borderId="36" xfId="797" applyNumberFormat="1" applyFont="1" applyFill="1" applyBorder="1" applyAlignment="1" applyProtection="1">
      <alignment horizontal="center" vertical="center" wrapText="1" shrinkToFit="1"/>
      <protection hidden="1"/>
    </xf>
    <xf numFmtId="0" fontId="44" fillId="2" borderId="42" xfId="0" applyFont="1" applyFill="1" applyBorder="1" applyAlignment="1" applyProtection="1">
      <alignment horizontal="left" vertical="center" wrapText="1"/>
      <protection hidden="1"/>
    </xf>
    <xf numFmtId="195" fontId="85" fillId="2" borderId="37" xfId="797" applyNumberFormat="1" applyFont="1" applyFill="1" applyBorder="1" applyAlignment="1" applyProtection="1">
      <alignment horizontal="center" vertical="center" wrapText="1" shrinkToFit="1"/>
      <protection locked="0"/>
    </xf>
    <xf numFmtId="0" fontId="9" fillId="2" borderId="2" xfId="0" applyFont="1" applyFill="1" applyBorder="1" applyAlignment="1" applyProtection="1">
      <alignment horizontal="center" vertical="center" wrapText="1"/>
      <protection hidden="1"/>
    </xf>
    <xf numFmtId="191" fontId="9" fillId="2" borderId="37" xfId="797" applyNumberFormat="1" applyFont="1" applyFill="1" applyBorder="1" applyAlignment="1" applyProtection="1">
      <alignment horizontal="center" vertical="center" wrapText="1" shrinkToFit="1"/>
      <protection locked="0"/>
    </xf>
    <xf numFmtId="3" fontId="5" fillId="2" borderId="1" xfId="2" applyNumberFormat="1" applyFill="1" applyAlignment="1">
      <alignment horizontal="center" wrapText="1"/>
    </xf>
    <xf numFmtId="3" fontId="5" fillId="5" borderId="1" xfId="2" applyNumberFormat="1" applyFill="1" applyAlignment="1">
      <alignment horizontal="center" wrapText="1"/>
    </xf>
    <xf numFmtId="3" fontId="5" fillId="3" borderId="1" xfId="2" applyNumberFormat="1" applyFill="1" applyAlignment="1">
      <alignment horizontal="center" wrapText="1"/>
    </xf>
    <xf numFmtId="3" fontId="5" fillId="3" borderId="1" xfId="2" applyNumberFormat="1" applyFont="1" applyFill="1" applyAlignment="1">
      <alignment horizontal="center" wrapText="1"/>
    </xf>
    <xf numFmtId="3" fontId="5" fillId="0" borderId="1" xfId="2" applyNumberFormat="1" applyFill="1" applyAlignment="1">
      <alignment horizontal="center" wrapText="1"/>
    </xf>
    <xf numFmtId="193" fontId="84" fillId="2" borderId="43" xfId="0" applyNumberFormat="1" applyFont="1" applyFill="1" applyBorder="1" applyAlignment="1" applyProtection="1">
      <alignment horizontal="center" vertical="center" wrapText="1"/>
      <protection hidden="1"/>
    </xf>
    <xf numFmtId="49" fontId="9" fillId="2" borderId="37" xfId="0" applyNumberFormat="1" applyFont="1" applyFill="1" applyBorder="1" applyAlignment="1" applyProtection="1">
      <alignment horizontal="center" vertical="center" wrapText="1"/>
      <protection hidden="1"/>
    </xf>
    <xf numFmtId="49" fontId="9" fillId="2" borderId="5" xfId="0" applyNumberFormat="1" applyFont="1" applyFill="1" applyBorder="1" applyAlignment="1" applyProtection="1">
      <alignment horizontal="center" vertical="center" wrapText="1"/>
      <protection hidden="1"/>
    </xf>
    <xf numFmtId="0" fontId="0" fillId="2" borderId="37" xfId="0" applyFill="1" applyBorder="1" applyProtection="1">
      <protection hidden="1"/>
    </xf>
    <xf numFmtId="0" fontId="84" fillId="2" borderId="37" xfId="0" applyFont="1" applyFill="1" applyBorder="1" applyAlignment="1" applyProtection="1">
      <alignment horizontal="center" vertical="center" wrapText="1"/>
      <protection hidden="1"/>
    </xf>
    <xf numFmtId="195" fontId="9" fillId="2" borderId="38" xfId="0" applyNumberFormat="1" applyFont="1" applyFill="1" applyBorder="1" applyAlignment="1" applyProtection="1">
      <alignment horizontal="center" vertical="center"/>
      <protection locked="0"/>
    </xf>
    <xf numFmtId="196" fontId="9" fillId="2" borderId="38" xfId="0" applyNumberFormat="1" applyFont="1" applyFill="1" applyBorder="1" applyAlignment="1" applyProtection="1">
      <alignment horizontal="center" vertical="center"/>
      <protection locked="0"/>
    </xf>
    <xf numFmtId="195" fontId="9" fillId="100" borderId="38" xfId="0" applyNumberFormat="1" applyFont="1" applyFill="1" applyBorder="1" applyAlignment="1" applyProtection="1">
      <alignment horizontal="center" vertical="center"/>
      <protection hidden="1"/>
    </xf>
    <xf numFmtId="49" fontId="9" fillId="2" borderId="43" xfId="0" applyNumberFormat="1" applyFont="1" applyFill="1" applyBorder="1" applyAlignment="1" applyProtection="1">
      <alignment horizontal="center" vertical="center" wrapText="1"/>
      <protection hidden="1"/>
    </xf>
    <xf numFmtId="195" fontId="9" fillId="2" borderId="13" xfId="0" applyNumberFormat="1" applyFont="1" applyFill="1" applyBorder="1" applyAlignment="1" applyProtection="1">
      <alignment horizontal="center"/>
      <protection locked="0"/>
    </xf>
    <xf numFmtId="196" fontId="9" fillId="100" borderId="38" xfId="0" applyNumberFormat="1" applyFont="1" applyFill="1" applyBorder="1" applyAlignment="1" applyProtection="1">
      <alignment horizontal="center" vertical="center"/>
      <protection hidden="1"/>
    </xf>
    <xf numFmtId="49" fontId="9" fillId="2" borderId="43" xfId="0" applyNumberFormat="1" applyFont="1" applyFill="1" applyBorder="1" applyAlignment="1" applyProtection="1">
      <alignment vertical="center"/>
      <protection hidden="1"/>
    </xf>
    <xf numFmtId="196" fontId="9" fillId="2" borderId="13" xfId="0" applyNumberFormat="1" applyFont="1" applyFill="1" applyBorder="1" applyAlignment="1" applyProtection="1">
      <alignment horizontal="center" vertical="center"/>
      <protection locked="0"/>
    </xf>
    <xf numFmtId="195" fontId="9" fillId="2" borderId="13" xfId="0" applyNumberFormat="1" applyFont="1" applyFill="1" applyBorder="1" applyAlignment="1" applyProtection="1">
      <alignment horizontal="center" vertical="center"/>
      <protection locked="0"/>
    </xf>
    <xf numFmtId="197" fontId="9" fillId="100" borderId="38" xfId="0" applyNumberFormat="1" applyFont="1" applyFill="1" applyBorder="1" applyAlignment="1" applyProtection="1">
      <alignment horizontal="center" vertical="center"/>
      <protection hidden="1"/>
    </xf>
    <xf numFmtId="0" fontId="6" fillId="2" borderId="36" xfId="831" applyFont="1" applyFill="1" applyBorder="1" applyAlignment="1">
      <alignment horizontal="center" vertical="center" wrapText="1"/>
    </xf>
    <xf numFmtId="0" fontId="6" fillId="2" borderId="36" xfId="831" applyFill="1" applyBorder="1" applyAlignment="1">
      <alignment horizontal="center" vertical="center" wrapText="1"/>
    </xf>
    <xf numFmtId="0" fontId="5" fillId="2" borderId="36" xfId="830" applyFill="1" applyBorder="1" applyAlignment="1">
      <alignment horizontal="center" wrapText="1"/>
    </xf>
    <xf numFmtId="0" fontId="11" fillId="2" borderId="36" xfId="830" applyFont="1" applyFill="1" applyBorder="1" applyAlignment="1">
      <alignment horizontal="center" wrapText="1"/>
    </xf>
    <xf numFmtId="195" fontId="9" fillId="0" borderId="36" xfId="797" applyNumberFormat="1" applyFont="1" applyFill="1" applyBorder="1" applyAlignment="1" applyProtection="1">
      <alignment horizontal="center" vertical="center" wrapText="1" shrinkToFit="1"/>
      <protection locked="0"/>
    </xf>
    <xf numFmtId="0" fontId="9" fillId="2" borderId="36" xfId="830" applyFont="1" applyFill="1" applyBorder="1">
      <alignment horizontal="center"/>
    </xf>
    <xf numFmtId="0" fontId="8" fillId="2" borderId="36" xfId="830" applyFont="1" applyFill="1" applyBorder="1" applyAlignment="1">
      <alignment horizontal="left" vertical="top" wrapText="1"/>
    </xf>
    <xf numFmtId="0" fontId="11" fillId="2" borderId="36" xfId="830" applyFont="1" applyFill="1" applyBorder="1" applyAlignment="1">
      <alignment horizontal="center" vertical="top"/>
    </xf>
    <xf numFmtId="0" fontId="11" fillId="2" borderId="36" xfId="830" applyFont="1" applyFill="1" applyBorder="1" applyAlignment="1">
      <alignment horizontal="left" vertical="top" wrapText="1"/>
    </xf>
    <xf numFmtId="0" fontId="5" fillId="2" borderId="36" xfId="830" applyFont="1" applyFill="1" applyBorder="1" applyAlignment="1">
      <alignment horizontal="center" wrapText="1"/>
    </xf>
    <xf numFmtId="2" fontId="17" fillId="2" borderId="36" xfId="831" applyNumberFormat="1" applyFont="1" applyFill="1" applyBorder="1" applyAlignment="1">
      <alignment horizontal="center" vertical="center" wrapText="1"/>
    </xf>
    <xf numFmtId="0" fontId="5" fillId="2" borderId="36" xfId="830" applyFill="1" applyBorder="1" applyAlignment="1">
      <alignment horizontal="center" vertical="top"/>
    </xf>
    <xf numFmtId="1" fontId="17" fillId="2" borderId="36" xfId="831" applyNumberFormat="1" applyFont="1" applyFill="1" applyBorder="1" applyAlignment="1">
      <alignment horizontal="center" vertical="center" wrapText="1"/>
    </xf>
    <xf numFmtId="2" fontId="5" fillId="2" borderId="36" xfId="830" applyNumberFormat="1" applyFill="1" applyBorder="1" applyAlignment="1">
      <alignment horizontal="center" wrapText="1"/>
    </xf>
    <xf numFmtId="1" fontId="27" fillId="2" borderId="36" xfId="831" applyNumberFormat="1" applyFont="1" applyFill="1" applyBorder="1" applyAlignment="1">
      <alignment horizontal="center" vertical="center" wrapText="1"/>
    </xf>
    <xf numFmtId="2" fontId="5" fillId="2" borderId="36" xfId="830" applyNumberFormat="1" applyFont="1" applyFill="1" applyBorder="1" applyAlignment="1">
      <alignment horizontal="center" wrapText="1"/>
    </xf>
    <xf numFmtId="4" fontId="5" fillId="2" borderId="36" xfId="830" applyNumberFormat="1" applyFont="1" applyFill="1" applyBorder="1" applyAlignment="1">
      <alignment horizontal="center" wrapText="1"/>
    </xf>
    <xf numFmtId="3" fontId="5" fillId="2" borderId="36" xfId="830" applyNumberFormat="1" applyFont="1" applyFill="1" applyBorder="1" applyAlignment="1">
      <alignment horizontal="center" wrapText="1"/>
    </xf>
    <xf numFmtId="3" fontId="5" fillId="3" borderId="36" xfId="830" applyNumberFormat="1" applyFont="1" applyFill="1" applyBorder="1">
      <alignment horizontal="center"/>
    </xf>
    <xf numFmtId="3" fontId="5" fillId="2" borderId="36" xfId="830" applyNumberFormat="1" applyFont="1" applyFill="1" applyBorder="1">
      <alignment horizontal="center"/>
    </xf>
    <xf numFmtId="4" fontId="24" fillId="2" borderId="36" xfId="831" applyNumberFormat="1" applyFont="1" applyFill="1">
      <alignment horizontal="center" vertical="center" wrapText="1"/>
    </xf>
    <xf numFmtId="4" fontId="24" fillId="0" borderId="36" xfId="830" applyNumberFormat="1" applyFont="1">
      <alignment horizontal="center"/>
    </xf>
    <xf numFmtId="4" fontId="24" fillId="2" borderId="36" xfId="830" applyNumberFormat="1" applyFont="1" applyFill="1">
      <alignment horizontal="center"/>
    </xf>
    <xf numFmtId="4" fontId="11" fillId="2" borderId="36" xfId="831" applyNumberFormat="1" applyFont="1" applyFill="1">
      <alignment horizontal="center" vertical="center" wrapText="1"/>
    </xf>
    <xf numFmtId="4" fontId="5" fillId="2" borderId="36" xfId="830" applyNumberFormat="1" applyFill="1">
      <alignment horizontal="center"/>
    </xf>
    <xf numFmtId="4" fontId="5" fillId="2" borderId="37" xfId="830" applyNumberFormat="1" applyFill="1" applyBorder="1">
      <alignment horizontal="center"/>
    </xf>
    <xf numFmtId="0" fontId="5" fillId="2" borderId="37" xfId="830" applyFill="1" applyBorder="1">
      <alignment horizontal="center"/>
    </xf>
    <xf numFmtId="4" fontId="5" fillId="2" borderId="5" xfId="830" applyNumberFormat="1" applyFill="1" applyBorder="1">
      <alignment horizontal="center"/>
    </xf>
    <xf numFmtId="4" fontId="5" fillId="3" borderId="36" xfId="830" applyNumberFormat="1" applyFill="1">
      <alignment horizontal="center"/>
    </xf>
    <xf numFmtId="0" fontId="5" fillId="3" borderId="36" xfId="830" applyFill="1">
      <alignment horizontal="center"/>
    </xf>
    <xf numFmtId="4" fontId="5" fillId="0" borderId="36" xfId="830" applyNumberFormat="1" applyFill="1">
      <alignment horizontal="center"/>
    </xf>
    <xf numFmtId="2" fontId="5" fillId="3" borderId="36" xfId="830" applyNumberFormat="1" applyFill="1">
      <alignment horizontal="center"/>
    </xf>
    <xf numFmtId="4" fontId="5" fillId="3" borderId="37" xfId="830" applyNumberFormat="1" applyFill="1" applyBorder="1">
      <alignment horizontal="center"/>
    </xf>
    <xf numFmtId="0" fontId="5" fillId="3" borderId="37" xfId="830" applyFill="1" applyBorder="1">
      <alignment horizontal="center"/>
    </xf>
    <xf numFmtId="4" fontId="5" fillId="3" borderId="5" xfId="830" applyNumberFormat="1" applyFont="1" applyFill="1" applyBorder="1">
      <alignment horizontal="center"/>
    </xf>
    <xf numFmtId="4" fontId="5" fillId="3" borderId="36" xfId="830" applyNumberFormat="1" applyFont="1" applyFill="1">
      <alignment horizontal="center"/>
    </xf>
    <xf numFmtId="3" fontId="7" fillId="0" borderId="36" xfId="0" applyNumberFormat="1" applyFont="1" applyBorder="1"/>
    <xf numFmtId="0" fontId="9" fillId="2" borderId="36" xfId="830" applyFont="1" applyFill="1" applyBorder="1" applyAlignment="1">
      <alignment horizontal="center" vertical="top" wrapText="1"/>
    </xf>
    <xf numFmtId="3" fontId="9" fillId="2" borderId="36" xfId="830" applyNumberFormat="1" applyFont="1" applyFill="1" applyBorder="1" applyAlignment="1">
      <alignment horizontal="center" vertical="center" wrapText="1"/>
    </xf>
    <xf numFmtId="0" fontId="18" fillId="2" borderId="36" xfId="830" applyFont="1" applyFill="1" applyBorder="1" applyAlignment="1">
      <alignment horizontal="center" wrapText="1"/>
    </xf>
    <xf numFmtId="2" fontId="92" fillId="2" borderId="36" xfId="831" applyNumberFormat="1" applyFont="1" applyFill="1" applyBorder="1" applyAlignment="1">
      <alignment horizontal="center" vertical="center" wrapText="1"/>
    </xf>
    <xf numFmtId="4" fontId="92" fillId="2" borderId="36" xfId="831" applyNumberFormat="1" applyFont="1" applyFill="1" applyBorder="1" applyAlignment="1">
      <alignment horizontal="center" vertical="center" wrapText="1"/>
    </xf>
    <xf numFmtId="3" fontId="27" fillId="2" borderId="36" xfId="831" applyNumberFormat="1" applyFont="1" applyFill="1" applyBorder="1" applyAlignment="1">
      <alignment horizontal="center" vertical="center" wrapText="1"/>
    </xf>
    <xf numFmtId="4" fontId="6" fillId="2" borderId="36" xfId="831" applyNumberFormat="1" applyFont="1" applyFill="1" applyBorder="1" applyAlignment="1">
      <alignment horizontal="center" vertical="center" wrapText="1"/>
    </xf>
    <xf numFmtId="0" fontId="24" fillId="2" borderId="36" xfId="830" applyFont="1" applyFill="1" applyBorder="1" applyAlignment="1">
      <alignment horizontal="center" wrapText="1"/>
    </xf>
    <xf numFmtId="0" fontId="11" fillId="101" borderId="36" xfId="830" applyFont="1" applyFill="1" applyBorder="1" applyAlignment="1">
      <alignment horizontal="center" vertical="top"/>
    </xf>
    <xf numFmtId="0" fontId="11" fillId="101" borderId="36" xfId="830" applyFont="1" applyFill="1" applyBorder="1" applyAlignment="1">
      <alignment horizontal="left" vertical="top" wrapText="1"/>
    </xf>
    <xf numFmtId="0" fontId="5" fillId="101" borderId="36" xfId="830" applyFill="1" applyBorder="1" applyAlignment="1">
      <alignment horizontal="center" wrapText="1"/>
    </xf>
    <xf numFmtId="0" fontId="5" fillId="101" borderId="36" xfId="830" applyFont="1" applyFill="1" applyBorder="1" applyAlignment="1">
      <alignment horizontal="center" wrapText="1"/>
    </xf>
    <xf numFmtId="0" fontId="0" fillId="101" borderId="36" xfId="0" applyFill="1" applyBorder="1" applyAlignment="1">
      <alignment wrapText="1"/>
    </xf>
    <xf numFmtId="2" fontId="5" fillId="101" borderId="36" xfId="830" applyNumberFormat="1" applyFont="1" applyFill="1" applyBorder="1" applyAlignment="1">
      <alignment horizontal="center" wrapText="1"/>
    </xf>
    <xf numFmtId="2" fontId="0" fillId="101" borderId="36" xfId="0" applyNumberFormat="1" applyFont="1" applyFill="1" applyBorder="1" applyAlignment="1">
      <alignment horizontal="center" wrapText="1"/>
    </xf>
    <xf numFmtId="3" fontId="5" fillId="101" borderId="36" xfId="830" applyNumberFormat="1" applyFont="1" applyFill="1" applyBorder="1" applyAlignment="1">
      <alignment horizontal="center" wrapText="1"/>
    </xf>
    <xf numFmtId="0" fontId="8" fillId="101" borderId="36" xfId="3" applyFont="1" applyFill="1" applyBorder="1">
      <alignment horizontal="center" vertical="center" wrapText="1"/>
    </xf>
    <xf numFmtId="0" fontId="8" fillId="101" borderId="1" xfId="2" applyFont="1" applyFill="1" applyBorder="1" applyAlignment="1">
      <alignment horizontal="left" vertical="top" wrapText="1"/>
    </xf>
    <xf numFmtId="3" fontId="0" fillId="0" borderId="0" xfId="0" applyNumberFormat="1"/>
    <xf numFmtId="167" fontId="7" fillId="101" borderId="36" xfId="0" applyNumberFormat="1" applyFont="1" applyFill="1" applyBorder="1" applyAlignment="1">
      <alignment horizontal="center" vertical="center"/>
    </xf>
    <xf numFmtId="2" fontId="9" fillId="2" borderId="38" xfId="2" applyNumberFormat="1" applyFont="1" applyFill="1" applyBorder="1" applyAlignment="1">
      <alignment horizontal="center" vertical="center" wrapText="1"/>
    </xf>
    <xf numFmtId="3" fontId="9" fillId="2" borderId="38" xfId="2" applyNumberFormat="1" applyFont="1" applyFill="1" applyBorder="1" applyAlignment="1">
      <alignment horizontal="center" vertical="center" wrapText="1"/>
    </xf>
    <xf numFmtId="0" fontId="8" fillId="101" borderId="36" xfId="2" applyFont="1" applyFill="1" applyBorder="1" applyAlignment="1">
      <alignment horizontal="left" vertical="top" wrapText="1"/>
    </xf>
    <xf numFmtId="0" fontId="8" fillId="101" borderId="36" xfId="3" applyFont="1" applyFill="1" applyBorder="1" applyAlignment="1">
      <alignment horizontal="center" vertical="center" wrapText="1"/>
    </xf>
    <xf numFmtId="170" fontId="8" fillId="101" borderId="36" xfId="3" applyNumberFormat="1" applyFont="1" applyFill="1" applyBorder="1" applyAlignment="1">
      <alignment horizontal="center" vertical="center" wrapText="1"/>
    </xf>
    <xf numFmtId="0" fontId="7" fillId="0" borderId="36" xfId="0" applyFont="1" applyFill="1" applyBorder="1" applyAlignment="1">
      <alignment vertical="center"/>
    </xf>
    <xf numFmtId="0" fontId="9" fillId="2" borderId="36" xfId="2" applyFont="1" applyFill="1" applyBorder="1" applyAlignment="1">
      <alignment horizontal="center" vertical="center" wrapText="1"/>
    </xf>
    <xf numFmtId="170" fontId="9" fillId="2" borderId="36" xfId="2" applyNumberFormat="1" applyFont="1" applyFill="1" applyBorder="1" applyAlignment="1">
      <alignment horizontal="center" vertical="center" wrapText="1"/>
    </xf>
    <xf numFmtId="0" fontId="9" fillId="101" borderId="36" xfId="2" applyFont="1" applyFill="1" applyBorder="1" applyAlignment="1">
      <alignment horizontal="center" vertical="top" wrapText="1"/>
    </xf>
    <xf numFmtId="3" fontId="8" fillId="101" borderId="36" xfId="2" applyNumberFormat="1" applyFont="1" applyFill="1" applyBorder="1" applyAlignment="1">
      <alignment horizontal="center" vertical="center" wrapText="1"/>
    </xf>
    <xf numFmtId="0" fontId="9" fillId="2" borderId="36" xfId="2" applyFont="1" applyFill="1" applyBorder="1" applyAlignment="1">
      <alignment horizontal="center" vertical="top" wrapText="1"/>
    </xf>
    <xf numFmtId="3" fontId="9" fillId="2" borderId="36" xfId="2" applyNumberFormat="1" applyFont="1" applyFill="1" applyBorder="1" applyAlignment="1">
      <alignment horizontal="center" vertical="center" wrapText="1"/>
    </xf>
    <xf numFmtId="167" fontId="9" fillId="101" borderId="36" xfId="0" applyNumberFormat="1" applyFont="1" applyFill="1" applyBorder="1" applyAlignment="1">
      <alignment horizontal="center" vertical="center"/>
    </xf>
    <xf numFmtId="0" fontId="8" fillId="2" borderId="36" xfId="2" applyFont="1" applyFill="1" applyBorder="1" applyAlignment="1">
      <alignment horizontal="left" vertical="top" wrapText="1"/>
    </xf>
    <xf numFmtId="9" fontId="9" fillId="2" borderId="36" xfId="2" applyNumberFormat="1" applyFont="1" applyFill="1" applyBorder="1" applyAlignment="1">
      <alignment horizontal="center" vertical="top" wrapText="1"/>
    </xf>
    <xf numFmtId="168" fontId="9" fillId="2" borderId="36" xfId="2" applyNumberFormat="1" applyFont="1" applyFill="1" applyBorder="1" applyAlignment="1">
      <alignment horizontal="center" vertical="center" wrapText="1"/>
    </xf>
    <xf numFmtId="168" fontId="8" fillId="101" borderId="36" xfId="2" applyNumberFormat="1" applyFont="1" applyFill="1" applyBorder="1" applyAlignment="1">
      <alignment horizontal="center" vertical="center" wrapText="1"/>
    </xf>
    <xf numFmtId="0" fontId="9" fillId="3" borderId="36" xfId="2" applyFont="1" applyFill="1" applyBorder="1" applyAlignment="1">
      <alignment horizontal="left" vertical="top" wrapText="1"/>
    </xf>
    <xf numFmtId="168" fontId="9" fillId="3" borderId="36" xfId="2" applyNumberFormat="1" applyFont="1" applyFill="1" applyBorder="1" applyAlignment="1">
      <alignment horizontal="center" vertical="center" wrapText="1"/>
    </xf>
    <xf numFmtId="0" fontId="9" fillId="3" borderId="36" xfId="2" applyFont="1" applyFill="1" applyBorder="1" applyAlignment="1">
      <alignment horizontal="center" vertical="center" wrapText="1"/>
    </xf>
    <xf numFmtId="0" fontId="8" fillId="101" borderId="36" xfId="2" applyFont="1" applyFill="1" applyBorder="1" applyAlignment="1">
      <alignment horizontal="center" vertical="top"/>
    </xf>
    <xf numFmtId="9" fontId="9" fillId="101" borderId="36" xfId="2" applyNumberFormat="1" applyFont="1" applyFill="1" applyBorder="1" applyAlignment="1">
      <alignment horizontal="center" vertical="top" wrapText="1"/>
    </xf>
    <xf numFmtId="3" fontId="5" fillId="101" borderId="36" xfId="830" applyNumberFormat="1" applyFill="1" applyBorder="1" applyAlignment="1">
      <alignment horizontal="center" wrapText="1"/>
    </xf>
    <xf numFmtId="2" fontId="24" fillId="2" borderId="36" xfId="830" applyNumberFormat="1" applyFont="1" applyFill="1" applyBorder="1" applyAlignment="1">
      <alignment horizontal="center" vertical="center" wrapText="1"/>
    </xf>
    <xf numFmtId="0" fontId="24" fillId="101" borderId="36" xfId="830" applyFont="1" applyFill="1" applyBorder="1" applyAlignment="1">
      <alignment horizontal="center" wrapText="1"/>
    </xf>
    <xf numFmtId="3" fontId="11" fillId="2" borderId="36" xfId="830" applyNumberFormat="1" applyFont="1" applyFill="1" applyBorder="1" applyAlignment="1">
      <alignment horizontal="center" wrapText="1"/>
    </xf>
    <xf numFmtId="2" fontId="0" fillId="0" borderId="36" xfId="0" applyNumberFormat="1" applyBorder="1" applyAlignment="1">
      <alignment wrapText="1"/>
    </xf>
    <xf numFmtId="3" fontId="9" fillId="2" borderId="36" xfId="797" applyNumberFormat="1" applyFont="1" applyFill="1" applyBorder="1" applyAlignment="1" applyProtection="1">
      <alignment horizontal="center" vertical="center" wrapText="1" shrinkToFit="1"/>
      <protection locked="0"/>
    </xf>
    <xf numFmtId="3" fontId="9" fillId="100" borderId="36" xfId="797" applyNumberFormat="1" applyFont="1" applyFill="1" applyBorder="1" applyAlignment="1" applyProtection="1">
      <alignment horizontal="center" vertical="center" wrapText="1" shrinkToFit="1"/>
      <protection hidden="1"/>
    </xf>
    <xf numFmtId="3" fontId="0" fillId="0" borderId="36" xfId="0" applyNumberFormat="1" applyBorder="1" applyAlignment="1">
      <alignment wrapText="1"/>
    </xf>
    <xf numFmtId="3" fontId="8" fillId="100" borderId="36" xfId="797" applyNumberFormat="1" applyFont="1" applyFill="1" applyBorder="1" applyAlignment="1" applyProtection="1">
      <alignment horizontal="center" vertical="center" wrapText="1" shrinkToFit="1"/>
      <protection hidden="1"/>
    </xf>
    <xf numFmtId="3" fontId="9" fillId="100" borderId="37" xfId="797" applyNumberFormat="1" applyFont="1" applyFill="1" applyBorder="1" applyAlignment="1" applyProtection="1">
      <alignment horizontal="center" vertical="center" wrapText="1" shrinkToFit="1"/>
      <protection hidden="1"/>
    </xf>
    <xf numFmtId="3" fontId="9" fillId="2" borderId="37" xfId="797" applyNumberFormat="1" applyFont="1" applyFill="1" applyBorder="1" applyAlignment="1" applyProtection="1">
      <alignment horizontal="center" vertical="center" wrapText="1" shrinkToFit="1"/>
      <protection hidden="1"/>
    </xf>
    <xf numFmtId="3" fontId="9" fillId="2" borderId="5" xfId="797" applyNumberFormat="1" applyFont="1" applyFill="1" applyBorder="1" applyAlignment="1" applyProtection="1">
      <alignment horizontal="center" vertical="center" wrapText="1" shrinkToFit="1"/>
      <protection locked="0"/>
    </xf>
    <xf numFmtId="3" fontId="81" fillId="0" borderId="36" xfId="0" applyNumberFormat="1" applyFont="1" applyBorder="1" applyAlignment="1">
      <alignment wrapText="1"/>
    </xf>
    <xf numFmtId="3" fontId="7" fillId="0" borderId="36" xfId="0" applyNumberFormat="1" applyFont="1" applyBorder="1" applyAlignment="1">
      <alignment horizontal="center" wrapText="1"/>
    </xf>
    <xf numFmtId="3" fontId="85" fillId="2" borderId="37" xfId="797" applyNumberFormat="1" applyFont="1" applyFill="1" applyBorder="1" applyAlignment="1" applyProtection="1">
      <alignment horizontal="center" vertical="center" wrapText="1" shrinkToFit="1"/>
      <protection locked="0"/>
    </xf>
    <xf numFmtId="4" fontId="9" fillId="101" borderId="36" xfId="797" applyNumberFormat="1" applyFont="1" applyFill="1" applyBorder="1" applyAlignment="1" applyProtection="1">
      <alignment horizontal="center" vertical="center" wrapText="1" shrinkToFit="1"/>
      <protection locked="0"/>
    </xf>
    <xf numFmtId="0" fontId="9" fillId="101" borderId="36" xfId="0" applyFont="1" applyFill="1" applyBorder="1" applyAlignment="1" applyProtection="1">
      <alignment horizontal="center" vertical="center" wrapText="1"/>
      <protection hidden="1"/>
    </xf>
    <xf numFmtId="0" fontId="5" fillId="2" borderId="36" xfId="830" applyFont="1" applyFill="1" applyBorder="1" applyAlignment="1">
      <alignment horizontal="center" vertical="top"/>
    </xf>
    <xf numFmtId="0" fontId="5" fillId="2" borderId="36" xfId="830" applyFont="1" applyFill="1" applyBorder="1" applyAlignment="1">
      <alignment horizontal="left" vertical="top" wrapText="1"/>
    </xf>
    <xf numFmtId="0" fontId="5" fillId="2" borderId="36" xfId="830" applyFont="1" applyFill="1" applyBorder="1">
      <alignment horizontal="center"/>
    </xf>
    <xf numFmtId="169" fontId="5" fillId="2" borderId="36" xfId="830" applyNumberFormat="1" applyFont="1" applyFill="1" applyBorder="1">
      <alignment horizontal="center"/>
    </xf>
    <xf numFmtId="2" fontId="5" fillId="2" borderId="36" xfId="830" applyNumberFormat="1" applyFont="1" applyFill="1" applyBorder="1">
      <alignment horizontal="center"/>
    </xf>
    <xf numFmtId="4" fontId="5" fillId="2" borderId="36" xfId="830" applyNumberFormat="1" applyFont="1" applyFill="1" applyBorder="1">
      <alignment horizontal="center"/>
    </xf>
    <xf numFmtId="4" fontId="5" fillId="2" borderId="36" xfId="830" applyNumberFormat="1" applyFont="1" applyFill="1" applyBorder="1" applyAlignment="1">
      <alignment horizontal="center" vertical="center"/>
    </xf>
    <xf numFmtId="0" fontId="5" fillId="2" borderId="36" xfId="830" applyFont="1" applyFill="1" applyBorder="1" applyAlignment="1">
      <alignment horizontal="left" vertical="center" wrapText="1"/>
    </xf>
    <xf numFmtId="0" fontId="5" fillId="2" borderId="36" xfId="830" applyFont="1" applyFill="1" applyBorder="1" applyAlignment="1">
      <alignment horizontal="center" vertical="center"/>
    </xf>
    <xf numFmtId="4" fontId="20" fillId="0" borderId="36" xfId="0" applyNumberFormat="1" applyFont="1" applyBorder="1"/>
    <xf numFmtId="4" fontId="5" fillId="2" borderId="36" xfId="830" applyNumberFormat="1" applyFont="1" applyFill="1" applyBorder="1" applyAlignment="1">
      <alignment horizontal="center"/>
    </xf>
    <xf numFmtId="4" fontId="9" fillId="0" borderId="36" xfId="0" applyNumberFormat="1" applyFont="1" applyBorder="1" applyAlignment="1">
      <alignment horizontal="center"/>
    </xf>
    <xf numFmtId="4" fontId="11" fillId="2" borderId="36" xfId="830" applyNumberFormat="1" applyFont="1" applyFill="1" applyBorder="1">
      <alignment horizontal="center"/>
    </xf>
    <xf numFmtId="0" fontId="11" fillId="2" borderId="36" xfId="830" applyFont="1" applyFill="1" applyBorder="1">
      <alignment horizontal="center"/>
    </xf>
    <xf numFmtId="0" fontId="5" fillId="2" borderId="36" xfId="830" applyFont="1" applyFill="1" applyBorder="1" applyAlignment="1"/>
    <xf numFmtId="4" fontId="20" fillId="0" borderId="36" xfId="0" applyNumberFormat="1" applyFont="1" applyBorder="1" applyAlignment="1">
      <alignment horizontal="center"/>
    </xf>
    <xf numFmtId="49" fontId="5" fillId="2" borderId="36" xfId="830" applyNumberFormat="1" applyFont="1" applyFill="1" applyBorder="1" applyAlignment="1">
      <alignment horizontal="center" vertical="top"/>
    </xf>
    <xf numFmtId="4" fontId="5" fillId="0" borderId="36" xfId="830" applyNumberFormat="1" applyFont="1" applyFill="1" applyBorder="1">
      <alignment horizontal="center"/>
    </xf>
    <xf numFmtId="4" fontId="24" fillId="3" borderId="36" xfId="830" applyNumberFormat="1" applyFont="1" applyFill="1">
      <alignment horizontal="center"/>
    </xf>
    <xf numFmtId="4" fontId="5" fillId="2" borderId="36" xfId="830" applyNumberFormat="1" applyFill="1" applyBorder="1">
      <alignment horizontal="center"/>
    </xf>
    <xf numFmtId="4" fontId="5" fillId="3" borderId="36" xfId="830" applyNumberFormat="1" applyFill="1" applyBorder="1">
      <alignment horizontal="center"/>
    </xf>
    <xf numFmtId="0" fontId="6" fillId="2" borderId="36" xfId="831" applyFont="1" applyFill="1" applyBorder="1">
      <alignment horizontal="center" vertical="center" wrapText="1"/>
    </xf>
    <xf numFmtId="0" fontId="6" fillId="2" borderId="1" xfId="3" applyFont="1" applyFill="1" applyBorder="1">
      <alignment horizontal="center" vertical="center" wrapText="1"/>
    </xf>
    <xf numFmtId="0" fontId="6" fillId="2" borderId="1" xfId="3" applyFill="1" applyBorder="1">
      <alignment horizontal="center" vertical="center" wrapText="1"/>
    </xf>
    <xf numFmtId="4" fontId="5" fillId="2" borderId="36" xfId="830" applyNumberFormat="1" applyFill="1" applyBorder="1" applyAlignment="1">
      <alignment horizontal="center" wrapText="1"/>
    </xf>
    <xf numFmtId="4" fontId="5" fillId="0" borderId="36" xfId="830" applyNumberFormat="1" applyFill="1" applyBorder="1" applyAlignment="1">
      <alignment horizontal="center" wrapText="1"/>
    </xf>
    <xf numFmtId="2" fontId="5" fillId="2" borderId="36" xfId="830" applyNumberFormat="1" applyFont="1" applyFill="1" applyBorder="1" applyAlignment="1">
      <alignment horizontal="center" vertical="center"/>
    </xf>
    <xf numFmtId="2" fontId="9" fillId="0" borderId="36" xfId="0" applyNumberFormat="1" applyFont="1" applyBorder="1" applyAlignment="1">
      <alignment horizontal="center" vertical="center"/>
    </xf>
    <xf numFmtId="2" fontId="20" fillId="0" borderId="0" xfId="0" applyNumberFormat="1" applyFont="1"/>
    <xf numFmtId="49" fontId="5" fillId="2" borderId="36" xfId="837" applyNumberFormat="1" applyFont="1" applyFill="1" applyBorder="1" applyAlignment="1">
      <alignment horizontal="center" vertical="top"/>
    </xf>
    <xf numFmtId="0" fontId="5" fillId="2" borderId="36" xfId="837" applyFont="1" applyFill="1" applyBorder="1" applyAlignment="1">
      <alignment horizontal="left" vertical="top" wrapText="1"/>
    </xf>
    <xf numFmtId="0" fontId="5" fillId="2" borderId="36" xfId="837" applyFill="1" applyBorder="1" applyAlignment="1">
      <alignment horizontal="center" wrapText="1"/>
    </xf>
    <xf numFmtId="0" fontId="21" fillId="0" borderId="0" xfId="838"/>
    <xf numFmtId="0" fontId="5" fillId="2" borderId="36" xfId="837" applyFont="1" applyFill="1" applyBorder="1" applyAlignment="1">
      <alignment horizontal="left" vertical="top" wrapText="1" indent="2"/>
    </xf>
    <xf numFmtId="2" fontId="17" fillId="0" borderId="36" xfId="831" applyNumberFormat="1" applyFont="1" applyFill="1">
      <alignment horizontal="center" vertical="center" wrapText="1"/>
    </xf>
    <xf numFmtId="4" fontId="5" fillId="0" borderId="36" xfId="830" applyNumberFormat="1" applyFont="1" applyFill="1">
      <alignment horizontal="center"/>
    </xf>
    <xf numFmtId="0" fontId="17" fillId="0" borderId="36" xfId="831" applyFont="1" applyFill="1">
      <alignment horizontal="center" vertical="center" wrapText="1"/>
    </xf>
    <xf numFmtId="4" fontId="17" fillId="0" borderId="36" xfId="831" applyNumberFormat="1" applyFont="1" applyFill="1">
      <alignment horizontal="center" vertical="center" wrapText="1"/>
    </xf>
    <xf numFmtId="0" fontId="6" fillId="0" borderId="36" xfId="831" applyFont="1" applyFill="1">
      <alignment horizontal="center" vertical="center" wrapText="1"/>
    </xf>
    <xf numFmtId="0" fontId="27" fillId="0" borderId="36" xfId="831" applyFont="1" applyFill="1">
      <alignment horizontal="center" vertical="center" wrapText="1"/>
    </xf>
    <xf numFmtId="4" fontId="17" fillId="0" borderId="36" xfId="831" applyNumberFormat="1" applyFont="1" applyFill="1" applyAlignment="1">
      <alignment horizontal="center" wrapText="1"/>
    </xf>
    <xf numFmtId="4" fontId="27" fillId="0" borderId="36" xfId="831" applyNumberFormat="1" applyFont="1" applyFill="1">
      <alignment horizontal="center" vertical="center" wrapText="1"/>
    </xf>
    <xf numFmtId="0" fontId="6" fillId="2" borderId="36" xfId="831" applyFont="1" applyFill="1">
      <alignment horizontal="center" vertical="center" wrapText="1"/>
    </xf>
    <xf numFmtId="0" fontId="27" fillId="2" borderId="36" xfId="831" applyFont="1" applyFill="1">
      <alignment horizontal="center" vertical="center" wrapText="1"/>
    </xf>
    <xf numFmtId="49" fontId="11" fillId="0" borderId="36" xfId="830" applyNumberFormat="1" applyFont="1" applyFill="1" applyAlignment="1">
      <alignment horizontal="center" vertical="top"/>
    </xf>
    <xf numFmtId="0" fontId="11" fillId="0" borderId="36" xfId="830" applyFont="1" applyFill="1" applyAlignment="1">
      <alignment horizontal="left" vertical="top" wrapText="1"/>
    </xf>
    <xf numFmtId="3" fontId="11" fillId="0" borderId="36" xfId="830" applyNumberFormat="1" applyFont="1" applyFill="1" applyAlignment="1">
      <alignment horizontal="center" vertical="center"/>
    </xf>
    <xf numFmtId="3" fontId="11" fillId="0" borderId="36" xfId="830" applyNumberFormat="1" applyFont="1" applyFill="1" applyBorder="1">
      <alignment horizontal="center"/>
    </xf>
    <xf numFmtId="49" fontId="5" fillId="0" borderId="36" xfId="830" applyNumberFormat="1" applyFill="1" applyAlignment="1">
      <alignment horizontal="center" vertical="top"/>
    </xf>
    <xf numFmtId="0" fontId="5" fillId="0" borderId="36" xfId="830" applyFont="1" applyFill="1" applyAlignment="1">
      <alignment horizontal="left" vertical="top" wrapText="1"/>
    </xf>
    <xf numFmtId="3" fontId="5" fillId="0" borderId="36" xfId="830" applyNumberFormat="1" applyFont="1" applyFill="1" applyAlignment="1">
      <alignment horizontal="center" vertical="center"/>
    </xf>
    <xf numFmtId="3" fontId="5" fillId="0" borderId="36" xfId="830" applyNumberFormat="1" applyFill="1" applyBorder="1" applyAlignment="1">
      <alignment horizontal="center" vertical="center"/>
    </xf>
    <xf numFmtId="3" fontId="5" fillId="0" borderId="36" xfId="830" applyNumberFormat="1" applyFill="1" applyAlignment="1">
      <alignment horizontal="center" vertical="center"/>
    </xf>
    <xf numFmtId="3" fontId="24" fillId="0" borderId="36" xfId="830" applyNumberFormat="1" applyFont="1" applyFill="1" applyBorder="1">
      <alignment horizontal="center"/>
    </xf>
    <xf numFmtId="49" fontId="5" fillId="0" borderId="36" xfId="830" applyNumberFormat="1" applyFont="1" applyFill="1" applyAlignment="1">
      <alignment horizontal="center" vertical="top"/>
    </xf>
    <xf numFmtId="3" fontId="11" fillId="0" borderId="36" xfId="830" applyNumberFormat="1" applyFont="1" applyFill="1" applyAlignment="1">
      <alignment horizontal="center" vertical="center" wrapText="1"/>
    </xf>
    <xf numFmtId="3" fontId="5" fillId="0" borderId="36" xfId="830" applyNumberFormat="1" applyFont="1" applyFill="1" applyAlignment="1">
      <alignment horizontal="center" vertical="center" wrapText="1"/>
    </xf>
    <xf numFmtId="3" fontId="24" fillId="0" borderId="36" xfId="830" applyNumberFormat="1" applyFont="1" applyFill="1" applyAlignment="1">
      <alignment horizontal="center" vertical="center"/>
    </xf>
    <xf numFmtId="3" fontId="24" fillId="0" borderId="36" xfId="830" applyNumberFormat="1" applyFont="1" applyFill="1" applyAlignment="1">
      <alignment horizontal="center" vertical="center" wrapText="1"/>
    </xf>
    <xf numFmtId="0" fontId="5" fillId="0" borderId="36" xfId="830" applyFont="1" applyFill="1">
      <alignment horizontal="center"/>
    </xf>
    <xf numFmtId="0" fontId="5" fillId="0" borderId="36" xfId="830" applyFill="1" applyBorder="1">
      <alignment horizontal="center"/>
    </xf>
    <xf numFmtId="0" fontId="11" fillId="0" borderId="36" xfId="830" applyFont="1" applyFill="1">
      <alignment horizontal="center"/>
    </xf>
    <xf numFmtId="0" fontId="11" fillId="0" borderId="36" xfId="830" applyFont="1" applyFill="1" applyBorder="1">
      <alignment horizontal="center"/>
    </xf>
    <xf numFmtId="2" fontId="11" fillId="0" borderId="36" xfId="830" applyNumberFormat="1" applyFont="1" applyFill="1" applyBorder="1">
      <alignment horizontal="center"/>
    </xf>
    <xf numFmtId="49" fontId="11" fillId="0" borderId="41" xfId="830" applyNumberFormat="1" applyFont="1" applyFill="1" applyBorder="1" applyAlignment="1">
      <alignment horizontal="center" vertical="top"/>
    </xf>
    <xf numFmtId="0" fontId="11" fillId="0" borderId="37" xfId="830" applyFont="1" applyFill="1" applyBorder="1" applyAlignment="1">
      <alignment horizontal="left" vertical="top" wrapText="1"/>
    </xf>
    <xf numFmtId="4" fontId="11" fillId="0" borderId="41" xfId="830" applyNumberFormat="1" applyFont="1" applyFill="1" applyBorder="1" applyAlignment="1">
      <alignment horizontal="center" vertical="center" wrapText="1"/>
    </xf>
    <xf numFmtId="4" fontId="11" fillId="0" borderId="36" xfId="830" applyNumberFormat="1" applyFont="1" applyFill="1">
      <alignment horizontal="center"/>
    </xf>
    <xf numFmtId="49" fontId="5" fillId="2" borderId="36" xfId="2" applyNumberFormat="1" applyFont="1" applyFill="1" applyBorder="1" applyAlignment="1">
      <alignment horizontal="center" vertical="top"/>
    </xf>
    <xf numFmtId="0" fontId="5" fillId="2" borderId="41" xfId="2" applyFill="1" applyBorder="1" applyAlignment="1">
      <alignment horizontal="left" wrapText="1" indent="1"/>
    </xf>
    <xf numFmtId="0" fontId="5" fillId="3" borderId="41" xfId="830" applyFont="1" applyFill="1" applyBorder="1" applyAlignment="1">
      <alignment horizontal="left" wrapText="1" indent="1"/>
    </xf>
    <xf numFmtId="3" fontId="5" fillId="3" borderId="36" xfId="830" applyNumberFormat="1" applyFont="1" applyFill="1" applyAlignment="1">
      <alignment horizontal="center" wrapText="1"/>
    </xf>
    <xf numFmtId="3" fontId="5" fillId="3" borderId="37" xfId="830" applyNumberFormat="1" applyFont="1" applyFill="1" applyBorder="1" applyAlignment="1">
      <alignment horizontal="center" wrapText="1"/>
    </xf>
    <xf numFmtId="3" fontId="5" fillId="3" borderId="5" xfId="830" applyNumberFormat="1" applyFont="1" applyFill="1" applyBorder="1" applyAlignment="1">
      <alignment horizontal="center" wrapText="1"/>
    </xf>
    <xf numFmtId="3" fontId="5" fillId="3" borderId="36" xfId="830" applyNumberFormat="1" applyFont="1" applyFill="1" applyBorder="1" applyAlignment="1">
      <alignment horizontal="center" wrapText="1"/>
    </xf>
    <xf numFmtId="4" fontId="5" fillId="3" borderId="36" xfId="830" applyNumberFormat="1" applyFont="1" applyFill="1" applyBorder="1">
      <alignment horizontal="center"/>
    </xf>
    <xf numFmtId="0" fontId="5" fillId="3" borderId="36" xfId="830" applyFill="1" applyBorder="1">
      <alignment horizontal="center"/>
    </xf>
    <xf numFmtId="4" fontId="5" fillId="3" borderId="36" xfId="830" applyNumberFormat="1" applyFont="1" applyFill="1" applyBorder="1" applyAlignment="1">
      <alignment horizontal="center" vertical="top" wrapText="1"/>
    </xf>
    <xf numFmtId="4" fontId="0" fillId="0" borderId="1" xfId="0" applyNumberFormat="1" applyFill="1" applyBorder="1"/>
    <xf numFmtId="3" fontId="5" fillId="0" borderId="1" xfId="2" applyNumberFormat="1" applyFont="1" applyFill="1" applyBorder="1">
      <alignment horizontal="center"/>
    </xf>
    <xf numFmtId="4" fontId="5" fillId="3" borderId="36" xfId="837" applyNumberFormat="1" applyFont="1" applyFill="1" applyBorder="1">
      <alignment horizontal="center"/>
    </xf>
    <xf numFmtId="4" fontId="5" fillId="2" borderId="36" xfId="837" applyNumberFormat="1" applyFont="1" applyFill="1" applyBorder="1">
      <alignment horizontal="center"/>
    </xf>
    <xf numFmtId="4" fontId="20" fillId="3" borderId="36" xfId="838" applyNumberFormat="1" applyFont="1" applyFill="1" applyBorder="1"/>
    <xf numFmtId="4" fontId="11" fillId="2" borderId="1" xfId="2" applyNumberFormat="1" applyFont="1" applyFill="1" applyBorder="1">
      <alignment horizontal="center"/>
    </xf>
    <xf numFmtId="4" fontId="5" fillId="0" borderId="36" xfId="2" applyNumberFormat="1" applyFont="1" applyFill="1" applyBorder="1">
      <alignment horizontal="center"/>
    </xf>
    <xf numFmtId="173" fontId="5" fillId="3" borderId="36" xfId="830" applyNumberFormat="1" applyFont="1" applyFill="1" applyAlignment="1">
      <alignment horizontal="center" vertical="center" wrapText="1"/>
    </xf>
    <xf numFmtId="2" fontId="5" fillId="3" borderId="39" xfId="2" applyNumberFormat="1" applyFill="1" applyBorder="1" applyAlignment="1">
      <alignment horizontal="center"/>
    </xf>
    <xf numFmtId="2" fontId="5" fillId="3" borderId="38" xfId="2" applyNumberFormat="1" applyFill="1" applyBorder="1" applyAlignment="1">
      <alignment horizontal="center"/>
    </xf>
    <xf numFmtId="0" fontId="81" fillId="0" borderId="36" xfId="0" applyFont="1" applyBorder="1"/>
    <xf numFmtId="0" fontId="80" fillId="3" borderId="0" xfId="0" applyFont="1" applyFill="1" applyAlignment="1">
      <alignment horizontal="center"/>
    </xf>
    <xf numFmtId="2" fontId="5" fillId="3" borderId="39" xfId="2" applyNumberFormat="1" applyFill="1" applyBorder="1" applyAlignment="1">
      <alignment horizontal="center"/>
    </xf>
    <xf numFmtId="2" fontId="5" fillId="3" borderId="38" xfId="2" applyNumberFormat="1" applyFill="1" applyBorder="1" applyAlignment="1">
      <alignment horizontal="center"/>
    </xf>
    <xf numFmtId="4" fontId="11" fillId="0" borderId="1" xfId="2" applyNumberFormat="1" applyFont="1" applyFill="1" applyBorder="1">
      <alignment horizontal="center"/>
    </xf>
    <xf numFmtId="0" fontId="5" fillId="2" borderId="36" xfId="830" applyFill="1" applyBorder="1" applyAlignment="1">
      <alignment horizontal="center" wrapText="1"/>
    </xf>
    <xf numFmtId="49" fontId="5" fillId="2" borderId="0" xfId="2" applyNumberFormat="1" applyFont="1" applyFill="1" applyBorder="1" applyAlignment="1">
      <alignment horizontal="center" vertical="top"/>
    </xf>
    <xf numFmtId="0" fontId="5" fillId="2" borderId="0" xfId="2" applyFont="1" applyFill="1" applyBorder="1" applyAlignment="1">
      <alignment horizontal="left" vertical="top" wrapText="1"/>
    </xf>
    <xf numFmtId="4" fontId="0" fillId="2" borderId="0" xfId="0" applyNumberFormat="1" applyFill="1" applyAlignment="1">
      <alignment horizontal="left"/>
    </xf>
    <xf numFmtId="16" fontId="5" fillId="2" borderId="36" xfId="2" applyNumberFormat="1" applyFont="1" applyFill="1" applyBorder="1" applyAlignment="1">
      <alignment horizontal="left" vertical="top" wrapText="1"/>
    </xf>
    <xf numFmtId="0" fontId="5" fillId="2" borderId="36" xfId="2" applyFont="1" applyFill="1" applyBorder="1">
      <alignment horizontal="center"/>
    </xf>
    <xf numFmtId="0" fontId="5" fillId="2" borderId="36" xfId="2" applyFont="1" applyFill="1" applyBorder="1" applyAlignment="1">
      <alignment horizontal="left" vertical="top" wrapText="1"/>
    </xf>
    <xf numFmtId="0" fontId="23" fillId="2" borderId="36" xfId="2" applyFont="1" applyFill="1" applyBorder="1" applyAlignment="1">
      <alignment horizontal="right"/>
    </xf>
    <xf numFmtId="0" fontId="8" fillId="3" borderId="36" xfId="2" applyFont="1" applyFill="1" applyBorder="1" applyAlignment="1">
      <alignment horizontal="left" vertical="top" wrapText="1"/>
    </xf>
    <xf numFmtId="4" fontId="27" fillId="0" borderId="1" xfId="3" applyNumberFormat="1" applyFont="1" applyFill="1" applyAlignment="1">
      <alignment horizontal="center" wrapText="1"/>
    </xf>
    <xf numFmtId="4" fontId="27" fillId="0" borderId="36" xfId="831" applyNumberFormat="1" applyFont="1" applyFill="1" applyAlignment="1">
      <alignment horizontal="center" wrapText="1"/>
    </xf>
    <xf numFmtId="4" fontId="11" fillId="3" borderId="36" xfId="830" applyNumberFormat="1" applyFont="1" applyFill="1" applyBorder="1" applyAlignment="1">
      <alignment horizontal="center" vertical="center" wrapText="1"/>
    </xf>
    <xf numFmtId="10" fontId="5" fillId="2" borderId="1" xfId="2" applyNumberFormat="1" applyFont="1" applyFill="1" applyBorder="1">
      <alignment horizontal="center"/>
    </xf>
    <xf numFmtId="0" fontId="82" fillId="3" borderId="0" xfId="2" applyFont="1" applyFill="1" applyBorder="1" applyAlignment="1">
      <alignment horizontal="center" wrapText="1"/>
    </xf>
    <xf numFmtId="0" fontId="9" fillId="0" borderId="14" xfId="0" applyFont="1" applyBorder="1" applyAlignment="1">
      <alignment horizontal="left" vertical="center" wrapText="1"/>
    </xf>
    <xf numFmtId="0" fontId="23" fillId="3" borderId="36" xfId="830" applyFont="1" applyFill="1" applyBorder="1" applyAlignment="1">
      <alignment horizontal="left" vertical="top" wrapText="1"/>
    </xf>
    <xf numFmtId="4" fontId="5" fillId="3" borderId="36" xfId="2" applyNumberFormat="1" applyFill="1" applyBorder="1">
      <alignment horizontal="center"/>
    </xf>
    <xf numFmtId="3" fontId="23" fillId="3" borderId="1" xfId="2" applyNumberFormat="1" applyFont="1" applyFill="1" applyBorder="1">
      <alignment horizontal="center"/>
    </xf>
    <xf numFmtId="4" fontId="0" fillId="3" borderId="1" xfId="0" applyNumberFormat="1" applyFill="1" applyBorder="1"/>
    <xf numFmtId="0" fontId="8" fillId="3" borderId="37" xfId="2" applyFont="1" applyFill="1" applyBorder="1" applyAlignment="1">
      <alignment horizontal="center" vertical="top"/>
    </xf>
    <xf numFmtId="9" fontId="9" fillId="3" borderId="36" xfId="2" applyNumberFormat="1" applyFont="1" applyFill="1" applyBorder="1" applyAlignment="1">
      <alignment horizontal="center" vertical="top" wrapText="1"/>
    </xf>
    <xf numFmtId="168" fontId="8" fillId="3" borderId="36" xfId="2" applyNumberFormat="1" applyFont="1" applyFill="1" applyBorder="1" applyAlignment="1">
      <alignment horizontal="center" vertical="top" wrapText="1"/>
    </xf>
    <xf numFmtId="4" fontId="5" fillId="2" borderId="4" xfId="2" applyNumberFormat="1" applyFill="1" applyBorder="1">
      <alignment horizontal="center"/>
    </xf>
    <xf numFmtId="3" fontId="5" fillId="3" borderId="36" xfId="830" applyNumberFormat="1" applyFill="1" applyAlignment="1">
      <alignment horizontal="center" vertical="center"/>
    </xf>
    <xf numFmtId="4" fontId="5" fillId="4" borderId="36" xfId="830" applyNumberFormat="1" applyFont="1" applyFill="1" applyBorder="1" applyAlignment="1">
      <alignment horizontal="center" vertical="top" wrapText="1"/>
    </xf>
    <xf numFmtId="3" fontId="5" fillId="4" borderId="11" xfId="2" applyNumberFormat="1" applyFill="1" applyBorder="1" applyAlignment="1">
      <alignment horizontal="center" wrapText="1"/>
    </xf>
    <xf numFmtId="0" fontId="6" fillId="2" borderId="36" xfId="3" applyFill="1" applyBorder="1">
      <alignment horizontal="center" vertical="center" wrapText="1"/>
    </xf>
    <xf numFmtId="0" fontId="6" fillId="2" borderId="36" xfId="3" applyFont="1" applyFill="1" applyBorder="1">
      <alignment horizontal="center" vertical="center" wrapText="1"/>
    </xf>
    <xf numFmtId="2" fontId="5" fillId="2" borderId="36" xfId="2" applyNumberFormat="1" applyFill="1" applyBorder="1">
      <alignment horizontal="center"/>
    </xf>
    <xf numFmtId="0" fontId="24" fillId="0" borderId="36" xfId="2" applyFont="1" applyFill="1" applyBorder="1" applyAlignment="1">
      <alignment horizontal="center"/>
    </xf>
    <xf numFmtId="3" fontId="5" fillId="2" borderId="36" xfId="2" applyNumberFormat="1" applyFill="1" applyBorder="1">
      <alignment horizontal="center"/>
    </xf>
    <xf numFmtId="3" fontId="5" fillId="3" borderId="36" xfId="2" applyNumberFormat="1" applyFill="1" applyBorder="1">
      <alignment horizontal="center"/>
    </xf>
    <xf numFmtId="3" fontId="5" fillId="2" borderId="36" xfId="2" applyNumberFormat="1" applyFont="1" applyFill="1" applyBorder="1">
      <alignment horizontal="center"/>
    </xf>
    <xf numFmtId="0" fontId="5" fillId="3" borderId="36" xfId="2" applyFont="1" applyFill="1" applyBorder="1">
      <alignment horizontal="center"/>
    </xf>
    <xf numFmtId="0" fontId="5" fillId="2" borderId="36" xfId="2" applyFill="1" applyBorder="1">
      <alignment horizontal="center"/>
    </xf>
    <xf numFmtId="2" fontId="5" fillId="0" borderId="36" xfId="2" applyNumberFormat="1" applyFill="1" applyBorder="1">
      <alignment horizontal="center"/>
    </xf>
    <xf numFmtId="10" fontId="5" fillId="0" borderId="36" xfId="2" applyNumberFormat="1" applyFont="1" applyFill="1" applyBorder="1">
      <alignment horizontal="center"/>
    </xf>
    <xf numFmtId="2" fontId="5" fillId="2" borderId="36" xfId="2" applyNumberFormat="1" applyFont="1" applyFill="1" applyBorder="1">
      <alignment horizontal="center"/>
    </xf>
    <xf numFmtId="0" fontId="6" fillId="3" borderId="1" xfId="3" applyFont="1" applyFill="1" applyBorder="1">
      <alignment horizontal="center" vertical="center" wrapText="1"/>
    </xf>
    <xf numFmtId="0" fontId="6" fillId="3" borderId="1" xfId="3" applyFill="1" applyBorder="1">
      <alignment horizontal="center" vertical="center" wrapText="1"/>
    </xf>
    <xf numFmtId="0" fontId="5" fillId="3" borderId="10" xfId="2" applyFill="1" applyBorder="1" applyAlignment="1">
      <alignment horizontal="left" wrapText="1"/>
    </xf>
    <xf numFmtId="0" fontId="5" fillId="3" borderId="1" xfId="2" applyFill="1" applyAlignment="1">
      <alignment horizontal="center" wrapText="1"/>
    </xf>
    <xf numFmtId="0" fontId="5" fillId="3" borderId="10" xfId="2" applyFont="1" applyFill="1" applyBorder="1" applyAlignment="1">
      <alignment horizontal="left" wrapText="1"/>
    </xf>
    <xf numFmtId="3" fontId="5" fillId="3" borderId="11" xfId="2" applyNumberFormat="1" applyFill="1" applyBorder="1" applyAlignment="1">
      <alignment horizontal="center" wrapText="1"/>
    </xf>
    <xf numFmtId="0" fontId="5" fillId="3" borderId="10" xfId="2" applyFill="1" applyBorder="1" applyAlignment="1">
      <alignment horizontal="left" wrapText="1" indent="1"/>
    </xf>
    <xf numFmtId="3" fontId="5" fillId="3" borderId="3" xfId="2" applyNumberFormat="1" applyFill="1" applyBorder="1" applyAlignment="1">
      <alignment horizontal="center" wrapText="1"/>
    </xf>
    <xf numFmtId="0" fontId="5" fillId="3" borderId="11" xfId="2" applyFill="1" applyBorder="1" applyAlignment="1">
      <alignment horizontal="left" wrapText="1" indent="1"/>
    </xf>
    <xf numFmtId="3" fontId="5" fillId="3" borderId="5" xfId="2" applyNumberFormat="1" applyFill="1" applyBorder="1" applyAlignment="1">
      <alignment horizontal="center" wrapText="1"/>
    </xf>
    <xf numFmtId="0" fontId="5" fillId="3" borderId="41" xfId="2" applyFill="1" applyBorder="1" applyAlignment="1">
      <alignment horizontal="left" wrapText="1"/>
    </xf>
    <xf numFmtId="3" fontId="5" fillId="3" borderId="1" xfId="2" applyNumberFormat="1" applyFont="1" applyFill="1" applyBorder="1" applyAlignment="1">
      <alignment horizontal="center" wrapText="1"/>
    </xf>
    <xf numFmtId="3" fontId="5" fillId="3" borderId="1" xfId="2" applyNumberFormat="1" applyFill="1" applyBorder="1" applyAlignment="1">
      <alignment horizontal="center" wrapText="1"/>
    </xf>
    <xf numFmtId="0" fontId="5" fillId="3" borderId="6" xfId="2" applyFill="1" applyBorder="1" applyAlignment="1">
      <alignment horizontal="left" wrapText="1"/>
    </xf>
    <xf numFmtId="0" fontId="0" fillId="3" borderId="0" xfId="0" applyFill="1"/>
    <xf numFmtId="0" fontId="5" fillId="3" borderId="36" xfId="2" applyFont="1" applyFill="1" applyBorder="1" applyAlignment="1">
      <alignment horizontal="left" wrapText="1" indent="1"/>
    </xf>
    <xf numFmtId="0" fontId="6" fillId="2" borderId="36" xfId="831" applyFont="1" applyFill="1" applyBorder="1">
      <alignment horizontal="center" vertical="center" wrapText="1"/>
    </xf>
    <xf numFmtId="4" fontId="5" fillId="2" borderId="36" xfId="830" applyNumberFormat="1" applyFill="1" applyBorder="1" applyAlignment="1">
      <alignment horizontal="center" wrapText="1"/>
    </xf>
    <xf numFmtId="0" fontId="5" fillId="2" borderId="36" xfId="830" applyFill="1" applyBorder="1" applyAlignment="1">
      <alignment horizontal="center" wrapText="1"/>
    </xf>
    <xf numFmtId="4" fontId="5" fillId="0" borderId="36" xfId="830" applyNumberFormat="1" applyFill="1" applyBorder="1" applyAlignment="1">
      <alignment horizontal="center" wrapText="1"/>
    </xf>
    <xf numFmtId="0" fontId="5" fillId="0" borderId="36" xfId="830" applyFill="1" applyBorder="1" applyAlignment="1">
      <alignment horizontal="center" wrapText="1"/>
    </xf>
    <xf numFmtId="0" fontId="95" fillId="0" borderId="0" xfId="0" applyFont="1"/>
    <xf numFmtId="49" fontId="95" fillId="0" borderId="0" xfId="0" applyNumberFormat="1" applyFont="1"/>
    <xf numFmtId="0" fontId="95" fillId="0" borderId="0" xfId="0" applyFont="1" applyBorder="1"/>
    <xf numFmtId="3" fontId="95" fillId="0" borderId="0" xfId="0" applyNumberFormat="1" applyFont="1"/>
    <xf numFmtId="49" fontId="95" fillId="0" borderId="0" xfId="0" applyNumberFormat="1" applyFont="1" applyBorder="1"/>
    <xf numFmtId="3" fontId="95" fillId="0" borderId="0" xfId="0" applyNumberFormat="1" applyFont="1" applyBorder="1"/>
    <xf numFmtId="3" fontId="96" fillId="3" borderId="45" xfId="0" applyNumberFormat="1" applyFont="1" applyFill="1" applyBorder="1" applyAlignment="1">
      <alignment horizontal="center" wrapText="1"/>
    </xf>
    <xf numFmtId="3" fontId="96" fillId="0" borderId="46" xfId="0" applyNumberFormat="1" applyFont="1" applyFill="1" applyBorder="1" applyAlignment="1">
      <alignment horizontal="center" vertical="center" wrapText="1"/>
    </xf>
    <xf numFmtId="3" fontId="96" fillId="0" borderId="47" xfId="0" applyNumberFormat="1" applyFont="1" applyFill="1" applyBorder="1" applyAlignment="1">
      <alignment horizontal="center" vertical="center" wrapText="1"/>
    </xf>
    <xf numFmtId="0" fontId="96" fillId="102" borderId="47" xfId="0" applyFont="1" applyFill="1" applyBorder="1" applyAlignment="1">
      <alignment horizontal="center" vertical="center" wrapText="1"/>
    </xf>
    <xf numFmtId="0" fontId="96" fillId="102" borderId="47" xfId="0" applyFont="1" applyFill="1" applyBorder="1" applyAlignment="1">
      <alignment vertical="center" wrapText="1"/>
    </xf>
    <xf numFmtId="0" fontId="96" fillId="102" borderId="48" xfId="0" applyFont="1" applyFill="1" applyBorder="1" applyAlignment="1">
      <alignment horizontal="center" vertical="center" wrapText="1"/>
    </xf>
    <xf numFmtId="3" fontId="95" fillId="103" borderId="45" xfId="0" applyNumberFormat="1" applyFont="1" applyFill="1" applyBorder="1" applyAlignment="1">
      <alignment horizontal="center" wrapText="1"/>
    </xf>
    <xf numFmtId="3" fontId="95" fillId="104" borderId="45" xfId="0" applyNumberFormat="1" applyFont="1" applyFill="1" applyBorder="1" applyAlignment="1">
      <alignment horizontal="center" wrapText="1"/>
    </xf>
    <xf numFmtId="3" fontId="95" fillId="3" borderId="45" xfId="0" applyNumberFormat="1" applyFont="1" applyFill="1" applyBorder="1" applyAlignment="1">
      <alignment horizontal="center" wrapText="1"/>
    </xf>
    <xf numFmtId="3" fontId="95" fillId="3" borderId="45" xfId="0" applyNumberFormat="1" applyFont="1" applyFill="1" applyBorder="1" applyAlignment="1">
      <alignment horizontal="center" vertical="center" wrapText="1"/>
    </xf>
    <xf numFmtId="3" fontId="95" fillId="0" borderId="1" xfId="0" applyNumberFormat="1" applyFont="1" applyFill="1" applyBorder="1" applyAlignment="1">
      <alignment horizontal="center" vertical="center" wrapText="1"/>
    </xf>
    <xf numFmtId="1" fontId="95" fillId="102" borderId="1" xfId="0" applyNumberFormat="1" applyFont="1" applyFill="1" applyBorder="1" applyAlignment="1">
      <alignment horizontal="center" vertical="center" wrapText="1"/>
    </xf>
    <xf numFmtId="0" fontId="95" fillId="102" borderId="1" xfId="0" applyFont="1" applyFill="1" applyBorder="1" applyAlignment="1">
      <alignment horizontal="center" vertical="center" wrapText="1"/>
    </xf>
    <xf numFmtId="0" fontId="95" fillId="102" borderId="1" xfId="0" applyFont="1" applyFill="1" applyBorder="1" applyAlignment="1">
      <alignment vertical="center" wrapText="1"/>
    </xf>
    <xf numFmtId="0" fontId="95" fillId="0" borderId="49" xfId="0" applyFont="1" applyBorder="1" applyAlignment="1">
      <alignment horizontal="center" vertical="center" wrapText="1"/>
    </xf>
    <xf numFmtId="3" fontId="95" fillId="105" borderId="45" xfId="0" applyNumberFormat="1" applyFont="1" applyFill="1" applyBorder="1" applyAlignment="1">
      <alignment horizontal="center" wrapText="1"/>
    </xf>
    <xf numFmtId="3" fontId="95" fillId="102" borderId="1" xfId="0" applyNumberFormat="1" applyFont="1" applyFill="1" applyBorder="1" applyAlignment="1">
      <alignment horizontal="center" vertical="center" wrapText="1"/>
    </xf>
    <xf numFmtId="3" fontId="95" fillId="106" borderId="45" xfId="0" applyNumberFormat="1" applyFont="1" applyFill="1" applyBorder="1" applyAlignment="1">
      <alignment horizontal="center" wrapText="1"/>
    </xf>
    <xf numFmtId="3" fontId="95" fillId="107" borderId="45" xfId="0" applyNumberFormat="1" applyFont="1" applyFill="1" applyBorder="1" applyAlignment="1">
      <alignment horizontal="center" wrapText="1"/>
    </xf>
    <xf numFmtId="3" fontId="95" fillId="0" borderId="1" xfId="0" applyNumberFormat="1" applyFont="1" applyBorder="1" applyAlignment="1">
      <alignment horizontal="center" vertical="center" wrapText="1"/>
    </xf>
    <xf numFmtId="1" fontId="95" fillId="0" borderId="1" xfId="0" applyNumberFormat="1" applyFont="1" applyBorder="1" applyAlignment="1">
      <alignment horizontal="center" vertical="center" wrapText="1"/>
    </xf>
    <xf numFmtId="0" fontId="95" fillId="0" borderId="1" xfId="0" applyFont="1" applyBorder="1" applyAlignment="1">
      <alignment horizontal="center" vertical="center" wrapText="1"/>
    </xf>
    <xf numFmtId="0" fontId="95" fillId="0" borderId="1" xfId="0" applyFont="1" applyBorder="1" applyAlignment="1">
      <alignment vertical="center" wrapText="1"/>
    </xf>
    <xf numFmtId="3" fontId="95" fillId="108" borderId="45" xfId="0" applyNumberFormat="1" applyFont="1" applyFill="1" applyBorder="1" applyAlignment="1">
      <alignment horizontal="center" wrapText="1"/>
    </xf>
    <xf numFmtId="0" fontId="97" fillId="0" borderId="1" xfId="0" applyFont="1" applyBorder="1" applyAlignment="1">
      <alignment horizontal="center" vertical="center" wrapText="1"/>
    </xf>
    <xf numFmtId="0" fontId="95" fillId="0" borderId="1" xfId="0" applyFont="1" applyBorder="1"/>
    <xf numFmtId="0" fontId="95" fillId="108" borderId="53" xfId="0" applyFont="1" applyFill="1" applyBorder="1" applyAlignment="1">
      <alignment vertical="center"/>
    </xf>
    <xf numFmtId="0" fontId="95" fillId="108" borderId="39" xfId="0" applyFont="1" applyFill="1" applyBorder="1" applyAlignment="1">
      <alignment vertical="center"/>
    </xf>
    <xf numFmtId="3" fontId="95" fillId="108" borderId="39" xfId="0" applyNumberFormat="1" applyFont="1" applyFill="1" applyBorder="1" applyAlignment="1">
      <alignment vertical="center"/>
    </xf>
    <xf numFmtId="3" fontId="95" fillId="108" borderId="54" xfId="0" applyNumberFormat="1" applyFont="1" applyFill="1" applyBorder="1" applyAlignment="1">
      <alignment vertical="center"/>
    </xf>
    <xf numFmtId="3" fontId="95" fillId="103" borderId="53" xfId="0" applyNumberFormat="1" applyFont="1" applyFill="1" applyBorder="1" applyAlignment="1"/>
    <xf numFmtId="3" fontId="95" fillId="103" borderId="39" xfId="0" applyNumberFormat="1" applyFont="1" applyFill="1" applyBorder="1" applyAlignment="1"/>
    <xf numFmtId="3" fontId="95" fillId="103" borderId="54" xfId="0" applyNumberFormat="1" applyFont="1" applyFill="1" applyBorder="1" applyAlignment="1"/>
    <xf numFmtId="3" fontId="95" fillId="105" borderId="55" xfId="0" applyNumberFormat="1" applyFont="1" applyFill="1" applyBorder="1"/>
    <xf numFmtId="3" fontId="95" fillId="104" borderId="1" xfId="0" applyNumberFormat="1" applyFont="1" applyFill="1" applyBorder="1"/>
    <xf numFmtId="3" fontId="95" fillId="4" borderId="1" xfId="0" applyNumberFormat="1" applyFont="1" applyFill="1" applyBorder="1"/>
    <xf numFmtId="3" fontId="95" fillId="106" borderId="49" xfId="0" applyNumberFormat="1" applyFont="1" applyFill="1" applyBorder="1"/>
    <xf numFmtId="0" fontId="95" fillId="0" borderId="55" xfId="0" applyFont="1" applyBorder="1" applyAlignment="1">
      <alignment horizontal="center" vertical="center"/>
    </xf>
    <xf numFmtId="0" fontId="95" fillId="0" borderId="1" xfId="0" applyFont="1" applyBorder="1" applyAlignment="1">
      <alignment horizontal="center" vertical="center"/>
    </xf>
    <xf numFmtId="0" fontId="95" fillId="0" borderId="49" xfId="0" applyFont="1" applyBorder="1" applyAlignment="1">
      <alignment horizontal="center" vertical="center"/>
    </xf>
    <xf numFmtId="3" fontId="95" fillId="4" borderId="45" xfId="0" applyNumberFormat="1" applyFont="1" applyFill="1" applyBorder="1" applyAlignment="1">
      <alignment horizontal="center" wrapText="1"/>
    </xf>
    <xf numFmtId="3" fontId="95" fillId="107" borderId="53" xfId="0" applyNumberFormat="1" applyFont="1" applyFill="1" applyBorder="1" applyAlignment="1"/>
    <xf numFmtId="3" fontId="95" fillId="107" borderId="39" xfId="0" applyNumberFormat="1" applyFont="1" applyFill="1" applyBorder="1" applyAlignment="1"/>
    <xf numFmtId="3" fontId="95" fillId="107" borderId="54" xfId="0" applyNumberFormat="1" applyFont="1" applyFill="1" applyBorder="1" applyAlignment="1"/>
    <xf numFmtId="3" fontId="95" fillId="0" borderId="5" xfId="0" applyNumberFormat="1" applyFont="1" applyFill="1" applyBorder="1" applyAlignment="1">
      <alignment horizontal="center" vertical="center" wrapText="1"/>
    </xf>
    <xf numFmtId="1" fontId="95" fillId="0" borderId="5" xfId="0" applyNumberFormat="1" applyFont="1" applyBorder="1" applyAlignment="1">
      <alignment horizontal="center" vertical="center" wrapText="1"/>
    </xf>
    <xf numFmtId="0" fontId="95" fillId="0" borderId="5" xfId="0" applyFont="1" applyBorder="1" applyAlignment="1">
      <alignment horizontal="center" vertical="center" wrapText="1"/>
    </xf>
    <xf numFmtId="0" fontId="95" fillId="0" borderId="5" xfId="0" applyFont="1" applyBorder="1" applyAlignment="1">
      <alignment vertical="center" wrapText="1"/>
    </xf>
    <xf numFmtId="0" fontId="95" fillId="0" borderId="59" xfId="0" applyFont="1" applyBorder="1" applyAlignment="1">
      <alignment horizontal="center" vertical="center" wrapText="1"/>
    </xf>
    <xf numFmtId="0" fontId="95" fillId="0" borderId="0" xfId="0" applyFont="1" applyBorder="1" applyAlignment="1">
      <alignment horizontal="center" vertical="center" wrapText="1"/>
    </xf>
    <xf numFmtId="0" fontId="5" fillId="3" borderId="36" xfId="830" applyFont="1" applyFill="1" applyBorder="1" applyAlignment="1">
      <alignment horizontal="left" vertical="top" wrapText="1"/>
    </xf>
    <xf numFmtId="0" fontId="8" fillId="2" borderId="1" xfId="3" applyFont="1" applyFill="1" applyBorder="1">
      <alignment horizontal="center" vertical="center" wrapText="1"/>
    </xf>
    <xf numFmtId="0" fontId="8" fillId="2" borderId="36" xfId="3" applyFont="1" applyFill="1" applyBorder="1">
      <alignment horizontal="center" vertical="center" wrapText="1"/>
    </xf>
    <xf numFmtId="0" fontId="6" fillId="2" borderId="36" xfId="831" applyFont="1" applyFill="1" applyBorder="1" applyAlignment="1">
      <alignment horizontal="center" vertical="center" wrapText="1"/>
    </xf>
    <xf numFmtId="0" fontId="6" fillId="2" borderId="36" xfId="831" applyFont="1" applyFill="1" applyBorder="1">
      <alignment horizontal="center" vertical="center" wrapText="1"/>
    </xf>
    <xf numFmtId="0" fontId="6" fillId="2" borderId="36" xfId="831" applyFill="1" applyBorder="1" applyAlignment="1">
      <alignment horizontal="center" vertical="center" wrapText="1"/>
    </xf>
    <xf numFmtId="0" fontId="6" fillId="2" borderId="37" xfId="836" applyFill="1" applyBorder="1" applyAlignment="1">
      <alignment horizontal="center" vertical="center" wrapText="1"/>
    </xf>
    <xf numFmtId="0" fontId="6" fillId="2" borderId="38" xfId="836" applyFill="1" applyBorder="1" applyAlignment="1">
      <alignment horizontal="center" vertical="center" wrapText="1"/>
    </xf>
    <xf numFmtId="0" fontId="6" fillId="2" borderId="1" xfId="3" applyFont="1" applyFill="1" applyBorder="1">
      <alignment horizontal="center" vertical="center" wrapText="1"/>
    </xf>
    <xf numFmtId="0" fontId="6" fillId="2" borderId="1" xfId="3" applyFill="1" applyBorder="1">
      <alignment horizontal="center" vertical="center" wrapText="1"/>
    </xf>
    <xf numFmtId="49" fontId="5" fillId="2" borderId="1" xfId="2" applyNumberFormat="1" applyFont="1" applyFill="1" applyBorder="1" applyAlignment="1">
      <alignment horizontal="center" vertical="top"/>
    </xf>
    <xf numFmtId="0" fontId="6" fillId="3" borderId="1" xfId="3" applyFont="1" applyFill="1" applyBorder="1">
      <alignment horizontal="center" vertical="center" wrapText="1"/>
    </xf>
    <xf numFmtId="0" fontId="6" fillId="3" borderId="1" xfId="3" applyFill="1" applyBorder="1">
      <alignment horizontal="center" vertical="center" wrapText="1"/>
    </xf>
    <xf numFmtId="0" fontId="5" fillId="2" borderId="36" xfId="830" applyFill="1" applyBorder="1" applyAlignment="1">
      <alignment horizontal="center" wrapText="1"/>
    </xf>
    <xf numFmtId="0" fontId="11" fillId="2" borderId="36" xfId="830" applyFont="1" applyFill="1" applyBorder="1" applyAlignment="1">
      <alignment horizontal="center" wrapText="1"/>
    </xf>
    <xf numFmtId="0" fontId="8" fillId="3" borderId="37" xfId="2" applyFont="1" applyFill="1" applyBorder="1" applyAlignment="1">
      <alignment horizontal="center" vertical="top"/>
    </xf>
    <xf numFmtId="0" fontId="8" fillId="2" borderId="6" xfId="3" applyFont="1" applyFill="1" applyBorder="1" applyAlignment="1">
      <alignment horizontal="center" vertical="center" wrapText="1"/>
    </xf>
    <xf numFmtId="0" fontId="8" fillId="2" borderId="37" xfId="3" applyFont="1" applyFill="1" applyBorder="1" applyAlignment="1">
      <alignment horizontal="center" vertical="center" wrapText="1"/>
    </xf>
    <xf numFmtId="0" fontId="9" fillId="2" borderId="71" xfId="1581" applyFont="1" applyFill="1" applyBorder="1" applyAlignment="1">
      <alignment horizontal="left" vertical="top" wrapText="1"/>
    </xf>
    <xf numFmtId="0" fontId="8" fillId="2" borderId="71" xfId="1581" applyFont="1" applyFill="1" applyBorder="1" applyAlignment="1">
      <alignment horizontal="left" vertical="top" wrapText="1"/>
    </xf>
    <xf numFmtId="0" fontId="8" fillId="2" borderId="1" xfId="1581" applyFont="1" applyFill="1" applyBorder="1" applyAlignment="1">
      <alignment horizontal="left" vertical="top" wrapText="1"/>
    </xf>
    <xf numFmtId="0" fontId="8" fillId="101" borderId="83" xfId="2" applyFont="1" applyFill="1" applyBorder="1" applyAlignment="1">
      <alignment horizontal="left" vertical="top" wrapText="1"/>
    </xf>
    <xf numFmtId="0" fontId="7" fillId="0" borderId="83" xfId="0" applyFont="1" applyFill="1" applyBorder="1" applyAlignment="1">
      <alignment vertical="center"/>
    </xf>
    <xf numFmtId="0" fontId="91" fillId="0" borderId="83" xfId="0" applyFont="1" applyFill="1" applyBorder="1" applyAlignment="1">
      <alignment vertical="center"/>
    </xf>
    <xf numFmtId="0" fontId="9" fillId="2" borderId="83" xfId="1912" applyFont="1" applyFill="1" applyBorder="1" applyAlignment="1">
      <alignment horizontal="left" wrapText="1" indent="1"/>
    </xf>
    <xf numFmtId="0" fontId="91" fillId="0" borderId="94" xfId="0" applyFont="1" applyFill="1" applyBorder="1" applyAlignment="1">
      <alignment vertical="center"/>
    </xf>
    <xf numFmtId="0" fontId="9" fillId="2" borderId="94" xfId="2171" applyFont="1" applyFill="1" applyBorder="1" applyAlignment="1">
      <alignment horizontal="left" wrapText="1" indent="1"/>
    </xf>
    <xf numFmtId="0" fontId="9" fillId="2" borderId="105" xfId="2428" applyFont="1" applyFill="1" applyBorder="1" applyAlignment="1">
      <alignment horizontal="left" vertical="top" wrapText="1" indent="2"/>
    </xf>
    <xf numFmtId="0" fontId="8" fillId="2" borderId="105" xfId="2428" applyFont="1" applyFill="1" applyBorder="1" applyAlignment="1">
      <alignment horizontal="left" vertical="top" wrapText="1"/>
    </xf>
    <xf numFmtId="0" fontId="11" fillId="2" borderId="105" xfId="2428" applyFont="1" applyFill="1" applyBorder="1" applyAlignment="1">
      <alignment horizontal="left" vertical="top" wrapText="1"/>
    </xf>
    <xf numFmtId="0" fontId="11" fillId="101" borderId="105" xfId="2428" applyFont="1" applyFill="1" applyBorder="1" applyAlignment="1">
      <alignment horizontal="left" vertical="top" wrapText="1"/>
    </xf>
    <xf numFmtId="0" fontId="8" fillId="2" borderId="1" xfId="3" applyFont="1" applyFill="1">
      <alignment horizontal="center" vertical="center" wrapText="1"/>
    </xf>
    <xf numFmtId="2" fontId="81" fillId="0" borderId="1" xfId="0" applyNumberFormat="1" applyFont="1" applyBorder="1" applyAlignment="1">
      <alignment horizontal="center" vertical="center"/>
    </xf>
    <xf numFmtId="0" fontId="81" fillId="0" borderId="1" xfId="0" applyFont="1" applyBorder="1" applyAlignment="1">
      <alignment horizontal="left" vertical="center" wrapText="1"/>
    </xf>
    <xf numFmtId="0" fontId="81" fillId="0" borderId="1" xfId="0" applyFont="1" applyBorder="1" applyAlignment="1">
      <alignment horizontal="center" vertical="center"/>
    </xf>
    <xf numFmtId="0" fontId="81" fillId="0" borderId="0" xfId="0" applyFont="1" applyAlignment="1">
      <alignment horizontal="left" vertical="center" wrapText="1"/>
    </xf>
    <xf numFmtId="0" fontId="9" fillId="2" borderId="127" xfId="2928" applyFont="1" applyFill="1" applyBorder="1" applyAlignment="1">
      <alignment horizontal="left" vertical="top" wrapText="1"/>
    </xf>
    <xf numFmtId="0" fontId="1" fillId="0" borderId="0" xfId="0" applyFont="1"/>
    <xf numFmtId="0" fontId="8" fillId="101" borderId="140" xfId="2935" applyFont="1" applyFill="1" applyBorder="1" applyAlignment="1">
      <alignment horizontal="left" vertical="top" wrapText="1"/>
    </xf>
    <xf numFmtId="0" fontId="7" fillId="0" borderId="140" xfId="0" applyFont="1" applyFill="1" applyBorder="1" applyAlignment="1">
      <alignment vertical="center"/>
    </xf>
    <xf numFmtId="0" fontId="9" fillId="2" borderId="140" xfId="3183" applyFont="1" applyFill="1" applyBorder="1" applyAlignment="1">
      <alignment horizontal="left" wrapText="1" indent="1"/>
    </xf>
    <xf numFmtId="0" fontId="1" fillId="0" borderId="0" xfId="0" applyFont="1"/>
    <xf numFmtId="0" fontId="91" fillId="0" borderId="151" xfId="0" applyFont="1" applyFill="1" applyBorder="1" applyAlignment="1">
      <alignment vertical="center"/>
    </xf>
    <xf numFmtId="0" fontId="9" fillId="2" borderId="151" xfId="3476" applyFont="1" applyFill="1" applyBorder="1" applyAlignment="1">
      <alignment horizontal="left" wrapText="1" indent="1"/>
    </xf>
    <xf numFmtId="0" fontId="9" fillId="2" borderId="176" xfId="3975" applyFont="1" applyFill="1" applyBorder="1" applyAlignment="1">
      <alignment horizontal="left" vertical="top" wrapText="1" indent="2"/>
    </xf>
    <xf numFmtId="0" fontId="8" fillId="2" borderId="176" xfId="3975" applyFont="1" applyFill="1" applyBorder="1" applyAlignment="1">
      <alignment horizontal="left" vertical="top" wrapText="1"/>
    </xf>
    <xf numFmtId="0" fontId="11" fillId="2" borderId="176" xfId="3975" applyFont="1" applyFill="1" applyBorder="1" applyAlignment="1">
      <alignment horizontal="left" vertical="top" wrapText="1"/>
    </xf>
    <xf numFmtId="0" fontId="11" fillId="101" borderId="176" xfId="3975" applyFont="1" applyFill="1" applyBorder="1" applyAlignment="1">
      <alignment horizontal="left" vertical="top" wrapText="1"/>
    </xf>
    <xf numFmtId="3" fontId="9" fillId="0" borderId="189" xfId="4217" applyNumberFormat="1" applyFont="1" applyFill="1" applyBorder="1" applyAlignment="1">
      <alignment horizontal="center" vertical="center" wrapText="1"/>
    </xf>
    <xf numFmtId="167" fontId="7" fillId="0" borderId="201" xfId="0" applyNumberFormat="1" applyFont="1" applyBorder="1" applyAlignment="1">
      <alignment horizontal="center" vertical="center"/>
    </xf>
    <xf numFmtId="2" fontId="17" fillId="2" borderId="213" xfId="4518" applyNumberFormat="1" applyFont="1" applyFill="1" applyBorder="1" applyAlignment="1">
      <alignment horizontal="center" vertical="center" wrapText="1"/>
    </xf>
    <xf numFmtId="1" fontId="17" fillId="2" borderId="213" xfId="4518" applyNumberFormat="1" applyFont="1" applyFill="1" applyBorder="1" applyAlignment="1">
      <alignment horizontal="center" vertical="center" wrapText="1"/>
    </xf>
    <xf numFmtId="4" fontId="92" fillId="2" borderId="213" xfId="4518" applyNumberFormat="1" applyFont="1" applyFill="1" applyBorder="1" applyAlignment="1">
      <alignment horizontal="center" vertical="center" wrapText="1"/>
    </xf>
    <xf numFmtId="2" fontId="17" fillId="2" borderId="224" xfId="4590" applyNumberFormat="1" applyFont="1" applyFill="1" applyBorder="1" applyAlignment="1">
      <alignment horizontal="center" vertical="center" wrapText="1"/>
    </xf>
    <xf numFmtId="1" fontId="17" fillId="2" borderId="224" xfId="4590" applyNumberFormat="1" applyFont="1" applyFill="1" applyBorder="1" applyAlignment="1">
      <alignment horizontal="center" vertical="center" wrapText="1"/>
    </xf>
    <xf numFmtId="4" fontId="6" fillId="2" borderId="224" xfId="4590" applyNumberFormat="1" applyFont="1" applyFill="1" applyBorder="1" applyAlignment="1">
      <alignment horizontal="center" vertical="center" wrapText="1"/>
    </xf>
    <xf numFmtId="0" fontId="6" fillId="2" borderId="36" xfId="3" applyFont="1" applyFill="1" applyBorder="1" applyAlignment="1">
      <alignment horizontal="center" vertical="center" wrapText="1"/>
    </xf>
    <xf numFmtId="0" fontId="27" fillId="2" borderId="0" xfId="14" applyFont="1" applyFill="1" applyAlignment="1">
      <alignment horizontal="right" vertical="top" wrapText="1"/>
    </xf>
    <xf numFmtId="0" fontId="4" fillId="2" borderId="0" xfId="1" applyFont="1" applyFill="1" applyAlignment="1">
      <alignment horizontal="center" vertical="top" wrapText="1"/>
    </xf>
    <xf numFmtId="0" fontId="5" fillId="2" borderId="2" xfId="8" applyFill="1" applyBorder="1" applyAlignment="1">
      <alignment horizontal="center"/>
    </xf>
    <xf numFmtId="0" fontId="5" fillId="2" borderId="0" xfId="8" applyFill="1" applyAlignment="1">
      <alignment horizontal="center"/>
    </xf>
    <xf numFmtId="0" fontId="6" fillId="2" borderId="10" xfId="3" applyFont="1" applyFill="1" applyBorder="1">
      <alignment horizontal="center" vertical="center" wrapText="1"/>
    </xf>
    <xf numFmtId="0" fontId="6" fillId="2" borderId="9" xfId="3" applyFill="1" applyBorder="1">
      <alignment horizontal="center" vertical="center" wrapText="1"/>
    </xf>
    <xf numFmtId="0" fontId="6" fillId="2" borderId="36" xfId="3" applyFont="1" applyFill="1" applyBorder="1">
      <alignment horizontal="center" vertical="center" wrapText="1"/>
    </xf>
    <xf numFmtId="0" fontId="6" fillId="2" borderId="36" xfId="3" applyFill="1" applyBorder="1">
      <alignment horizontal="center" vertical="center" wrapText="1"/>
    </xf>
    <xf numFmtId="0" fontId="5" fillId="2" borderId="0" xfId="2" applyFont="1" applyFill="1" applyBorder="1" applyAlignment="1">
      <alignment horizontal="right" vertical="top" wrapText="1"/>
    </xf>
    <xf numFmtId="0" fontId="4" fillId="2" borderId="2" xfId="2" applyFont="1" applyFill="1" applyBorder="1" applyAlignment="1">
      <alignment horizontal="center" vertical="top" wrapText="1"/>
    </xf>
    <xf numFmtId="0" fontId="7" fillId="2" borderId="0" xfId="0" applyFont="1" applyFill="1" applyAlignment="1">
      <alignment horizontal="right" wrapText="1"/>
    </xf>
    <xf numFmtId="0" fontId="7" fillId="2" borderId="0" xfId="0" applyFont="1" applyFill="1" applyAlignment="1">
      <alignment horizontal="right"/>
    </xf>
    <xf numFmtId="0" fontId="12" fillId="2" borderId="0" xfId="1" applyFont="1" applyFill="1" applyAlignment="1">
      <alignment horizontal="center" vertical="top" wrapText="1"/>
    </xf>
    <xf numFmtId="0" fontId="7" fillId="2" borderId="2" xfId="0" applyFont="1" applyFill="1" applyBorder="1" applyAlignment="1">
      <alignment horizontal="right"/>
    </xf>
    <xf numFmtId="0" fontId="8" fillId="2" borderId="1" xfId="3" applyFont="1" applyFill="1" applyBorder="1">
      <alignment horizontal="center" vertical="center" wrapText="1"/>
    </xf>
    <xf numFmtId="0" fontId="8" fillId="2" borderId="1" xfId="3" applyFont="1" applyFill="1" applyBorder="1" applyAlignment="1">
      <alignment horizontal="center" vertical="center" wrapText="1"/>
    </xf>
    <xf numFmtId="0" fontId="9" fillId="2" borderId="1" xfId="2" applyFont="1" applyFill="1" applyBorder="1" applyAlignment="1">
      <alignment horizontal="center" vertical="top"/>
    </xf>
    <xf numFmtId="0" fontId="9" fillId="2" borderId="37" xfId="2" applyFont="1" applyFill="1" applyBorder="1" applyAlignment="1">
      <alignment horizontal="center" vertical="top"/>
    </xf>
    <xf numFmtId="0" fontId="9" fillId="2" borderId="4" xfId="2" applyFont="1" applyFill="1" applyBorder="1" applyAlignment="1">
      <alignment horizontal="center" vertical="top"/>
    </xf>
    <xf numFmtId="0" fontId="8" fillId="2" borderId="36" xfId="3" applyFont="1" applyFill="1" applyBorder="1" applyAlignment="1">
      <alignment horizontal="center" vertical="center" wrapText="1"/>
    </xf>
    <xf numFmtId="0" fontId="8" fillId="3" borderId="4" xfId="2" applyFont="1" applyFill="1" applyBorder="1" applyAlignment="1">
      <alignment horizontal="center" vertical="top"/>
    </xf>
    <xf numFmtId="0" fontId="8" fillId="3" borderId="5" xfId="2" applyFont="1" applyFill="1" applyBorder="1" applyAlignment="1">
      <alignment horizontal="center" vertical="top"/>
    </xf>
    <xf numFmtId="0" fontId="8" fillId="2" borderId="36" xfId="3" applyFont="1" applyFill="1" applyBorder="1">
      <alignment horizontal="center" vertical="center" wrapText="1"/>
    </xf>
    <xf numFmtId="0" fontId="8" fillId="2" borderId="37" xfId="2" applyFont="1" applyFill="1" applyBorder="1" applyAlignment="1">
      <alignment horizontal="center" vertical="top"/>
    </xf>
    <xf numFmtId="0" fontId="8" fillId="2" borderId="4" xfId="2" applyFont="1" applyFill="1" applyBorder="1" applyAlignment="1">
      <alignment horizontal="center" vertical="top"/>
    </xf>
    <xf numFmtId="0" fontId="7" fillId="2" borderId="0" xfId="0" applyFont="1" applyFill="1" applyBorder="1" applyAlignment="1">
      <alignment horizontal="right"/>
    </xf>
    <xf numFmtId="0" fontId="6" fillId="2" borderId="36" xfId="831" applyFont="1" applyFill="1" applyBorder="1" applyAlignment="1">
      <alignment horizontal="center" vertical="center" wrapText="1"/>
    </xf>
    <xf numFmtId="0" fontId="6" fillId="2" borderId="36" xfId="831" applyFont="1" applyFill="1" applyBorder="1">
      <alignment horizontal="center" vertical="center" wrapText="1"/>
    </xf>
    <xf numFmtId="0" fontId="6" fillId="2" borderId="36" xfId="831" applyFill="1" applyBorder="1">
      <alignment horizontal="center" vertical="center" wrapText="1"/>
    </xf>
    <xf numFmtId="0" fontId="6" fillId="2" borderId="36" xfId="831" applyFill="1" applyBorder="1" applyAlignment="1">
      <alignment horizontal="center" vertical="center" wrapText="1"/>
    </xf>
    <xf numFmtId="0" fontId="4" fillId="3" borderId="0" xfId="1" applyFont="1" applyFill="1" applyAlignment="1">
      <alignment horizontal="center" vertical="top" wrapText="1"/>
    </xf>
    <xf numFmtId="0" fontId="6" fillId="2" borderId="37" xfId="836" applyFill="1" applyBorder="1" applyAlignment="1">
      <alignment horizontal="center" vertical="center" wrapText="1"/>
    </xf>
    <xf numFmtId="0" fontId="6" fillId="2" borderId="4" xfId="836" applyFill="1" applyBorder="1" applyAlignment="1">
      <alignment horizontal="center" vertical="center" wrapText="1"/>
    </xf>
    <xf numFmtId="0" fontId="6" fillId="2" borderId="37" xfId="836" applyFont="1" applyFill="1" applyBorder="1" applyAlignment="1">
      <alignment horizontal="center" vertical="center" wrapText="1"/>
    </xf>
    <xf numFmtId="0" fontId="6" fillId="2" borderId="4" xfId="836" applyFont="1" applyFill="1" applyBorder="1" applyAlignment="1">
      <alignment horizontal="center" vertical="center" wrapText="1"/>
    </xf>
    <xf numFmtId="0" fontId="6" fillId="2" borderId="36" xfId="836" applyFill="1" applyBorder="1" applyAlignment="1">
      <alignment horizontal="center" vertical="center" wrapText="1"/>
    </xf>
    <xf numFmtId="0" fontId="6" fillId="2" borderId="1" xfId="3" applyFont="1" applyFill="1" applyBorder="1" applyAlignment="1">
      <alignment horizontal="center" vertical="center" wrapText="1"/>
    </xf>
    <xf numFmtId="49" fontId="5" fillId="2" borderId="10" xfId="2" applyNumberFormat="1" applyFont="1" applyFill="1" applyBorder="1" applyAlignment="1">
      <alignment horizontal="center" vertical="top"/>
    </xf>
    <xf numFmtId="49" fontId="5" fillId="2" borderId="9" xfId="2" applyNumberFormat="1" applyFont="1" applyFill="1" applyBorder="1" applyAlignment="1">
      <alignment horizontal="center" vertical="top"/>
    </xf>
    <xf numFmtId="49" fontId="5" fillId="2" borderId="11" xfId="2" applyNumberFormat="1" applyFont="1" applyFill="1" applyBorder="1" applyAlignment="1">
      <alignment horizontal="center" vertical="top"/>
    </xf>
    <xf numFmtId="49" fontId="5" fillId="2" borderId="9" xfId="2" applyNumberFormat="1" applyFill="1" applyBorder="1" applyAlignment="1">
      <alignment horizontal="center" vertical="top"/>
    </xf>
    <xf numFmtId="0" fontId="6" fillId="2" borderId="1" xfId="3" applyFont="1" applyFill="1" applyBorder="1">
      <alignment horizontal="center" vertical="center" wrapText="1"/>
    </xf>
    <xf numFmtId="0" fontId="6" fillId="2" borderId="1" xfId="3" applyFill="1" applyBorder="1">
      <alignment horizontal="center" vertical="center" wrapText="1"/>
    </xf>
    <xf numFmtId="0" fontId="6" fillId="2" borderId="40" xfId="3" applyFill="1" applyBorder="1">
      <alignment horizontal="center" vertical="center" wrapText="1"/>
    </xf>
    <xf numFmtId="0" fontId="6" fillId="2" borderId="39" xfId="3" applyFill="1" applyBorder="1">
      <alignment horizontal="center" vertical="center" wrapText="1"/>
    </xf>
    <xf numFmtId="0" fontId="4" fillId="2" borderId="0" xfId="1" applyFill="1">
      <alignment horizontal="center" vertical="top" wrapText="1"/>
    </xf>
    <xf numFmtId="0" fontId="5" fillId="2" borderId="2" xfId="2" applyFill="1" applyBorder="1" applyAlignment="1">
      <alignment horizontal="right" vertical="top" wrapText="1"/>
    </xf>
    <xf numFmtId="0" fontId="5" fillId="2" borderId="0" xfId="2" applyFill="1" applyBorder="1" applyAlignment="1">
      <alignment horizontal="right" vertical="top" wrapText="1"/>
    </xf>
    <xf numFmtId="0" fontId="6" fillId="2" borderId="10" xfId="3" applyFill="1" applyBorder="1">
      <alignment horizontal="center" vertical="center" wrapText="1"/>
    </xf>
    <xf numFmtId="49" fontId="5" fillId="2" borderId="1" xfId="2" applyNumberFormat="1" applyFont="1" applyFill="1" applyBorder="1" applyAlignment="1">
      <alignment horizontal="center" vertical="top"/>
    </xf>
    <xf numFmtId="0" fontId="4" fillId="2" borderId="0" xfId="1" applyFont="1" applyFill="1" applyBorder="1" applyAlignment="1">
      <alignment horizontal="center" vertical="top" wrapText="1"/>
    </xf>
    <xf numFmtId="0" fontId="5" fillId="2" borderId="2" xfId="2" applyFont="1" applyFill="1" applyBorder="1" applyAlignment="1">
      <alignment horizontal="right" vertical="top" wrapText="1"/>
    </xf>
    <xf numFmtId="0" fontId="4" fillId="2" borderId="0" xfId="1" applyFont="1" applyFill="1">
      <alignment horizontal="center" vertical="top" wrapText="1"/>
    </xf>
    <xf numFmtId="0" fontId="6" fillId="2" borderId="37"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37" xfId="3" applyFont="1" applyFill="1" applyBorder="1">
      <alignment horizontal="center" vertical="center" wrapText="1"/>
    </xf>
    <xf numFmtId="0" fontId="6" fillId="2" borderId="5" xfId="3" applyFont="1" applyFill="1" applyBorder="1">
      <alignment horizontal="center" vertical="center" wrapText="1"/>
    </xf>
    <xf numFmtId="0" fontId="8" fillId="2" borderId="0" xfId="1" applyFont="1" applyFill="1">
      <alignment horizontal="center" vertical="top" wrapText="1"/>
    </xf>
    <xf numFmtId="0" fontId="7" fillId="0" borderId="0" xfId="0" applyFont="1" applyAlignment="1">
      <alignment horizontal="left" wrapText="1"/>
    </xf>
    <xf numFmtId="0" fontId="25" fillId="2" borderId="0" xfId="0" applyFont="1" applyFill="1" applyAlignment="1">
      <alignment horizontal="left" wrapText="1"/>
    </xf>
    <xf numFmtId="0" fontId="25" fillId="2" borderId="0" xfId="0" applyFont="1" applyFill="1" applyAlignment="1">
      <alignment horizontal="left"/>
    </xf>
    <xf numFmtId="0" fontId="6" fillId="2" borderId="6" xfId="3" applyFont="1" applyFill="1" applyBorder="1" applyAlignment="1">
      <alignment horizontal="center" vertical="center" wrapText="1"/>
    </xf>
    <xf numFmtId="0" fontId="6" fillId="2" borderId="7" xfId="3" applyFont="1" applyFill="1" applyBorder="1" applyAlignment="1">
      <alignment horizontal="center" vertical="center" wrapText="1"/>
    </xf>
    <xf numFmtId="0" fontId="6" fillId="2" borderId="8" xfId="3" applyFont="1" applyFill="1" applyBorder="1" applyAlignment="1">
      <alignment horizontal="center" vertical="center" wrapText="1"/>
    </xf>
    <xf numFmtId="0" fontId="6" fillId="2" borderId="3" xfId="3" applyFont="1" applyFill="1" applyBorder="1">
      <alignment horizontal="center" vertical="center" wrapText="1"/>
    </xf>
    <xf numFmtId="0" fontId="6" fillId="2" borderId="5" xfId="3" applyFill="1" applyBorder="1">
      <alignment horizontal="center" vertical="center" wrapText="1"/>
    </xf>
    <xf numFmtId="0" fontId="6" fillId="2" borderId="40" xfId="3" applyFont="1" applyFill="1" applyBorder="1" applyAlignment="1">
      <alignment horizontal="center" vertical="center" wrapText="1"/>
    </xf>
    <xf numFmtId="0" fontId="6" fillId="2" borderId="39" xfId="3" applyFont="1" applyFill="1" applyBorder="1" applyAlignment="1">
      <alignment horizontal="center" vertical="center" wrapText="1"/>
    </xf>
    <xf numFmtId="0" fontId="6" fillId="2" borderId="38" xfId="3" applyFont="1" applyFill="1" applyBorder="1" applyAlignment="1">
      <alignment horizontal="center" vertical="center" wrapText="1"/>
    </xf>
    <xf numFmtId="0" fontId="6" fillId="3" borderId="1" xfId="3" applyFont="1" applyFill="1" applyBorder="1" applyAlignment="1">
      <alignment horizontal="center" vertical="center" wrapText="1"/>
    </xf>
    <xf numFmtId="0" fontId="6" fillId="3" borderId="1" xfId="3" applyFont="1" applyFill="1" applyBorder="1">
      <alignment horizontal="center" vertical="center" wrapText="1"/>
    </xf>
    <xf numFmtId="0" fontId="6" fillId="3" borderId="1" xfId="3" applyFill="1" applyBorder="1">
      <alignment horizontal="center" vertical="center" wrapText="1"/>
    </xf>
    <xf numFmtId="0" fontId="6" fillId="3" borderId="3" xfId="3" applyFont="1" applyFill="1" applyBorder="1">
      <alignment horizontal="center" vertical="center" wrapText="1"/>
    </xf>
    <xf numFmtId="0" fontId="6" fillId="3" borderId="5" xfId="3" applyFont="1" applyFill="1" applyBorder="1">
      <alignment horizontal="center" vertical="center" wrapText="1"/>
    </xf>
    <xf numFmtId="0" fontId="8" fillId="2" borderId="40" xfId="0" quotePrefix="1" applyFont="1" applyFill="1" applyBorder="1" applyAlignment="1" applyProtection="1">
      <alignment horizontal="left" vertical="center" wrapText="1"/>
      <protection hidden="1"/>
    </xf>
    <xf numFmtId="0" fontId="8" fillId="2" borderId="39" xfId="0" quotePrefix="1" applyFont="1" applyFill="1" applyBorder="1" applyAlignment="1" applyProtection="1">
      <alignment horizontal="left" vertical="center" wrapText="1"/>
      <protection hidden="1"/>
    </xf>
    <xf numFmtId="0" fontId="8" fillId="2" borderId="38" xfId="0" quotePrefix="1" applyFont="1" applyFill="1" applyBorder="1" applyAlignment="1" applyProtection="1">
      <alignment horizontal="left" vertical="center" wrapText="1"/>
      <protection hidden="1"/>
    </xf>
    <xf numFmtId="0" fontId="9" fillId="2" borderId="41" xfId="0" quotePrefix="1" applyFont="1" applyFill="1" applyBorder="1" applyAlignment="1" applyProtection="1">
      <alignment horizontal="left" vertical="center" wrapText="1"/>
      <protection hidden="1"/>
    </xf>
    <xf numFmtId="0" fontId="9" fillId="2" borderId="42" xfId="0" quotePrefix="1" applyFont="1" applyFill="1" applyBorder="1" applyAlignment="1" applyProtection="1">
      <alignment horizontal="left" vertical="center" wrapText="1"/>
      <protection hidden="1"/>
    </xf>
    <xf numFmtId="0" fontId="9" fillId="2" borderId="43" xfId="0" quotePrefix="1" applyFont="1" applyFill="1" applyBorder="1" applyAlignment="1" applyProtection="1">
      <alignment horizontal="left" vertical="center" wrapText="1"/>
      <protection hidden="1"/>
    </xf>
    <xf numFmtId="0" fontId="8" fillId="2" borderId="41" xfId="0" quotePrefix="1" applyFont="1" applyFill="1" applyBorder="1" applyAlignment="1" applyProtection="1">
      <alignment horizontal="left" vertical="center" wrapText="1"/>
      <protection hidden="1"/>
    </xf>
    <xf numFmtId="0" fontId="8" fillId="2" borderId="42" xfId="0" quotePrefix="1" applyFont="1" applyFill="1" applyBorder="1" applyAlignment="1" applyProtection="1">
      <alignment horizontal="left" vertical="center" wrapText="1"/>
      <protection hidden="1"/>
    </xf>
    <xf numFmtId="0" fontId="8" fillId="2" borderId="43" xfId="0" quotePrefix="1" applyFont="1" applyFill="1" applyBorder="1" applyAlignment="1" applyProtection="1">
      <alignment horizontal="left" vertical="center" wrapText="1"/>
      <protection hidden="1"/>
    </xf>
    <xf numFmtId="0" fontId="8" fillId="2" borderId="41" xfId="0" quotePrefix="1" applyFont="1" applyFill="1" applyBorder="1" applyAlignment="1" applyProtection="1">
      <alignment horizontal="left" vertical="center" wrapText="1"/>
    </xf>
    <xf numFmtId="0" fontId="8" fillId="2" borderId="42" xfId="0" quotePrefix="1" applyFont="1" applyFill="1" applyBorder="1" applyAlignment="1" applyProtection="1">
      <alignment horizontal="left" vertical="center" wrapText="1"/>
    </xf>
    <xf numFmtId="0" fontId="8" fillId="2" borderId="43" xfId="0" quotePrefix="1" applyFont="1" applyFill="1" applyBorder="1" applyAlignment="1" applyProtection="1">
      <alignment horizontal="left" vertical="center" wrapText="1"/>
    </xf>
    <xf numFmtId="0" fontId="9" fillId="2" borderId="9" xfId="0" quotePrefix="1" applyFont="1" applyFill="1" applyBorder="1" applyAlignment="1" applyProtection="1">
      <alignment horizontal="left" vertical="center" wrapText="1"/>
      <protection hidden="1"/>
    </xf>
    <xf numFmtId="0" fontId="9" fillId="2" borderId="2" xfId="0" quotePrefix="1" applyFont="1" applyFill="1" applyBorder="1" applyAlignment="1" applyProtection="1">
      <alignment horizontal="left" vertical="center" wrapText="1"/>
      <protection hidden="1"/>
    </xf>
    <xf numFmtId="0" fontId="9" fillId="2" borderId="13" xfId="0" quotePrefix="1" applyFont="1" applyFill="1" applyBorder="1" applyAlignment="1" applyProtection="1">
      <alignment horizontal="left" vertical="center" wrapText="1"/>
      <protection hidden="1"/>
    </xf>
    <xf numFmtId="0" fontId="9" fillId="2" borderId="11" xfId="0" quotePrefix="1" applyFont="1" applyFill="1" applyBorder="1" applyAlignment="1" applyProtection="1">
      <alignment horizontal="left" vertical="center" wrapText="1"/>
      <protection hidden="1"/>
    </xf>
    <xf numFmtId="0" fontId="9" fillId="2" borderId="0" xfId="0" quotePrefix="1" applyFont="1" applyFill="1" applyBorder="1" applyAlignment="1" applyProtection="1">
      <alignment horizontal="left" vertical="center" wrapText="1"/>
      <protection hidden="1"/>
    </xf>
    <xf numFmtId="0" fontId="9" fillId="2" borderId="44" xfId="0" quotePrefix="1" applyFont="1" applyFill="1" applyBorder="1" applyAlignment="1" applyProtection="1">
      <alignment horizontal="left" vertical="center" wrapText="1"/>
      <protection hidden="1"/>
    </xf>
    <xf numFmtId="0" fontId="9" fillId="2" borderId="41" xfId="0" quotePrefix="1" applyFont="1" applyFill="1" applyBorder="1" applyAlignment="1" applyProtection="1">
      <alignment horizontal="left" vertical="center" wrapText="1"/>
      <protection locked="0"/>
    </xf>
    <xf numFmtId="0" fontId="9" fillId="2" borderId="42" xfId="0" quotePrefix="1" applyFont="1" applyFill="1" applyBorder="1" applyAlignment="1" applyProtection="1">
      <alignment horizontal="left" vertical="center" wrapText="1"/>
      <protection locked="0"/>
    </xf>
    <xf numFmtId="0" fontId="9" fillId="2" borderId="43" xfId="0" quotePrefix="1" applyFont="1" applyFill="1" applyBorder="1" applyAlignment="1" applyProtection="1">
      <alignment horizontal="left" vertical="center" wrapText="1"/>
      <protection locked="0"/>
    </xf>
    <xf numFmtId="0" fontId="84" fillId="2" borderId="40" xfId="0" quotePrefix="1" applyFont="1" applyFill="1" applyBorder="1" applyAlignment="1" applyProtection="1">
      <alignment horizontal="center" vertical="center" wrapText="1"/>
      <protection hidden="1"/>
    </xf>
    <xf numFmtId="0" fontId="84" fillId="2" borderId="39" xfId="0" quotePrefix="1" applyFont="1" applyFill="1" applyBorder="1" applyAlignment="1" applyProtection="1">
      <alignment horizontal="center" vertical="center" wrapText="1"/>
      <protection hidden="1"/>
    </xf>
    <xf numFmtId="0" fontId="84" fillId="2" borderId="38" xfId="0" quotePrefix="1" applyFont="1" applyFill="1" applyBorder="1" applyAlignment="1" applyProtection="1">
      <alignment horizontal="center" vertical="center" wrapText="1"/>
      <protection hidden="1"/>
    </xf>
    <xf numFmtId="0" fontId="8" fillId="2" borderId="41" xfId="0" quotePrefix="1" applyFont="1" applyFill="1" applyBorder="1" applyAlignment="1" applyProtection="1">
      <alignment horizontal="left" vertical="center" wrapText="1"/>
      <protection locked="0"/>
    </xf>
    <xf numFmtId="0" fontId="8" fillId="2" borderId="42" xfId="0" quotePrefix="1" applyFont="1" applyFill="1" applyBorder="1" applyAlignment="1" applyProtection="1">
      <alignment horizontal="left" vertical="center" wrapText="1"/>
      <protection locked="0"/>
    </xf>
    <xf numFmtId="0" fontId="8" fillId="2" borderId="43" xfId="0" quotePrefix="1" applyFont="1" applyFill="1" applyBorder="1" applyAlignment="1" applyProtection="1">
      <alignment horizontal="left" vertical="center" wrapText="1"/>
      <protection locked="0"/>
    </xf>
    <xf numFmtId="0" fontId="9" fillId="2" borderId="40" xfId="0" quotePrefix="1" applyFont="1" applyFill="1" applyBorder="1" applyAlignment="1" applyProtection="1">
      <alignment horizontal="left" vertical="center" wrapText="1"/>
      <protection hidden="1"/>
    </xf>
    <xf numFmtId="0" fontId="9" fillId="2" borderId="39" xfId="0" quotePrefix="1" applyFont="1" applyFill="1" applyBorder="1" applyAlignment="1" applyProtection="1">
      <alignment horizontal="left" vertical="center" wrapText="1"/>
      <protection hidden="1"/>
    </xf>
    <xf numFmtId="0" fontId="9" fillId="2" borderId="38" xfId="0" quotePrefix="1" applyFont="1" applyFill="1" applyBorder="1" applyAlignment="1" applyProtection="1">
      <alignment horizontal="left" vertical="center" wrapText="1"/>
      <protection hidden="1"/>
    </xf>
    <xf numFmtId="0" fontId="9" fillId="2" borderId="2" xfId="0" quotePrefix="1" applyFont="1" applyFill="1" applyBorder="1" applyAlignment="1" applyProtection="1">
      <alignment vertical="center" wrapText="1"/>
      <protection hidden="1"/>
    </xf>
    <xf numFmtId="0" fontId="9" fillId="2" borderId="13" xfId="0" quotePrefix="1" applyFont="1" applyFill="1" applyBorder="1" applyAlignment="1" applyProtection="1">
      <alignment vertical="center" wrapText="1"/>
      <protection hidden="1"/>
    </xf>
    <xf numFmtId="0" fontId="9" fillId="2" borderId="41" xfId="0" applyFont="1" applyFill="1" applyBorder="1" applyAlignment="1" applyProtection="1">
      <alignment horizontal="left" vertical="center" wrapText="1"/>
      <protection hidden="1"/>
    </xf>
    <xf numFmtId="0" fontId="9" fillId="2" borderId="42" xfId="0" applyFont="1" applyFill="1" applyBorder="1" applyAlignment="1" applyProtection="1">
      <alignment horizontal="left" vertical="center" wrapText="1"/>
      <protection hidden="1"/>
    </xf>
    <xf numFmtId="0" fontId="9" fillId="2" borderId="43" xfId="0" applyFont="1" applyFill="1" applyBorder="1" applyAlignment="1" applyProtection="1">
      <alignment horizontal="left" vertical="center" wrapText="1"/>
      <protection hidden="1"/>
    </xf>
    <xf numFmtId="0" fontId="9" fillId="2" borderId="40" xfId="0" applyFont="1" applyFill="1" applyBorder="1" applyAlignment="1" applyProtection="1">
      <alignment horizontal="left" vertical="center" wrapText="1"/>
      <protection hidden="1"/>
    </xf>
    <xf numFmtId="0" fontId="9" fillId="2" borderId="39" xfId="0" applyFont="1" applyFill="1" applyBorder="1" applyAlignment="1" applyProtection="1">
      <alignment horizontal="left" vertical="center" wrapText="1"/>
      <protection hidden="1"/>
    </xf>
    <xf numFmtId="0" fontId="9" fillId="2" borderId="38" xfId="0" applyFont="1" applyFill="1" applyBorder="1" applyAlignment="1" applyProtection="1">
      <alignment horizontal="left" vertical="center" wrapText="1"/>
      <protection hidden="1"/>
    </xf>
    <xf numFmtId="0" fontId="84" fillId="2" borderId="36" xfId="0" quotePrefix="1" applyFont="1" applyFill="1" applyBorder="1" applyAlignment="1" applyProtection="1">
      <alignment horizontal="center" vertical="center"/>
      <protection hidden="1"/>
    </xf>
    <xf numFmtId="0" fontId="8" fillId="2" borderId="40" xfId="0" applyFont="1" applyFill="1" applyBorder="1" applyAlignment="1" applyProtection="1">
      <alignment horizontal="left" vertical="center" wrapText="1"/>
      <protection locked="0"/>
    </xf>
    <xf numFmtId="0" fontId="8" fillId="2" borderId="39" xfId="0" applyFont="1" applyFill="1" applyBorder="1" applyAlignment="1" applyProtection="1">
      <alignment horizontal="left" vertical="center" wrapText="1"/>
      <protection locked="0"/>
    </xf>
    <xf numFmtId="0" fontId="8" fillId="2" borderId="38" xfId="0" applyFont="1" applyFill="1" applyBorder="1" applyAlignment="1" applyProtection="1">
      <alignment horizontal="left" vertical="center" wrapText="1"/>
      <protection locked="0"/>
    </xf>
    <xf numFmtId="0" fontId="5" fillId="101" borderId="36" xfId="2" applyFill="1" applyBorder="1" applyAlignment="1">
      <alignment horizontal="left" wrapText="1"/>
    </xf>
    <xf numFmtId="0" fontId="5" fillId="101" borderId="36" xfId="2" applyFont="1" applyFill="1" applyBorder="1" applyAlignment="1">
      <alignment horizontal="left" wrapText="1"/>
    </xf>
    <xf numFmtId="0" fontId="5" fillId="3" borderId="39" xfId="2" applyFont="1" applyFill="1" applyBorder="1" applyAlignment="1">
      <alignment horizontal="center"/>
    </xf>
    <xf numFmtId="0" fontId="5" fillId="3" borderId="38" xfId="2" applyFont="1" applyFill="1" applyBorder="1" applyAlignment="1">
      <alignment horizontal="center"/>
    </xf>
    <xf numFmtId="10" fontId="5" fillId="3" borderId="39" xfId="2" applyNumberFormat="1" applyFill="1" applyBorder="1" applyAlignment="1">
      <alignment horizontal="center"/>
    </xf>
    <xf numFmtId="10" fontId="5" fillId="3" borderId="38" xfId="2" applyNumberFormat="1" applyFill="1" applyBorder="1" applyAlignment="1">
      <alignment horizontal="center"/>
    </xf>
    <xf numFmtId="2" fontId="5" fillId="3" borderId="39" xfId="2" applyNumberFormat="1" applyFill="1" applyBorder="1" applyAlignment="1">
      <alignment horizontal="center"/>
    </xf>
    <xf numFmtId="2" fontId="5" fillId="3" borderId="38" xfId="2" applyNumberFormat="1" applyFill="1" applyBorder="1" applyAlignment="1">
      <alignment horizontal="center"/>
    </xf>
    <xf numFmtId="0" fontId="5" fillId="2" borderId="39" xfId="2" applyFill="1" applyBorder="1" applyAlignment="1">
      <alignment horizontal="center"/>
    </xf>
    <xf numFmtId="0" fontId="5" fillId="2" borderId="38" xfId="2" applyFill="1" applyBorder="1" applyAlignment="1">
      <alignment horizontal="center"/>
    </xf>
    <xf numFmtId="0" fontId="5" fillId="3" borderId="39" xfId="2" applyFill="1" applyBorder="1" applyAlignment="1">
      <alignment horizontal="center"/>
    </xf>
    <xf numFmtId="0" fontId="5" fillId="3" borderId="38" xfId="2" applyFill="1" applyBorder="1" applyAlignment="1">
      <alignment horizontal="center"/>
    </xf>
    <xf numFmtId="0" fontId="5" fillId="2" borderId="0" xfId="7" applyFont="1" applyFill="1">
      <alignment horizontal="justify"/>
    </xf>
    <xf numFmtId="0" fontId="5" fillId="2" borderId="0" xfId="7" applyFill="1">
      <alignment horizontal="justify"/>
    </xf>
    <xf numFmtId="0" fontId="7" fillId="2" borderId="0" xfId="0" applyFont="1" applyFill="1" applyBorder="1" applyAlignment="1">
      <alignment horizontal="right" wrapText="1"/>
    </xf>
    <xf numFmtId="0" fontId="9" fillId="2" borderId="2" xfId="0" applyFont="1" applyFill="1" applyBorder="1" applyAlignment="1">
      <alignment horizontal="right"/>
    </xf>
    <xf numFmtId="4" fontId="5" fillId="2" borderId="36" xfId="830" applyNumberFormat="1" applyFill="1" applyBorder="1" applyAlignment="1">
      <alignment horizontal="center" wrapText="1"/>
    </xf>
    <xf numFmtId="0" fontId="5" fillId="2" borderId="36" xfId="830" applyFill="1" applyBorder="1" applyAlignment="1">
      <alignment horizontal="center" vertical="top" wrapText="1"/>
    </xf>
    <xf numFmtId="0" fontId="11" fillId="2" borderId="36" xfId="830" applyFont="1" applyFill="1" applyBorder="1" applyAlignment="1">
      <alignment horizontal="left" wrapText="1"/>
    </xf>
    <xf numFmtId="4" fontId="5" fillId="2" borderId="41" xfId="830" applyNumberFormat="1" applyFill="1" applyBorder="1" applyAlignment="1">
      <alignment horizontal="center" vertical="center" wrapText="1"/>
    </xf>
    <xf numFmtId="4" fontId="5" fillId="2" borderId="42" xfId="830" applyNumberFormat="1" applyFill="1" applyBorder="1" applyAlignment="1">
      <alignment horizontal="center" vertical="center" wrapText="1"/>
    </xf>
    <xf numFmtId="4" fontId="5" fillId="2" borderId="43" xfId="830" applyNumberFormat="1" applyFill="1" applyBorder="1" applyAlignment="1">
      <alignment horizontal="center" vertical="center" wrapText="1"/>
    </xf>
    <xf numFmtId="4" fontId="5" fillId="2" borderId="9" xfId="830" applyNumberFormat="1" applyFill="1" applyBorder="1" applyAlignment="1">
      <alignment horizontal="center" vertical="center" wrapText="1"/>
    </xf>
    <xf numFmtId="4" fontId="5" fillId="2" borderId="2" xfId="830" applyNumberFormat="1" applyFill="1" applyBorder="1" applyAlignment="1">
      <alignment horizontal="center" vertical="center" wrapText="1"/>
    </xf>
    <xf numFmtId="4" fontId="5" fillId="2" borderId="13" xfId="830" applyNumberFormat="1" applyFill="1" applyBorder="1" applyAlignment="1">
      <alignment horizontal="center" vertical="center" wrapText="1"/>
    </xf>
    <xf numFmtId="0" fontId="5" fillId="2" borderId="36" xfId="830" applyFill="1" applyBorder="1" applyAlignment="1">
      <alignment horizontal="center" wrapText="1"/>
    </xf>
    <xf numFmtId="0" fontId="11" fillId="2" borderId="36" xfId="830" applyFont="1" applyFill="1" applyBorder="1" applyAlignment="1">
      <alignment horizontal="center" wrapText="1"/>
    </xf>
    <xf numFmtId="0" fontId="5" fillId="2" borderId="36" xfId="830" applyFill="1" applyBorder="1" applyAlignment="1">
      <alignment horizontal="left" wrapText="1"/>
    </xf>
    <xf numFmtId="4" fontId="5" fillId="2" borderId="40" xfId="830" applyNumberFormat="1" applyFill="1" applyBorder="1" applyAlignment="1">
      <alignment horizontal="center" wrapText="1"/>
    </xf>
    <xf numFmtId="4" fontId="5" fillId="2" borderId="38" xfId="830" applyNumberFormat="1" applyFill="1" applyBorder="1" applyAlignment="1">
      <alignment horizontal="center" wrapText="1"/>
    </xf>
    <xf numFmtId="4" fontId="5" fillId="2" borderId="39" xfId="830" applyNumberFormat="1" applyFill="1" applyBorder="1" applyAlignment="1">
      <alignment horizontal="center" wrapText="1"/>
    </xf>
    <xf numFmtId="0" fontId="5" fillId="2" borderId="40" xfId="830" applyFill="1" applyBorder="1" applyAlignment="1">
      <alignment horizontal="center" wrapText="1"/>
    </xf>
    <xf numFmtId="0" fontId="5" fillId="2" borderId="39" xfId="830" applyFill="1" applyBorder="1" applyAlignment="1">
      <alignment horizontal="center" wrapText="1"/>
    </xf>
    <xf numFmtId="0" fontId="5" fillId="2" borderId="38" xfId="830" applyFill="1" applyBorder="1" applyAlignment="1">
      <alignment horizontal="center" wrapText="1"/>
    </xf>
    <xf numFmtId="4" fontId="5" fillId="0" borderId="40" xfId="830" applyNumberFormat="1" applyFill="1" applyBorder="1" applyAlignment="1">
      <alignment horizontal="center" wrapText="1"/>
    </xf>
    <xf numFmtId="4" fontId="5" fillId="0" borderId="39" xfId="830" applyNumberFormat="1" applyFill="1" applyBorder="1" applyAlignment="1">
      <alignment horizontal="center" wrapText="1"/>
    </xf>
    <xf numFmtId="4" fontId="5" fillId="0" borderId="38" xfId="830" applyNumberFormat="1" applyFill="1" applyBorder="1" applyAlignment="1">
      <alignment horizontal="center" wrapText="1"/>
    </xf>
    <xf numFmtId="0" fontId="5" fillId="0" borderId="40" xfId="830" applyFill="1" applyBorder="1" applyAlignment="1">
      <alignment horizontal="center" wrapText="1"/>
    </xf>
    <xf numFmtId="0" fontId="5" fillId="0" borderId="39" xfId="830" applyFill="1" applyBorder="1" applyAlignment="1">
      <alignment horizontal="center" wrapText="1"/>
    </xf>
    <xf numFmtId="0" fontId="5" fillId="0" borderId="38" xfId="830" applyFill="1" applyBorder="1" applyAlignment="1">
      <alignment horizontal="center" wrapText="1"/>
    </xf>
    <xf numFmtId="0" fontId="11" fillId="2" borderId="36" xfId="830" applyFont="1" applyFill="1" applyBorder="1" applyAlignment="1">
      <alignment horizontal="center" vertical="top" wrapText="1"/>
    </xf>
    <xf numFmtId="0" fontId="11" fillId="2" borderId="40" xfId="830" applyFont="1" applyFill="1" applyBorder="1" applyAlignment="1">
      <alignment horizontal="center" wrapText="1"/>
    </xf>
    <xf numFmtId="0" fontId="11" fillId="2" borderId="39" xfId="830" applyFont="1" applyFill="1" applyBorder="1" applyAlignment="1">
      <alignment horizontal="center" wrapText="1"/>
    </xf>
    <xf numFmtId="0" fontId="5" fillId="2" borderId="0" xfId="830" applyFont="1" applyFill="1" applyBorder="1" applyAlignment="1">
      <alignment horizontal="right" vertical="top" wrapText="1"/>
    </xf>
    <xf numFmtId="0" fontId="6" fillId="2" borderId="41" xfId="831" applyFill="1" applyBorder="1" applyAlignment="1">
      <alignment horizontal="center" vertical="center" wrapText="1"/>
    </xf>
    <xf numFmtId="0" fontId="6" fillId="2" borderId="42" xfId="831" applyFill="1" applyBorder="1" applyAlignment="1">
      <alignment horizontal="center" vertical="center" wrapText="1"/>
    </xf>
    <xf numFmtId="0" fontId="6" fillId="2" borderId="43" xfId="831" applyFill="1" applyBorder="1" applyAlignment="1">
      <alignment horizontal="center" vertical="center" wrapText="1"/>
    </xf>
    <xf numFmtId="0" fontId="6" fillId="2" borderId="37" xfId="831" applyFont="1" applyFill="1" applyBorder="1" applyAlignment="1">
      <alignment horizontal="center" vertical="center" wrapText="1"/>
    </xf>
    <xf numFmtId="0" fontId="6" fillId="2" borderId="5" xfId="831" applyFont="1" applyFill="1" applyBorder="1" applyAlignment="1">
      <alignment horizontal="center" vertical="center" wrapText="1"/>
    </xf>
    <xf numFmtId="0" fontId="6" fillId="2" borderId="37" xfId="831" applyFill="1" applyBorder="1" applyAlignment="1">
      <alignment horizontal="center" vertical="center" wrapText="1"/>
    </xf>
    <xf numFmtId="0" fontId="6" fillId="2" borderId="5" xfId="831" applyFill="1" applyBorder="1" applyAlignment="1">
      <alignment horizontal="center" vertical="center" wrapText="1"/>
    </xf>
    <xf numFmtId="4" fontId="5" fillId="0" borderId="36" xfId="830" applyNumberFormat="1" applyFill="1" applyBorder="1" applyAlignment="1">
      <alignment horizontal="center" wrapText="1"/>
    </xf>
    <xf numFmtId="0" fontId="5" fillId="0" borderId="36" xfId="830" applyFill="1" applyBorder="1" applyAlignment="1">
      <alignment horizontal="center" wrapText="1"/>
    </xf>
    <xf numFmtId="4" fontId="95" fillId="0" borderId="52" xfId="0" applyNumberFormat="1" applyFont="1" applyBorder="1" applyAlignment="1">
      <alignment horizontal="center"/>
    </xf>
    <xf numFmtId="4" fontId="95" fillId="0" borderId="51" xfId="0" applyNumberFormat="1" applyFont="1" applyBorder="1" applyAlignment="1">
      <alignment horizontal="center"/>
    </xf>
    <xf numFmtId="4" fontId="95" fillId="0" borderId="50" xfId="0" applyNumberFormat="1" applyFont="1" applyBorder="1" applyAlignment="1">
      <alignment horizontal="center"/>
    </xf>
    <xf numFmtId="0" fontId="95" fillId="0" borderId="60" xfId="0" applyFont="1" applyBorder="1" applyAlignment="1">
      <alignment horizontal="center" vertical="center" wrapText="1"/>
    </xf>
    <xf numFmtId="0" fontId="95" fillId="0" borderId="47" xfId="0" applyFont="1" applyBorder="1" applyAlignment="1">
      <alignment horizontal="center" vertical="center" wrapText="1"/>
    </xf>
    <xf numFmtId="0" fontId="95" fillId="0" borderId="58" xfId="0" applyFont="1" applyBorder="1" applyAlignment="1">
      <alignment horizontal="center"/>
    </xf>
    <xf numFmtId="0" fontId="95" fillId="0" borderId="57" xfId="0" applyFont="1" applyBorder="1" applyAlignment="1">
      <alignment horizontal="center"/>
    </xf>
    <xf numFmtId="0" fontId="95" fillId="0" borderId="56" xfId="0" applyFont="1" applyBorder="1" applyAlignment="1">
      <alignment horizontal="center"/>
    </xf>
    <xf numFmtId="0" fontId="95" fillId="0" borderId="0" xfId="0" applyFont="1" applyBorder="1" applyAlignment="1">
      <alignment horizontal="center"/>
    </xf>
    <xf numFmtId="3" fontId="95" fillId="0" borderId="52" xfId="0" applyNumberFormat="1" applyFont="1" applyBorder="1" applyAlignment="1">
      <alignment horizontal="center"/>
    </xf>
    <xf numFmtId="3" fontId="95" fillId="0" borderId="51" xfId="0" applyNumberFormat="1" applyFont="1" applyBorder="1" applyAlignment="1">
      <alignment horizontal="center"/>
    </xf>
    <xf numFmtId="3" fontId="95" fillId="0" borderId="50" xfId="0" applyNumberFormat="1" applyFont="1" applyBorder="1" applyAlignment="1">
      <alignment horizontal="center"/>
    </xf>
    <xf numFmtId="0" fontId="95" fillId="0" borderId="0" xfId="0" applyFont="1" applyBorder="1" applyAlignment="1">
      <alignment horizontal="center" vertical="center" wrapText="1"/>
    </xf>
    <xf numFmtId="0" fontId="95" fillId="0" borderId="61" xfId="0" applyFont="1" applyBorder="1" applyAlignment="1">
      <alignment horizontal="center" vertical="center" wrapText="1"/>
    </xf>
    <xf numFmtId="0" fontId="95" fillId="0" borderId="48" xfId="0" applyFont="1" applyBorder="1" applyAlignment="1">
      <alignment horizontal="center" vertical="center" wrapText="1"/>
    </xf>
    <xf numFmtId="3" fontId="95" fillId="0" borderId="0" xfId="0" applyNumberFormat="1" applyFont="1" applyBorder="1" applyAlignment="1">
      <alignment horizontal="center"/>
    </xf>
    <xf numFmtId="0" fontId="80" fillId="98" borderId="0" xfId="0" applyFont="1" applyFill="1" applyAlignment="1">
      <alignment horizontal="center"/>
    </xf>
    <xf numFmtId="0" fontId="80" fillId="99" borderId="0" xfId="0" applyFont="1" applyFill="1" applyAlignment="1">
      <alignment horizontal="center"/>
    </xf>
    <xf numFmtId="0" fontId="80" fillId="5" borderId="0" xfId="0" applyFont="1" applyFill="1" applyAlignment="1">
      <alignment horizontal="center"/>
    </xf>
    <xf numFmtId="0" fontId="29" fillId="0" borderId="0" xfId="0" applyFont="1" applyAlignment="1">
      <alignment horizontal="left" vertical="center" wrapText="1"/>
    </xf>
    <xf numFmtId="0" fontId="26" fillId="2" borderId="0" xfId="14" applyFill="1" applyAlignment="1">
      <alignment horizontal="right" vertical="top" wrapText="1"/>
    </xf>
    <xf numFmtId="0" fontId="25" fillId="0" borderId="14" xfId="0" applyFont="1" applyBorder="1" applyAlignment="1">
      <alignment horizontal="center" vertical="center" wrapText="1"/>
    </xf>
    <xf numFmtId="0" fontId="8" fillId="2" borderId="1" xfId="3" applyFont="1" applyFill="1">
      <alignment horizontal="center" vertical="center" wrapText="1"/>
    </xf>
    <xf numFmtId="0" fontId="98" fillId="0" borderId="7" xfId="0" applyFont="1" applyBorder="1" applyAlignment="1">
      <alignment vertical="center"/>
    </xf>
    <xf numFmtId="0" fontId="98" fillId="0" borderId="8" xfId="0" applyFont="1" applyBorder="1" applyAlignment="1">
      <alignment vertical="center"/>
    </xf>
    <xf numFmtId="0" fontId="9" fillId="2" borderId="40" xfId="0" applyFont="1" applyFill="1" applyBorder="1" applyAlignment="1" applyProtection="1">
      <alignment horizontal="left" vertical="center" wrapText="1" indent="1"/>
      <protection hidden="1"/>
    </xf>
    <xf numFmtId="0" fontId="9" fillId="2" borderId="39" xfId="0" applyFont="1" applyFill="1" applyBorder="1" applyAlignment="1" applyProtection="1">
      <alignment horizontal="left" vertical="center" wrapText="1" indent="1"/>
      <protection hidden="1"/>
    </xf>
    <xf numFmtId="0" fontId="9" fillId="2" borderId="38" xfId="0" applyFont="1" applyFill="1" applyBorder="1" applyAlignment="1" applyProtection="1">
      <alignment horizontal="left" vertical="center" wrapText="1" indent="1"/>
      <protection hidden="1"/>
    </xf>
    <xf numFmtId="0" fontId="9" fillId="2" borderId="41" xfId="0" applyFont="1" applyFill="1" applyBorder="1" applyAlignment="1" applyProtection="1">
      <alignment horizontal="left" vertical="center" wrapText="1" indent="1"/>
      <protection hidden="1"/>
    </xf>
    <xf numFmtId="0" fontId="9" fillId="2" borderId="42" xfId="0" applyFont="1" applyFill="1" applyBorder="1" applyAlignment="1" applyProtection="1">
      <alignment horizontal="left" vertical="center" wrapText="1" indent="1"/>
      <protection hidden="1"/>
    </xf>
    <xf numFmtId="0" fontId="9" fillId="2" borderId="43" xfId="0" applyFont="1" applyFill="1" applyBorder="1" applyAlignment="1" applyProtection="1">
      <alignment horizontal="left" vertical="center" wrapText="1" indent="1"/>
      <protection hidden="1"/>
    </xf>
    <xf numFmtId="0" fontId="9" fillId="2" borderId="9" xfId="0" applyFont="1" applyFill="1" applyBorder="1" applyAlignment="1" applyProtection="1">
      <alignment horizontal="left" vertical="center" wrapText="1" indent="1"/>
      <protection hidden="1"/>
    </xf>
    <xf numFmtId="0" fontId="9" fillId="2" borderId="2" xfId="0" applyFont="1" applyFill="1" applyBorder="1" applyAlignment="1" applyProtection="1">
      <alignment horizontal="left" vertical="center" wrapText="1" indent="1"/>
      <protection hidden="1"/>
    </xf>
    <xf numFmtId="0" fontId="9" fillId="2" borderId="13" xfId="0" applyFont="1" applyFill="1" applyBorder="1" applyAlignment="1" applyProtection="1">
      <alignment horizontal="left" vertical="center" wrapText="1" indent="1"/>
      <protection hidden="1"/>
    </xf>
    <xf numFmtId="0" fontId="9" fillId="2" borderId="40" xfId="0" applyFont="1" applyFill="1" applyBorder="1" applyAlignment="1" applyProtection="1">
      <alignment horizontal="left" vertical="center" indent="1"/>
      <protection hidden="1"/>
    </xf>
    <xf numFmtId="0" fontId="9" fillId="2" borderId="39" xfId="0" applyFont="1" applyFill="1" applyBorder="1" applyAlignment="1" applyProtection="1">
      <alignment horizontal="left" vertical="center" indent="1"/>
      <protection hidden="1"/>
    </xf>
    <xf numFmtId="0" fontId="9" fillId="2" borderId="38" xfId="0" applyFont="1" applyFill="1" applyBorder="1" applyAlignment="1" applyProtection="1">
      <alignment horizontal="left" vertical="center" indent="1"/>
      <protection hidden="1"/>
    </xf>
    <xf numFmtId="0" fontId="84" fillId="2" borderId="41" xfId="0" applyFont="1" applyFill="1" applyBorder="1" applyAlignment="1" applyProtection="1">
      <alignment horizontal="center" vertical="center"/>
      <protection hidden="1"/>
    </xf>
    <xf numFmtId="0" fontId="84" fillId="2" borderId="42" xfId="0" applyFont="1" applyFill="1" applyBorder="1" applyAlignment="1" applyProtection="1">
      <alignment horizontal="center" vertical="center"/>
      <protection hidden="1"/>
    </xf>
    <xf numFmtId="0" fontId="84" fillId="2" borderId="43" xfId="0" applyFont="1" applyFill="1" applyBorder="1" applyAlignment="1" applyProtection="1">
      <alignment horizontal="center" vertical="center"/>
      <protection hidden="1"/>
    </xf>
  </cellXfs>
  <cellStyles count="4595">
    <cellStyle name=" 1" xfId="18" xr:uid="{00000000-0005-0000-0000-000000000000}"/>
    <cellStyle name="_2008г. и 4кв" xfId="19" xr:uid="{00000000-0005-0000-0000-000001000000}"/>
    <cellStyle name="_4_macro 2009" xfId="20" xr:uid="{00000000-0005-0000-0000-000002000000}"/>
    <cellStyle name="_Condition-long(2012-2030)нах" xfId="21" xr:uid="{00000000-0005-0000-0000-000003000000}"/>
    <cellStyle name="_CPI foodimp" xfId="22" xr:uid="{00000000-0005-0000-0000-000004000000}"/>
    <cellStyle name="_macro 2012 var 1" xfId="23" xr:uid="{00000000-0005-0000-0000-000005000000}"/>
    <cellStyle name="_SeriesAttributes" xfId="24" xr:uid="{00000000-0005-0000-0000-000006000000}"/>
    <cellStyle name="_SeriesAttributes 10" xfId="3452" xr:uid="{5387E361-C9FE-4C3F-B617-11C8AE635EC9}"/>
    <cellStyle name="_SeriesAttributes 11" xfId="3704" xr:uid="{0282097F-5626-418C-A972-E26FF71D435D}"/>
    <cellStyle name="_SeriesAttributes 12" xfId="3951" xr:uid="{8C3FC887-36FA-4BDF-A6A9-72053DF6707F}"/>
    <cellStyle name="_SeriesAttributes 13" xfId="4195" xr:uid="{60224046-84DF-4C18-9AB4-F3BA74ACC8D0}"/>
    <cellStyle name="_SeriesAttributes 14" xfId="4434" xr:uid="{F5EBFAA1-6477-4094-A18E-C2D3FE32C269}"/>
    <cellStyle name="_SeriesAttributes 15" xfId="4516" xr:uid="{AB03311E-E2B4-4A58-8A26-594411667652}"/>
    <cellStyle name="_SeriesAttributes 2" xfId="861" xr:uid="{0FCD5075-A20E-4040-B68F-A485F87DD420}"/>
    <cellStyle name="_SeriesAttributes 3" xfId="1549" xr:uid="{CFC91815-37A0-4A28-8867-9F51D2573B22}"/>
    <cellStyle name="_SeriesAttributes 4" xfId="1887" xr:uid="{5C531EBC-D370-4F86-B558-30A356D73268}"/>
    <cellStyle name="_SeriesAttributes 5" xfId="2145" xr:uid="{41831F31-FD02-4765-8CA0-4071C5160E5C}"/>
    <cellStyle name="_SeriesAttributes 6" xfId="2405" xr:uid="{145F685A-F21C-4151-BF7B-E29CC51DF7F4}"/>
    <cellStyle name="_SeriesAttributes 7" xfId="2659" xr:uid="{B1214B80-6D2E-4C47-8EEC-850488CAC6A3}"/>
    <cellStyle name="_SeriesAttributes 8" xfId="2903" xr:uid="{12F3B101-8521-40D6-9560-C4840497C715}"/>
    <cellStyle name="_SeriesAttributes 9" xfId="3158" xr:uid="{5FDEFF94-EF0C-433B-9C51-3BFE336B4D90}"/>
    <cellStyle name="_v-2013-2030- 2b17.01.11Нах-cpiнов. курс inn 1-2-Е1xls" xfId="25" xr:uid="{00000000-0005-0000-0000-000007000000}"/>
    <cellStyle name="_Газ-расчет-16 0508Клдо 2023" xfId="26" xr:uid="{00000000-0005-0000-0000-000008000000}"/>
    <cellStyle name="_ИПЦЖКХ2105 08-до 2023вар1" xfId="27" xr:uid="{00000000-0005-0000-0000-000009000000}"/>
    <cellStyle name="_Книга1" xfId="28" xr:uid="{00000000-0005-0000-0000-00000A000000}"/>
    <cellStyle name="_Книга3" xfId="29" xr:uid="{00000000-0005-0000-0000-00000B000000}"/>
    <cellStyle name="_курсовые разницы 01,06,08" xfId="30" xr:uid="{00000000-0005-0000-0000-00000C000000}"/>
    <cellStyle name="_Макро_2030 год" xfId="31" xr:uid="{00000000-0005-0000-0000-00000D000000}"/>
    <cellStyle name="_Модель - 2(23)" xfId="32" xr:uid="{00000000-0005-0000-0000-00000E000000}"/>
    <cellStyle name="_Отправка 2-08-2012 (5)" xfId="33" xr:uid="{00000000-0005-0000-0000-00000F000000}"/>
    <cellStyle name="_Потребл." xfId="34" xr:uid="{00000000-0005-0000-0000-000010000000}"/>
    <cellStyle name="_Правила заполнения" xfId="35" xr:uid="{00000000-0005-0000-0000-000011000000}"/>
    <cellStyle name="_Сб-macro 2020" xfId="36" xr:uid="{00000000-0005-0000-0000-000012000000}"/>
    <cellStyle name="_Сб-macro 2020 2" xfId="37" xr:uid="{00000000-0005-0000-0000-000013000000}"/>
    <cellStyle name="_Сб-macro 2020 3" xfId="38" xr:uid="{00000000-0005-0000-0000-000014000000}"/>
    <cellStyle name="_Сб-macro 2020_v2008-2012-23.09.09вар2а-11" xfId="39" xr:uid="{00000000-0005-0000-0000-000015000000}"/>
    <cellStyle name="_ЦФ  реализация акций 2008-2010" xfId="40" xr:uid="{00000000-0005-0000-0000-000016000000}"/>
    <cellStyle name="_ЦФ  реализация акций 2008-2010_акции по годам 2009-2012" xfId="41" xr:uid="{00000000-0005-0000-0000-000017000000}"/>
    <cellStyle name="_ЦФ  реализация акций 2008-2010_Копия Прогноз ПТРдо 2030г  (3)" xfId="42" xr:uid="{00000000-0005-0000-0000-000018000000}"/>
    <cellStyle name="_ЦФ  реализация акций 2008-2010_Прогноз ПТРдо 2030г." xfId="43" xr:uid="{00000000-0005-0000-0000-000019000000}"/>
    <cellStyle name="1Normal" xfId="44" xr:uid="{00000000-0005-0000-0000-00001A000000}"/>
    <cellStyle name="20% - Accent1" xfId="45" xr:uid="{00000000-0005-0000-0000-00001B000000}"/>
    <cellStyle name="20% - Accent1 2" xfId="46" xr:uid="{00000000-0005-0000-0000-00001C000000}"/>
    <cellStyle name="20% - Accent2" xfId="47" xr:uid="{00000000-0005-0000-0000-00001D000000}"/>
    <cellStyle name="20% - Accent2 2" xfId="48" xr:uid="{00000000-0005-0000-0000-00001E000000}"/>
    <cellStyle name="20% - Accent3" xfId="49" xr:uid="{00000000-0005-0000-0000-00001F000000}"/>
    <cellStyle name="20% - Accent3 2" xfId="50" xr:uid="{00000000-0005-0000-0000-000020000000}"/>
    <cellStyle name="20% - Accent4" xfId="51" xr:uid="{00000000-0005-0000-0000-000021000000}"/>
    <cellStyle name="20% - Accent4 2" xfId="52" xr:uid="{00000000-0005-0000-0000-000022000000}"/>
    <cellStyle name="20% - Accent5" xfId="53" xr:uid="{00000000-0005-0000-0000-000023000000}"/>
    <cellStyle name="20% - Accent5 2" xfId="54" xr:uid="{00000000-0005-0000-0000-000024000000}"/>
    <cellStyle name="20% - Accent6" xfId="55" xr:uid="{00000000-0005-0000-0000-000025000000}"/>
    <cellStyle name="20% - Accent6 2" xfId="56" xr:uid="{00000000-0005-0000-0000-000026000000}"/>
    <cellStyle name="20% - Акцент1 2" xfId="57" xr:uid="{00000000-0005-0000-0000-000027000000}"/>
    <cellStyle name="20% - Акцент1 2 2" xfId="893" xr:uid="{9CC99227-375B-490F-991D-8380E7C8B37A}"/>
    <cellStyle name="20% - Акцент2 2" xfId="58" xr:uid="{00000000-0005-0000-0000-000028000000}"/>
    <cellStyle name="20% - Акцент2 2 2" xfId="894" xr:uid="{3EB07689-7148-414C-96D9-47BF43E98A9E}"/>
    <cellStyle name="20% - Акцент3 2" xfId="59" xr:uid="{00000000-0005-0000-0000-000029000000}"/>
    <cellStyle name="20% - Акцент3 2 2" xfId="895" xr:uid="{FFEB6ACB-D27C-43B9-9591-7F8D18CA09A8}"/>
    <cellStyle name="20% - Акцент4 2" xfId="60" xr:uid="{00000000-0005-0000-0000-00002A000000}"/>
    <cellStyle name="20% - Акцент4 2 2" xfId="896" xr:uid="{33AFFEF7-8F00-4536-A68C-47C86D0EA517}"/>
    <cellStyle name="20% - Акцент5 2" xfId="61" xr:uid="{00000000-0005-0000-0000-00002B000000}"/>
    <cellStyle name="20% - Акцент5 2 2" xfId="897" xr:uid="{1FB7BEA3-26D3-46BC-967C-3C35A479114A}"/>
    <cellStyle name="20% - Акцент6 2" xfId="62" xr:uid="{00000000-0005-0000-0000-00002C000000}"/>
    <cellStyle name="20% - Акцент6 2 2" xfId="63" xr:uid="{00000000-0005-0000-0000-00002D000000}"/>
    <cellStyle name="20% - Акцент6 2 2 2" xfId="899" xr:uid="{5490A417-ABAD-41AD-986D-2AF37E71E95B}"/>
    <cellStyle name="40% - Accent1" xfId="64" xr:uid="{00000000-0005-0000-0000-00002E000000}"/>
    <cellStyle name="40% - Accent1 2" xfId="65" xr:uid="{00000000-0005-0000-0000-00002F000000}"/>
    <cellStyle name="40% - Accent2" xfId="66" xr:uid="{00000000-0005-0000-0000-000030000000}"/>
    <cellStyle name="40% - Accent2 2" xfId="67" xr:uid="{00000000-0005-0000-0000-000031000000}"/>
    <cellStyle name="40% - Accent3" xfId="68" xr:uid="{00000000-0005-0000-0000-000032000000}"/>
    <cellStyle name="40% - Accent3 2" xfId="69" xr:uid="{00000000-0005-0000-0000-000033000000}"/>
    <cellStyle name="40% - Accent4" xfId="70" xr:uid="{00000000-0005-0000-0000-000034000000}"/>
    <cellStyle name="40% - Accent4 2" xfId="71" xr:uid="{00000000-0005-0000-0000-000035000000}"/>
    <cellStyle name="40% - Accent5" xfId="72" xr:uid="{00000000-0005-0000-0000-000036000000}"/>
    <cellStyle name="40% - Accent5 2" xfId="73" xr:uid="{00000000-0005-0000-0000-000037000000}"/>
    <cellStyle name="40% - Accent6" xfId="74" xr:uid="{00000000-0005-0000-0000-000038000000}"/>
    <cellStyle name="40% - Accent6 2" xfId="75" xr:uid="{00000000-0005-0000-0000-000039000000}"/>
    <cellStyle name="40% - Акцент1 2" xfId="76" xr:uid="{00000000-0005-0000-0000-00003A000000}"/>
    <cellStyle name="40% - Акцент1 2 2" xfId="912" xr:uid="{DB755777-590F-4449-BEFC-7EF86F11F45F}"/>
    <cellStyle name="40% - Акцент2 2" xfId="77" xr:uid="{00000000-0005-0000-0000-00003B000000}"/>
    <cellStyle name="40% - Акцент2 2 2" xfId="913" xr:uid="{89203023-D2E3-4406-A5FC-02576A7D6ED3}"/>
    <cellStyle name="40% - Акцент3 2" xfId="78" xr:uid="{00000000-0005-0000-0000-00003C000000}"/>
    <cellStyle name="40% - Акцент3 2 2" xfId="914" xr:uid="{723108C1-FF96-4D6E-93EE-567C9D6940E6}"/>
    <cellStyle name="40% - Акцент4 2" xfId="79" xr:uid="{00000000-0005-0000-0000-00003D000000}"/>
    <cellStyle name="40% - Акцент4 2 2" xfId="915" xr:uid="{F6881A36-D0BA-4D69-ADD1-EB020E882C5C}"/>
    <cellStyle name="40% - Акцент5 2" xfId="80" xr:uid="{00000000-0005-0000-0000-00003E000000}"/>
    <cellStyle name="40% - Акцент5 2 2" xfId="916" xr:uid="{0E0CA35E-2DA6-4336-A1D0-46F18A1BF4EA}"/>
    <cellStyle name="40% - Акцент6 2" xfId="81" xr:uid="{00000000-0005-0000-0000-00003F000000}"/>
    <cellStyle name="40% - Акцент6 2 2" xfId="917" xr:uid="{A249F37D-496A-43D2-8C34-4D652C790431}"/>
    <cellStyle name="60% - Accent1" xfId="82" xr:uid="{00000000-0005-0000-0000-000040000000}"/>
    <cellStyle name="60% - Accent1 2" xfId="83" xr:uid="{00000000-0005-0000-0000-000041000000}"/>
    <cellStyle name="60% - Accent2" xfId="84" xr:uid="{00000000-0005-0000-0000-000042000000}"/>
    <cellStyle name="60% - Accent2 2" xfId="85" xr:uid="{00000000-0005-0000-0000-000043000000}"/>
    <cellStyle name="60% - Accent3" xfId="86" xr:uid="{00000000-0005-0000-0000-000044000000}"/>
    <cellStyle name="60% - Accent3 2" xfId="87" xr:uid="{00000000-0005-0000-0000-000045000000}"/>
    <cellStyle name="60% - Accent4" xfId="88" xr:uid="{00000000-0005-0000-0000-000046000000}"/>
    <cellStyle name="60% - Accent4 2" xfId="89" xr:uid="{00000000-0005-0000-0000-000047000000}"/>
    <cellStyle name="60% - Accent5" xfId="90" xr:uid="{00000000-0005-0000-0000-000048000000}"/>
    <cellStyle name="60% - Accent5 2" xfId="91" xr:uid="{00000000-0005-0000-0000-000049000000}"/>
    <cellStyle name="60% - Accent6" xfId="92" xr:uid="{00000000-0005-0000-0000-00004A000000}"/>
    <cellStyle name="60% - Accent6 2" xfId="93" xr:uid="{00000000-0005-0000-0000-00004B000000}"/>
    <cellStyle name="60% - Акцент1 2" xfId="94" xr:uid="{00000000-0005-0000-0000-00004C000000}"/>
    <cellStyle name="60% - Акцент2 2" xfId="95" xr:uid="{00000000-0005-0000-0000-00004D000000}"/>
    <cellStyle name="60% - Акцент3 2" xfId="96" xr:uid="{00000000-0005-0000-0000-00004E000000}"/>
    <cellStyle name="60% - Акцент4 2" xfId="97" xr:uid="{00000000-0005-0000-0000-00004F000000}"/>
    <cellStyle name="60% - Акцент5 2" xfId="98" xr:uid="{00000000-0005-0000-0000-000050000000}"/>
    <cellStyle name="60% - Акцент6 2" xfId="99" xr:uid="{00000000-0005-0000-0000-000051000000}"/>
    <cellStyle name="Accent1" xfId="100" xr:uid="{00000000-0005-0000-0000-000052000000}"/>
    <cellStyle name="Accent1 - 20%" xfId="101" xr:uid="{00000000-0005-0000-0000-000053000000}"/>
    <cellStyle name="Accent1 - 20% 2" xfId="102" xr:uid="{00000000-0005-0000-0000-000054000000}"/>
    <cellStyle name="Accent1 - 20% 3" xfId="103" xr:uid="{00000000-0005-0000-0000-000055000000}"/>
    <cellStyle name="Accent1 - 20% 4" xfId="104" xr:uid="{00000000-0005-0000-0000-000056000000}"/>
    <cellStyle name="Accent1 - 20% 5" xfId="105" xr:uid="{00000000-0005-0000-0000-000057000000}"/>
    <cellStyle name="Accent1 - 20% 6" xfId="106" xr:uid="{00000000-0005-0000-0000-000058000000}"/>
    <cellStyle name="Accent1 - 40%" xfId="107" xr:uid="{00000000-0005-0000-0000-000059000000}"/>
    <cellStyle name="Accent1 - 40% 2" xfId="108" xr:uid="{00000000-0005-0000-0000-00005A000000}"/>
    <cellStyle name="Accent1 - 40% 3" xfId="109" xr:uid="{00000000-0005-0000-0000-00005B000000}"/>
    <cellStyle name="Accent1 - 40% 4" xfId="110" xr:uid="{00000000-0005-0000-0000-00005C000000}"/>
    <cellStyle name="Accent1 - 40% 5" xfId="111" xr:uid="{00000000-0005-0000-0000-00005D000000}"/>
    <cellStyle name="Accent1 - 40% 6" xfId="112" xr:uid="{00000000-0005-0000-0000-00005E000000}"/>
    <cellStyle name="Accent1 - 60%" xfId="113" xr:uid="{00000000-0005-0000-0000-00005F000000}"/>
    <cellStyle name="Accent1 - 60% 2" xfId="114" xr:uid="{00000000-0005-0000-0000-000060000000}"/>
    <cellStyle name="Accent1 - 60% 3" xfId="115" xr:uid="{00000000-0005-0000-0000-000061000000}"/>
    <cellStyle name="Accent1 - 60% 4" xfId="116" xr:uid="{00000000-0005-0000-0000-000062000000}"/>
    <cellStyle name="Accent1 - 60% 5" xfId="117" xr:uid="{00000000-0005-0000-0000-000063000000}"/>
    <cellStyle name="Accent1 - 60% 6" xfId="118" xr:uid="{00000000-0005-0000-0000-000064000000}"/>
    <cellStyle name="Accent1 2" xfId="119" xr:uid="{00000000-0005-0000-0000-000065000000}"/>
    <cellStyle name="Accent1_акции по годам 2009-2012" xfId="120" xr:uid="{00000000-0005-0000-0000-000066000000}"/>
    <cellStyle name="Accent2" xfId="121" xr:uid="{00000000-0005-0000-0000-000067000000}"/>
    <cellStyle name="Accent2 - 20%" xfId="122" xr:uid="{00000000-0005-0000-0000-000068000000}"/>
    <cellStyle name="Accent2 - 20% 2" xfId="123" xr:uid="{00000000-0005-0000-0000-000069000000}"/>
    <cellStyle name="Accent2 - 20% 3" xfId="124" xr:uid="{00000000-0005-0000-0000-00006A000000}"/>
    <cellStyle name="Accent2 - 20% 4" xfId="125" xr:uid="{00000000-0005-0000-0000-00006B000000}"/>
    <cellStyle name="Accent2 - 20% 5" xfId="126" xr:uid="{00000000-0005-0000-0000-00006C000000}"/>
    <cellStyle name="Accent2 - 20% 6" xfId="127" xr:uid="{00000000-0005-0000-0000-00006D000000}"/>
    <cellStyle name="Accent2 - 40%" xfId="128" xr:uid="{00000000-0005-0000-0000-00006E000000}"/>
    <cellStyle name="Accent2 - 40% 2" xfId="129" xr:uid="{00000000-0005-0000-0000-00006F000000}"/>
    <cellStyle name="Accent2 - 40% 3" xfId="130" xr:uid="{00000000-0005-0000-0000-000070000000}"/>
    <cellStyle name="Accent2 - 40% 4" xfId="131" xr:uid="{00000000-0005-0000-0000-000071000000}"/>
    <cellStyle name="Accent2 - 40% 5" xfId="132" xr:uid="{00000000-0005-0000-0000-000072000000}"/>
    <cellStyle name="Accent2 - 40% 6" xfId="133" xr:uid="{00000000-0005-0000-0000-000073000000}"/>
    <cellStyle name="Accent2 - 60%" xfId="134" xr:uid="{00000000-0005-0000-0000-000074000000}"/>
    <cellStyle name="Accent2 - 60% 2" xfId="135" xr:uid="{00000000-0005-0000-0000-000075000000}"/>
    <cellStyle name="Accent2 - 60% 3" xfId="136" xr:uid="{00000000-0005-0000-0000-000076000000}"/>
    <cellStyle name="Accent2 - 60% 4" xfId="137" xr:uid="{00000000-0005-0000-0000-000077000000}"/>
    <cellStyle name="Accent2 - 60% 5" xfId="138" xr:uid="{00000000-0005-0000-0000-000078000000}"/>
    <cellStyle name="Accent2 - 60% 6" xfId="139" xr:uid="{00000000-0005-0000-0000-000079000000}"/>
    <cellStyle name="Accent2 2" xfId="140" xr:uid="{00000000-0005-0000-0000-00007A000000}"/>
    <cellStyle name="Accent2_акции по годам 2009-2012" xfId="141" xr:uid="{00000000-0005-0000-0000-00007B000000}"/>
    <cellStyle name="Accent3" xfId="142" xr:uid="{00000000-0005-0000-0000-00007C000000}"/>
    <cellStyle name="Accent3 - 20%" xfId="143" xr:uid="{00000000-0005-0000-0000-00007D000000}"/>
    <cellStyle name="Accent3 - 20% 2" xfId="144" xr:uid="{00000000-0005-0000-0000-00007E000000}"/>
    <cellStyle name="Accent3 - 20% 3" xfId="145" xr:uid="{00000000-0005-0000-0000-00007F000000}"/>
    <cellStyle name="Accent3 - 20% 4" xfId="146" xr:uid="{00000000-0005-0000-0000-000080000000}"/>
    <cellStyle name="Accent3 - 20% 5" xfId="147" xr:uid="{00000000-0005-0000-0000-000081000000}"/>
    <cellStyle name="Accent3 - 20% 6" xfId="148" xr:uid="{00000000-0005-0000-0000-000082000000}"/>
    <cellStyle name="Accent3 - 40%" xfId="149" xr:uid="{00000000-0005-0000-0000-000083000000}"/>
    <cellStyle name="Accent3 - 40% 2" xfId="150" xr:uid="{00000000-0005-0000-0000-000084000000}"/>
    <cellStyle name="Accent3 - 40% 3" xfId="151" xr:uid="{00000000-0005-0000-0000-000085000000}"/>
    <cellStyle name="Accent3 - 40% 4" xfId="152" xr:uid="{00000000-0005-0000-0000-000086000000}"/>
    <cellStyle name="Accent3 - 40% 5" xfId="153" xr:uid="{00000000-0005-0000-0000-000087000000}"/>
    <cellStyle name="Accent3 - 40% 6" xfId="154" xr:uid="{00000000-0005-0000-0000-000088000000}"/>
    <cellStyle name="Accent3 - 60%" xfId="155" xr:uid="{00000000-0005-0000-0000-000089000000}"/>
    <cellStyle name="Accent3 - 60% 2" xfId="156" xr:uid="{00000000-0005-0000-0000-00008A000000}"/>
    <cellStyle name="Accent3 - 60% 3" xfId="157" xr:uid="{00000000-0005-0000-0000-00008B000000}"/>
    <cellStyle name="Accent3 - 60% 4" xfId="158" xr:uid="{00000000-0005-0000-0000-00008C000000}"/>
    <cellStyle name="Accent3 - 60% 5" xfId="159" xr:uid="{00000000-0005-0000-0000-00008D000000}"/>
    <cellStyle name="Accent3 - 60% 6" xfId="160" xr:uid="{00000000-0005-0000-0000-00008E000000}"/>
    <cellStyle name="Accent3 2" xfId="161" xr:uid="{00000000-0005-0000-0000-00008F000000}"/>
    <cellStyle name="Accent3_7-р" xfId="162" xr:uid="{00000000-0005-0000-0000-000090000000}"/>
    <cellStyle name="Accent4" xfId="163" xr:uid="{00000000-0005-0000-0000-000091000000}"/>
    <cellStyle name="Accent4 - 20%" xfId="164" xr:uid="{00000000-0005-0000-0000-000092000000}"/>
    <cellStyle name="Accent4 - 20% 2" xfId="165" xr:uid="{00000000-0005-0000-0000-000093000000}"/>
    <cellStyle name="Accent4 - 20% 3" xfId="166" xr:uid="{00000000-0005-0000-0000-000094000000}"/>
    <cellStyle name="Accent4 - 20% 4" xfId="167" xr:uid="{00000000-0005-0000-0000-000095000000}"/>
    <cellStyle name="Accent4 - 20% 5" xfId="168" xr:uid="{00000000-0005-0000-0000-000096000000}"/>
    <cellStyle name="Accent4 - 20% 6" xfId="169" xr:uid="{00000000-0005-0000-0000-000097000000}"/>
    <cellStyle name="Accent4 - 40%" xfId="170" xr:uid="{00000000-0005-0000-0000-000098000000}"/>
    <cellStyle name="Accent4 - 40% 2" xfId="171" xr:uid="{00000000-0005-0000-0000-000099000000}"/>
    <cellStyle name="Accent4 - 40% 3" xfId="172" xr:uid="{00000000-0005-0000-0000-00009A000000}"/>
    <cellStyle name="Accent4 - 40% 4" xfId="173" xr:uid="{00000000-0005-0000-0000-00009B000000}"/>
    <cellStyle name="Accent4 - 40% 5" xfId="174" xr:uid="{00000000-0005-0000-0000-00009C000000}"/>
    <cellStyle name="Accent4 - 40% 6" xfId="175" xr:uid="{00000000-0005-0000-0000-00009D000000}"/>
    <cellStyle name="Accent4 - 60%" xfId="176" xr:uid="{00000000-0005-0000-0000-00009E000000}"/>
    <cellStyle name="Accent4 - 60% 2" xfId="177" xr:uid="{00000000-0005-0000-0000-00009F000000}"/>
    <cellStyle name="Accent4 - 60% 3" xfId="178" xr:uid="{00000000-0005-0000-0000-0000A0000000}"/>
    <cellStyle name="Accent4 - 60% 4" xfId="179" xr:uid="{00000000-0005-0000-0000-0000A1000000}"/>
    <cellStyle name="Accent4 - 60% 5" xfId="180" xr:uid="{00000000-0005-0000-0000-0000A2000000}"/>
    <cellStyle name="Accent4 - 60% 6" xfId="181" xr:uid="{00000000-0005-0000-0000-0000A3000000}"/>
    <cellStyle name="Accent4 2" xfId="182" xr:uid="{00000000-0005-0000-0000-0000A4000000}"/>
    <cellStyle name="Accent4_7-р" xfId="183" xr:uid="{00000000-0005-0000-0000-0000A5000000}"/>
    <cellStyle name="Accent5" xfId="184" xr:uid="{00000000-0005-0000-0000-0000A6000000}"/>
    <cellStyle name="Accent5 - 20%" xfId="185" xr:uid="{00000000-0005-0000-0000-0000A7000000}"/>
    <cellStyle name="Accent5 - 20% 2" xfId="186" xr:uid="{00000000-0005-0000-0000-0000A8000000}"/>
    <cellStyle name="Accent5 - 20% 3" xfId="187" xr:uid="{00000000-0005-0000-0000-0000A9000000}"/>
    <cellStyle name="Accent5 - 20% 4" xfId="188" xr:uid="{00000000-0005-0000-0000-0000AA000000}"/>
    <cellStyle name="Accent5 - 20% 5" xfId="189" xr:uid="{00000000-0005-0000-0000-0000AB000000}"/>
    <cellStyle name="Accent5 - 20% 6" xfId="190" xr:uid="{00000000-0005-0000-0000-0000AC000000}"/>
    <cellStyle name="Accent5 - 40%" xfId="191" xr:uid="{00000000-0005-0000-0000-0000AD000000}"/>
    <cellStyle name="Accent5 - 60%" xfId="192" xr:uid="{00000000-0005-0000-0000-0000AE000000}"/>
    <cellStyle name="Accent5 - 60% 2" xfId="193" xr:uid="{00000000-0005-0000-0000-0000AF000000}"/>
    <cellStyle name="Accent5 - 60% 3" xfId="194" xr:uid="{00000000-0005-0000-0000-0000B0000000}"/>
    <cellStyle name="Accent5 - 60% 4" xfId="195" xr:uid="{00000000-0005-0000-0000-0000B1000000}"/>
    <cellStyle name="Accent5 - 60% 5" xfId="196" xr:uid="{00000000-0005-0000-0000-0000B2000000}"/>
    <cellStyle name="Accent5 - 60% 6" xfId="197" xr:uid="{00000000-0005-0000-0000-0000B3000000}"/>
    <cellStyle name="Accent5 2" xfId="198" xr:uid="{00000000-0005-0000-0000-0000B4000000}"/>
    <cellStyle name="Accent5_7-р" xfId="199" xr:uid="{00000000-0005-0000-0000-0000B5000000}"/>
    <cellStyle name="Accent6" xfId="200" xr:uid="{00000000-0005-0000-0000-0000B6000000}"/>
    <cellStyle name="Accent6 - 20%" xfId="201" xr:uid="{00000000-0005-0000-0000-0000B7000000}"/>
    <cellStyle name="Accent6 - 40%" xfId="202" xr:uid="{00000000-0005-0000-0000-0000B8000000}"/>
    <cellStyle name="Accent6 - 40% 2" xfId="203" xr:uid="{00000000-0005-0000-0000-0000B9000000}"/>
    <cellStyle name="Accent6 - 40% 3" xfId="204" xr:uid="{00000000-0005-0000-0000-0000BA000000}"/>
    <cellStyle name="Accent6 - 40% 4" xfId="205" xr:uid="{00000000-0005-0000-0000-0000BB000000}"/>
    <cellStyle name="Accent6 - 40% 5" xfId="206" xr:uid="{00000000-0005-0000-0000-0000BC000000}"/>
    <cellStyle name="Accent6 - 40% 6" xfId="207" xr:uid="{00000000-0005-0000-0000-0000BD000000}"/>
    <cellStyle name="Accent6 - 60%" xfId="208" xr:uid="{00000000-0005-0000-0000-0000BE000000}"/>
    <cellStyle name="Accent6 - 60% 2" xfId="209" xr:uid="{00000000-0005-0000-0000-0000BF000000}"/>
    <cellStyle name="Accent6 - 60% 3" xfId="210" xr:uid="{00000000-0005-0000-0000-0000C0000000}"/>
    <cellStyle name="Accent6 - 60% 4" xfId="211" xr:uid="{00000000-0005-0000-0000-0000C1000000}"/>
    <cellStyle name="Accent6 - 60% 5" xfId="212" xr:uid="{00000000-0005-0000-0000-0000C2000000}"/>
    <cellStyle name="Accent6 - 60% 6" xfId="213" xr:uid="{00000000-0005-0000-0000-0000C3000000}"/>
    <cellStyle name="Accent6 2" xfId="214" xr:uid="{00000000-0005-0000-0000-0000C4000000}"/>
    <cellStyle name="Accent6_7-р" xfId="215" xr:uid="{00000000-0005-0000-0000-0000C5000000}"/>
    <cellStyle name="Annotations Cell - PerformancePoint" xfId="216" xr:uid="{00000000-0005-0000-0000-0000C6000000}"/>
    <cellStyle name="Arial007000001514155735" xfId="217" xr:uid="{00000000-0005-0000-0000-0000C7000000}"/>
    <cellStyle name="Arial007000001514155735 2" xfId="218" xr:uid="{00000000-0005-0000-0000-0000C8000000}"/>
    <cellStyle name="Arial007000001514155735 2 2" xfId="2406" xr:uid="{D07DB697-7890-4002-9E60-B143A2F49E1C}"/>
    <cellStyle name="Arial007000001514155735 3" xfId="2407" xr:uid="{A5A61BE5-DCF9-4346-A02A-F9EB97C7B574}"/>
    <cellStyle name="Arial0070000015536870911" xfId="219" xr:uid="{00000000-0005-0000-0000-0000C9000000}"/>
    <cellStyle name="Arial0070000015536870911 2" xfId="220" xr:uid="{00000000-0005-0000-0000-0000CA000000}"/>
    <cellStyle name="Arial0070000015536870911 2 2" xfId="2404" xr:uid="{13FCD857-D010-46EC-8D08-BCEE1DB8AA56}"/>
    <cellStyle name="Arial0070000015536870911 3" xfId="2151" xr:uid="{44807331-3523-4AA2-9D2D-F1242DFD409C}"/>
    <cellStyle name="Arial007000001565535" xfId="221" xr:uid="{00000000-0005-0000-0000-0000CB000000}"/>
    <cellStyle name="Arial007000001565535 2" xfId="222" xr:uid="{00000000-0005-0000-0000-0000CC000000}"/>
    <cellStyle name="Arial007000001565535 2 2" xfId="2402" xr:uid="{D934AE9A-BBC8-4EBE-A996-3AE2F02CBDE5}"/>
    <cellStyle name="Arial007000001565535 3" xfId="2403" xr:uid="{4A5F6FB9-4C69-42A3-A913-869ED319A811}"/>
    <cellStyle name="Arial0110010000536870911" xfId="223" xr:uid="{00000000-0005-0000-0000-0000CD000000}"/>
    <cellStyle name="Arial01101000015536870911" xfId="224" xr:uid="{00000000-0005-0000-0000-0000CE000000}"/>
    <cellStyle name="Arial01101000015536870911 10" xfId="3217" xr:uid="{531E8D1E-BE2A-4038-B741-04DDFEDE94AD}"/>
    <cellStyle name="Arial01101000015536870911 11" xfId="3150" xr:uid="{60384E28-CF3A-4839-91C7-B56DC7C10D5F}"/>
    <cellStyle name="Arial01101000015536870911 12" xfId="3431" xr:uid="{AD1C0544-7494-42FC-B168-7A3FDA7894F3}"/>
    <cellStyle name="Arial01101000015536870911 13" xfId="3701" xr:uid="{F3D5C249-1E0D-4B54-B7D0-989703BB9C25}"/>
    <cellStyle name="Arial01101000015536870911 14" xfId="3945" xr:uid="{BCCC1D82-8C4C-4C5E-B3EB-9611CC9FF4B9}"/>
    <cellStyle name="Arial01101000015536870911 15" xfId="4194" xr:uid="{1109B442-0AB3-439E-B80E-95FBB74B3B4A}"/>
    <cellStyle name="Arial01101000015536870911 2" xfId="1021" xr:uid="{89AB6A52-3D51-474B-8819-A9B0A3D68F69}"/>
    <cellStyle name="Arial01101000015536870911 3" xfId="1106" xr:uid="{20CDFE2A-B0E3-4C9F-9DFE-F9B2ADBE8DD5}"/>
    <cellStyle name="Arial01101000015536870911 4" xfId="1648" xr:uid="{5503A4C7-DAF4-4E06-B7C9-E08483000949}"/>
    <cellStyle name="Arial01101000015536870911 5" xfId="1544" xr:uid="{2B7DB0AD-E7CE-42F8-8188-3CEDAE158B28}"/>
    <cellStyle name="Arial01101000015536870911 6" xfId="1879" xr:uid="{B1CF6EEF-6DB8-4DFA-9654-C790DF9C9A54}"/>
    <cellStyle name="Arial01101000015536870911 7" xfId="2107" xr:uid="{9DEAF18C-2285-497A-B310-FA8885334F07}"/>
    <cellStyle name="Arial01101000015536870911 8" xfId="2401" xr:uid="{E81E8C42-11E3-4686-8210-9E48848195D9}"/>
    <cellStyle name="Arial01101000015536870911 9" xfId="2070" xr:uid="{BFD874DB-26A1-491E-880F-6D20E14738EC}"/>
    <cellStyle name="Arial017010000536870911" xfId="225" xr:uid="{00000000-0005-0000-0000-0000CF000000}"/>
    <cellStyle name="Arial018000000536870911" xfId="226" xr:uid="{00000000-0005-0000-0000-0000D0000000}"/>
    <cellStyle name="Arial10170100015536870911" xfId="227" xr:uid="{00000000-0005-0000-0000-0000D1000000}"/>
    <cellStyle name="Arial10170100015536870911 2" xfId="228" xr:uid="{00000000-0005-0000-0000-0000D2000000}"/>
    <cellStyle name="Arial10170100015536870911 2 2" xfId="2365" xr:uid="{C2CBB2E7-A3E1-43DA-99A7-DEE8528A30C3}"/>
    <cellStyle name="Arial10170100015536870911 3" xfId="2371" xr:uid="{3D89F954-46E8-445B-9E3A-DBB00ED4B366}"/>
    <cellStyle name="Arial107000000536870911" xfId="229" xr:uid="{00000000-0005-0000-0000-0000D3000000}"/>
    <cellStyle name="Arial107000001514155735" xfId="230" xr:uid="{00000000-0005-0000-0000-0000D4000000}"/>
    <cellStyle name="Arial107000001514155735 2" xfId="231" xr:uid="{00000000-0005-0000-0000-0000D5000000}"/>
    <cellStyle name="Arial107000001514155735 2 2" xfId="2346" xr:uid="{E26E19E3-AB6E-4582-8773-E61275FF5119}"/>
    <cellStyle name="Arial107000001514155735 3" xfId="2152" xr:uid="{23876C2F-CC24-4B39-88D1-3958474F52EE}"/>
    <cellStyle name="Arial107000001514155735FMT" xfId="232" xr:uid="{00000000-0005-0000-0000-0000D6000000}"/>
    <cellStyle name="Arial107000001514155735FMT 2" xfId="233" xr:uid="{00000000-0005-0000-0000-0000D7000000}"/>
    <cellStyle name="Arial107000001514155735FMT 2 2" xfId="2334" xr:uid="{22CE464A-8C37-46DF-A7A5-F31E96480B2D}"/>
    <cellStyle name="Arial107000001514155735FMT 3" xfId="2340" xr:uid="{E440248E-E67E-415A-A9A5-3E667A245B87}"/>
    <cellStyle name="Arial1070000015536870911" xfId="234" xr:uid="{00000000-0005-0000-0000-0000D8000000}"/>
    <cellStyle name="Arial1070000015536870911 2" xfId="235" xr:uid="{00000000-0005-0000-0000-0000D9000000}"/>
    <cellStyle name="Arial1070000015536870911 2 2" xfId="2323" xr:uid="{F6A89B37-5D08-42B0-B8CE-71B945B72CB9}"/>
    <cellStyle name="Arial1070000015536870911 3" xfId="2160" xr:uid="{1E62B473-CD8B-42C3-B4E8-3BED35CC7DD7}"/>
    <cellStyle name="Arial1070000015536870911FMT" xfId="236" xr:uid="{00000000-0005-0000-0000-0000DA000000}"/>
    <cellStyle name="Arial1070000015536870911FMT 2" xfId="237" xr:uid="{00000000-0005-0000-0000-0000DB000000}"/>
    <cellStyle name="Arial1070000015536870911FMT 2 2" xfId="2249" xr:uid="{8506FACF-219F-431B-AD8E-76E5F8C1AFC1}"/>
    <cellStyle name="Arial1070000015536870911FMT 3" xfId="2317" xr:uid="{C15AE3F7-6E89-4C28-8657-16732240A445}"/>
    <cellStyle name="Arial107000001565535" xfId="238" xr:uid="{00000000-0005-0000-0000-0000DC000000}"/>
    <cellStyle name="Arial107000001565535 2" xfId="239" xr:uid="{00000000-0005-0000-0000-0000DD000000}"/>
    <cellStyle name="Arial107000001565535 2 2" xfId="1880" xr:uid="{01BA3C3F-45AD-468F-AF19-4E8F72DDA55F}"/>
    <cellStyle name="Arial107000001565535 3" xfId="1881" xr:uid="{B0FEEC56-288D-421D-B613-B6282FCC1459}"/>
    <cellStyle name="Arial107000001565535FMT" xfId="240" xr:uid="{00000000-0005-0000-0000-0000DE000000}"/>
    <cellStyle name="Arial107000001565535FMT 2" xfId="241" xr:uid="{00000000-0005-0000-0000-0000DF000000}"/>
    <cellStyle name="Arial107000001565535FMT 2 2" xfId="1864" xr:uid="{A7608299-F73C-46EA-8187-3EDF2D9EAB1B}"/>
    <cellStyle name="Arial107000001565535FMT 3" xfId="1878" xr:uid="{B0CEC3B2-1112-4C84-9528-1A488248B8CD}"/>
    <cellStyle name="Arial117100000536870911" xfId="242" xr:uid="{00000000-0005-0000-0000-0000E0000000}"/>
    <cellStyle name="Arial118000000536870911" xfId="243" xr:uid="{00000000-0005-0000-0000-0000E1000000}"/>
    <cellStyle name="Arial2110100000536870911" xfId="244" xr:uid="{00000000-0005-0000-0000-0000E2000000}"/>
    <cellStyle name="Arial21101000015536870911" xfId="245" xr:uid="{00000000-0005-0000-0000-0000E3000000}"/>
    <cellStyle name="Arial21101000015536870911 10" xfId="2764" xr:uid="{5EBE0B13-AE36-43DD-B79E-187AA0BE86B1}"/>
    <cellStyle name="Arial21101000015536870911 11" xfId="1090" xr:uid="{96256EE0-2E37-4D0D-8042-6840EA772A58}"/>
    <cellStyle name="Arial21101000015536870911 12" xfId="2765" xr:uid="{A6070943-50C8-45BE-9084-20CEEA5609B7}"/>
    <cellStyle name="Arial21101000015536870911 13" xfId="3113" xr:uid="{079F4826-C360-4CA8-AA14-B102394B7404}"/>
    <cellStyle name="Arial21101000015536870911 14" xfId="3381" xr:uid="{EC74A33A-58E7-4A25-A50C-D11A41C4D83B}"/>
    <cellStyle name="Arial21101000015536870911 15" xfId="3649" xr:uid="{E9ED5775-5D02-4377-9D87-6369509FEC76}"/>
    <cellStyle name="Arial21101000015536870911 2" xfId="1034" xr:uid="{99846D23-15E3-4F76-ADB8-C9D05087FA05}"/>
    <cellStyle name="Arial21101000015536870911 3" xfId="1076" xr:uid="{12D68F27-F571-4ED9-A697-E3F16BACA0AF}"/>
    <cellStyle name="Arial21101000015536870911 4" xfId="995" xr:uid="{56C7E408-445E-4944-AA65-8C079EFF5F4F}"/>
    <cellStyle name="Arial21101000015536870911 5" xfId="1092" xr:uid="{C103AD3A-F466-4DED-8CC6-64E8A9F441C1}"/>
    <cellStyle name="Arial21101000015536870911 6" xfId="872" xr:uid="{A6AA4D34-6481-42F9-A55D-492616E92A15}"/>
    <cellStyle name="Arial21101000015536870911 7" xfId="1096" xr:uid="{82D22119-2BC2-42A2-B4FC-10C2FFCF1FFC}"/>
    <cellStyle name="Arial21101000015536870911 8" xfId="1831" xr:uid="{D0CCD56D-8563-4F14-A92C-4AAE76945E65}"/>
    <cellStyle name="Arial21101000015536870911 9" xfId="1050" xr:uid="{CFF444C4-EF9D-4FA1-B9AC-E257C805A944}"/>
    <cellStyle name="Arial2170000015536870911" xfId="246" xr:uid="{00000000-0005-0000-0000-0000E4000000}"/>
    <cellStyle name="Arial2170000015536870911 2" xfId="247" xr:uid="{00000000-0005-0000-0000-0000E5000000}"/>
    <cellStyle name="Arial2170000015536870911 2 2" xfId="1617" xr:uid="{AB842439-2197-4D0E-A617-049FD5BDE00D}"/>
    <cellStyle name="Arial2170000015536870911 3" xfId="1824" xr:uid="{961D441A-35E4-460C-80D9-ADF799771DD3}"/>
    <cellStyle name="Arial2170000015536870911FMT" xfId="248" xr:uid="{00000000-0005-0000-0000-0000E6000000}"/>
    <cellStyle name="Arial2170000015536870911FMT 2" xfId="249" xr:uid="{00000000-0005-0000-0000-0000E7000000}"/>
    <cellStyle name="Arial2170000015536870911FMT 2 2" xfId="1601" xr:uid="{F8D6AB7A-52EA-4D92-B919-DB563F260445}"/>
    <cellStyle name="Arial2170000015536870911FMT 3" xfId="1608" xr:uid="{AFA66EF1-6488-46BE-8487-EDA700CE3764}"/>
    <cellStyle name="Background" xfId="250" xr:uid="{00000000-0005-0000-0000-0000E8000000}"/>
    <cellStyle name="Bad" xfId="251" xr:uid="{00000000-0005-0000-0000-0000E9000000}"/>
    <cellStyle name="Bad 2" xfId="252" xr:uid="{00000000-0005-0000-0000-0000EA000000}"/>
    <cellStyle name="Calc Currency (0)" xfId="253" xr:uid="{00000000-0005-0000-0000-0000EB000000}"/>
    <cellStyle name="Calc Currency (2)" xfId="254" xr:uid="{00000000-0005-0000-0000-0000EC000000}"/>
    <cellStyle name="Calc Percent (0)" xfId="255" xr:uid="{00000000-0005-0000-0000-0000ED000000}"/>
    <cellStyle name="Calc Percent (1)" xfId="256" xr:uid="{00000000-0005-0000-0000-0000EE000000}"/>
    <cellStyle name="Calc Percent (2)" xfId="257" xr:uid="{00000000-0005-0000-0000-0000EF000000}"/>
    <cellStyle name="Calc Units (0)" xfId="258" xr:uid="{00000000-0005-0000-0000-0000F0000000}"/>
    <cellStyle name="Calc Units (1)" xfId="259" xr:uid="{00000000-0005-0000-0000-0000F1000000}"/>
    <cellStyle name="Calc Units (2)" xfId="260" xr:uid="{00000000-0005-0000-0000-0000F2000000}"/>
    <cellStyle name="Calculation" xfId="261" xr:uid="{00000000-0005-0000-0000-0000F3000000}"/>
    <cellStyle name="Calculation 10" xfId="1030" xr:uid="{A2B003BE-548C-4CF0-B29C-B25E77F1F249}"/>
    <cellStyle name="Calculation 11" xfId="2697" xr:uid="{A4C3A6ED-78F0-4545-A2EB-621CE4B6B4BC}"/>
    <cellStyle name="Calculation 12" xfId="1032" xr:uid="{E8E3AD04-A87E-4204-81A8-10BF7E918ECF}"/>
    <cellStyle name="Calculation 13" xfId="2699" xr:uid="{AD95A817-B07A-42AB-9033-83CD14E5EA4B}"/>
    <cellStyle name="Calculation 14" xfId="1041" xr:uid="{6CF55C72-49AE-44A3-8829-755C7C17C7B2}"/>
    <cellStyle name="Calculation 15" xfId="2731" xr:uid="{5EF1BD32-1C60-4C48-B179-0796840F0BDD}"/>
    <cellStyle name="Calculation 16" xfId="1052" xr:uid="{113BFEEC-B413-48D8-A91E-E5898EE17351}"/>
    <cellStyle name="Calculation 2" xfId="262" xr:uid="{00000000-0005-0000-0000-0000F4000000}"/>
    <cellStyle name="Calculation 2 10" xfId="2696" xr:uid="{601F17C6-CB37-4D26-ABFE-065DC83A0C3E}"/>
    <cellStyle name="Calculation 2 11" xfId="1031" xr:uid="{2996F7A2-E11C-4C06-AFB5-2CAA4DFDB1D2}"/>
    <cellStyle name="Calculation 2 12" xfId="2698" xr:uid="{28E09603-9187-4C4F-9963-BE450A886A6D}"/>
    <cellStyle name="Calculation 2 13" xfId="1040" xr:uid="{6BA7B948-B894-462F-9018-500B63815F56}"/>
    <cellStyle name="Calculation 2 14" xfId="2724" xr:uid="{CD3D0B47-265F-4306-9A3D-C668750D2E12}"/>
    <cellStyle name="Calculation 2 15" xfId="1051" xr:uid="{B574A605-6E2A-4D67-AF08-E034C36E89EF}"/>
    <cellStyle name="Calculation 2 2" xfId="1045" xr:uid="{B0BACFAB-20A9-47EF-8424-4507F7EB8F24}"/>
    <cellStyle name="Calculation 2 3" xfId="1042" xr:uid="{3D364C8C-8740-4EE6-8E0F-8FFB82070201}"/>
    <cellStyle name="Calculation 2 4" xfId="1010" xr:uid="{6E8BA349-AB17-4E38-94D6-95F91AE0B8D6}"/>
    <cellStyle name="Calculation 2 5" xfId="1047" xr:uid="{A347F658-6FCC-4C98-AA01-DADF3523E72C}"/>
    <cellStyle name="Calculation 2 6" xfId="1008" xr:uid="{3FF27884-E2EC-437A-B505-C315DF69AA02}"/>
    <cellStyle name="Calculation 2 7" xfId="1046" xr:uid="{330AB029-594C-44F2-B24B-3EFEDDF52281}"/>
    <cellStyle name="Calculation 2 8" xfId="1004" xr:uid="{664A3DB5-8AF1-4530-9AD3-ECBCA2D4D811}"/>
    <cellStyle name="Calculation 2 9" xfId="1029" xr:uid="{731EF263-2188-43C7-B306-C5FB8185B282}"/>
    <cellStyle name="Calculation 3" xfId="1044" xr:uid="{1C47C037-4069-41B5-BA70-43107DD53C11}"/>
    <cellStyle name="Calculation 4" xfId="1043" xr:uid="{0F91A5AA-9376-4F10-8841-74C837D33C4E}"/>
    <cellStyle name="Calculation 5" xfId="1009" xr:uid="{B5FDE8E1-3052-431F-99CC-D46F02D3C9C8}"/>
    <cellStyle name="Calculation 6" xfId="1048" xr:uid="{FC890D29-79EF-45E8-B8E9-C547FA070FBA}"/>
    <cellStyle name="Calculation 7" xfId="1007" xr:uid="{02A99038-A79E-4023-9530-98F883193306}"/>
    <cellStyle name="Calculation 8" xfId="1049" xr:uid="{14C51FA5-30FE-4B6F-99D7-24ACE4251539}"/>
    <cellStyle name="Calculation 9" xfId="1003" xr:uid="{D789C07A-833D-4520-B37C-6A757ADBA68E}"/>
    <cellStyle name="Check Cell" xfId="263" xr:uid="{00000000-0005-0000-0000-0000F5000000}"/>
    <cellStyle name="Check Cell 2" xfId="264" xr:uid="{00000000-0005-0000-0000-0000F6000000}"/>
    <cellStyle name="Comma [00]" xfId="265" xr:uid="{00000000-0005-0000-0000-0000F7000000}"/>
    <cellStyle name="Comma 2" xfId="266" xr:uid="{00000000-0005-0000-0000-0000F8000000}"/>
    <cellStyle name="Comma 3" xfId="267" xr:uid="{00000000-0005-0000-0000-0000F9000000}"/>
    <cellStyle name="Currency [00]" xfId="268" xr:uid="{00000000-0005-0000-0000-0000FA000000}"/>
    <cellStyle name="Data Cell - PerformancePoint" xfId="269" xr:uid="{00000000-0005-0000-0000-0000FB000000}"/>
    <cellStyle name="Data Entry Cell - PerformancePoint" xfId="270" xr:uid="{00000000-0005-0000-0000-0000FC000000}"/>
    <cellStyle name="Date Short" xfId="271" xr:uid="{00000000-0005-0000-0000-0000FD000000}"/>
    <cellStyle name="Default" xfId="272" xr:uid="{00000000-0005-0000-0000-0000FE000000}"/>
    <cellStyle name="Default 2" xfId="1053" xr:uid="{EF42D0D6-A312-4C24-94D2-8C0737A49089}"/>
    <cellStyle name="Dezimal [0]_PERSONAL" xfId="273" xr:uid="{00000000-0005-0000-0000-0000FF000000}"/>
    <cellStyle name="Dezimal_PERSONAL" xfId="274" xr:uid="{00000000-0005-0000-0000-000000010000}"/>
    <cellStyle name="Emphasis 1" xfId="275" xr:uid="{00000000-0005-0000-0000-000001010000}"/>
    <cellStyle name="Emphasis 1 2" xfId="276" xr:uid="{00000000-0005-0000-0000-000002010000}"/>
    <cellStyle name="Emphasis 1 2 2" xfId="1056" xr:uid="{EA8EC5E3-6E9F-4880-8D07-FC88F507B71B}"/>
    <cellStyle name="Emphasis 1 3" xfId="277" xr:uid="{00000000-0005-0000-0000-000003010000}"/>
    <cellStyle name="Emphasis 1 3 2" xfId="1057" xr:uid="{32155975-8F1E-4EE5-8FB0-4D87CDF1557F}"/>
    <cellStyle name="Emphasis 1 4" xfId="278" xr:uid="{00000000-0005-0000-0000-000004010000}"/>
    <cellStyle name="Emphasis 1 4 2" xfId="1058" xr:uid="{39610AB6-B130-4452-88F4-0A6DE4316D00}"/>
    <cellStyle name="Emphasis 1 5" xfId="279" xr:uid="{00000000-0005-0000-0000-000005010000}"/>
    <cellStyle name="Emphasis 1 5 2" xfId="1059" xr:uid="{DF086335-920D-4794-8CB8-B2277B6A6CCB}"/>
    <cellStyle name="Emphasis 1 6" xfId="280" xr:uid="{00000000-0005-0000-0000-000006010000}"/>
    <cellStyle name="Emphasis 1 6 2" xfId="1060" xr:uid="{FBE2B6B6-7FA3-4FE9-8B5C-1ADC73F00BBF}"/>
    <cellStyle name="Emphasis 1 7" xfId="1055" xr:uid="{350C9D21-F8E4-42BF-A72A-8C33881ECBC9}"/>
    <cellStyle name="Emphasis 2" xfId="281" xr:uid="{00000000-0005-0000-0000-000007010000}"/>
    <cellStyle name="Emphasis 2 2" xfId="282" xr:uid="{00000000-0005-0000-0000-000008010000}"/>
    <cellStyle name="Emphasis 2 2 2" xfId="1062" xr:uid="{905C22CB-DA47-45FC-9AB6-1A502DF0C2BC}"/>
    <cellStyle name="Emphasis 2 3" xfId="283" xr:uid="{00000000-0005-0000-0000-000009010000}"/>
    <cellStyle name="Emphasis 2 3 2" xfId="1063" xr:uid="{C2CB6D15-B878-4069-85B9-70019E3B0C1A}"/>
    <cellStyle name="Emphasis 2 4" xfId="284" xr:uid="{00000000-0005-0000-0000-00000A010000}"/>
    <cellStyle name="Emphasis 2 4 2" xfId="1064" xr:uid="{057E4686-ED84-4A69-AC33-155B0DCEEDCF}"/>
    <cellStyle name="Emphasis 2 5" xfId="285" xr:uid="{00000000-0005-0000-0000-00000B010000}"/>
    <cellStyle name="Emphasis 2 5 2" xfId="1065" xr:uid="{D9A0E421-E57F-4F22-80FE-E0E8299BB0EC}"/>
    <cellStyle name="Emphasis 2 6" xfId="286" xr:uid="{00000000-0005-0000-0000-00000C010000}"/>
    <cellStyle name="Emphasis 2 6 2" xfId="1066" xr:uid="{5B7E4790-5E60-4470-9C06-9C5521C3CB66}"/>
    <cellStyle name="Emphasis 2 7" xfId="1061" xr:uid="{E0955C17-CB86-42B0-88FF-3319E421AF14}"/>
    <cellStyle name="Emphasis 3" xfId="287" xr:uid="{00000000-0005-0000-0000-00000D010000}"/>
    <cellStyle name="Emphasis 3 2" xfId="1067" xr:uid="{4C6F682D-1ED2-4526-9991-6025EDBB6B15}"/>
    <cellStyle name="Enter Currency (0)" xfId="288" xr:uid="{00000000-0005-0000-0000-00000E010000}"/>
    <cellStyle name="Enter Currency (0) 2" xfId="1068" xr:uid="{AB020335-9192-4726-8142-5A0277BF1B60}"/>
    <cellStyle name="Enter Currency (2)" xfId="289" xr:uid="{00000000-0005-0000-0000-00000F010000}"/>
    <cellStyle name="Enter Currency (2) 2" xfId="1069" xr:uid="{C7206225-E6EB-4699-A4D1-F503A8769876}"/>
    <cellStyle name="Enter Units (0)" xfId="290" xr:uid="{00000000-0005-0000-0000-000010010000}"/>
    <cellStyle name="Enter Units (0) 2" xfId="1070" xr:uid="{7362441A-6B7D-49C6-A6F7-B793F31B61DF}"/>
    <cellStyle name="Enter Units (1)" xfId="291" xr:uid="{00000000-0005-0000-0000-000011010000}"/>
    <cellStyle name="Enter Units (1) 2" xfId="1071" xr:uid="{936C9A13-B9AE-4194-90E7-107B0E1088F8}"/>
    <cellStyle name="Enter Units (2)" xfId="292" xr:uid="{00000000-0005-0000-0000-000012010000}"/>
    <cellStyle name="Enter Units (2) 2" xfId="1072" xr:uid="{F1D43B17-C1DF-4DF3-9006-3CC98C0DB11D}"/>
    <cellStyle name="Euro" xfId="293" xr:uid="{00000000-0005-0000-0000-000013010000}"/>
    <cellStyle name="Euro 2" xfId="294" xr:uid="{00000000-0005-0000-0000-000014010000}"/>
    <cellStyle name="Euro 3" xfId="295" xr:uid="{00000000-0005-0000-0000-000015010000}"/>
    <cellStyle name="Explanatory Text" xfId="296" xr:uid="{00000000-0005-0000-0000-000016010000}"/>
    <cellStyle name="Explanatory Text 2" xfId="297" xr:uid="{00000000-0005-0000-0000-000017010000}"/>
    <cellStyle name="Explanatory Text 2 2" xfId="1077" xr:uid="{9613F1F6-9C42-43DE-A168-3F68C32B1639}"/>
    <cellStyle name="Formula" xfId="298" xr:uid="{00000000-0005-0000-0000-000018010000}"/>
    <cellStyle name="Formula 0.0%" xfId="299" xr:uid="{00000000-0005-0000-0000-000019010000}"/>
    <cellStyle name="Good" xfId="300" xr:uid="{00000000-0005-0000-0000-00001A010000}"/>
    <cellStyle name="Good 2" xfId="301" xr:uid="{00000000-0005-0000-0000-00001B010000}"/>
    <cellStyle name="Good 3" xfId="302" xr:uid="{00000000-0005-0000-0000-00001C010000}"/>
    <cellStyle name="Good 4" xfId="303" xr:uid="{00000000-0005-0000-0000-00001D010000}"/>
    <cellStyle name="Good_7-р_Из_Системы" xfId="304" xr:uid="{00000000-0005-0000-0000-00001E010000}"/>
    <cellStyle name="Header" xfId="305" xr:uid="{00000000-0005-0000-0000-00001F010000}"/>
    <cellStyle name="Header1" xfId="306" xr:uid="{00000000-0005-0000-0000-000020010000}"/>
    <cellStyle name="Header1 2" xfId="1084" xr:uid="{67B3711C-0001-43DC-B341-7AA340E63A42}"/>
    <cellStyle name="Header2" xfId="307" xr:uid="{00000000-0005-0000-0000-000021010000}"/>
    <cellStyle name="Header2 10" xfId="1019" xr:uid="{1D962E1D-5539-4EDC-A177-60984D24B3CC}"/>
    <cellStyle name="Header2 2" xfId="1085" xr:uid="{43E9A76E-D849-4F06-A78C-1C34DC8FA029}"/>
    <cellStyle name="Header2 3" xfId="1017" xr:uid="{D20BEA45-BBF3-43A9-88ED-27BD6A1030C1}"/>
    <cellStyle name="Header2 4" xfId="1027" xr:uid="{399C629D-F086-4AC5-AFEA-2E444C000206}"/>
    <cellStyle name="Header2 5" xfId="1005" xr:uid="{B14A9EB3-D47B-4750-8304-E79BE27DD2D2}"/>
    <cellStyle name="Header2 6" xfId="1018" xr:uid="{8DB80E59-68CC-4861-8C5F-196B238AD28C}"/>
    <cellStyle name="Header2 7" xfId="1002" xr:uid="{CE40B7F2-06D6-434F-A462-6DA89A3A5EC3}"/>
    <cellStyle name="Header2 8" xfId="1020" xr:uid="{B006ADF8-8C39-46BC-9B6F-332F25DD0DC3}"/>
    <cellStyle name="Header2 9" xfId="1006" xr:uid="{1D47C350-C86D-455D-9661-9CD2DD2FAD58}"/>
    <cellStyle name="Header3" xfId="308" xr:uid="{00000000-0005-0000-0000-000022010000}"/>
    <cellStyle name="Heading 1" xfId="309" xr:uid="{00000000-0005-0000-0000-000023010000}"/>
    <cellStyle name="Heading 1 2" xfId="310" xr:uid="{00000000-0005-0000-0000-000024010000}"/>
    <cellStyle name="Heading 1 2 2" xfId="1087" xr:uid="{2B4FCA7F-30B2-4007-ACBE-81E4FF3CFD5F}"/>
    <cellStyle name="Heading 2" xfId="311" xr:uid="{00000000-0005-0000-0000-000025010000}"/>
    <cellStyle name="Heading 2 2" xfId="312" xr:uid="{00000000-0005-0000-0000-000026010000}"/>
    <cellStyle name="Heading 2 2 2" xfId="1089" xr:uid="{08A6DB30-D96C-4886-9C79-8055BBBB88A5}"/>
    <cellStyle name="Heading 3" xfId="313" xr:uid="{00000000-0005-0000-0000-000027010000}"/>
    <cellStyle name="Heading 3 2" xfId="314" xr:uid="{00000000-0005-0000-0000-000028010000}"/>
    <cellStyle name="Heading 3 2 2" xfId="1091" xr:uid="{D12E04C3-79C1-4086-80AE-96E1A7C17D8B}"/>
    <cellStyle name="Heading 4" xfId="315" xr:uid="{00000000-0005-0000-0000-000029010000}"/>
    <cellStyle name="Heading 4 2" xfId="316" xr:uid="{00000000-0005-0000-0000-00002A010000}"/>
    <cellStyle name="Heading 4 2 2" xfId="1093" xr:uid="{C55E0C11-BB2B-4B9E-B29A-3DB4D5E421D8}"/>
    <cellStyle name="Input" xfId="317" xr:uid="{00000000-0005-0000-0000-00002B010000}"/>
    <cellStyle name="Input 10" xfId="866" xr:uid="{F1471B75-9D2F-4A9B-98E6-D1290154D449}"/>
    <cellStyle name="Input 11" xfId="1022" xr:uid="{38BA3F14-3295-4A36-BE76-D74E419BA508}"/>
    <cellStyle name="Input 12" xfId="1843" xr:uid="{6988D023-2782-409B-A7BA-45316959CEF1}"/>
    <cellStyle name="Input 13" xfId="1024" xr:uid="{CEE59E66-9584-4D83-B92B-2D0AEF98C669}"/>
    <cellStyle name="Input 14" xfId="1592" xr:uid="{94B43630-DE1A-4F5E-9B66-130B9698B71D}"/>
    <cellStyle name="Input 15" xfId="1026" xr:uid="{781B930E-C15C-49EC-837B-660F951E7B94}"/>
    <cellStyle name="Input 16" xfId="2387" xr:uid="{6618A6FB-BA16-4C27-BF72-14A4914F935B}"/>
    <cellStyle name="Input 2" xfId="318" xr:uid="{00000000-0005-0000-0000-00002C010000}"/>
    <cellStyle name="Input 2 10" xfId="1023" xr:uid="{907C50F5-7116-4B8F-B0A5-6B6B6CAF2F5E}"/>
    <cellStyle name="Input 2 11" xfId="1849" xr:uid="{DE79597E-BC8D-462E-978C-2B2138B240F9}"/>
    <cellStyle name="Input 2 12" xfId="1025" xr:uid="{49E8F16C-69A6-4BCC-A5AD-9B5004023D3F}"/>
    <cellStyle name="Input 2 13" xfId="1839" xr:uid="{A6E2BF3D-6BEB-4C37-8A14-9DE364859846}"/>
    <cellStyle name="Input 2 14" xfId="1028" xr:uid="{FD50558D-F729-4A3C-81DB-AB16DD3E3B25}"/>
    <cellStyle name="Input 2 15" xfId="2400" xr:uid="{353FA6EA-7681-40F7-B148-746550F4D3C6}"/>
    <cellStyle name="Input 2 2" xfId="1095" xr:uid="{3443FF2B-381E-4FED-97E9-E2BF01E467E8}"/>
    <cellStyle name="Input 2 3" xfId="1015" xr:uid="{2D43D4DE-9D3E-4F76-8295-1FFE1EFD4AB8}"/>
    <cellStyle name="Input 2 4" xfId="1037" xr:uid="{70CD3044-505A-481C-9904-4603DAFF2946}"/>
    <cellStyle name="Input 2 5" xfId="1013" xr:uid="{C80EDC18-52E2-4BE4-8B76-9F927A516AE2}"/>
    <cellStyle name="Input 2 6" xfId="1039" xr:uid="{4D48D552-7341-4A79-914D-328C7245BEE6}"/>
    <cellStyle name="Input 2 7" xfId="1011" xr:uid="{F7FB1FA8-56FB-4E35-A069-B088D1EEC05F}"/>
    <cellStyle name="Input 2 8" xfId="1035" xr:uid="{054AC27B-D25E-435A-BA79-E324E5E7BCAF}"/>
    <cellStyle name="Input 2 9" xfId="859" xr:uid="{A7B3906A-CB17-472F-A910-02BFBB5DFB73}"/>
    <cellStyle name="Input 3" xfId="1094" xr:uid="{B972A3A1-82D7-4A91-A1DD-8ACAD7AAE387}"/>
    <cellStyle name="Input 4" xfId="1016" xr:uid="{531498AE-8FBC-47E5-9DDC-936780BAF5D2}"/>
    <cellStyle name="Input 5" xfId="1036" xr:uid="{456D6B2C-0E85-4FD1-8576-8C50C3C61879}"/>
    <cellStyle name="Input 6" xfId="1014" xr:uid="{E4544766-528A-428B-983A-1CC24A311FBC}"/>
    <cellStyle name="Input 7" xfId="1038" xr:uid="{85FA2A0E-F4BD-4E39-8178-E8445E66E591}"/>
    <cellStyle name="Input 8" xfId="1012" xr:uid="{F9677777-8C3B-4D24-8ADF-13D503622EF5}"/>
    <cellStyle name="Input 9" xfId="1033" xr:uid="{D18D4347-5874-4D36-B39B-FBBAC7528F61}"/>
    <cellStyle name="Input cell" xfId="319" xr:uid="{00000000-0005-0000-0000-00002D010000}"/>
    <cellStyle name="Input cell 0.0%" xfId="320" xr:uid="{00000000-0005-0000-0000-00002E010000}"/>
    <cellStyle name="kpmgTableTitle" xfId="321" xr:uid="{00000000-0005-0000-0000-00002F010000}"/>
    <cellStyle name="Link Currency (0)" xfId="322" xr:uid="{00000000-0005-0000-0000-000030010000}"/>
    <cellStyle name="Link Currency (0) 2" xfId="1097" xr:uid="{39577F40-B1DC-4225-BB2F-2F9EFEE8DF44}"/>
    <cellStyle name="Link Currency (2)" xfId="323" xr:uid="{00000000-0005-0000-0000-000031010000}"/>
    <cellStyle name="Link Currency (2) 2" xfId="1098" xr:uid="{81812744-11D4-4668-A236-E4774B24E148}"/>
    <cellStyle name="Link Units (0)" xfId="324" xr:uid="{00000000-0005-0000-0000-000032010000}"/>
    <cellStyle name="Link Units (0) 2" xfId="1099" xr:uid="{C11D8A9E-3E4A-49DB-84BA-F3311E9DAD78}"/>
    <cellStyle name="Link Units (1)" xfId="325" xr:uid="{00000000-0005-0000-0000-000033010000}"/>
    <cellStyle name="Link Units (1) 2" xfId="1100" xr:uid="{D60D3208-1069-4100-A2A6-4DFD638DFF7D}"/>
    <cellStyle name="Link Units (2)" xfId="326" xr:uid="{00000000-0005-0000-0000-000034010000}"/>
    <cellStyle name="Link Units (2) 2" xfId="1101" xr:uid="{420AE555-1CBD-4A7E-8B8B-AB2407351491}"/>
    <cellStyle name="Linked Cell" xfId="327" xr:uid="{00000000-0005-0000-0000-000035010000}"/>
    <cellStyle name="Linked Cell 2" xfId="328" xr:uid="{00000000-0005-0000-0000-000036010000}"/>
    <cellStyle name="Locked Cell - PerformancePoint" xfId="329" xr:uid="{00000000-0005-0000-0000-000037010000}"/>
    <cellStyle name="Neutral" xfId="330" xr:uid="{00000000-0005-0000-0000-000038010000}"/>
    <cellStyle name="Neutral 2" xfId="331" xr:uid="{00000000-0005-0000-0000-000039010000}"/>
    <cellStyle name="Neutral 3" xfId="332" xr:uid="{00000000-0005-0000-0000-00003A010000}"/>
    <cellStyle name="Neutral 4" xfId="333" xr:uid="{00000000-0005-0000-0000-00003B010000}"/>
    <cellStyle name="Neutral_7-р_Из_Системы" xfId="334" xr:uid="{00000000-0005-0000-0000-00003C010000}"/>
    <cellStyle name="Norma11l" xfId="335" xr:uid="{00000000-0005-0000-0000-00003D010000}"/>
    <cellStyle name="Normal" xfId="336" xr:uid="{00000000-0005-0000-0000-00003E010000}"/>
    <cellStyle name="Normal 2" xfId="337" xr:uid="{00000000-0005-0000-0000-00003F010000}"/>
    <cellStyle name="Normal 2 2" xfId="338" xr:uid="{00000000-0005-0000-0000-000040010000}"/>
    <cellStyle name="Normal 2 3" xfId="339" xr:uid="{00000000-0005-0000-0000-000041010000}"/>
    <cellStyle name="Normal 2_Лист1" xfId="340" xr:uid="{00000000-0005-0000-0000-000042010000}"/>
    <cellStyle name="Normal 3" xfId="341" xr:uid="{00000000-0005-0000-0000-000043010000}"/>
    <cellStyle name="Normal 4" xfId="342" xr:uid="{00000000-0005-0000-0000-000044010000}"/>
    <cellStyle name="Normal 5" xfId="343" xr:uid="{00000000-0005-0000-0000-000045010000}"/>
    <cellStyle name="Normal 6" xfId="344" xr:uid="{00000000-0005-0000-0000-000046010000}"/>
    <cellStyle name="Normal_2005Q3_merchandise_trade" xfId="345" xr:uid="{00000000-0005-0000-0000-000047010000}"/>
    <cellStyle name="Note" xfId="346" xr:uid="{00000000-0005-0000-0000-000048010000}"/>
    <cellStyle name="Note 10" xfId="1632" xr:uid="{F12ADDF0-611B-4D89-9A3F-70C93BA36DCA}"/>
    <cellStyle name="Note 11" xfId="1467" xr:uid="{F4329A66-4A99-40CD-B5F3-46A2CE39B0BC}"/>
    <cellStyle name="Note 12" xfId="2750" xr:uid="{6D7678EB-8DA3-4E6E-91DD-49ACCACAF5BD}"/>
    <cellStyle name="Note 13" xfId="1054" xr:uid="{1A8CC129-E487-49DC-BB65-C8F729FB7237}"/>
    <cellStyle name="Note 14" xfId="2766" xr:uid="{D0C03FBD-6BC4-4DCB-97E6-CD15E51A468A}"/>
    <cellStyle name="Note 15" xfId="2975" xr:uid="{3DECC6B9-8BE3-4D41-ABF1-B0C7875EE504}"/>
    <cellStyle name="Note 16" xfId="2888" xr:uid="{403BB52F-3066-4258-A050-9A023EC8E6FB}"/>
    <cellStyle name="Note 17" xfId="3149" xr:uid="{DF70C38D-3A91-4D58-95BF-A50BF4B87B94}"/>
    <cellStyle name="Note 18" xfId="3478" xr:uid="{E40DB79B-1810-4F21-B4D2-4FE26272A36A}"/>
    <cellStyle name="Note 2" xfId="347" xr:uid="{00000000-0005-0000-0000-000049010000}"/>
    <cellStyle name="Note 2 10" xfId="1073" xr:uid="{F4B29246-0F95-4F16-8BC3-B82C9B62D21B}"/>
    <cellStyle name="Note 2 11" xfId="2670" xr:uid="{A766981D-E8AD-4097-A965-E0FDA8A1F3D0}"/>
    <cellStyle name="Note 2 12" xfId="3071" xr:uid="{6F0C3D92-1BCA-40F2-B67C-E2EE1A74B100}"/>
    <cellStyle name="Note 2 13" xfId="2894" xr:uid="{79F351FC-C50A-4927-A621-E349DCB72F09}"/>
    <cellStyle name="Note 2 14" xfId="3151" xr:uid="{629922A2-C683-4926-A8B3-00C0B349C8ED}"/>
    <cellStyle name="Note 2 15" xfId="3409" xr:uid="{3A20FCEF-ECC1-4E77-A7B3-2B7F17748AB6}"/>
    <cellStyle name="Note 2 2" xfId="1122" xr:uid="{925C0574-1547-4CD8-8FE3-D7F786F40ED0}"/>
    <cellStyle name="Note 2 3" xfId="1000" xr:uid="{FB7B0927-8A93-4599-A39F-CB9EBAD897AE}"/>
    <cellStyle name="Note 2 4" xfId="1081" xr:uid="{8855FFA4-844F-430F-A804-416B5E1C24A2}"/>
    <cellStyle name="Note 2 5" xfId="993" xr:uid="{DA6F8B38-9E54-4668-8071-C5AD84C34547}"/>
    <cellStyle name="Note 2 6" xfId="1103" xr:uid="{6B9CC5EE-68D9-42E9-9ED8-2C71740ACB2C}"/>
    <cellStyle name="Note 2 7" xfId="1720" xr:uid="{AE6516AF-E705-4C4C-A5CE-A79471DF218C}"/>
    <cellStyle name="Note 2 8" xfId="1473" xr:uid="{1FA2A52F-0397-46D6-8245-B02B6274CB6C}"/>
    <cellStyle name="Note 2 9" xfId="2756" xr:uid="{68357825-BBCA-41F8-8F62-BCE9FC34940D}"/>
    <cellStyle name="Note 3" xfId="348" xr:uid="{00000000-0005-0000-0000-00004A010000}"/>
    <cellStyle name="Note 3 10" xfId="1074" xr:uid="{D88B5C6F-0501-494F-9055-190B636D0320}"/>
    <cellStyle name="Note 3 11" xfId="2790" xr:uid="{977953C3-04B8-46AB-A1C6-812A4F7B2F9C}"/>
    <cellStyle name="Note 3 12" xfId="3077" xr:uid="{CA399880-88D5-4B01-8D76-3C8BEC9B5B7E}"/>
    <cellStyle name="Note 3 13" xfId="2664" xr:uid="{EB738CF0-7C8C-48D3-A591-ECD005A36702}"/>
    <cellStyle name="Note 3 14" xfId="3152" xr:uid="{00832465-A8BF-4A35-A7CB-B4ACFA4B238A}"/>
    <cellStyle name="Note 3 15" xfId="3416" xr:uid="{803A9C3E-1779-4A8F-AF09-876C1D4BE598}"/>
    <cellStyle name="Note 3 2" xfId="1123" xr:uid="{6B22A0CF-9DD2-4405-9DDD-721C7273ACE2}"/>
    <cellStyle name="Note 3 3" xfId="999" xr:uid="{C6661962-EA05-4140-A9A9-29BDE6A118A9}"/>
    <cellStyle name="Note 3 4" xfId="1082" xr:uid="{0A144E5D-FB2C-4747-BB02-4D92A134833A}"/>
    <cellStyle name="Note 3 5" xfId="992" xr:uid="{B277C718-ADE3-48F9-B5C7-CFCAAD6BF4D5}"/>
    <cellStyle name="Note 3 6" xfId="1104" xr:uid="{4DA81EE2-11C5-491B-8492-D252AA9930D6}"/>
    <cellStyle name="Note 3 7" xfId="1796" xr:uid="{F87F485E-29CC-4660-9F82-951E205B93C6}"/>
    <cellStyle name="Note 3 8" xfId="1480" xr:uid="{0ED44875-C75C-44F1-BBBF-92D0DABA9199}"/>
    <cellStyle name="Note 3 9" xfId="2757" xr:uid="{B132D761-A54D-40DC-955E-357824F09BA6}"/>
    <cellStyle name="Note 4" xfId="349" xr:uid="{00000000-0005-0000-0000-00004B010000}"/>
    <cellStyle name="Note 4 10" xfId="1075" xr:uid="{E5CAB7A4-528C-480C-AEC5-6F8BEAD3C66C}"/>
    <cellStyle name="Note 4 11" xfId="2851" xr:uid="{B8FAB612-EAD0-4B78-A6F5-6BAC236DC15E}"/>
    <cellStyle name="Note 4 12" xfId="3083" xr:uid="{6D40A0CA-B7FC-45C3-8D9C-9F75F81D9067}"/>
    <cellStyle name="Note 4 13" xfId="3201" xr:uid="{9AD8A1C4-24D6-48BE-AC15-511831E1226D}"/>
    <cellStyle name="Note 4 14" xfId="3153" xr:uid="{A1C0DA67-B9B8-44DD-9915-C79A4BA50516}"/>
    <cellStyle name="Note 4 15" xfId="3792" xr:uid="{F1D4CBDD-73E0-4EAE-AA61-432EB6C2DFD9}"/>
    <cellStyle name="Note 4 2" xfId="1124" xr:uid="{49321E16-540F-4EB3-BCDE-DBE6E69CB33E}"/>
    <cellStyle name="Note 4 3" xfId="998" xr:uid="{B3B0ED9C-FE4B-4716-A90B-2A57A8444089}"/>
    <cellStyle name="Note 4 4" xfId="1083" xr:uid="{EC527367-CCAD-4484-80C2-56ECB5120C4A}"/>
    <cellStyle name="Note 4 5" xfId="991" xr:uid="{7E98584D-0590-422F-A78A-986B4C306F65}"/>
    <cellStyle name="Note 4 6" xfId="1105" xr:uid="{6579CECC-5208-48AD-AF76-7C765D4FE3BC}"/>
    <cellStyle name="Note 4 7" xfId="1802" xr:uid="{E19E208F-16D1-4160-894C-0308B0FEC24F}"/>
    <cellStyle name="Note 4 8" xfId="1489" xr:uid="{CD5768E7-8D2F-4699-9BF3-F35912588FE1}"/>
    <cellStyle name="Note 4 9" xfId="2758" xr:uid="{9EF61E49-9CBC-42E5-8593-AB9CA318483A}"/>
    <cellStyle name="Note 5" xfId="1121" xr:uid="{62436D17-E2B1-48B9-84BC-66A58E8D440D}"/>
    <cellStyle name="Note 6" xfId="1001" xr:uid="{2D68D28A-F60B-406A-A673-AA6F45FB6921}"/>
    <cellStyle name="Note 7" xfId="1080" xr:uid="{667F1268-54CA-4803-A0BF-E6C23A1C28AB}"/>
    <cellStyle name="Note 8" xfId="994" xr:uid="{60577E02-1F34-4C72-9423-3B388C619A20}"/>
    <cellStyle name="Note 9" xfId="1102" xr:uid="{09C380F3-C43D-41A3-B2C7-002E252604DC}"/>
    <cellStyle name="Note_7-р_Из_Системы" xfId="350" xr:uid="{00000000-0005-0000-0000-00004C010000}"/>
    <cellStyle name="Output" xfId="351" xr:uid="{00000000-0005-0000-0000-00004D010000}"/>
    <cellStyle name="Output 10" xfId="2760" xr:uid="{7CDAA92B-85F8-4CFE-9BB1-3C4269EAFE79}"/>
    <cellStyle name="Output 11" xfId="1078" xr:uid="{46C6046D-309D-44C0-BEE4-4A0A8790F319}"/>
    <cellStyle name="Output 12" xfId="2859" xr:uid="{A249DE2A-E0B2-4DF1-9D6E-48FBDC776718}"/>
    <cellStyle name="Output 13" xfId="3093" xr:uid="{3FA3036E-A0DE-43BB-82AF-9F64B6118CD2}"/>
    <cellStyle name="Output 14" xfId="3216" xr:uid="{264FA63A-64C6-478C-88FF-BE8497EA5BA2}"/>
    <cellStyle name="Output 15" xfId="3628" xr:uid="{CEE0C89C-219B-4235-9C85-F0F32B7513A9}"/>
    <cellStyle name="Output 16" xfId="3873" xr:uid="{D96132E4-AE25-4B94-AA36-BE15C7FB843A}"/>
    <cellStyle name="Output 2" xfId="352" xr:uid="{00000000-0005-0000-0000-00004E010000}"/>
    <cellStyle name="Output 2 10" xfId="1079" xr:uid="{F661589F-C288-4721-A1A4-7B55D0CC4224}"/>
    <cellStyle name="Output 2 11" xfId="2864" xr:uid="{C8EFD186-8E2E-40EC-AF6F-D57F678335F7}"/>
    <cellStyle name="Output 2 12" xfId="3099" xr:uid="{C3F22F7A-3E39-4C0A-9166-94290B513BC2}"/>
    <cellStyle name="Output 2 13" xfId="3298" xr:uid="{A0A9967F-01B3-4F48-AB02-FC0FFCECFBE7}"/>
    <cellStyle name="Output 2 14" xfId="3633" xr:uid="{5EBBFC1D-0B33-4021-935F-C104F7F01286}"/>
    <cellStyle name="Output 2 15" xfId="3879" xr:uid="{47F12853-D3E1-4690-BC6F-5532E6EA4038}"/>
    <cellStyle name="Output 2 2" xfId="1126" xr:uid="{E46E3FBB-6E1E-433F-A67D-7A6CF3BD9246}"/>
    <cellStyle name="Output 2 3" xfId="996" xr:uid="{E852EE3B-2072-44DC-9A0B-55C0E32EDC32}"/>
    <cellStyle name="Output 2 4" xfId="1088" xr:uid="{10AA2994-A94E-4DC0-85F7-1C600CCEE80A}"/>
    <cellStyle name="Output 2 5" xfId="883" xr:uid="{9F5F3E4B-CA32-493C-A0E5-2FB7C97246C3}"/>
    <cellStyle name="Output 2 6" xfId="1451" xr:uid="{EEB13F8E-3813-412B-8309-6C43020C0A52}"/>
    <cellStyle name="Output 2 7" xfId="1818" xr:uid="{FFB3EF07-BC8A-40AA-916C-74055525CA49}"/>
    <cellStyle name="Output 2 8" xfId="1525" xr:uid="{89D32082-7F57-49AF-89EA-1DA1764A0A88}"/>
    <cellStyle name="Output 2 9" xfId="2763" xr:uid="{9B0B87E0-6B1F-4240-BF75-E29C2BB8BE95}"/>
    <cellStyle name="Output 3" xfId="1125" xr:uid="{D8639440-2F32-40B2-8298-ACB5F511EA83}"/>
    <cellStyle name="Output 4" xfId="997" xr:uid="{37F2E949-07AE-4AC1-96CF-018E3550E15D}"/>
    <cellStyle name="Output 5" xfId="1086" xr:uid="{47A1BBD4-E8CD-443A-A6E1-229C6E46A14A}"/>
    <cellStyle name="Output 6" xfId="889" xr:uid="{6590C23F-EBDE-46BE-AE82-EE86A51A00C9}"/>
    <cellStyle name="Output 7" xfId="1446" xr:uid="{2BCEAEFD-B3E8-4C22-9DB3-A7E8BB61E322}"/>
    <cellStyle name="Output 8" xfId="1812" xr:uid="{792E14B2-64BA-4D6A-8666-E2FD2D24D66D}"/>
    <cellStyle name="Output 9" xfId="1580" xr:uid="{54DD8818-6C36-47F6-8DD3-46FC70AD168D}"/>
    <cellStyle name="Percent [0]" xfId="353" xr:uid="{00000000-0005-0000-0000-00004F010000}"/>
    <cellStyle name="Percent [00]" xfId="354" xr:uid="{00000000-0005-0000-0000-000050010000}"/>
    <cellStyle name="Percent 2" xfId="355" xr:uid="{00000000-0005-0000-0000-000051010000}"/>
    <cellStyle name="Percent 3" xfId="356" xr:uid="{00000000-0005-0000-0000-000052010000}"/>
    <cellStyle name="PrePop Currency (0)" xfId="357" xr:uid="{00000000-0005-0000-0000-000053010000}"/>
    <cellStyle name="PrePop Currency (0) 2" xfId="1131" xr:uid="{A41F1972-1279-4FAD-8BC1-3A0AF9B01E1F}"/>
    <cellStyle name="PrePop Currency (2)" xfId="358" xr:uid="{00000000-0005-0000-0000-000054010000}"/>
    <cellStyle name="PrePop Currency (2) 2" xfId="1132" xr:uid="{B16D22BD-3CF2-4F98-8702-C8AB230431C7}"/>
    <cellStyle name="PrePop Units (0)" xfId="359" xr:uid="{00000000-0005-0000-0000-000055010000}"/>
    <cellStyle name="PrePop Units (0) 2" xfId="1133" xr:uid="{C6914DFB-C518-4125-98F8-A75793B360D0}"/>
    <cellStyle name="PrePop Units (1)" xfId="360" xr:uid="{00000000-0005-0000-0000-000056010000}"/>
    <cellStyle name="PrePop Units (1) 2" xfId="1134" xr:uid="{3D900A3E-BB08-4F0C-964F-C7B6C9A6427E}"/>
    <cellStyle name="PrePop Units (2)" xfId="361" xr:uid="{00000000-0005-0000-0000-000057010000}"/>
    <cellStyle name="PrePop Units (2) 2" xfId="1135" xr:uid="{35EA114B-29F4-4280-A79C-37D1FD16BFB6}"/>
    <cellStyle name="SAPBEXaggData" xfId="362" xr:uid="{00000000-0005-0000-0000-000058010000}"/>
    <cellStyle name="SAPBEXaggData 10" xfId="1647" xr:uid="{1772CE74-FDE3-49F4-868D-B504B229C4F0}"/>
    <cellStyle name="SAPBEXaggData 11" xfId="1543" xr:uid="{169349C7-7976-4ACC-8A1B-04E6A1BC5018}"/>
    <cellStyle name="SAPBEXaggData 12" xfId="1882" xr:uid="{8AFBC312-5193-4EFB-AF0B-7B9EDAE43288}"/>
    <cellStyle name="SAPBEXaggData 13" xfId="2101" xr:uid="{7F614061-A19E-4CB9-AACE-5630199E5A4C}"/>
    <cellStyle name="SAPBEXaggData 14" xfId="2669" xr:uid="{D97A11B3-1151-4AF6-B55A-3A109F8B35ED}"/>
    <cellStyle name="SAPBEXaggData 15" xfId="2065" xr:uid="{A176BD63-2654-42BB-9A29-FD6A8EC921C6}"/>
    <cellStyle name="SAPBEXaggData 16" xfId="3218" xr:uid="{F19CBB5C-CE23-444B-9BA0-DBD9D2291721}"/>
    <cellStyle name="SAPBEXaggData 17" xfId="3154" xr:uid="{75DA48D4-FC51-4664-9468-CB8353BAEF5E}"/>
    <cellStyle name="SAPBEXaggData 18" xfId="3444" xr:uid="{29222BE1-5F19-4084-8BDE-80647082776B}"/>
    <cellStyle name="SAPBEXaggData 19" xfId="3700" xr:uid="{580A3AAF-3A8A-41E0-B47E-5A8347D40E3F}"/>
    <cellStyle name="SAPBEXaggData 2" xfId="363" xr:uid="{00000000-0005-0000-0000-000059010000}"/>
    <cellStyle name="SAPBEXaggData 2 10" xfId="2076" xr:uid="{1F5F0A15-3360-49EB-ABAA-7631600B1CD6}"/>
    <cellStyle name="SAPBEXaggData 2 11" xfId="3219" xr:uid="{B7CE135C-6BF8-4CF7-A238-04021263AA4C}"/>
    <cellStyle name="SAPBEXaggData 2 12" xfId="3155" xr:uid="{CA6ABC4A-101F-4087-A530-EEDACF8685FE}"/>
    <cellStyle name="SAPBEXaggData 2 13" xfId="3445" xr:uid="{420AB87D-F81D-44F2-AB32-02B841AADD9F}"/>
    <cellStyle name="SAPBEXaggData 2 14" xfId="3702" xr:uid="{0F50334C-05F2-401F-9045-83F985A73AE2}"/>
    <cellStyle name="SAPBEXaggData 2 15" xfId="3946" xr:uid="{4BA0527B-BB94-42CC-8721-2636B71C7F02}"/>
    <cellStyle name="SAPBEXaggData 2 2" xfId="1137" xr:uid="{38BEAD79-E374-4E8C-94BE-2D50257E208D}"/>
    <cellStyle name="SAPBEXaggData 2 3" xfId="989" xr:uid="{51E28F93-9EA0-4804-862F-4FDB8C8F4596}"/>
    <cellStyle name="SAPBEXaggData 2 4" xfId="1108" xr:uid="{85266B86-C264-4D32-BC5A-034A72FD696B}"/>
    <cellStyle name="SAPBEXaggData 2 5" xfId="1649" xr:uid="{8CE4DFE3-7697-438E-9706-C91EA851A3D5}"/>
    <cellStyle name="SAPBEXaggData 2 6" xfId="1545" xr:uid="{40221A3B-8215-4A90-862A-7F35C3457158}"/>
    <cellStyle name="SAPBEXaggData 2 7" xfId="1883" xr:uid="{3E280764-38BA-4DB5-BDAD-CEA927F26DB8}"/>
    <cellStyle name="SAPBEXaggData 2 8" xfId="2122" xr:uid="{51E66F88-75C5-4662-9551-A4F95C3D3013}"/>
    <cellStyle name="SAPBEXaggData 2 9" xfId="2770" xr:uid="{DC2E17BF-75E1-4EEC-95C4-9AC565CB9139}"/>
    <cellStyle name="SAPBEXaggData 20" xfId="3944" xr:uid="{7AB0EB3C-224D-4210-923F-EC84936EF0C1}"/>
    <cellStyle name="SAPBEXaggData 3" xfId="364" xr:uid="{00000000-0005-0000-0000-00005A010000}"/>
    <cellStyle name="SAPBEXaggData 3 10" xfId="2082" xr:uid="{BF3981A8-5B49-45DE-9E04-73C90E5EE32E}"/>
    <cellStyle name="SAPBEXaggData 3 11" xfId="3220" xr:uid="{416EE21E-55BD-42C5-A61C-228024B5579B}"/>
    <cellStyle name="SAPBEXaggData 3 12" xfId="3156" xr:uid="{328F21E5-3003-47E7-B79F-1F3E5432AE4E}"/>
    <cellStyle name="SAPBEXaggData 3 13" xfId="3446" xr:uid="{2EECAAD4-74D8-46BD-A435-A534B7EB4C77}"/>
    <cellStyle name="SAPBEXaggData 3 14" xfId="3703" xr:uid="{41DDD068-3C01-40A8-A438-402E5FEADE67}"/>
    <cellStyle name="SAPBEXaggData 3 15" xfId="3947" xr:uid="{2DCD1582-EDF7-4F63-BB26-CB11595E414A}"/>
    <cellStyle name="SAPBEXaggData 3 2" xfId="1138" xr:uid="{6A0E10A1-ADEF-4C2D-9900-97E218484BC5}"/>
    <cellStyle name="SAPBEXaggData 3 3" xfId="988" xr:uid="{1D5DC858-E341-4F9D-A1C6-377E9539CB9B}"/>
    <cellStyle name="SAPBEXaggData 3 4" xfId="1109" xr:uid="{B9E99D10-EE83-4023-B310-1C78E1008D2E}"/>
    <cellStyle name="SAPBEXaggData 3 5" xfId="1650" xr:uid="{D55E2677-C13D-433F-ADB4-B02F37CFA41F}"/>
    <cellStyle name="SAPBEXaggData 3 6" xfId="841" xr:uid="{9F9FCD13-7F39-494C-ADFC-FB47EEAFE97F}"/>
    <cellStyle name="SAPBEXaggData 3 7" xfId="1884" xr:uid="{CC11B003-A1A1-4B6E-A83A-0378DE4F5BFC}"/>
    <cellStyle name="SAPBEXaggData 3 8" xfId="2136" xr:uid="{35C492BD-6FD2-45A4-B2BC-4F93B631E35C}"/>
    <cellStyle name="SAPBEXaggData 3 9" xfId="2771" xr:uid="{0E01B78A-BBED-4DCE-8A36-636F12492E62}"/>
    <cellStyle name="SAPBEXaggData 4" xfId="365" xr:uid="{00000000-0005-0000-0000-00005B010000}"/>
    <cellStyle name="SAPBEXaggData 4 10" xfId="2089" xr:uid="{879FB725-56C0-4B42-B495-AAB013073FD8}"/>
    <cellStyle name="SAPBEXaggData 4 11" xfId="3221" xr:uid="{072A8588-1213-498D-B8BF-0DBCA06D484A}"/>
    <cellStyle name="SAPBEXaggData 4 12" xfId="3157" xr:uid="{EB113601-08F8-4FCF-B91A-9B858B07D370}"/>
    <cellStyle name="SAPBEXaggData 4 13" xfId="3447" xr:uid="{71BF0335-BEEC-4805-BA7D-A51A2E3B4539}"/>
    <cellStyle name="SAPBEXaggData 4 14" xfId="3458" xr:uid="{007863AB-22D2-474C-8949-C880C9F6EC29}"/>
    <cellStyle name="SAPBEXaggData 4 15" xfId="3948" xr:uid="{DCA015B6-1C88-4F30-8F47-9AEEEA1CFB37}"/>
    <cellStyle name="SAPBEXaggData 4 2" xfId="1139" xr:uid="{9B4B20E0-4CD1-4AD9-9B61-E95F9DBEBF8D}"/>
    <cellStyle name="SAPBEXaggData 4 3" xfId="987" xr:uid="{275AAB2E-8B08-4017-AB21-FA9C7E189CEF}"/>
    <cellStyle name="SAPBEXaggData 4 4" xfId="1110" xr:uid="{59431C15-4218-4008-90D6-07808497FD04}"/>
    <cellStyle name="SAPBEXaggData 4 5" xfId="1651" xr:uid="{E899BF0E-64AC-4111-8349-691B54FBC5A4}"/>
    <cellStyle name="SAPBEXaggData 4 6" xfId="1546" xr:uid="{A4224CE0-53E8-4EB9-9286-39A90474D8A1}"/>
    <cellStyle name="SAPBEXaggData 4 7" xfId="1885" xr:uid="{298478DF-CAE0-4A84-B209-6B01E8C4A50A}"/>
    <cellStyle name="SAPBEXaggData 4 8" xfId="2137" xr:uid="{FE467975-3C11-43F6-B9E6-D2CCD3E5EB48}"/>
    <cellStyle name="SAPBEXaggData 4 9" xfId="2772" xr:uid="{C613C323-BB4C-4DFA-9790-10B00E5DE2E4}"/>
    <cellStyle name="SAPBEXaggData 5" xfId="366" xr:uid="{00000000-0005-0000-0000-00005C010000}"/>
    <cellStyle name="SAPBEXaggData 5 10" xfId="2097" xr:uid="{6E902B9F-14C9-400F-84FF-35323F044A5E}"/>
    <cellStyle name="SAPBEXaggData 5 11" xfId="3222" xr:uid="{A39C8DD0-857A-4B19-81E4-07DBC78C8388}"/>
    <cellStyle name="SAPBEXaggData 5 12" xfId="2909" xr:uid="{DB523A3E-8054-406B-9CA7-72B756E1559B}"/>
    <cellStyle name="SAPBEXaggData 5 13" xfId="3448" xr:uid="{54B5572D-66A9-47F3-A844-984517B111C5}"/>
    <cellStyle name="SAPBEXaggData 5 14" xfId="3705" xr:uid="{A543DEBB-CA06-46D5-951F-33ACF3921FE5}"/>
    <cellStyle name="SAPBEXaggData 5 15" xfId="3949" xr:uid="{9CEA6A45-7CD5-46B0-A90F-B1279BFDB04B}"/>
    <cellStyle name="SAPBEXaggData 5 2" xfId="1140" xr:uid="{4D6887D3-097D-4C50-AF1C-CA25B32C8A67}"/>
    <cellStyle name="SAPBEXaggData 5 3" xfId="986" xr:uid="{49D7E621-3514-4123-937E-CDC5B20E92EE}"/>
    <cellStyle name="SAPBEXaggData 5 4" xfId="1111" xr:uid="{2D69DA1D-28CD-4E4E-87C0-7247CD68769A}"/>
    <cellStyle name="SAPBEXaggData 5 5" xfId="1652" xr:uid="{3D9E57B8-7C45-4931-B889-DDCCC633A987}"/>
    <cellStyle name="SAPBEXaggData 5 6" xfId="852" xr:uid="{F750E013-83E5-4E4E-80EE-7B7D873801B0}"/>
    <cellStyle name="SAPBEXaggData 5 7" xfId="1886" xr:uid="{E3A11541-2307-4072-82CB-D7A0A5696070}"/>
    <cellStyle name="SAPBEXaggData 5 8" xfId="2138" xr:uid="{83FE845F-F6C3-4CC4-9FE5-472293409D77}"/>
    <cellStyle name="SAPBEXaggData 5 9" xfId="2773" xr:uid="{DC21970B-B98A-4146-B2F2-8D7C980E0181}"/>
    <cellStyle name="SAPBEXaggData 6" xfId="367" xr:uid="{00000000-0005-0000-0000-00005D010000}"/>
    <cellStyle name="SAPBEXaggData 6 10" xfId="2480" xr:uid="{BF4BEA10-FE23-4C3A-A3F2-087B59BAEA7C}"/>
    <cellStyle name="SAPBEXaggData 6 11" xfId="3223" xr:uid="{28E23342-529F-42A7-B06D-23D928A61886}"/>
    <cellStyle name="SAPBEXaggData 6 12" xfId="3159" xr:uid="{2BD95AF8-03AA-42E4-A21F-48892E547D55}"/>
    <cellStyle name="SAPBEXaggData 6 13" xfId="3449" xr:uid="{98F6A270-9594-4CA7-A3FD-FBA0565E6CEC}"/>
    <cellStyle name="SAPBEXaggData 6 14" xfId="3706" xr:uid="{D3DC923A-3857-4BFD-B256-D578AAE17B83}"/>
    <cellStyle name="SAPBEXaggData 6 15" xfId="3950" xr:uid="{532DB5B8-BFB9-459D-9AE6-C47EF16D43E2}"/>
    <cellStyle name="SAPBEXaggData 6 2" xfId="1141" xr:uid="{17A39F34-8A64-444B-A55B-DA5F8CE1069C}"/>
    <cellStyle name="SAPBEXaggData 6 3" xfId="985" xr:uid="{39307C61-0FCB-4D1F-909A-5B33A0B08B99}"/>
    <cellStyle name="SAPBEXaggData 6 4" xfId="1112" xr:uid="{83B80C0E-EA79-4D4C-A253-82EAFCA78B36}"/>
    <cellStyle name="SAPBEXaggData 6 5" xfId="1653" xr:uid="{8D39916E-17FA-4101-811A-1880931F1C00}"/>
    <cellStyle name="SAPBEXaggData 6 6" xfId="1547" xr:uid="{F5D2256C-1787-40B6-97EB-DEF083315E6E}"/>
    <cellStyle name="SAPBEXaggData 6 7" xfId="1556" xr:uid="{EF2086CC-5F05-4530-9FFA-F8B97248DEB2}"/>
    <cellStyle name="SAPBEXaggData 6 8" xfId="2139" xr:uid="{699F52F6-89F8-4FDE-9A32-E4569F386CC1}"/>
    <cellStyle name="SAPBEXaggData 6 9" xfId="2774" xr:uid="{CCFB7D21-C211-4DB5-B812-A616E4C89E7B}"/>
    <cellStyle name="SAPBEXaggData 7" xfId="1136" xr:uid="{20A82105-F358-4440-B7C9-079FDCEE7FF9}"/>
    <cellStyle name="SAPBEXaggData 8" xfId="990" xr:uid="{B65C6BE4-4FF9-48B5-89EC-E34E54266249}"/>
    <cellStyle name="SAPBEXaggData 9" xfId="1107" xr:uid="{45F1A543-694C-4694-9FF7-99FC56BD3362}"/>
    <cellStyle name="SAPBEXaggDataEmph" xfId="368" xr:uid="{00000000-0005-0000-0000-00005E010000}"/>
    <cellStyle name="SAPBEXaggDataEmph 10" xfId="1654" xr:uid="{36BC42DD-4331-4C50-8339-37AC7DD5DB88}"/>
    <cellStyle name="SAPBEXaggDataEmph 11" xfId="1548" xr:uid="{77DDBEFA-AD25-46DD-AC5D-2D1A151975A6}"/>
    <cellStyle name="SAPBEXaggDataEmph 12" xfId="1888" xr:uid="{AE003212-70C3-4FAB-971F-6D18337B08F5}"/>
    <cellStyle name="SAPBEXaggDataEmph 13" xfId="2140" xr:uid="{16FDA3CB-2782-45A8-9557-AEB483E3B59C}"/>
    <cellStyle name="SAPBEXaggDataEmph 14" xfId="2677" xr:uid="{33B3A9E6-1AD9-49BA-BE47-9AD0FAA0C0EF}"/>
    <cellStyle name="SAPBEXaggDataEmph 15" xfId="2572" xr:uid="{AF601612-3880-4E84-8DAF-12DC9AA80E2D}"/>
    <cellStyle name="SAPBEXaggDataEmph 16" xfId="3224" xr:uid="{5BC70E8F-EF78-46AA-8F7A-4D13DD3BF7C4}"/>
    <cellStyle name="SAPBEXaggDataEmph 17" xfId="3489" xr:uid="{A6E1024F-81CB-43E0-945A-5274B758842B}"/>
    <cellStyle name="SAPBEXaggDataEmph 18" xfId="3450" xr:uid="{D7309611-2F17-4848-9E94-F060680B9D8C}"/>
    <cellStyle name="SAPBEXaggDataEmph 19" xfId="3707" xr:uid="{E1319B87-AF8F-47DD-8E4D-7F0A4A384ADE}"/>
    <cellStyle name="SAPBEXaggDataEmph 2" xfId="369" xr:uid="{00000000-0005-0000-0000-00005F010000}"/>
    <cellStyle name="SAPBEXaggDataEmph 2 10" xfId="2578" xr:uid="{4E7C09CE-203A-4E7F-AA76-F55EC71291C3}"/>
    <cellStyle name="SAPBEXaggDataEmph 2 11" xfId="3225" xr:uid="{B785F07F-B28B-4A48-AF55-E89D5FCB4812}"/>
    <cellStyle name="SAPBEXaggDataEmph 2 12" xfId="3490" xr:uid="{7D5D746F-964D-414E-93BD-1DE1AB6F1157}"/>
    <cellStyle name="SAPBEXaggDataEmph 2 13" xfId="3451" xr:uid="{8363487A-F607-43DD-9A01-65B540153593}"/>
    <cellStyle name="SAPBEXaggDataEmph 2 14" xfId="3708" xr:uid="{1CDE778E-A9B5-4AB2-A6E0-4A9110AC2EB6}"/>
    <cellStyle name="SAPBEXaggDataEmph 2 15" xfId="3953" xr:uid="{5E1BBF73-8A1C-49AE-ABDE-E01C3A602DE7}"/>
    <cellStyle name="SAPBEXaggDataEmph 2 2" xfId="1143" xr:uid="{4FE7A123-2748-4F0F-9851-EDE57B8DD258}"/>
    <cellStyle name="SAPBEXaggDataEmph 2 3" xfId="983" xr:uid="{B68A1A01-1DF3-4BDE-9793-E863462E635C}"/>
    <cellStyle name="SAPBEXaggDataEmph 2 4" xfId="1114" xr:uid="{988BC1CD-28E3-4524-B7F3-26495D3229A1}"/>
    <cellStyle name="SAPBEXaggDataEmph 2 5" xfId="1655" xr:uid="{43550CA3-80C2-446B-A5E0-E9B85080ED0E}"/>
    <cellStyle name="SAPBEXaggDataEmph 2 6" xfId="1550" xr:uid="{F03F9EAD-1DF2-4B09-8D29-2CADA8EC93E1}"/>
    <cellStyle name="SAPBEXaggDataEmph 2 7" xfId="2184" xr:uid="{856F460E-7538-4009-9BF8-6FF2B9D0FF64}"/>
    <cellStyle name="SAPBEXaggDataEmph 2 8" xfId="2141" xr:uid="{AACD8F87-14D3-4C39-82C9-C565B14C39C3}"/>
    <cellStyle name="SAPBEXaggDataEmph 2 9" xfId="2675" xr:uid="{B859EE06-FC13-488A-8A8D-1401E130AA3E}"/>
    <cellStyle name="SAPBEXaggDataEmph 20" xfId="3952" xr:uid="{F383EF40-C8E8-4C29-A92E-8A3C1597F359}"/>
    <cellStyle name="SAPBEXaggDataEmph 3" xfId="370" xr:uid="{00000000-0005-0000-0000-000060010000}"/>
    <cellStyle name="SAPBEXaggDataEmph 3 10" xfId="2418" xr:uid="{9E268980-89D6-45A7-A641-67702ECFA139}"/>
    <cellStyle name="SAPBEXaggDataEmph 3 11" xfId="3234" xr:uid="{7D240B89-9177-498A-9779-0FE510041284}"/>
    <cellStyle name="SAPBEXaggDataEmph 3 12" xfId="3491" xr:uid="{B2B6F7E4-CE41-4482-97A6-889155F4C4CF}"/>
    <cellStyle name="SAPBEXaggDataEmph 3 13" xfId="3164" xr:uid="{33D06CBB-3156-43D6-9FED-86017F157F15}"/>
    <cellStyle name="SAPBEXaggDataEmph 3 14" xfId="3709" xr:uid="{24AD188E-BBD9-42FD-BDE7-238440FC3B24}"/>
    <cellStyle name="SAPBEXaggDataEmph 3 15" xfId="3710" xr:uid="{98A8F9AD-3166-4FFB-B565-9ECF93A47ED5}"/>
    <cellStyle name="SAPBEXaggDataEmph 3 2" xfId="1144" xr:uid="{71303C29-3C31-41E8-8D1C-28C9A4BB77A0}"/>
    <cellStyle name="SAPBEXaggDataEmph 3 3" xfId="982" xr:uid="{87CA3074-424D-4734-97B7-06897779932A}"/>
    <cellStyle name="SAPBEXaggDataEmph 3 4" xfId="1115" xr:uid="{A24A4D23-995E-49F9-AFED-1EE0747B1B77}"/>
    <cellStyle name="SAPBEXaggDataEmph 3 5" xfId="1656" xr:uid="{5C93B948-F082-48A9-808B-526163CD6EE3}"/>
    <cellStyle name="SAPBEXaggDataEmph 3 6" xfId="1551" xr:uid="{2F3A6CDD-71DF-4050-8C31-7F0E2FA7871A}"/>
    <cellStyle name="SAPBEXaggDataEmph 3 7" xfId="2185" xr:uid="{FAD2A0E8-69BE-4A8C-AA32-A577FA8E490B}"/>
    <cellStyle name="SAPBEXaggDataEmph 3 8" xfId="2142" xr:uid="{CA857DC2-7666-4CF3-AE81-C84286A5C873}"/>
    <cellStyle name="SAPBEXaggDataEmph 3 9" xfId="2668" xr:uid="{6B66E672-F88C-40DA-A932-D92BA693D471}"/>
    <cellStyle name="SAPBEXaggDataEmph 4" xfId="371" xr:uid="{00000000-0005-0000-0000-000061010000}"/>
    <cellStyle name="SAPBEXaggDataEmph 4 10" xfId="2589" xr:uid="{D45BD9A0-47CC-4D08-B9E6-CC48507D4ED0}"/>
    <cellStyle name="SAPBEXaggDataEmph 4 11" xfId="3235" xr:uid="{04C00BD0-C5B0-4948-ABED-A000A34A3D0B}"/>
    <cellStyle name="SAPBEXaggDataEmph 4 12" xfId="3492" xr:uid="{9DE08BC5-938C-4294-8D77-EA6926574A11}"/>
    <cellStyle name="SAPBEXaggDataEmph 4 13" xfId="3453" xr:uid="{543BDF9E-55EC-4876-A99D-91B046B8B521}"/>
    <cellStyle name="SAPBEXaggDataEmph 4 14" xfId="3992" xr:uid="{D8CCE5F3-8D7E-4ACD-8DEF-8C37B6BCA7BB}"/>
    <cellStyle name="SAPBEXaggDataEmph 4 15" xfId="4232" xr:uid="{7420A2A0-CBA7-45BE-8298-7ABC791396F1}"/>
    <cellStyle name="SAPBEXaggDataEmph 4 2" xfId="1145" xr:uid="{B69DFE9F-C405-4D20-B214-928BB9216018}"/>
    <cellStyle name="SAPBEXaggDataEmph 4 3" xfId="981" xr:uid="{D992CFC2-68DD-4DE8-A7E8-887B615DE743}"/>
    <cellStyle name="SAPBEXaggDataEmph 4 4" xfId="1116" xr:uid="{F07F0978-3EA8-45F8-8C2B-41D6AC6CA260}"/>
    <cellStyle name="SAPBEXaggDataEmph 4 5" xfId="1657" xr:uid="{CC53C3D6-CECA-420F-840E-F28103BAF425}"/>
    <cellStyle name="SAPBEXaggDataEmph 4 6" xfId="1552" xr:uid="{876FA9D2-66E9-464A-8253-5A1E033A60DC}"/>
    <cellStyle name="SAPBEXaggDataEmph 4 7" xfId="2186" xr:uid="{F80242CA-8EC0-4136-8983-2A7073462753}"/>
    <cellStyle name="SAPBEXaggDataEmph 4 8" xfId="2143" xr:uid="{5D0A432D-9B98-4ED5-8BA3-6E816014FD45}"/>
    <cellStyle name="SAPBEXaggDataEmph 4 9" xfId="2776" xr:uid="{29242D02-ADFD-41EC-BA11-8954BE6BDF99}"/>
    <cellStyle name="SAPBEXaggDataEmph 5" xfId="372" xr:uid="{00000000-0005-0000-0000-000062010000}"/>
    <cellStyle name="SAPBEXaggDataEmph 5 10" xfId="2595" xr:uid="{9C210A35-8111-4C81-8274-EE61E73E8C32}"/>
    <cellStyle name="SAPBEXaggDataEmph 5 11" xfId="3236" xr:uid="{5500A490-C2E0-4C15-BE42-860A7336BDC3}"/>
    <cellStyle name="SAPBEXaggDataEmph 5 12" xfId="3493" xr:uid="{490166E4-5E42-4B90-AA16-C2F411A12F3B}"/>
    <cellStyle name="SAPBEXaggDataEmph 5 13" xfId="3454" xr:uid="{03691CD0-3324-48E8-8763-F970CE887815}"/>
    <cellStyle name="SAPBEXaggDataEmph 5 14" xfId="3993" xr:uid="{E51F1B7D-59C1-4BC1-98B4-A662738ACB01}"/>
    <cellStyle name="SAPBEXaggDataEmph 5 15" xfId="4233" xr:uid="{17AEF111-D2B1-426E-AAA3-64AF0B2D8665}"/>
    <cellStyle name="SAPBEXaggDataEmph 5 2" xfId="1146" xr:uid="{D64DA9DB-655E-4541-9D6B-59E45EC0EB58}"/>
    <cellStyle name="SAPBEXaggDataEmph 5 3" xfId="980" xr:uid="{08050B22-CAA7-439E-BAF5-C9DAEACB8845}"/>
    <cellStyle name="SAPBEXaggDataEmph 5 4" xfId="1117" xr:uid="{A3FF0993-12B8-4825-87DA-E252A66117A2}"/>
    <cellStyle name="SAPBEXaggDataEmph 5 5" xfId="1666" xr:uid="{8F56AC18-7D3A-4C15-9E20-CD487546B1F4}"/>
    <cellStyle name="SAPBEXaggDataEmph 5 6" xfId="1926" xr:uid="{39FFCCD7-2872-48FB-A896-5578AA2BD468}"/>
    <cellStyle name="SAPBEXaggDataEmph 5 7" xfId="2187" xr:uid="{E38E8EFE-3B83-4557-8ABC-8F7CFC59DCD1}"/>
    <cellStyle name="SAPBEXaggDataEmph 5 8" xfId="2144" xr:uid="{31B127CF-4D03-4080-8C24-20E3371432C1}"/>
    <cellStyle name="SAPBEXaggDataEmph 5 9" xfId="2777" xr:uid="{26370B63-37A6-4C33-848D-38423FD1726E}"/>
    <cellStyle name="SAPBEXaggDataEmph 6" xfId="373" xr:uid="{00000000-0005-0000-0000-000063010000}"/>
    <cellStyle name="SAPBEXaggDataEmph 6 10" xfId="2602" xr:uid="{67EE0989-3196-4AF7-B1A9-34B6C317C274}"/>
    <cellStyle name="SAPBEXaggDataEmph 6 11" xfId="3237" xr:uid="{7EB2BED8-DAC4-49E9-96CD-08E59FB6DB61}"/>
    <cellStyle name="SAPBEXaggDataEmph 6 12" xfId="3494" xr:uid="{7B40786D-EE47-4113-9389-30FEC0407DF0}"/>
    <cellStyle name="SAPBEXaggDataEmph 6 13" xfId="3739" xr:uid="{1840918A-6BF7-4F80-B594-D76315D6DFBF}"/>
    <cellStyle name="SAPBEXaggDataEmph 6 14" xfId="3994" xr:uid="{C705E08F-3584-45C1-BECA-D06F5A2DE05D}"/>
    <cellStyle name="SAPBEXaggDataEmph 6 15" xfId="4234" xr:uid="{EE688A1C-6E08-41E5-82CD-46614EEDBD03}"/>
    <cellStyle name="SAPBEXaggDataEmph 6 2" xfId="1147" xr:uid="{05B5CE59-65BD-49AC-8FCC-6F5F6E55650C}"/>
    <cellStyle name="SAPBEXaggDataEmph 6 3" xfId="979" xr:uid="{3ADBC8E9-30EB-4CB0-BB74-FF59743A6C1C}"/>
    <cellStyle name="SAPBEXaggDataEmph 6 4" xfId="1118" xr:uid="{2A1E2696-D0EF-4C27-A4D4-9B19ACA80BB9}"/>
    <cellStyle name="SAPBEXaggDataEmph 6 5" xfId="1667" xr:uid="{736F3905-0E93-4571-B191-A6128AEAC0A2}"/>
    <cellStyle name="SAPBEXaggDataEmph 6 6" xfId="1927" xr:uid="{027FE4CD-6B59-4BB6-ADE0-3E1C968CFD7C}"/>
    <cellStyle name="SAPBEXaggDataEmph 6 7" xfId="2188" xr:uid="{7F770494-DF2A-422F-8FDC-96E9D3BA4CA2}"/>
    <cellStyle name="SAPBEXaggDataEmph 6 8" xfId="1893" xr:uid="{76AC9D6D-FE90-4F96-BE15-BEA084AD40F1}"/>
    <cellStyle name="SAPBEXaggDataEmph 6 9" xfId="2778" xr:uid="{5DA2D476-DAC7-4030-8DC1-CC507F87873B}"/>
    <cellStyle name="SAPBEXaggDataEmph 7" xfId="1142" xr:uid="{DE192211-CF62-49A9-A5FD-0A354CAA6BE9}"/>
    <cellStyle name="SAPBEXaggDataEmph 8" xfId="984" xr:uid="{0278149A-0C8B-4C41-9A8C-EF9E851176E2}"/>
    <cellStyle name="SAPBEXaggDataEmph 9" xfId="1113" xr:uid="{48B1AA80-9C23-426B-859B-5E7BAD5F5978}"/>
    <cellStyle name="SAPBEXaggItem" xfId="374" xr:uid="{00000000-0005-0000-0000-000064010000}"/>
    <cellStyle name="SAPBEXaggItem 10" xfId="1668" xr:uid="{F1A822B7-0267-4786-8B05-BD58E941F2E2}"/>
    <cellStyle name="SAPBEXaggItem 11" xfId="1928" xr:uid="{03C4277F-5D68-4870-8C89-6F2D9DF744C8}"/>
    <cellStyle name="SAPBEXaggItem 12" xfId="2189" xr:uid="{2396449D-9307-4F01-B956-CC3F8A85AC57}"/>
    <cellStyle name="SAPBEXaggItem 13" xfId="2146" xr:uid="{71BD5A4D-9E68-48D6-B19F-D4E391B43298}"/>
    <cellStyle name="SAPBEXaggItem 14" xfId="2678" xr:uid="{A34E1BEE-AACF-4EF3-B204-6A38BD899283}"/>
    <cellStyle name="SAPBEXaggItem 15" xfId="2610" xr:uid="{3EF0BD52-055E-4571-A2B1-E40925FBA64B}"/>
    <cellStyle name="SAPBEXaggItem 16" xfId="3238" xr:uid="{1D719E04-DC12-4A72-BBAB-1E572CEB40CF}"/>
    <cellStyle name="SAPBEXaggItem 17" xfId="3495" xr:uid="{5E1C5B9E-5741-4EAB-B2AE-D726226EEB36}"/>
    <cellStyle name="SAPBEXaggItem 18" xfId="3740" xr:uid="{995C4EFF-EE51-48EA-8ADF-C68EC8A4D4A4}"/>
    <cellStyle name="SAPBEXaggItem 19" xfId="3995" xr:uid="{1D813AD8-2604-4DF5-9867-72B672EE6F71}"/>
    <cellStyle name="SAPBEXaggItem 2" xfId="375" xr:uid="{00000000-0005-0000-0000-000065010000}"/>
    <cellStyle name="SAPBEXaggItem 2 10" xfId="2615" xr:uid="{740146E7-65E5-4E91-83AA-E08C6FFBFA77}"/>
    <cellStyle name="SAPBEXaggItem 2 11" xfId="3239" xr:uid="{46D73C5A-56AB-466D-A5EB-7DE41F7E5D0F}"/>
    <cellStyle name="SAPBEXaggItem 2 12" xfId="3496" xr:uid="{F7DC05B3-1AC8-49C0-B52B-8DC83EDAF4E3}"/>
    <cellStyle name="SAPBEXaggItem 2 13" xfId="3741" xr:uid="{1FBCDF3D-C9C6-468F-9BCC-EF3C612143D4}"/>
    <cellStyle name="SAPBEXaggItem 2 14" xfId="3996" xr:uid="{0B65976B-2D0E-489B-AAB3-59D7737E913E}"/>
    <cellStyle name="SAPBEXaggItem 2 15" xfId="4236" xr:uid="{F5AF53FA-E056-403D-8C8A-B0D37F718DC5}"/>
    <cellStyle name="SAPBEXaggItem 2 2" xfId="1149" xr:uid="{8EFD223F-49FE-4830-992B-46D5A566878A}"/>
    <cellStyle name="SAPBEXaggItem 2 3" xfId="977" xr:uid="{6C44DA14-E610-4774-99CB-761CC46EBEEA}"/>
    <cellStyle name="SAPBEXaggItem 2 4" xfId="1120" xr:uid="{C6B40DE9-5EBD-4DF8-8F23-CAB9F34605CE}"/>
    <cellStyle name="SAPBEXaggItem 2 5" xfId="1669" xr:uid="{5A43445C-6230-4183-A1FC-7A98AF92CCDE}"/>
    <cellStyle name="SAPBEXaggItem 2 6" xfId="1929" xr:uid="{31705AAE-3753-4581-99F6-574C80300120}"/>
    <cellStyle name="SAPBEXaggItem 2 7" xfId="2190" xr:uid="{2E5A2B13-B2B0-4073-B273-85A09B532E09}"/>
    <cellStyle name="SAPBEXaggItem 2 8" xfId="2439" xr:uid="{39603839-F6A9-4F6A-8F0B-D55142598583}"/>
    <cellStyle name="SAPBEXaggItem 2 9" xfId="2779" xr:uid="{7D556750-B7E8-4D13-9988-3FD485269DA5}"/>
    <cellStyle name="SAPBEXaggItem 20" xfId="4235" xr:uid="{75CF8F01-1BDC-4448-BEF6-1829B3F8F3FB}"/>
    <cellStyle name="SAPBEXaggItem 3" xfId="376" xr:uid="{00000000-0005-0000-0000-000066010000}"/>
    <cellStyle name="SAPBEXaggItem 3 10" xfId="2414" xr:uid="{77C008CB-EF0C-42A5-B030-017C8076BC61}"/>
    <cellStyle name="SAPBEXaggItem 3 11" xfId="3240" xr:uid="{F488CFEB-347A-4EB8-9DCA-BA89B5BAEAD4}"/>
    <cellStyle name="SAPBEXaggItem 3 12" xfId="3497" xr:uid="{74256649-D6AB-40B9-8648-2EF2491AD4F4}"/>
    <cellStyle name="SAPBEXaggItem 3 13" xfId="3742" xr:uid="{ECACECFD-DD65-4C8D-B187-7B53E58E65DA}"/>
    <cellStyle name="SAPBEXaggItem 3 14" xfId="3997" xr:uid="{0551D96D-D9AB-48E8-A4D5-8A9B6EE3964B}"/>
    <cellStyle name="SAPBEXaggItem 3 15" xfId="4237" xr:uid="{C81BCD60-5397-477B-BCD7-BD89BFB41DA3}"/>
    <cellStyle name="SAPBEXaggItem 3 2" xfId="1150" xr:uid="{0F602023-F28B-4E3B-AABB-DF0F1EA3A431}"/>
    <cellStyle name="SAPBEXaggItem 3 3" xfId="976" xr:uid="{12AB59B3-63B0-4357-BA62-CC214F742B0B}"/>
    <cellStyle name="SAPBEXaggItem 3 4" xfId="1127" xr:uid="{822A3FF3-E285-4FA4-B9A1-A59BC5C6C2D1}"/>
    <cellStyle name="SAPBEXaggItem 3 5" xfId="1670" xr:uid="{D93B635D-FD2F-4E5A-AB8F-C2A422A39D82}"/>
    <cellStyle name="SAPBEXaggItem 3 6" xfId="1930" xr:uid="{50F6E155-0714-4011-AFA9-C20AA9892D18}"/>
    <cellStyle name="SAPBEXaggItem 3 7" xfId="2191" xr:uid="{6A91EAF8-E668-42F3-9FED-57AA62E58603}"/>
    <cellStyle name="SAPBEXaggItem 3 8" xfId="2440" xr:uid="{30C7737C-E4B3-4085-AA6B-BA08E5458FC3}"/>
    <cellStyle name="SAPBEXaggItem 3 9" xfId="2780" xr:uid="{1CF01D8D-C21D-4F7D-BE25-EF5F9293EDA2}"/>
    <cellStyle name="SAPBEXaggItem 4" xfId="377" xr:uid="{00000000-0005-0000-0000-000067010000}"/>
    <cellStyle name="SAPBEXaggItem 4 10" xfId="2635" xr:uid="{46796996-3AAB-4FB1-B67D-0529D6197FD2}"/>
    <cellStyle name="SAPBEXaggItem 4 11" xfId="3241" xr:uid="{C6613D7F-0D9B-4D0D-8743-31C5E22D045F}"/>
    <cellStyle name="SAPBEXaggItem 4 12" xfId="3498" xr:uid="{13648D5B-28D9-4A07-B223-B1B877B8CBF1}"/>
    <cellStyle name="SAPBEXaggItem 4 13" xfId="3743" xr:uid="{854339A0-700E-4F1B-9B4E-6FA8533C47B8}"/>
    <cellStyle name="SAPBEXaggItem 4 14" xfId="3998" xr:uid="{BD471BFB-2955-4D5C-826B-D11CFCCE23BB}"/>
    <cellStyle name="SAPBEXaggItem 4 15" xfId="4238" xr:uid="{FB52B4B0-CC14-4F40-9607-24EDA72ABBBC}"/>
    <cellStyle name="SAPBEXaggItem 4 2" xfId="1151" xr:uid="{F93C2D92-66A6-4AB6-8B46-8AA611E8FD3D}"/>
    <cellStyle name="SAPBEXaggItem 4 3" xfId="975" xr:uid="{36F99C44-4D4A-4023-8997-E7EF4E655662}"/>
    <cellStyle name="SAPBEXaggItem 4 4" xfId="1128" xr:uid="{117C2E63-55CE-41D0-B7B1-2ED93473CC68}"/>
    <cellStyle name="SAPBEXaggItem 4 5" xfId="1671" xr:uid="{82645C6E-2A0E-4FBC-B16A-BB3E56EB098D}"/>
    <cellStyle name="SAPBEXaggItem 4 6" xfId="1931" xr:uid="{ED944FC6-BC2A-4627-AE29-DCC371F32919}"/>
    <cellStyle name="SAPBEXaggItem 4 7" xfId="2192" xr:uid="{27E1A8AC-0D7D-49F2-983B-F579FDE92B57}"/>
    <cellStyle name="SAPBEXaggItem 4 8" xfId="2441" xr:uid="{C0942E16-D782-4250-B7C1-A55C58173A49}"/>
    <cellStyle name="SAPBEXaggItem 4 9" xfId="2781" xr:uid="{D6EDB621-1D8B-4598-AE3A-E50D095E587C}"/>
    <cellStyle name="SAPBEXaggItem 5" xfId="378" xr:uid="{00000000-0005-0000-0000-000068010000}"/>
    <cellStyle name="SAPBEXaggItem 5 10" xfId="2652" xr:uid="{A1D40C38-AB66-47BE-9D1E-ADA76FC08F97}"/>
    <cellStyle name="SAPBEXaggItem 5 11" xfId="3242" xr:uid="{CA6B395A-1B02-4A23-8AD5-01752285D43E}"/>
    <cellStyle name="SAPBEXaggItem 5 12" xfId="3523" xr:uid="{DED4595D-299A-43E6-9F0E-7E15526E4D16}"/>
    <cellStyle name="SAPBEXaggItem 5 13" xfId="3744" xr:uid="{CAE68323-EA12-486D-8707-800480E2EC01}"/>
    <cellStyle name="SAPBEXaggItem 5 14" xfId="3999" xr:uid="{6C74B907-C805-4B02-AF80-7436AF65B91D}"/>
    <cellStyle name="SAPBEXaggItem 5 15" xfId="4239" xr:uid="{DA6165F0-CE9E-483C-BF0E-FE3A0B0FD4D3}"/>
    <cellStyle name="SAPBEXaggItem 5 2" xfId="1152" xr:uid="{86D9B498-7F62-4CB3-8398-7169A9B9C34C}"/>
    <cellStyle name="SAPBEXaggItem 5 3" xfId="974" xr:uid="{BFED63D8-2607-4E4D-AE4D-7EF5DF7A435B}"/>
    <cellStyle name="SAPBEXaggItem 5 4" xfId="1129" xr:uid="{290674B1-C142-4179-9AEF-03B996F9FB50}"/>
    <cellStyle name="SAPBEXaggItem 5 5" xfId="1672" xr:uid="{55F13E46-CCE0-4FFC-A5E8-7C74B65DA763}"/>
    <cellStyle name="SAPBEXaggItem 5 6" xfId="1932" xr:uid="{B0E57C37-DD8B-4D24-A1DA-75A22BADECA2}"/>
    <cellStyle name="SAPBEXaggItem 5 7" xfId="2193" xr:uid="{5F261A4B-9737-4FBD-884D-1CBC0170B477}"/>
    <cellStyle name="SAPBEXaggItem 5 8" xfId="2442" xr:uid="{36A5C5A8-A496-4F67-8919-962A81214F36}"/>
    <cellStyle name="SAPBEXaggItem 5 9" xfId="2782" xr:uid="{06A7DCFF-7B6D-42DD-B35A-B32C0A255CF9}"/>
    <cellStyle name="SAPBEXaggItem 6" xfId="379" xr:uid="{00000000-0005-0000-0000-000069010000}"/>
    <cellStyle name="SAPBEXaggItem 6 10" xfId="2653" xr:uid="{423584E0-3D2B-4FA4-AF8D-DF7F7124B54A}"/>
    <cellStyle name="SAPBEXaggItem 6 11" xfId="3243" xr:uid="{A84F4082-6D3C-4031-B218-5BF9EFED6488}"/>
    <cellStyle name="SAPBEXaggItem 6 12" xfId="3530" xr:uid="{1389CF29-B4F9-4FF7-99D4-51651CA4AD26}"/>
    <cellStyle name="SAPBEXaggItem 6 13" xfId="3745" xr:uid="{0BE6B716-53A7-49F7-B3E7-578C306D098D}"/>
    <cellStyle name="SAPBEXaggItem 6 14" xfId="4000" xr:uid="{2284F529-4E52-4F55-81F5-E9D8F284AEC4}"/>
    <cellStyle name="SAPBEXaggItem 6 15" xfId="4240" xr:uid="{D71E719C-3C6B-4228-B0E6-2EDBACBDE0A3}"/>
    <cellStyle name="SAPBEXaggItem 6 2" xfId="1153" xr:uid="{2CFC637B-4849-47B0-B5D1-62EAC5BC5FE5}"/>
    <cellStyle name="SAPBEXaggItem 6 3" xfId="973" xr:uid="{C4A77897-0E9D-4964-B17E-44D173A448BA}"/>
    <cellStyle name="SAPBEXaggItem 6 4" xfId="1130" xr:uid="{00B3F676-A1A8-4565-BA20-13B09EC22408}"/>
    <cellStyle name="SAPBEXaggItem 6 5" xfId="1673" xr:uid="{DF471B33-530B-4C76-B1BA-C674B7672621}"/>
    <cellStyle name="SAPBEXaggItem 6 6" xfId="1933" xr:uid="{12DB3FF5-4240-49AE-A76D-521349E321FA}"/>
    <cellStyle name="SAPBEXaggItem 6 7" xfId="2218" xr:uid="{4C15B172-0E09-4ACA-A0A4-40B98448C7BC}"/>
    <cellStyle name="SAPBEXaggItem 6 8" xfId="2443" xr:uid="{9F8D9D5C-F4E1-4132-8863-E2FABF4552D9}"/>
    <cellStyle name="SAPBEXaggItem 6 9" xfId="2783" xr:uid="{C1C6492A-950E-40C7-8887-3CE85D7C7764}"/>
    <cellStyle name="SAPBEXaggItem 7" xfId="1148" xr:uid="{04A65D41-3A12-4D2A-A0F8-F03FE25FEDF0}"/>
    <cellStyle name="SAPBEXaggItem 8" xfId="978" xr:uid="{A05046C9-520A-4A05-AFD0-6D3E99FD9E57}"/>
    <cellStyle name="SAPBEXaggItem 9" xfId="1119" xr:uid="{3D9B1821-48D0-415E-8201-9BF44CC68EED}"/>
    <cellStyle name="SAPBEXaggItemX" xfId="380" xr:uid="{00000000-0005-0000-0000-00006A010000}"/>
    <cellStyle name="SAPBEXaggItemX 10" xfId="1674" xr:uid="{632F892F-4578-4E41-B8E8-4D765A4F1066}"/>
    <cellStyle name="SAPBEXaggItemX 11" xfId="1934" xr:uid="{7744F03D-5ACE-4059-9593-8C06098420BF}"/>
    <cellStyle name="SAPBEXaggItemX 12" xfId="2225" xr:uid="{12214690-0196-4D4B-8B05-329124EDD8BD}"/>
    <cellStyle name="SAPBEXaggItemX 13" xfId="2444" xr:uid="{177CBF88-8222-4096-ACD7-7AE89B82F042}"/>
    <cellStyle name="SAPBEXaggItemX 14" xfId="2784" xr:uid="{56C58994-0031-48FE-B8BE-EDA700AC56CD}"/>
    <cellStyle name="SAPBEXaggItemX 15" xfId="2654" xr:uid="{AF70B6DA-D2E9-49BC-B849-408360D62FA4}"/>
    <cellStyle name="SAPBEXaggItemX 16" xfId="3268" xr:uid="{928ADB2B-6B4B-4689-B606-85E133B7FB45}"/>
    <cellStyle name="SAPBEXaggItemX 17" xfId="3536" xr:uid="{EF77E48B-59D3-4B99-8988-B9708D55E121}"/>
    <cellStyle name="SAPBEXaggItemX 18" xfId="3746" xr:uid="{D6981A49-0A88-4791-AFAC-8B427E7EA877}"/>
    <cellStyle name="SAPBEXaggItemX 19" xfId="4001" xr:uid="{799F3FFE-3747-4EDD-AF4D-5FC9A72826D2}"/>
    <cellStyle name="SAPBEXaggItemX 2" xfId="381" xr:uid="{00000000-0005-0000-0000-00006B010000}"/>
    <cellStyle name="SAPBEXaggItemX 2 10" xfId="2655" xr:uid="{D4786A62-6429-4559-9289-91EBE24C12D4}"/>
    <cellStyle name="SAPBEXaggItemX 2 11" xfId="3275" xr:uid="{5054EC96-751B-46C6-960E-CFCAE3F8461B}"/>
    <cellStyle name="SAPBEXaggItemX 2 12" xfId="3542" xr:uid="{AF3AFA92-AB50-412C-840D-203E38E0FB6F}"/>
    <cellStyle name="SAPBEXaggItemX 2 13" xfId="3747" xr:uid="{CE9D2930-D407-468A-97FF-18804440F14F}"/>
    <cellStyle name="SAPBEXaggItemX 2 14" xfId="4026" xr:uid="{363D8DCB-DC46-40FF-A3B9-47564498A644}"/>
    <cellStyle name="SAPBEXaggItemX 2 15" xfId="4266" xr:uid="{86516DD5-3036-4C36-88AC-BE79518BE235}"/>
    <cellStyle name="SAPBEXaggItemX 2 2" xfId="1155" xr:uid="{02169424-8A24-4BA2-9EEE-7787703343BF}"/>
    <cellStyle name="SAPBEXaggItemX 2 3" xfId="971" xr:uid="{FC8F6A88-A270-47EE-85FE-12A0648E6468}"/>
    <cellStyle name="SAPBEXaggItemX 2 4" xfId="1232" xr:uid="{532BDB56-1579-4753-A71C-C7E44A10EE29}"/>
    <cellStyle name="SAPBEXaggItemX 2 5" xfId="1675" xr:uid="{F1FF3B96-D2F5-46F9-A43A-B3589D3820F7}"/>
    <cellStyle name="SAPBEXaggItemX 2 6" xfId="1935" xr:uid="{DE9EAF45-C954-4BF3-9E53-8D5604BF54C2}"/>
    <cellStyle name="SAPBEXaggItemX 2 7" xfId="2231" xr:uid="{9C229A83-D55D-418A-893E-8AB9FCACA001}"/>
    <cellStyle name="SAPBEXaggItemX 2 8" xfId="2445" xr:uid="{981EEF27-3E1F-4502-8A7D-618B107C0041}"/>
    <cellStyle name="SAPBEXaggItemX 2 9" xfId="2785" xr:uid="{4A08D02D-25BE-4938-8528-0D408E35B539}"/>
    <cellStyle name="SAPBEXaggItemX 20" xfId="4241" xr:uid="{2EFF1386-8D8D-4981-80F4-4FEEEE8116A7}"/>
    <cellStyle name="SAPBEXaggItemX 3" xfId="382" xr:uid="{00000000-0005-0000-0000-00006C010000}"/>
    <cellStyle name="SAPBEXaggItemX 3 10" xfId="2656" xr:uid="{58890830-3016-4055-A19F-A3A31CCD3B20}"/>
    <cellStyle name="SAPBEXaggItemX 3 11" xfId="3281" xr:uid="{B397B412-B387-4571-B9A6-2EB240CCAC20}"/>
    <cellStyle name="SAPBEXaggItemX 3 12" xfId="3543" xr:uid="{EF7F6666-DA4B-43A0-817C-AEC8D36DA16E}"/>
    <cellStyle name="SAPBEXaggItemX 3 13" xfId="3748" xr:uid="{6993A408-CBDB-43C5-B560-765EE838A22F}"/>
    <cellStyle name="SAPBEXaggItemX 3 14" xfId="4033" xr:uid="{CE4E4E07-E909-4336-95A7-C780FBD99EB3}"/>
    <cellStyle name="SAPBEXaggItemX 3 15" xfId="4273" xr:uid="{F3E2B75C-6C22-4148-A5D9-3352E3C32F1D}"/>
    <cellStyle name="SAPBEXaggItemX 3 2" xfId="1156" xr:uid="{AC08F2F4-A4AE-4314-88D7-DD9C6B7B270C}"/>
    <cellStyle name="SAPBEXaggItemX 3 3" xfId="970" xr:uid="{C07F0488-6B46-4AC0-BFBC-C4047372271F}"/>
    <cellStyle name="SAPBEXaggItemX 3 4" xfId="1238" xr:uid="{F05CA73A-CA57-4C9C-8AF4-C203D6A73A7A}"/>
    <cellStyle name="SAPBEXaggItemX 3 5" xfId="1700" xr:uid="{D1B810E0-F188-4C95-9199-4592EE12C26C}"/>
    <cellStyle name="SAPBEXaggItemX 3 6" xfId="1960" xr:uid="{CEF91A11-DDC3-4623-91AE-3A3DED92976D}"/>
    <cellStyle name="SAPBEXaggItemX 3 7" xfId="2237" xr:uid="{799C20BF-6810-43C8-B17B-89B71A902BBB}"/>
    <cellStyle name="SAPBEXaggItemX 3 8" xfId="2446" xr:uid="{AF8A6DD6-F804-46B5-8AD9-AA5A6F4C71E2}"/>
    <cellStyle name="SAPBEXaggItemX 3 9" xfId="2786" xr:uid="{4EE59529-EE4A-47A0-9705-E00EA30426B8}"/>
    <cellStyle name="SAPBEXaggItemX 4" xfId="383" xr:uid="{00000000-0005-0000-0000-00006D010000}"/>
    <cellStyle name="SAPBEXaggItemX 4 10" xfId="2657" xr:uid="{D7A8C566-3982-4F76-8658-E4723B1D32C8}"/>
    <cellStyle name="SAPBEXaggItemX 4 11" xfId="3287" xr:uid="{0332D126-8C95-45B9-8370-03988A6FC861}"/>
    <cellStyle name="SAPBEXaggItemX 4 12" xfId="3550" xr:uid="{5388ADBC-88DD-43DA-8903-B940D7BFE197}"/>
    <cellStyle name="SAPBEXaggItemX 4 13" xfId="3773" xr:uid="{3D2EF48E-2CC5-456A-9BD2-B9A345AFA409}"/>
    <cellStyle name="SAPBEXaggItemX 4 14" xfId="4039" xr:uid="{D528B64D-0FF6-4C4B-81E9-FE16A3BAABE7}"/>
    <cellStyle name="SAPBEXaggItemX 4 15" xfId="4279" xr:uid="{A918F53D-EA42-4ACC-9F28-4FC8D6E1309A}"/>
    <cellStyle name="SAPBEXaggItemX 4 2" xfId="1157" xr:uid="{1DDC9B7B-4E87-4809-AF44-0E94312FBE12}"/>
    <cellStyle name="SAPBEXaggItemX 4 3" xfId="969" xr:uid="{BC69F5CA-09DC-4FFA-8C37-B258B63EC961}"/>
    <cellStyle name="SAPBEXaggItemX 4 4" xfId="1256" xr:uid="{A81D1A32-7ADF-4770-934D-23AD04F35DBB}"/>
    <cellStyle name="SAPBEXaggItemX 4 5" xfId="1707" xr:uid="{E3F8C355-3CAE-4F9C-A908-B59B9F5D1A98}"/>
    <cellStyle name="SAPBEXaggItemX 4 6" xfId="1967" xr:uid="{85287C83-72DC-418D-953D-0EF6A13F0046}"/>
    <cellStyle name="SAPBEXaggItemX 4 7" xfId="2238" xr:uid="{EFE71653-4B5C-44B3-88AE-5C646ABFEA16}"/>
    <cellStyle name="SAPBEXaggItemX 4 8" xfId="2447" xr:uid="{462876A5-5CD1-474F-81A3-20DE62E80668}"/>
    <cellStyle name="SAPBEXaggItemX 4 9" xfId="2787" xr:uid="{C464AF01-8CF2-4363-9043-84E9EBE2F34C}"/>
    <cellStyle name="SAPBEXaggItemX 5" xfId="384" xr:uid="{00000000-0005-0000-0000-00006E010000}"/>
    <cellStyle name="SAPBEXaggItemX 5 10" xfId="2658" xr:uid="{67389D92-EB62-4D11-854F-153AC22663D3}"/>
    <cellStyle name="SAPBEXaggItemX 5 11" xfId="3288" xr:uid="{E496DD7B-CF7C-4102-B16A-4A9A4D783066}"/>
    <cellStyle name="SAPBEXaggItemX 5 12" xfId="3553" xr:uid="{4C118C94-E1D3-4F50-9127-1D6B8C10C6D7}"/>
    <cellStyle name="SAPBEXaggItemX 5 13" xfId="3780" xr:uid="{6EFA7DCE-86FE-4284-8187-2DCABB61DCFD}"/>
    <cellStyle name="SAPBEXaggItemX 5 14" xfId="4045" xr:uid="{175A0F09-5408-4CA2-B30E-2CFEB003BB22}"/>
    <cellStyle name="SAPBEXaggItemX 5 15" xfId="4285" xr:uid="{16E82B4B-6C66-4619-9819-3183F9F5DB53}"/>
    <cellStyle name="SAPBEXaggItemX 5 2" xfId="1158" xr:uid="{2A14D190-A7E6-423E-8EE4-E5611E094AC6}"/>
    <cellStyle name="SAPBEXaggItemX 5 3" xfId="968" xr:uid="{26E27500-DD65-445E-86C1-A1ADEAA16310}"/>
    <cellStyle name="SAPBEXaggItemX 5 4" xfId="1263" xr:uid="{C2E1F478-6379-4A6D-A376-1EC54060AE42}"/>
    <cellStyle name="SAPBEXaggItemX 5 5" xfId="1713" xr:uid="{0107A8AA-53A7-4B8C-9BE7-EEB9F38D3EC9}"/>
    <cellStyle name="SAPBEXaggItemX 5 6" xfId="1973" xr:uid="{438CA531-EAFA-40A6-B8AB-A2C3092B5F44}"/>
    <cellStyle name="SAPBEXaggItemX 5 7" xfId="2245" xr:uid="{F4BD93B4-F330-4C60-B019-76746FAA17DD}"/>
    <cellStyle name="SAPBEXaggItemX 5 8" xfId="2448" xr:uid="{CA43180A-5970-4DEB-97E9-CE8D93583F66}"/>
    <cellStyle name="SAPBEXaggItemX 5 9" xfId="2788" xr:uid="{AAB15D37-FEB1-420A-AC38-E3A8719B192E}"/>
    <cellStyle name="SAPBEXaggItemX 6" xfId="385" xr:uid="{00000000-0005-0000-0000-00006F010000}"/>
    <cellStyle name="SAPBEXaggItemX 6 10" xfId="2660" xr:uid="{4C5295C1-D87E-4BD9-93FB-9A6B369B5BD4}"/>
    <cellStyle name="SAPBEXaggItemX 6 11" xfId="3295" xr:uid="{620EDED6-19FD-44A8-B2F5-DDBD8B68CC4C}"/>
    <cellStyle name="SAPBEXaggItemX 6 12" xfId="3554" xr:uid="{4FB63689-2355-439C-921E-6AC37620483E}"/>
    <cellStyle name="SAPBEXaggItemX 6 13" xfId="3786" xr:uid="{D97A42B2-1F50-46FF-9B5E-B1DFAD12EA34}"/>
    <cellStyle name="SAPBEXaggItemX 6 14" xfId="4046" xr:uid="{5DA46B25-981F-422D-96D9-63988C1FF150}"/>
    <cellStyle name="SAPBEXaggItemX 6 15" xfId="4286" xr:uid="{0B4F5D50-F7B9-4185-8273-2818EC675C61}"/>
    <cellStyle name="SAPBEXaggItemX 6 2" xfId="1159" xr:uid="{8C5128D3-A44D-49AD-87FA-C3A991954D14}"/>
    <cellStyle name="SAPBEXaggItemX 6 3" xfId="967" xr:uid="{E176CE17-4DB9-4776-A8DE-AF5B9A604D64}"/>
    <cellStyle name="SAPBEXaggItemX 6 4" xfId="1272" xr:uid="{616AFFD1-A58F-4C9F-A520-485C255552C5}"/>
    <cellStyle name="SAPBEXaggItemX 6 5" xfId="1719" xr:uid="{55E96741-250E-41B6-B74E-C6A037FA033A}"/>
    <cellStyle name="SAPBEXaggItemX 6 6" xfId="1979" xr:uid="{37F5C7C9-E9A2-421E-B9A9-DFED5C31640F}"/>
    <cellStyle name="SAPBEXaggItemX 6 7" xfId="2248" xr:uid="{6D1D8131-10D4-485F-97B0-4CAF486480E8}"/>
    <cellStyle name="SAPBEXaggItemX 6 8" xfId="2473" xr:uid="{6A03436D-2418-424A-9BDD-9F7B9803A09F}"/>
    <cellStyle name="SAPBEXaggItemX 6 9" xfId="2789" xr:uid="{8D99FD09-A8B1-411E-A970-D3F7659D9AA2}"/>
    <cellStyle name="SAPBEXaggItemX 7" xfId="1154" xr:uid="{6641CA69-2E30-451A-98FB-992D9BBF2027}"/>
    <cellStyle name="SAPBEXaggItemX 8" xfId="972" xr:uid="{5626B778-7F7A-47DE-AFFB-0B08F352E508}"/>
    <cellStyle name="SAPBEXaggItemX 9" xfId="1226" xr:uid="{EADC0EDC-9B47-485C-8C32-37FEEA084291}"/>
    <cellStyle name="SAPBEXchaText" xfId="386" xr:uid="{00000000-0005-0000-0000-000070010000}"/>
    <cellStyle name="SAPBEXchaText 2" xfId="387" xr:uid="{00000000-0005-0000-0000-000071010000}"/>
    <cellStyle name="SAPBEXchaText 2 10" xfId="2982" xr:uid="{DB611CCD-B571-485C-ACA9-7CC127E1ACD1}"/>
    <cellStyle name="SAPBEXchaText 2 11" xfId="3299" xr:uid="{1F791BA8-3796-4ADA-A1B6-7EE6B55CCB24}"/>
    <cellStyle name="SAPBEXchaText 2 12" xfId="3560" xr:uid="{3B12CEA7-7919-4137-AD98-D44B2A289525}"/>
    <cellStyle name="SAPBEXchaText 2 13" xfId="3793" xr:uid="{88C712AE-6CA1-470E-B154-E12E953C7D6D}"/>
    <cellStyle name="SAPBEXchaText 2 14" xfId="4055" xr:uid="{0EB4C088-C14A-465D-859E-0EEB525866F7}"/>
    <cellStyle name="SAPBEXchaText 2 15" xfId="4295" xr:uid="{F8959CDC-4CBC-4248-B0BF-0BB0A1341CD8}"/>
    <cellStyle name="SAPBEXchaText 2 2" xfId="1161" xr:uid="{1F7B4C2E-B392-45E0-ACB0-0D1C830C6FF2}"/>
    <cellStyle name="SAPBEXchaText 2 3" xfId="966" xr:uid="{B5B02074-7220-4345-80FA-067A9EEB8C06}"/>
    <cellStyle name="SAPBEXchaText 2 4" xfId="1287" xr:uid="{BD3AF592-6A77-451A-8242-51F1DBE00404}"/>
    <cellStyle name="SAPBEXchaText 2 5" xfId="1727" xr:uid="{207AB5D9-579D-492F-8C0B-E14CC886D46D}"/>
    <cellStyle name="SAPBEXchaText 2 6" xfId="1986" xr:uid="{5B0C79D0-097F-45BE-9997-436035759854}"/>
    <cellStyle name="SAPBEXchaText 2 7" xfId="2255" xr:uid="{C295B675-EC85-4A0E-93D5-82844EFC8DE4}"/>
    <cellStyle name="SAPBEXchaText 2 8" xfId="2486" xr:uid="{22F37B9C-B91C-48BB-BC04-1CE8C1CB1D93}"/>
    <cellStyle name="SAPBEXchaText 2 9" xfId="2791" xr:uid="{CB11C69F-C460-4A86-B41B-C13B0B3BD3D1}"/>
    <cellStyle name="SAPBEXchaText 3" xfId="388" xr:uid="{00000000-0005-0000-0000-000072010000}"/>
    <cellStyle name="SAPBEXchaText 3 10" xfId="2988" xr:uid="{1A91D669-F048-49BB-BC01-6598F8EEEC92}"/>
    <cellStyle name="SAPBEXchaText 3 11" xfId="3305" xr:uid="{901F4D80-78CC-4647-A5C5-5128511B34A7}"/>
    <cellStyle name="SAPBEXchaText 3 12" xfId="3561" xr:uid="{F81D2105-D4AA-451F-B203-6E2C3165663A}"/>
    <cellStyle name="SAPBEXchaText 3 13" xfId="3800" xr:uid="{F0BDF5D1-577F-42AE-BF97-EACEFE8903A8}"/>
    <cellStyle name="SAPBEXchaText 3 14" xfId="4056" xr:uid="{B33D6A6A-0969-4179-AE60-EE7BB128F4C7}"/>
    <cellStyle name="SAPBEXchaText 3 15" xfId="4296" xr:uid="{E17E3FF2-A513-4E12-8FE7-0D9FFABA0BA5}"/>
    <cellStyle name="SAPBEXchaText 3 2" xfId="1162" xr:uid="{6CF350E1-0680-419D-9765-ABA5CA96A7EF}"/>
    <cellStyle name="SAPBEXchaText 3 3" xfId="965" xr:uid="{5D2FD96B-9280-4FB8-88F8-0F4B852ABF6A}"/>
    <cellStyle name="SAPBEXchaText 3 4" xfId="1302" xr:uid="{69AA0868-9EBF-4A17-9B9E-7727632602E0}"/>
    <cellStyle name="SAPBEXchaText 3 5" xfId="1730" xr:uid="{8E07F088-D390-4BC6-B7FD-C9E13EDFE6D1}"/>
    <cellStyle name="SAPBEXchaText 3 6" xfId="1989" xr:uid="{5577F306-17C0-4E73-86D8-7834D6A5CD8B}"/>
    <cellStyle name="SAPBEXchaText 3 7" xfId="2256" xr:uid="{0C812A57-295E-44C7-AC6F-684C5365E2AF}"/>
    <cellStyle name="SAPBEXchaText 3 8" xfId="2492" xr:uid="{99985E7D-A843-4411-8B95-1CDBCEA61948}"/>
    <cellStyle name="SAPBEXchaText 3 9" xfId="2792" xr:uid="{05A98E38-5935-4E9A-812D-8AC04A0F41E2}"/>
    <cellStyle name="SAPBEXchaText 4" xfId="389" xr:uid="{00000000-0005-0000-0000-000073010000}"/>
    <cellStyle name="SAPBEXchaText 4 10" xfId="3002" xr:uid="{59003B2F-5C39-42C0-A565-3E56E2A48F3F}"/>
    <cellStyle name="SAPBEXchaText 4 11" xfId="3306" xr:uid="{D52B6F45-8C22-4DCD-962B-13C0E0103714}"/>
    <cellStyle name="SAPBEXchaText 4 12" xfId="3563" xr:uid="{3605CAB1-BA7B-47D5-90BB-1F52B4B8CFB0}"/>
    <cellStyle name="SAPBEXchaText 4 13" xfId="3803" xr:uid="{9CBA3ECB-7BE5-480C-987D-2A937D362117}"/>
    <cellStyle name="SAPBEXchaText 4 14" xfId="4062" xr:uid="{AF6E052A-1B42-49F7-A563-BB148F5BAF32}"/>
    <cellStyle name="SAPBEXchaText 4 15" xfId="4302" xr:uid="{0978DD64-735B-4A3D-8130-2B125C01B07D}"/>
    <cellStyle name="SAPBEXchaText 4 2" xfId="1163" xr:uid="{90693C1A-140E-4298-8FAD-DDC04AF9C0B4}"/>
    <cellStyle name="SAPBEXchaText 4 3" xfId="964" xr:uid="{DF4ACF7D-FFAA-4DAD-A676-D5F096A6AB0F}"/>
    <cellStyle name="SAPBEXchaText 4 4" xfId="1317" xr:uid="{B57305CD-5975-4DBD-9F2B-3212E3866B08}"/>
    <cellStyle name="SAPBEXchaText 4 5" xfId="1731" xr:uid="{58600B74-CC4C-458C-814A-C8BA5CB0E8EC}"/>
    <cellStyle name="SAPBEXchaText 4 6" xfId="1990" xr:uid="{34E1ABA9-5674-4041-A0CD-A559CF4BAB54}"/>
    <cellStyle name="SAPBEXchaText 4 7" xfId="2257" xr:uid="{B87706D5-AA03-4F8F-AFAF-0CD908FF3829}"/>
    <cellStyle name="SAPBEXchaText 4 8" xfId="2493" xr:uid="{A06C7AF0-67F0-47B7-A12D-C885AD973DE6}"/>
    <cellStyle name="SAPBEXchaText 4 9" xfId="2793" xr:uid="{5951112B-8BB8-4CDB-B23E-57919626BF95}"/>
    <cellStyle name="SAPBEXchaText 5" xfId="390" xr:uid="{00000000-0005-0000-0000-000074010000}"/>
    <cellStyle name="SAPBEXchaText 5 10" xfId="3005" xr:uid="{0F777647-A0A1-4CE0-9C49-4C7B5566D9FF}"/>
    <cellStyle name="SAPBEXchaText 5 11" xfId="3307" xr:uid="{716E8A48-F32E-4C2F-A729-603356DA3B3A}"/>
    <cellStyle name="SAPBEXchaText 5 12" xfId="3564" xr:uid="{20F907CF-BC98-47B0-9460-2A935325B843}"/>
    <cellStyle name="SAPBEXchaText 5 13" xfId="3804" xr:uid="{E6BE2F22-1737-4087-9047-52A35DB98004}"/>
    <cellStyle name="SAPBEXchaText 5 14" xfId="4063" xr:uid="{1ED42791-9062-43A6-A2C9-ECD510FA0687}"/>
    <cellStyle name="SAPBEXchaText 5 15" xfId="4303" xr:uid="{04F44DF8-0EBE-46D6-B672-BA43486D54DB}"/>
    <cellStyle name="SAPBEXchaText 5 2" xfId="1164" xr:uid="{B9D08D14-CDC2-4E34-BD55-3CCD29CA2FA1}"/>
    <cellStyle name="SAPBEXchaText 5 3" xfId="963" xr:uid="{03C5C3A6-A8F8-40AF-A42E-AF5AC084CAA4}"/>
    <cellStyle name="SAPBEXchaText 5 4" xfId="1318" xr:uid="{E2FBFFD7-D672-4623-85F4-4B8B0C9FE941}"/>
    <cellStyle name="SAPBEXchaText 5 5" xfId="1737" xr:uid="{F340426B-CCE8-4F31-A9CF-257163EBCFAA}"/>
    <cellStyle name="SAPBEXchaText 5 6" xfId="1996" xr:uid="{8F0AF0B1-3FE4-4BB1-A88F-CA1F3DE47A7D}"/>
    <cellStyle name="SAPBEXchaText 5 7" xfId="2259" xr:uid="{E1183F0C-D169-4107-A714-8587D0B7E5A9}"/>
    <cellStyle name="SAPBEXchaText 5 8" xfId="2500" xr:uid="{4F7FAA77-3F83-4F8F-9189-995C4D0514A8}"/>
    <cellStyle name="SAPBEXchaText 5 9" xfId="2673" xr:uid="{3CC9AF49-B96E-48AB-A632-BB438A0F3BB2}"/>
    <cellStyle name="SAPBEXchaText 6" xfId="391" xr:uid="{00000000-0005-0000-0000-000075010000}"/>
    <cellStyle name="SAPBEXchaText 6 10" xfId="3006" xr:uid="{71E3FAF1-4A0E-4F33-BA7D-F56D9526AE55}"/>
    <cellStyle name="SAPBEXchaText 6 11" xfId="3309" xr:uid="{DE44C43B-358F-411F-B7F7-0A7869A7B2D6}"/>
    <cellStyle name="SAPBEXchaText 6 12" xfId="3567" xr:uid="{9D9F1745-5FFD-4BAE-B2CE-955D96D9C989}"/>
    <cellStyle name="SAPBEXchaText 6 13" xfId="3810" xr:uid="{A74FB855-FD4D-4E55-B8A1-5BDD4B704B46}"/>
    <cellStyle name="SAPBEXchaText 6 14" xfId="4064" xr:uid="{7C567FA2-C0C1-4730-A6D9-A69D31267718}"/>
    <cellStyle name="SAPBEXchaText 6 15" xfId="4304" xr:uid="{CE362CE1-60D9-4828-A871-59A7D4A52D9B}"/>
    <cellStyle name="SAPBEXchaText 6 2" xfId="1165" xr:uid="{0747B9AB-6D8B-4048-A782-AEBD1C0657CD}"/>
    <cellStyle name="SAPBEXchaText 6 3" xfId="962" xr:uid="{7C3D0A2F-64E9-469B-83DC-BF8D948AB95B}"/>
    <cellStyle name="SAPBEXchaText 6 4" xfId="1319" xr:uid="{4723966B-F983-4398-8252-247458DD5F3E}"/>
    <cellStyle name="SAPBEXchaText 6 5" xfId="1738" xr:uid="{20EAE821-9D5F-4983-AA09-A1D44E1CE4B6}"/>
    <cellStyle name="SAPBEXchaText 6 6" xfId="1997" xr:uid="{3675A16B-D569-4852-811C-1404B7E97FFA}"/>
    <cellStyle name="SAPBEXchaText 6 7" xfId="2260" xr:uid="{8427112F-7F45-4ABC-AA3A-16C411DE1F52}"/>
    <cellStyle name="SAPBEXchaText 6 8" xfId="2503" xr:uid="{0D06D3AB-937B-409B-8CC7-88E1C496979B}"/>
    <cellStyle name="SAPBEXchaText 6 9" xfId="2794" xr:uid="{477A4F4E-BC1F-405D-BD22-7856908E7831}"/>
    <cellStyle name="SAPBEXchaText 7" xfId="1160" xr:uid="{F33DE40C-08FC-452E-A501-C3B4D343284F}"/>
    <cellStyle name="SAPBEXchaText_Приложение_1_к_7-у-о_2009_Кв_1_ФСТ" xfId="392" xr:uid="{00000000-0005-0000-0000-000076010000}"/>
    <cellStyle name="SAPBEXexcBad7" xfId="393" xr:uid="{00000000-0005-0000-0000-000077010000}"/>
    <cellStyle name="SAPBEXexcBad7 10" xfId="1740" xr:uid="{13D267EE-9647-4383-95E6-2FE91C61E3CD}"/>
    <cellStyle name="SAPBEXexcBad7 11" xfId="1999" xr:uid="{2B6D63B2-6065-46FE-A85E-4FD8DB9B017F}"/>
    <cellStyle name="SAPBEXexcBad7 12" xfId="2263" xr:uid="{51157716-0578-46D9-8D85-F18C087DCC0C}"/>
    <cellStyle name="SAPBEXexcBad7 13" xfId="2509" xr:uid="{C0900F57-D3F7-4F1C-8A0D-D512D8C0CCCB}"/>
    <cellStyle name="SAPBEXexcBad7 14" xfId="2795" xr:uid="{19C5035B-72EF-445D-BB92-90130A000FD8}"/>
    <cellStyle name="SAPBEXexcBad7 15" xfId="3012" xr:uid="{92471C91-2E21-4D07-A64E-D2509A361444}"/>
    <cellStyle name="SAPBEXexcBad7 16" xfId="3312" xr:uid="{49D7D3FC-1C7F-40B7-85B6-69C3EDE050B5}"/>
    <cellStyle name="SAPBEXexcBad7 17" xfId="3467" xr:uid="{D2F88F85-50FC-4E8C-8379-B8B860973E9E}"/>
    <cellStyle name="SAPBEXexcBad7 18" xfId="3811" xr:uid="{27E796BE-165A-4767-BFA4-7C1E10F12095}"/>
    <cellStyle name="SAPBEXexcBad7 19" xfId="4066" xr:uid="{ABDCD6D2-485F-4DCB-B047-CDB4109560DF}"/>
    <cellStyle name="SAPBEXexcBad7 2" xfId="394" xr:uid="{00000000-0005-0000-0000-000078010000}"/>
    <cellStyle name="SAPBEXexcBad7 2 10" xfId="3013" xr:uid="{3037D757-3D87-45AF-9255-65020E1D1E50}"/>
    <cellStyle name="SAPBEXexcBad7 2 11" xfId="3313" xr:uid="{55E9E225-1128-4A83-893F-EC7818FC23AD}"/>
    <cellStyle name="SAPBEXexcBad7 2 12" xfId="3568" xr:uid="{56355059-D802-4D50-9242-75A92A796126}"/>
    <cellStyle name="SAPBEXexcBad7 2 13" xfId="3813" xr:uid="{14ECC5DA-2C67-445A-8316-92F97B6DA775}"/>
    <cellStyle name="SAPBEXexcBad7 2 14" xfId="4069" xr:uid="{41BD0E27-F7CC-413B-A5D8-FF18D93103FE}"/>
    <cellStyle name="SAPBEXexcBad7 2 15" xfId="4309" xr:uid="{3ED065D5-6B10-4615-B531-F4C3904985B4}"/>
    <cellStyle name="SAPBEXexcBad7 2 2" xfId="1167" xr:uid="{8AE0F0C8-4D7C-4BED-BB80-2900EAAF66CB}"/>
    <cellStyle name="SAPBEXexcBad7 2 3" xfId="960" xr:uid="{6085AB49-DE93-4752-A68C-36837EF09075}"/>
    <cellStyle name="SAPBEXexcBad7 2 4" xfId="1321" xr:uid="{6746914B-955E-425C-9146-13D5C9BB3A1B}"/>
    <cellStyle name="SAPBEXexcBad7 2 5" xfId="1741" xr:uid="{CD97E6E6-3BBA-4454-B079-3009569C04A0}"/>
    <cellStyle name="SAPBEXexcBad7 2 6" xfId="2000" xr:uid="{811500E2-0978-413F-A2A5-71E2BB54C60D}"/>
    <cellStyle name="SAPBEXexcBad7 2 7" xfId="2161" xr:uid="{2AF652B2-3E2A-49A7-91BB-000604570A72}"/>
    <cellStyle name="SAPBEXexcBad7 2 8" xfId="2510" xr:uid="{0A0EDB4A-CD6B-440D-9C8F-ABD21915B7B6}"/>
    <cellStyle name="SAPBEXexcBad7 2 9" xfId="2796" xr:uid="{CA36B72F-DB68-4E9C-8038-8ABE6197B536}"/>
    <cellStyle name="SAPBEXexcBad7 20" xfId="4306" xr:uid="{81A3D703-028F-42DF-BE88-5C1D00274B97}"/>
    <cellStyle name="SAPBEXexcBad7 3" xfId="395" xr:uid="{00000000-0005-0000-0000-000079010000}"/>
    <cellStyle name="SAPBEXexcBad7 3 10" xfId="3015" xr:uid="{00CE6939-8F58-4ED8-A07E-F7223250E00D}"/>
    <cellStyle name="SAPBEXexcBad7 3 11" xfId="3173" xr:uid="{7677C7E3-64BB-498D-9F70-D524B9B9A92C}"/>
    <cellStyle name="SAPBEXexcBad7 3 12" xfId="3569" xr:uid="{33EC4CA2-A0B8-4A5F-9D8C-33852B9FB5C0}"/>
    <cellStyle name="SAPBEXexcBad7 3 13" xfId="3814" xr:uid="{18FACF96-49DB-4B58-9CE1-46B922F234E9}"/>
    <cellStyle name="SAPBEXexcBad7 3 14" xfId="4070" xr:uid="{63883C16-C2A0-4707-BE7B-1DD02F4F57FA}"/>
    <cellStyle name="SAPBEXexcBad7 3 15" xfId="4310" xr:uid="{9EE166B8-73CA-43E9-A3BA-4BC36EFD7426}"/>
    <cellStyle name="SAPBEXexcBad7 3 2" xfId="1168" xr:uid="{9CCCB3D7-D34A-4D2E-B8FB-829E202F9C15}"/>
    <cellStyle name="SAPBEXexcBad7 3 3" xfId="959" xr:uid="{26CDE766-47E7-438F-A0CC-C40F06C44E23}"/>
    <cellStyle name="SAPBEXexcBad7 3 4" xfId="1322" xr:uid="{09DF22D0-813D-4261-92AD-A2A4351E4846}"/>
    <cellStyle name="SAPBEXexcBad7 3 5" xfId="1744" xr:uid="{7767DF01-9705-4FD6-AE8F-D430A37321D5}"/>
    <cellStyle name="SAPBEXexcBad7 3 6" xfId="2003" xr:uid="{C6E98EEA-7E7E-4A2F-9828-BBE6C03810D4}"/>
    <cellStyle name="SAPBEXexcBad7 3 7" xfId="2264" xr:uid="{C64AA5EA-5294-40F2-ABC1-6AC2157085A6}"/>
    <cellStyle name="SAPBEXexcBad7 3 8" xfId="2511" xr:uid="{69DD84B5-4920-4642-B30A-A2BEB7C5999E}"/>
    <cellStyle name="SAPBEXexcBad7 3 9" xfId="2797" xr:uid="{C39F2E4D-DC37-4170-86F6-1C026B1057AE}"/>
    <cellStyle name="SAPBEXexcBad7 4" xfId="396" xr:uid="{00000000-0005-0000-0000-00007A010000}"/>
    <cellStyle name="SAPBEXexcBad7 4 10" xfId="3016" xr:uid="{AF59903E-0EC8-4E22-A26D-736A51171EC7}"/>
    <cellStyle name="SAPBEXexcBad7 4 11" xfId="3314" xr:uid="{F8CFAFA3-9EFB-4633-8088-1799857C5E81}"/>
    <cellStyle name="SAPBEXexcBad7 4 12" xfId="3570" xr:uid="{6A03E582-6065-465C-B625-C0E83C03E6F9}"/>
    <cellStyle name="SAPBEXexcBad7 4 13" xfId="3817" xr:uid="{AAC27DEC-9874-4697-8A73-30B43308D782}"/>
    <cellStyle name="SAPBEXexcBad7 4 14" xfId="3965" xr:uid="{7EBC9BF0-CB79-404D-8057-0D309F60DDBB}"/>
    <cellStyle name="SAPBEXexcBad7 4 15" xfId="4208" xr:uid="{07A9D66D-A5DA-4F9E-BC4A-DEB9320AFACE}"/>
    <cellStyle name="SAPBEXexcBad7 4 2" xfId="1169" xr:uid="{29B15D12-E767-42FC-8098-672AD9EA8BA1}"/>
    <cellStyle name="SAPBEXexcBad7 4 3" xfId="958" xr:uid="{3108E677-C70A-4333-9D02-015CD67B13A5}"/>
    <cellStyle name="SAPBEXexcBad7 4 4" xfId="1323" xr:uid="{2C236E17-6D99-4B23-B519-1BFB5D991E8B}"/>
    <cellStyle name="SAPBEXexcBad7 4 5" xfId="1745" xr:uid="{C1ABE76D-E1B6-42C6-8B5B-8937A1763FC7}"/>
    <cellStyle name="SAPBEXexcBad7 4 6" xfId="2004" xr:uid="{369AAF2E-0381-4032-94DA-5F9F43CF8A68}"/>
    <cellStyle name="SAPBEXexcBad7 4 7" xfId="2265" xr:uid="{DBFAF5C8-306B-4857-B14A-9C667803EA1E}"/>
    <cellStyle name="SAPBEXexcBad7 4 8" xfId="2513" xr:uid="{3767B12D-2A24-4CBE-8F0B-6FF0A452BCB4}"/>
    <cellStyle name="SAPBEXexcBad7 4 9" xfId="2798" xr:uid="{1CC9C2C9-C869-4F98-951A-E74EB72188E6}"/>
    <cellStyle name="SAPBEXexcBad7 5" xfId="397" xr:uid="{00000000-0005-0000-0000-00007B010000}"/>
    <cellStyle name="SAPBEXexcBad7 5 10" xfId="3019" xr:uid="{92E2E6A5-10A3-4F22-BA54-4FB7A5E95E03}"/>
    <cellStyle name="SAPBEXexcBad7 5 11" xfId="3315" xr:uid="{8AEB3977-B70F-42A8-9E80-15E44F8E4DDD}"/>
    <cellStyle name="SAPBEXexcBad7 5 12" xfId="3571" xr:uid="{F5EC3391-DC7F-4E6F-A206-DA1D4A02E56C}"/>
    <cellStyle name="SAPBEXexcBad7 5 13" xfId="3818" xr:uid="{950C67AC-5D2A-4F55-9435-5CC816385B56}"/>
    <cellStyle name="SAPBEXexcBad7 5 14" xfId="4071" xr:uid="{B250BF90-6117-4607-B5B6-196FBB33CAFB}"/>
    <cellStyle name="SAPBEXexcBad7 5 15" xfId="4311" xr:uid="{22185F4B-A661-4B72-B165-3481B694BEDF}"/>
    <cellStyle name="SAPBEXexcBad7 5 2" xfId="1170" xr:uid="{5F28356E-C1FD-49DA-95DE-E55C22D3CCE9}"/>
    <cellStyle name="SAPBEXexcBad7 5 3" xfId="957" xr:uid="{000A24B2-0299-4171-987A-52A128E86F31}"/>
    <cellStyle name="SAPBEXexcBad7 5 4" xfId="1324" xr:uid="{B5CB5F9D-08DA-44C6-A5E5-11655FD8B010}"/>
    <cellStyle name="SAPBEXexcBad7 5 5" xfId="1569" xr:uid="{3A43B62B-54DC-440B-82FD-7EF160950443}"/>
    <cellStyle name="SAPBEXexcBad7 5 6" xfId="1903" xr:uid="{BB382555-8326-4773-81E7-B8AF76631418}"/>
    <cellStyle name="SAPBEXexcBad7 5 7" xfId="2266" xr:uid="{CA58ABD5-8C5D-464C-9168-B58C09F73ECD}"/>
    <cellStyle name="SAPBEXexcBad7 5 8" xfId="2514" xr:uid="{C537ABF6-EA5B-4834-9B26-BA839D69D855}"/>
    <cellStyle name="SAPBEXexcBad7 5 9" xfId="2799" xr:uid="{FCAB3398-0A44-412D-837E-2CA25928008B}"/>
    <cellStyle name="SAPBEXexcBad7 6" xfId="398" xr:uid="{00000000-0005-0000-0000-00007C010000}"/>
    <cellStyle name="SAPBEXexcBad7 6 10" xfId="3020" xr:uid="{C96AD55C-2E65-40C1-89AB-63EF71D52F6C}"/>
    <cellStyle name="SAPBEXexcBad7 6 11" xfId="3316" xr:uid="{CD257382-F48C-49F2-BCE3-7802CFC18C5D}"/>
    <cellStyle name="SAPBEXexcBad7 6 12" xfId="3572" xr:uid="{246F1E21-2709-42E0-962F-E4E0BCD5AB9E}"/>
    <cellStyle name="SAPBEXexcBad7 6 13" xfId="3718" xr:uid="{5C0506B4-DD8F-4C71-99B6-4E19E830BB5C}"/>
    <cellStyle name="SAPBEXexcBad7 6 14" xfId="4072" xr:uid="{8D89C5D4-75DC-4713-8C1B-B326AA59C319}"/>
    <cellStyle name="SAPBEXexcBad7 6 15" xfId="4312" xr:uid="{58AD10A0-63D1-4C04-9F01-02BB17DF6238}"/>
    <cellStyle name="SAPBEXexcBad7 6 2" xfId="1171" xr:uid="{BD97BE5C-0149-470D-ACDF-96AAD8A74832}"/>
    <cellStyle name="SAPBEXexcBad7 6 3" xfId="956" xr:uid="{8B350AD3-C8AD-4B95-A36D-86B388BA601C}"/>
    <cellStyle name="SAPBEXexcBad7 6 4" xfId="1325" xr:uid="{A56974A3-C103-4F80-811B-02D91C008845}"/>
    <cellStyle name="SAPBEXexcBad7 6 5" xfId="1746" xr:uid="{B44167FC-59B6-4FE4-AFDB-0B89388E59EF}"/>
    <cellStyle name="SAPBEXexcBad7 6 6" xfId="2005" xr:uid="{21092427-4B02-4D60-AD96-D29EB03341CD}"/>
    <cellStyle name="SAPBEXexcBad7 6 7" xfId="2267" xr:uid="{41C7F0DF-F82A-4B38-8C09-85BA0E9A4BCA}"/>
    <cellStyle name="SAPBEXexcBad7 6 8" xfId="2517" xr:uid="{3D3AAFE8-76AD-4F67-80B7-C8580FEF600A}"/>
    <cellStyle name="SAPBEXexcBad7 6 9" xfId="2800" xr:uid="{C1C070B5-F0FC-4162-8FCE-F7FFEE9EE72B}"/>
    <cellStyle name="SAPBEXexcBad7 7" xfId="1166" xr:uid="{61192805-52C6-41CA-B563-5390AFFAB25C}"/>
    <cellStyle name="SAPBEXexcBad7 8" xfId="961" xr:uid="{CE976263-C2DE-453A-8E12-6F19F5772AC0}"/>
    <cellStyle name="SAPBEXexcBad7 9" xfId="1320" xr:uid="{808211CA-AD80-4B87-B3F1-7063471C6535}"/>
    <cellStyle name="SAPBEXexcBad8" xfId="399" xr:uid="{00000000-0005-0000-0000-00007D010000}"/>
    <cellStyle name="SAPBEXexcBad8 10" xfId="1747" xr:uid="{8A5D465B-89FF-4FE3-B822-B2FDCAFF0C5C}"/>
    <cellStyle name="SAPBEXexcBad8 11" xfId="2006" xr:uid="{A64FF5E8-E18A-42EF-B7DE-A7490F7C0524}"/>
    <cellStyle name="SAPBEXexcBad8 12" xfId="2268" xr:uid="{AAB4C0A2-5E3E-4C55-BE2B-2C66BB1D0ACF}"/>
    <cellStyle name="SAPBEXexcBad8 13" xfId="2518" xr:uid="{BAD8C2AD-E1EC-407B-A101-EC4DACEACC67}"/>
    <cellStyle name="SAPBEXexcBad8 14" xfId="2801" xr:uid="{12D409F3-3341-4884-A964-32FC61697071}"/>
    <cellStyle name="SAPBEXexcBad8 15" xfId="2919" xr:uid="{5527DA2E-C6E3-4018-965C-9957D33F5D56}"/>
    <cellStyle name="SAPBEXexcBad8 16" xfId="3317" xr:uid="{901592E6-DA0A-43BD-9F9C-340E77B21FF3}"/>
    <cellStyle name="SAPBEXexcBad8 17" xfId="3573" xr:uid="{DD68A9D7-74D9-444A-BD52-8216F11FF5EF}"/>
    <cellStyle name="SAPBEXexcBad8 18" xfId="3819" xr:uid="{40474341-80EC-4990-AE17-CA5C1020A81C}"/>
    <cellStyle name="SAPBEXexcBad8 19" xfId="4073" xr:uid="{BDEF594A-D6EC-44DF-8466-ADCDD3032BC2}"/>
    <cellStyle name="SAPBEXexcBad8 2" xfId="400" xr:uid="{00000000-0005-0000-0000-00007E010000}"/>
    <cellStyle name="SAPBEXexcBad8 2 10" xfId="3021" xr:uid="{352686C4-CE90-425F-9580-56D267D64F5C}"/>
    <cellStyle name="SAPBEXexcBad8 2 11" xfId="3318" xr:uid="{8189DA00-2DA3-43D9-801C-062CD063A595}"/>
    <cellStyle name="SAPBEXexcBad8 2 12" xfId="3465" xr:uid="{36DC5A0A-550F-4E07-B2B6-EAA24914E19A}"/>
    <cellStyle name="SAPBEXexcBad8 2 13" xfId="3820" xr:uid="{D5993656-F836-452A-9D72-94D7F7FBAADE}"/>
    <cellStyle name="SAPBEXexcBad8 2 14" xfId="4074" xr:uid="{6F335F0E-328B-4307-91A8-F36E225DB5A2}"/>
    <cellStyle name="SAPBEXexcBad8 2 15" xfId="4314" xr:uid="{38E41DEF-E037-42B5-AC49-183554D57D7A}"/>
    <cellStyle name="SAPBEXexcBad8 2 2" xfId="1173" xr:uid="{889C2F83-5C81-4E35-8967-B496ADF77421}"/>
    <cellStyle name="SAPBEXexcBad8 2 3" xfId="954" xr:uid="{09F494BD-42A0-4CC6-B90A-5B8F0CEE4A18}"/>
    <cellStyle name="SAPBEXexcBad8 2 4" xfId="1335" xr:uid="{9A7C8499-FE59-4137-8DE4-86CD22E20104}"/>
    <cellStyle name="SAPBEXexcBad8 2 5" xfId="1748" xr:uid="{CE44FA99-307F-4F78-97B9-0C261FDD7DB4}"/>
    <cellStyle name="SAPBEXexcBad8 2 6" xfId="2007" xr:uid="{F2223388-0061-427F-886F-2B16C712AAF7}"/>
    <cellStyle name="SAPBEXexcBad8 2 7" xfId="2269" xr:uid="{240BBAF7-7265-4AED-AF24-600BF9D5ACBB}"/>
    <cellStyle name="SAPBEXexcBad8 2 8" xfId="2419" xr:uid="{3D76F52C-0829-4FFA-9EDF-074D0DA8B304}"/>
    <cellStyle name="SAPBEXexcBad8 2 9" xfId="2802" xr:uid="{06F6D70F-20F5-4C03-A92C-B7FD37A8E2CA}"/>
    <cellStyle name="SAPBEXexcBad8 20" xfId="4313" xr:uid="{30D1E66C-2B82-408A-9C1D-0B7D37FBC8CD}"/>
    <cellStyle name="SAPBEXexcBad8 3" xfId="401" xr:uid="{00000000-0005-0000-0000-00007F010000}"/>
    <cellStyle name="SAPBEXexcBad8 3 10" xfId="3022" xr:uid="{CA24C881-B597-468E-90FD-084632A85692}"/>
    <cellStyle name="SAPBEXexcBad8 3 11" xfId="3319" xr:uid="{5A7AE598-571A-45BC-9A0C-68A764639E91}"/>
    <cellStyle name="SAPBEXexcBad8 3 12" xfId="3464" xr:uid="{3A421009-9BDE-4C3A-A0CA-E5921DA6DF4B}"/>
    <cellStyle name="SAPBEXexcBad8 3 13" xfId="3821" xr:uid="{ED5BFC60-3097-479A-99AC-9F727E72E940}"/>
    <cellStyle name="SAPBEXexcBad8 3 14" xfId="4075" xr:uid="{ED76CB41-C9E8-4AC7-91F7-D4C15C6B702D}"/>
    <cellStyle name="SAPBEXexcBad8 3 15" xfId="4315" xr:uid="{85CAB5F6-A745-482D-871C-246D4A2C5E96}"/>
    <cellStyle name="SAPBEXexcBad8 3 2" xfId="1174" xr:uid="{24AA8710-F517-4458-A54C-A056DB19A74F}"/>
    <cellStyle name="SAPBEXexcBad8 3 3" xfId="953" xr:uid="{81C706B3-560A-44A5-A7C0-9DFAD4FF8EA8}"/>
    <cellStyle name="SAPBEXexcBad8 3 4" xfId="1336" xr:uid="{4FE2C9FF-9081-44A1-BFA7-F4F9A12F0D9D}"/>
    <cellStyle name="SAPBEXexcBad8 3 5" xfId="1749" xr:uid="{8C5A469A-EA49-486C-9B02-5EEFE1868D8D}"/>
    <cellStyle name="SAPBEXexcBad8 3 6" xfId="2008" xr:uid="{F5E808DE-AD84-44AB-AC1F-D5C8536CC9F1}"/>
    <cellStyle name="SAPBEXexcBad8 3 7" xfId="2159" xr:uid="{E8E7D4C0-B230-4767-9948-2FF6A456AC3F}"/>
    <cellStyle name="SAPBEXexcBad8 3 8" xfId="2519" xr:uid="{474E0126-4EE9-4C0F-988B-894D91FF0F68}"/>
    <cellStyle name="SAPBEXexcBad8 3 9" xfId="2803" xr:uid="{82636F7F-DDAF-45F5-8BCB-C38B1441AB5B}"/>
    <cellStyle name="SAPBEXexcBad8 4" xfId="402" xr:uid="{00000000-0005-0000-0000-000080010000}"/>
    <cellStyle name="SAPBEXexcBad8 4 10" xfId="3023" xr:uid="{D9BE4CBE-19E2-4947-9CDE-01428D7150B8}"/>
    <cellStyle name="SAPBEXexcBad8 4 11" xfId="3171" xr:uid="{8AC93D35-12D0-47A4-A70B-92821E23AFDF}"/>
    <cellStyle name="SAPBEXexcBad8 4 12" xfId="3577" xr:uid="{E4224823-C67C-4EEE-8007-980AC25BEA5B}"/>
    <cellStyle name="SAPBEXexcBad8 4 13" xfId="3822" xr:uid="{CA06D7E7-51BB-4756-882E-68E0F09CC556}"/>
    <cellStyle name="SAPBEXexcBad8 4 14" xfId="4076" xr:uid="{BD07DCE4-D356-434B-BCAC-C9AD05432F6F}"/>
    <cellStyle name="SAPBEXexcBad8 4 15" xfId="4316" xr:uid="{4613BBEA-0106-4838-AD51-64A2B0B42C91}"/>
    <cellStyle name="SAPBEXexcBad8 4 2" xfId="1175" xr:uid="{063FEEC0-5941-448F-AB89-EEC41A3C866C}"/>
    <cellStyle name="SAPBEXexcBad8 4 3" xfId="952" xr:uid="{DD7251BF-3367-448A-BF7E-6947969EB76D}"/>
    <cellStyle name="SAPBEXexcBad8 4 4" xfId="1337" xr:uid="{50F51BEC-3165-47A6-9F21-B8C4154FD8AE}"/>
    <cellStyle name="SAPBEXexcBad8 4 5" xfId="1750" xr:uid="{78E3278A-AEC9-472F-B339-08987B134882}"/>
    <cellStyle name="SAPBEXexcBad8 4 6" xfId="2009" xr:uid="{7C0C8F1A-64E5-4E02-868D-094A9E3B942B}"/>
    <cellStyle name="SAPBEXexcBad8 4 7" xfId="2158" xr:uid="{B87C304E-B2EF-4D20-9B5E-A518AC6B9D1A}"/>
    <cellStyle name="SAPBEXexcBad8 4 8" xfId="2520" xr:uid="{295228EC-D0F4-49ED-97DE-114CC9F3E5E7}"/>
    <cellStyle name="SAPBEXexcBad8 4 9" xfId="2804" xr:uid="{363A8751-91DB-4A11-AB12-15B5E64557E1}"/>
    <cellStyle name="SAPBEXexcBad8 5" xfId="403" xr:uid="{00000000-0005-0000-0000-000081010000}"/>
    <cellStyle name="SAPBEXexcBad8 5 10" xfId="3024" xr:uid="{9650095F-12F5-4CB5-81EA-ABEFE268B76B}"/>
    <cellStyle name="SAPBEXexcBad8 5 11" xfId="3170" xr:uid="{A8FA7DB3-F75A-4BD2-AEAD-BDF0261C63D8}"/>
    <cellStyle name="SAPBEXexcBad8 5 12" xfId="3578" xr:uid="{C29CFE07-0777-4863-8EF8-33DE91658EDE}"/>
    <cellStyle name="SAPBEXexcBad8 5 13" xfId="3823" xr:uid="{6B2CA41B-2D47-49AC-8790-812C8E8A9C6C}"/>
    <cellStyle name="SAPBEXexcBad8 5 14" xfId="3963" xr:uid="{F57B6D3D-88D7-467D-A808-55DDDAB2CC7B}"/>
    <cellStyle name="SAPBEXexcBad8 5 15" xfId="4206" xr:uid="{FD319E0C-A361-4AF1-80D6-687C502C5AA3}"/>
    <cellStyle name="SAPBEXexcBad8 5 2" xfId="1176" xr:uid="{AEBE1A08-3603-4DF4-80D4-8333A40B5069}"/>
    <cellStyle name="SAPBEXexcBad8 5 3" xfId="951" xr:uid="{66F8932D-E767-4A4A-BA06-038EF267B8AA}"/>
    <cellStyle name="SAPBEXexcBad8 5 4" xfId="1338" xr:uid="{0EACD5D6-312F-466D-88EA-1EFC762A7077}"/>
    <cellStyle name="SAPBEXexcBad8 5 5" xfId="1751" xr:uid="{0F196458-986B-482E-BB9E-C037F54E4302}"/>
    <cellStyle name="SAPBEXexcBad8 5 6" xfId="2010" xr:uid="{E1B88AE7-D56D-46D2-92C9-CFFEE5FE0100}"/>
    <cellStyle name="SAPBEXexcBad8 5 7" xfId="2273" xr:uid="{D065E55B-BC80-4A02-A883-EBBE2A36C0D2}"/>
    <cellStyle name="SAPBEXexcBad8 5 8" xfId="2521" xr:uid="{3FAC2996-6C30-4FC6-B191-D9F531A0DB74}"/>
    <cellStyle name="SAPBEXexcBad8 5 9" xfId="2805" xr:uid="{F9B70080-BCC5-40A9-AC4B-C98AC78528BD}"/>
    <cellStyle name="SAPBEXexcBad8 6" xfId="404" xr:uid="{00000000-0005-0000-0000-000082010000}"/>
    <cellStyle name="SAPBEXexcBad8 6 10" xfId="3025" xr:uid="{3FD48130-7BC3-4BC2-A706-0C4B5D7686B7}"/>
    <cellStyle name="SAPBEXexcBad8 6 11" xfId="3323" xr:uid="{7882427E-12E8-4515-8387-6AE1DEB3DA3F}"/>
    <cellStyle name="SAPBEXexcBad8 6 12" xfId="3579" xr:uid="{DE5C601B-0C7B-4AA4-BFF7-7A9C0965E89D}"/>
    <cellStyle name="SAPBEXexcBad8 6 13" xfId="3824" xr:uid="{DC9B27A2-EC0B-44A4-89BD-793932085208}"/>
    <cellStyle name="SAPBEXexcBad8 6 14" xfId="3962" xr:uid="{8B3F63A3-EE53-4095-9FCF-7DEA96E7CC00}"/>
    <cellStyle name="SAPBEXexcBad8 6 15" xfId="4205" xr:uid="{F72F5A29-F68A-49B4-867B-F577C2A81ADB}"/>
    <cellStyle name="SAPBEXexcBad8 6 2" xfId="1177" xr:uid="{D2999CC6-A10D-4998-A1CD-B67F1BFFC99F}"/>
    <cellStyle name="SAPBEXexcBad8 6 3" xfId="950" xr:uid="{09C92F33-5C19-46FD-8AD2-815E14482E04}"/>
    <cellStyle name="SAPBEXexcBad8 6 4" xfId="1339" xr:uid="{1A013346-B4CC-452F-BF9F-0D68621F245D}"/>
    <cellStyle name="SAPBEXexcBad8 6 5" xfId="1567" xr:uid="{694B1710-2883-4370-9F3F-566E3FF718EB}"/>
    <cellStyle name="SAPBEXexcBad8 6 6" xfId="1901" xr:uid="{B3941322-6491-464F-B04B-82D4753704B9}"/>
    <cellStyle name="SAPBEXexcBad8 6 7" xfId="2274" xr:uid="{CF131839-8E95-4EE1-A579-B88DCDD1A451}"/>
    <cellStyle name="SAPBEXexcBad8 6 8" xfId="2522" xr:uid="{DA2A6013-31FD-4A35-8277-B24D529A072D}"/>
    <cellStyle name="SAPBEXexcBad8 6 9" xfId="2806" xr:uid="{00DD28D9-1E61-4BA5-BEF5-32C4349FADB0}"/>
    <cellStyle name="SAPBEXexcBad8 7" xfId="1172" xr:uid="{AF11B470-E953-4A88-9CBA-23467771AAEA}"/>
    <cellStyle name="SAPBEXexcBad8 8" xfId="955" xr:uid="{B0F08DF2-50D8-4A60-8192-9066B9F2525C}"/>
    <cellStyle name="SAPBEXexcBad8 9" xfId="1326" xr:uid="{C948505F-CDF0-4064-A9A1-15C0CE309460}"/>
    <cellStyle name="SAPBEXexcBad9" xfId="405" xr:uid="{00000000-0005-0000-0000-000083010000}"/>
    <cellStyle name="SAPBEXexcBad9 10" xfId="1566" xr:uid="{046AF421-2848-4003-8E9B-87066F2C1572}"/>
    <cellStyle name="SAPBEXexcBad9 11" xfId="1900" xr:uid="{D1DC17B6-030E-4B23-80A1-13B844415008}"/>
    <cellStyle name="SAPBEXexcBad9 12" xfId="2275" xr:uid="{8F379B80-E8E2-460B-A162-04BA54327A45}"/>
    <cellStyle name="SAPBEXexcBad9 13" xfId="2523" xr:uid="{9BDFAB02-7348-484B-8FB2-56BA5197C6D5}"/>
    <cellStyle name="SAPBEXexcBad9 14" xfId="2672" xr:uid="{BA12D513-3B1B-48BA-86D3-67FD57E9ADFE}"/>
    <cellStyle name="SAPBEXexcBad9 15" xfId="3026" xr:uid="{FF55981F-587E-44EE-8267-2C5A04AF1792}"/>
    <cellStyle name="SAPBEXexcBad9 16" xfId="3324" xr:uid="{5A3473BA-25B0-45E4-9330-0E8305F21EFB}"/>
    <cellStyle name="SAPBEXexcBad9 17" xfId="3580" xr:uid="{CC448FD8-B5BF-485D-90BF-386D25E8DED1}"/>
    <cellStyle name="SAPBEXexcBad9 18" xfId="3716" xr:uid="{15E40C42-0E2E-48F1-843F-3E9C675709D6}"/>
    <cellStyle name="SAPBEXexcBad9 19" xfId="4080" xr:uid="{2498BABB-C211-47C8-8310-93DA50780868}"/>
    <cellStyle name="SAPBEXexcBad9 2" xfId="406" xr:uid="{00000000-0005-0000-0000-000084010000}"/>
    <cellStyle name="SAPBEXexcBad9 2 10" xfId="3030" xr:uid="{59CAD137-BE13-4DF6-9A45-4B9996ABD21C}"/>
    <cellStyle name="SAPBEXexcBad9 2 11" xfId="3325" xr:uid="{FD6A2ADE-0A4A-447D-9551-B4B171F98CC4}"/>
    <cellStyle name="SAPBEXexcBad9 2 12" xfId="3581" xr:uid="{3A7FC7D3-0A24-4F5A-8124-9E4AE7BD6286}"/>
    <cellStyle name="SAPBEXexcBad9 2 13" xfId="3715" xr:uid="{F4D61BF6-FBE0-45D3-B0D0-F1389101025B}"/>
    <cellStyle name="SAPBEXexcBad9 2 14" xfId="4081" xr:uid="{489AB755-B923-41BB-94B9-EF1D62B6A5D0}"/>
    <cellStyle name="SAPBEXexcBad9 2 15" xfId="4321" xr:uid="{DB6B349D-03F6-4699-9BBE-703EB7B69B50}"/>
    <cellStyle name="SAPBEXexcBad9 2 2" xfId="1179" xr:uid="{D89798E4-42EE-489F-8736-3FE19CBA989A}"/>
    <cellStyle name="SAPBEXexcBad9 2 3" xfId="948" xr:uid="{6DFC0A89-F3B6-42D8-9039-454DB630F5ED}"/>
    <cellStyle name="SAPBEXexcBad9 2 4" xfId="1341" xr:uid="{950B7BFC-B30F-4286-B0BE-F468B77CDE78}"/>
    <cellStyle name="SAPBEXexcBad9 2 5" xfId="1755" xr:uid="{33567313-C09B-413F-9316-51B4FC6D5D88}"/>
    <cellStyle name="SAPBEXexcBad9 2 6" xfId="2014" xr:uid="{1031D80B-056E-4156-92CF-18F435747DD1}"/>
    <cellStyle name="SAPBEXexcBad9 2 7" xfId="2276" xr:uid="{70C55A38-F1E0-4F8B-ADB1-165DCD590EC0}"/>
    <cellStyle name="SAPBEXexcBad9 2 8" xfId="2524" xr:uid="{4ED404FA-4573-469C-84ED-73C6AB744CE0}"/>
    <cellStyle name="SAPBEXexcBad9 2 9" xfId="2927" xr:uid="{725F4ACE-AAA0-479A-8A45-8DB3EE9B3EDC}"/>
    <cellStyle name="SAPBEXexcBad9 20" xfId="4320" xr:uid="{C044F8B8-C7EA-4681-8DAB-F594274D845C}"/>
    <cellStyle name="SAPBEXexcBad9 3" xfId="407" xr:uid="{00000000-0005-0000-0000-000085010000}"/>
    <cellStyle name="SAPBEXexcBad9 3 10" xfId="3031" xr:uid="{6D884C63-1B0C-43EF-99EC-D01ADC807244}"/>
    <cellStyle name="SAPBEXexcBad9 3 11" xfId="3326" xr:uid="{1493CC4E-C526-4441-BE89-DBED64848194}"/>
    <cellStyle name="SAPBEXexcBad9 3 12" xfId="3473" xr:uid="{D386AFBA-8B1A-4780-A100-B9ECA12FB029}"/>
    <cellStyle name="SAPBEXexcBad9 3 13" xfId="3828" xr:uid="{57CA7E3C-F778-4E02-A2A7-1D655CA7987C}"/>
    <cellStyle name="SAPBEXexcBad9 3 14" xfId="4082" xr:uid="{638773D2-95AF-4324-9BE2-D2A4A7BB4C98}"/>
    <cellStyle name="SAPBEXexcBad9 3 15" xfId="4322" xr:uid="{A8FEC116-6A27-4C07-8CDF-232A4580F57E}"/>
    <cellStyle name="SAPBEXexcBad9 3 2" xfId="1180" xr:uid="{130AE375-492F-43E2-B759-9CAFE3813AF5}"/>
    <cellStyle name="SAPBEXexcBad9 3 3" xfId="947" xr:uid="{69C758CB-E608-45C6-AF85-119339CB2D91}"/>
    <cellStyle name="SAPBEXexcBad9 3 4" xfId="1342" xr:uid="{58138671-545B-4AF3-B699-7013A25C0FEC}"/>
    <cellStyle name="SAPBEXexcBad9 3 5" xfId="1756" xr:uid="{26BF6FD2-EB55-4DDE-812A-DC4C26741C23}"/>
    <cellStyle name="SAPBEXexcBad9 3 6" xfId="2015" xr:uid="{A3EA38F9-BC19-4092-833D-9ADD40B5CC8A}"/>
    <cellStyle name="SAPBEXexcBad9 3 7" xfId="2277" xr:uid="{F2C808B5-BD79-44B9-B2F9-890873B93DA2}"/>
    <cellStyle name="SAPBEXexcBad9 3 8" xfId="2417" xr:uid="{36215AD3-A66E-4BE6-8D83-634D1DBF8B69}"/>
    <cellStyle name="SAPBEXexcBad9 3 9" xfId="2807" xr:uid="{B327E4BD-747B-4400-B8CE-43030106823B}"/>
    <cellStyle name="SAPBEXexcBad9 4" xfId="408" xr:uid="{00000000-0005-0000-0000-000086010000}"/>
    <cellStyle name="SAPBEXexcBad9 4 10" xfId="3032" xr:uid="{D896B975-1A8D-44ED-9660-DC36293ED876}"/>
    <cellStyle name="SAPBEXexcBad9 4 11" xfId="3327" xr:uid="{1AABEA37-A872-400F-8E68-7695285FEA9B}"/>
    <cellStyle name="SAPBEXexcBad9 4 12" xfId="3471" xr:uid="{CC54D68B-2CBC-4CEF-A5DC-5CC47D31D60A}"/>
    <cellStyle name="SAPBEXexcBad9 4 13" xfId="3829" xr:uid="{979D73EC-9906-4F06-B504-A623A5474CFA}"/>
    <cellStyle name="SAPBEXexcBad9 4 14" xfId="4083" xr:uid="{4B3D800E-C5C3-49F8-BE27-B98902A863B1}"/>
    <cellStyle name="SAPBEXexcBad9 4 15" xfId="4323" xr:uid="{5C00AC19-44AE-45B6-A76D-66FE9FAFC1BB}"/>
    <cellStyle name="SAPBEXexcBad9 4 2" xfId="1181" xr:uid="{A789A22A-A9AD-46F4-B521-3EC13E1639A6}"/>
    <cellStyle name="SAPBEXexcBad9 4 3" xfId="946" xr:uid="{C60607EF-A0B4-416E-9918-FA35368CEC44}"/>
    <cellStyle name="SAPBEXexcBad9 4 4" xfId="1343" xr:uid="{5005A9CC-B5E7-4D6F-B631-29A3E1CD1E36}"/>
    <cellStyle name="SAPBEXexcBad9 4 5" xfId="1757" xr:uid="{09BC6E82-9632-4CA4-A47E-E2B95D5BF24C}"/>
    <cellStyle name="SAPBEXexcBad9 4 6" xfId="2016" xr:uid="{6BAA47A8-36DD-4DA1-91CE-5566B1F496B2}"/>
    <cellStyle name="SAPBEXexcBad9 4 7" xfId="2167" xr:uid="{6CBC01DE-F9EE-4F5C-9CF5-7092FEAB4709}"/>
    <cellStyle name="SAPBEXexcBad9 4 8" xfId="2416" xr:uid="{A9381052-CF61-4E50-ABBE-5CB8EF8A8830}"/>
    <cellStyle name="SAPBEXexcBad9 4 9" xfId="2808" xr:uid="{A6E68692-879D-4839-AB9A-BE01C7B13179}"/>
    <cellStyle name="SAPBEXexcBad9 5" xfId="409" xr:uid="{00000000-0005-0000-0000-000087010000}"/>
    <cellStyle name="SAPBEXexcBad9 5 10" xfId="3033" xr:uid="{75C5CACC-4FA7-4CB1-A153-E02EE5F09E3F}"/>
    <cellStyle name="SAPBEXexcBad9 5 11" xfId="3179" xr:uid="{077EF200-09F8-44DF-AFAB-B72B08069273}"/>
    <cellStyle name="SAPBEXexcBad9 5 12" xfId="3463" xr:uid="{968E8E1B-27FB-46D3-93D5-D0C5A5E919A6}"/>
    <cellStyle name="SAPBEXexcBad9 5 13" xfId="3830" xr:uid="{8896453C-30B0-4717-BC21-C2DAAC911CF0}"/>
    <cellStyle name="SAPBEXexcBad9 5 14" xfId="4084" xr:uid="{E7154B01-BA36-4298-A3A0-6E4235F3B86E}"/>
    <cellStyle name="SAPBEXexcBad9 5 15" xfId="4324" xr:uid="{C34C0951-A4BC-4DF5-B982-08637742BCBC}"/>
    <cellStyle name="SAPBEXexcBad9 5 2" xfId="1182" xr:uid="{814C8261-C595-421E-B106-61CD2C62CA63}"/>
    <cellStyle name="SAPBEXexcBad9 5 3" xfId="945" xr:uid="{8292A481-748C-492B-9799-7FD4B574C70D}"/>
    <cellStyle name="SAPBEXexcBad9 5 4" xfId="1344" xr:uid="{3650FE47-EA14-4809-AD9E-0C3EFAA9014B}"/>
    <cellStyle name="SAPBEXexcBad9 5 5" xfId="1758" xr:uid="{7BBB41BD-AE38-44B8-973D-7C60D630435A}"/>
    <cellStyle name="SAPBEXexcBad9 5 6" xfId="2017" xr:uid="{7773A515-31B0-41C6-B44E-EEB0DFFAB57E}"/>
    <cellStyle name="SAPBEXexcBad9 5 7" xfId="2165" xr:uid="{298D8940-C503-4A5D-810E-D2D421EB6606}"/>
    <cellStyle name="SAPBEXexcBad9 5 8" xfId="2528" xr:uid="{8068FAB3-659D-4224-8AAC-0DB5A6BC13FF}"/>
    <cellStyle name="SAPBEXexcBad9 5 9" xfId="2809" xr:uid="{91CDE022-95C3-48B5-8573-533CA4B0D8B1}"/>
    <cellStyle name="SAPBEXexcBad9 6" xfId="410" xr:uid="{00000000-0005-0000-0000-000088010000}"/>
    <cellStyle name="SAPBEXexcBad9 6 10" xfId="3034" xr:uid="{579C9620-4806-4404-A0CC-ED0B99A94469}"/>
    <cellStyle name="SAPBEXexcBad9 6 11" xfId="3177" xr:uid="{E56F2C29-1063-4580-9A39-340151592C35}"/>
    <cellStyle name="SAPBEXexcBad9 6 12" xfId="3583" xr:uid="{B8569A87-B9BF-4323-83DA-DB31FD71C3CF}"/>
    <cellStyle name="SAPBEXexcBad9 6 13" xfId="3831" xr:uid="{F0BC3D8B-A97D-4259-A67E-996EA254D534}"/>
    <cellStyle name="SAPBEXexcBad9 6 14" xfId="3971" xr:uid="{14F729F6-2D9D-497E-8397-242B09A9E80B}"/>
    <cellStyle name="SAPBEXexcBad9 6 15" xfId="4214" xr:uid="{8F9642B9-B2AD-4DC0-B3B8-0CD44A4D097A}"/>
    <cellStyle name="SAPBEXexcBad9 6 2" xfId="1183" xr:uid="{7F9B636A-5AAB-4343-9550-08D9ADBD4940}"/>
    <cellStyle name="SAPBEXexcBad9 6 3" xfId="944" xr:uid="{B12DCE7B-0A27-4E07-AF4C-A16E5ECB2A15}"/>
    <cellStyle name="SAPBEXexcBad9 6 4" xfId="1369" xr:uid="{C94B145E-32D6-4791-BCB7-002B6752E91D}"/>
    <cellStyle name="SAPBEXexcBad9 6 5" xfId="1759" xr:uid="{87E42252-0F1B-47E1-BBDC-B3A600F9091F}"/>
    <cellStyle name="SAPBEXexcBad9 6 6" xfId="2018" xr:uid="{3D72C0D3-FB33-4748-8B52-D41737AE2837}"/>
    <cellStyle name="SAPBEXexcBad9 6 7" xfId="2157" xr:uid="{E5FEE04C-2DA8-4548-AA80-1237581F9CD7}"/>
    <cellStyle name="SAPBEXexcBad9 6 8" xfId="2529" xr:uid="{34FED91C-49AD-4A6D-8609-F326C0473465}"/>
    <cellStyle name="SAPBEXexcBad9 6 9" xfId="2810" xr:uid="{A660EABA-2AD4-4BF4-8509-4C8C7D30D7DF}"/>
    <cellStyle name="SAPBEXexcBad9 7" xfId="1178" xr:uid="{6451B20C-53E7-40CE-8C29-0DC00D14BE70}"/>
    <cellStyle name="SAPBEXexcBad9 8" xfId="949" xr:uid="{E6EF9651-7BC3-43F4-AF0C-15960BA981DE}"/>
    <cellStyle name="SAPBEXexcBad9 9" xfId="1340" xr:uid="{2A017FE4-4AB4-4E47-80C2-69F2B56F3397}"/>
    <cellStyle name="SAPBEXexcCritical4" xfId="411" xr:uid="{00000000-0005-0000-0000-000089010000}"/>
    <cellStyle name="SAPBEXexcCritical4 10" xfId="1578" xr:uid="{1FE21787-76F9-466D-B8FE-34E89A5C24D9}"/>
    <cellStyle name="SAPBEXexcCritical4 11" xfId="1908" xr:uid="{BF70B138-76D6-4434-86BF-20AE12517696}"/>
    <cellStyle name="SAPBEXexcCritical4 12" xfId="2279" xr:uid="{6E39A992-EFCC-4ACD-953F-7DB8FFFF1442}"/>
    <cellStyle name="SAPBEXexcCritical4 13" xfId="2530" xr:uid="{74482F74-7DEF-46B5-BA21-57E3ABB52257}"/>
    <cellStyle name="SAPBEXexcCritical4 14" xfId="2811" xr:uid="{C50A47BC-0400-406F-B8DE-1416521C9777}"/>
    <cellStyle name="SAPBEXexcCritical4 15" xfId="2924" xr:uid="{6BA4F77D-2291-4E48-8A42-58D2D4BCAD66}"/>
    <cellStyle name="SAPBEXexcCritical4 16" xfId="3169" xr:uid="{AED0F024-AC4A-4F62-A7DE-6F029CD12CED}"/>
    <cellStyle name="SAPBEXexcCritical4 17" xfId="3584" xr:uid="{04ADBE8E-F3EB-4D6E-BEF5-3D231636E9A1}"/>
    <cellStyle name="SAPBEXexcCritical4 18" xfId="3832" xr:uid="{11D62C37-BCFB-47E2-8A60-344B4C378895}"/>
    <cellStyle name="SAPBEXexcCritical4 19" xfId="3969" xr:uid="{30F0779B-718C-4614-B5E1-B0C86F50CA87}"/>
    <cellStyle name="SAPBEXexcCritical4 2" xfId="412" xr:uid="{00000000-0005-0000-0000-00008A010000}"/>
    <cellStyle name="SAPBEXexcCritical4 2 10" xfId="2922" xr:uid="{93B86182-ED54-4282-A2C1-18DC3915180F}"/>
    <cellStyle name="SAPBEXexcCritical4 2 11" xfId="3329" xr:uid="{43963C16-58ED-4F62-81F7-6385692479F4}"/>
    <cellStyle name="SAPBEXexcCritical4 2 12" xfId="3585" xr:uid="{341A05B2-1EF2-4DFB-8E23-DC643E5850B5}"/>
    <cellStyle name="SAPBEXexcCritical4 2 13" xfId="3723" xr:uid="{C78641A2-3EAA-47BD-B046-FBE6907D8487}"/>
    <cellStyle name="SAPBEXexcCritical4 2 14" xfId="3961" xr:uid="{4DE685EE-2675-48D4-A7ED-877C30260A5C}"/>
    <cellStyle name="SAPBEXexcCritical4 2 15" xfId="4204" xr:uid="{4855F941-8539-4434-8997-CB524103ECE3}"/>
    <cellStyle name="SAPBEXexcCritical4 2 2" xfId="1185" xr:uid="{E72FC44F-F095-45E7-8A0C-491900AA13A2}"/>
    <cellStyle name="SAPBEXexcCritical4 2 3" xfId="942" xr:uid="{424BEE7B-2F32-47E6-AF15-63EEB9A25143}"/>
    <cellStyle name="SAPBEXexcCritical4 2 4" xfId="1388" xr:uid="{3867F3C2-70F1-4615-9D5E-EDAE22E4957D}"/>
    <cellStyle name="SAPBEXexcCritical4 2 5" xfId="1574" xr:uid="{29CAF0EF-D1C2-4682-88CB-BB0565B9CCD6}"/>
    <cellStyle name="SAPBEXexcCritical4 2 6" xfId="1906" xr:uid="{C7D3B127-77BF-4C16-9A85-032C52A1AEBD}"/>
    <cellStyle name="SAPBEXexcCritical4 2 7" xfId="2280" xr:uid="{3387DE8E-A8E8-46DE-A865-819E5E0EFB11}"/>
    <cellStyle name="SAPBEXexcCritical4 2 8" xfId="2531" xr:uid="{24ADA4DC-CE07-4F4F-A273-79C0B3200973}"/>
    <cellStyle name="SAPBEXexcCritical4 2 9" xfId="2812" xr:uid="{05CF1439-A4B4-4893-9577-648FDC50E163}"/>
    <cellStyle name="SAPBEXexcCritical4 20" xfId="4212" xr:uid="{DA7BB463-713F-4C63-89AA-E2B2038CD1E1}"/>
    <cellStyle name="SAPBEXexcCritical4 3" xfId="413" xr:uid="{00000000-0005-0000-0000-00008B010000}"/>
    <cellStyle name="SAPBEXexcCritical4 3 10" xfId="2915" xr:uid="{2F08CA5C-14E7-4DB7-826D-7805EDC9B6F9}"/>
    <cellStyle name="SAPBEXexcCritical4 3 11" xfId="3330" xr:uid="{713FB987-74F0-471C-AEFB-34E1BC285988}"/>
    <cellStyle name="SAPBEXexcCritical4 3 12" xfId="3474" xr:uid="{AE6F41FE-FA80-4A9F-B7FA-BA213DEE075D}"/>
    <cellStyle name="SAPBEXexcCritical4 3 13" xfId="3721" xr:uid="{28754949-CC40-40FF-9073-B84D90201FF7}"/>
    <cellStyle name="SAPBEXexcCritical4 3 14" xfId="4086" xr:uid="{11E6BABC-2641-42B6-963F-27F0CD169B88}"/>
    <cellStyle name="SAPBEXexcCritical4 3 15" xfId="4326" xr:uid="{D57E7827-0CE2-4AD7-8B4E-E5F38968583A}"/>
    <cellStyle name="SAPBEXexcCritical4 3 2" xfId="1186" xr:uid="{45E932E1-4A91-476F-BE14-433136C5B80E}"/>
    <cellStyle name="SAPBEXexcCritical4 3 3" xfId="941" xr:uid="{49BB2CE1-A273-4768-87A9-B5F20A3AF6AD}"/>
    <cellStyle name="SAPBEXexcCritical4 3 4" xfId="1389" xr:uid="{0376A9BC-20F4-434D-8FF3-EA3B68C7DCA8}"/>
    <cellStyle name="SAPBEXexcCritical4 3 5" xfId="1565" xr:uid="{BC694EB4-D7F5-42BF-95AA-BB21D9528099}"/>
    <cellStyle name="SAPBEXexcCritical4 3 6" xfId="1899" xr:uid="{CDB76AF6-152A-49E9-8CED-F8C85B395F7B}"/>
    <cellStyle name="SAPBEXexcCritical4 3 7" xfId="2281" xr:uid="{E909B41E-404D-4A25-939E-ED6BE9193C27}"/>
    <cellStyle name="SAPBEXexcCritical4 3 8" xfId="2532" xr:uid="{CEE76DD6-2CF8-4100-B006-B3C58A2F49B9}"/>
    <cellStyle name="SAPBEXexcCritical4 3 9" xfId="2813" xr:uid="{25BC801E-D780-4B80-AE1E-1665C1C75629}"/>
    <cellStyle name="SAPBEXexcCritical4 4" xfId="414" xr:uid="{00000000-0005-0000-0000-00008C010000}"/>
    <cellStyle name="SAPBEXexcCritical4 4 10" xfId="3036" xr:uid="{233DC582-EC05-468F-AF88-77E25FA688CB}"/>
    <cellStyle name="SAPBEXexcCritical4 4 11" xfId="3331" xr:uid="{61D3DFF6-5B93-418B-BF4A-05D407AC62FD}"/>
    <cellStyle name="SAPBEXexcCritical4 4 12" xfId="3586" xr:uid="{309B6E93-9E3C-4913-93DA-A997D4CA06DB}"/>
    <cellStyle name="SAPBEXexcCritical4 4 13" xfId="3714" xr:uid="{CBBA0CCA-717B-4950-ABD9-B252B55D856C}"/>
    <cellStyle name="SAPBEXexcCritical4 4 14" xfId="4087" xr:uid="{7C837528-FB21-448D-AC42-5DB475738B37}"/>
    <cellStyle name="SAPBEXexcCritical4 4 15" xfId="4327" xr:uid="{0BB5207E-D742-4AC9-B08F-523444171AFF}"/>
    <cellStyle name="SAPBEXexcCritical4 4 2" xfId="1187" xr:uid="{398B959A-FF87-42AF-8B0F-BC80CAFAD238}"/>
    <cellStyle name="SAPBEXexcCritical4 4 3" xfId="940" xr:uid="{5B1D4C0B-277E-446D-94AC-9A112CE2F5AA}"/>
    <cellStyle name="SAPBEXexcCritical4 4 4" xfId="1396" xr:uid="{15EF0B0D-9E12-40F3-81D1-315F85AFE886}"/>
    <cellStyle name="SAPBEXexcCritical4 4 5" xfId="1761" xr:uid="{1399AAF2-A52C-4A0F-8ADC-A878EA834C16}"/>
    <cellStyle name="SAPBEXexcCritical4 4 6" xfId="2020" xr:uid="{F9AA726C-F106-4510-95F7-87871F1A9C5C}"/>
    <cellStyle name="SAPBEXexcCritical4 4 7" xfId="2168" xr:uid="{468BCBCF-A94D-43F3-A760-B7478E10B164}"/>
    <cellStyle name="SAPBEXexcCritical4 4 8" xfId="2424" xr:uid="{BB353C74-7D92-47AE-88F3-28B9DE94F461}"/>
    <cellStyle name="SAPBEXexcCritical4 4 9" xfId="2814" xr:uid="{6AEA4642-26DD-4FF0-B8E4-B12F6E29CE40}"/>
    <cellStyle name="SAPBEXexcCritical4 5" xfId="415" xr:uid="{00000000-0005-0000-0000-00008D010000}"/>
    <cellStyle name="SAPBEXexcCritical4 5 10" xfId="3037" xr:uid="{F579FD99-A218-4648-9A44-E2C403EA7C2C}"/>
    <cellStyle name="SAPBEXexcCritical4 5 11" xfId="3180" xr:uid="{2D07A080-7766-4AF7-8B9D-5B7427A97F16}"/>
    <cellStyle name="SAPBEXexcCritical4 5 12" xfId="3587" xr:uid="{0729E812-C16D-4224-AC5A-7DD56D8E2036}"/>
    <cellStyle name="SAPBEXexcCritical4 5 13" xfId="3834" xr:uid="{6467DA61-6594-4F7B-9188-1C777A9DC354}"/>
    <cellStyle name="SAPBEXexcCritical4 5 14" xfId="4088" xr:uid="{58E0F99C-DBF2-456A-9A76-DA9DE20F05C9}"/>
    <cellStyle name="SAPBEXexcCritical4 5 15" xfId="4328" xr:uid="{DC79DBA4-78F4-4B39-9925-3531FBFC1714}"/>
    <cellStyle name="SAPBEXexcCritical4 5 2" xfId="1188" xr:uid="{EA1A3E1B-A064-4DA5-AD24-ECCCB9844437}"/>
    <cellStyle name="SAPBEXexcCritical4 5 3" xfId="939" xr:uid="{0AADC9D4-2F52-49C0-A461-B75833C2C602}"/>
    <cellStyle name="SAPBEXexcCritical4 5 4" xfId="1399" xr:uid="{61E0A117-4200-4508-BB54-F7D22EB16366}"/>
    <cellStyle name="SAPBEXexcCritical4 5 5" xfId="1762" xr:uid="{BF367653-DC95-48B2-9BCA-94748EF37EF6}"/>
    <cellStyle name="SAPBEXexcCritical4 5 6" xfId="2021" xr:uid="{DBCA98F1-A0F5-4094-B36B-1140B34E6217}"/>
    <cellStyle name="SAPBEXexcCritical4 5 7" xfId="2282" xr:uid="{7D485325-2920-4AFF-BA8E-D0EAE7C1783B}"/>
    <cellStyle name="SAPBEXexcCritical4 5 8" xfId="2423" xr:uid="{10251645-4A56-4227-ADDF-9EA457420DF8}"/>
    <cellStyle name="SAPBEXexcCritical4 5 9" xfId="2815" xr:uid="{91CE18E6-73FE-4616-BBD4-38398F11CFC5}"/>
    <cellStyle name="SAPBEXexcCritical4 6" xfId="416" xr:uid="{00000000-0005-0000-0000-00008E010000}"/>
    <cellStyle name="SAPBEXexcCritical4 6 10" xfId="3038" xr:uid="{8FAE40B0-A808-4611-A598-648651929F88}"/>
    <cellStyle name="SAPBEXexcCritical4 6 11" xfId="3332" xr:uid="{B77385F9-CB47-4FB1-A69C-ED59CC9A2FA2}"/>
    <cellStyle name="SAPBEXexcCritical4 6 12" xfId="3588" xr:uid="{3F1C8AC4-726D-4D97-9430-F87459565F12}"/>
    <cellStyle name="SAPBEXexcCritical4 6 13" xfId="3835" xr:uid="{8DCA72F0-955F-4A30-965E-9F15D2C08CE5}"/>
    <cellStyle name="SAPBEXexcCritical4 6 14" xfId="3972" xr:uid="{D82F94A4-92C5-4B28-8465-9A235A8B295F}"/>
    <cellStyle name="SAPBEXexcCritical4 6 15" xfId="4215" xr:uid="{5D343A71-9E2A-41B5-8CDF-D1706FB6D1D6}"/>
    <cellStyle name="SAPBEXexcCritical4 6 2" xfId="1189" xr:uid="{A9076F3A-DB5D-409D-B791-151AEEDB2F80}"/>
    <cellStyle name="SAPBEXexcCritical4 6 3" xfId="938" xr:uid="{42F48035-476C-430A-8252-7CA40553B8A8}"/>
    <cellStyle name="SAPBEXexcCritical4 6 4" xfId="1406" xr:uid="{B73167C6-BB0F-4046-AA5A-60848CC8AC6A}"/>
    <cellStyle name="SAPBEXexcCritical4 6 5" xfId="1763" xr:uid="{B5E07B2D-B05D-4DB6-B0B9-538B1D1A44D3}"/>
    <cellStyle name="SAPBEXexcCritical4 6 6" xfId="2022" xr:uid="{792CFA92-0E1A-4B0B-975F-970D23718502}"/>
    <cellStyle name="SAPBEXexcCritical4 6 7" xfId="2283" xr:uid="{48EC9F3C-52CE-48D1-B67B-6AAF9168B8DE}"/>
    <cellStyle name="SAPBEXexcCritical4 6 8" xfId="2415" xr:uid="{B718A9E2-BD8C-4C01-8043-D248D6E8A99E}"/>
    <cellStyle name="SAPBEXexcCritical4 6 9" xfId="2816" xr:uid="{33C0888B-E136-43F2-8BAA-B58230C96C16}"/>
    <cellStyle name="SAPBEXexcCritical4 7" xfId="1184" xr:uid="{6FF125EB-5C71-472F-9AAD-47425E90C39A}"/>
    <cellStyle name="SAPBEXexcCritical4 8" xfId="943" xr:uid="{EE30AC67-813F-461D-A7F4-223EC1EFEEE2}"/>
    <cellStyle name="SAPBEXexcCritical4 9" xfId="1376" xr:uid="{45A0BB4A-5E55-409E-8B33-60EA6FAB1E04}"/>
    <cellStyle name="SAPBEXexcCritical5" xfId="417" xr:uid="{00000000-0005-0000-0000-00008F010000}"/>
    <cellStyle name="SAPBEXexcCritical5 10" xfId="1579" xr:uid="{A17625A0-262A-414E-8EFB-518B093F6260}"/>
    <cellStyle name="SAPBEXexcCritical5 11" xfId="1909" xr:uid="{CE9BA61B-DD1D-46C0-81A5-DE917931F828}"/>
    <cellStyle name="SAPBEXexcCritical5 12" xfId="2284" xr:uid="{B1A689F4-7FEA-41B5-B508-EBC8B701E64B}"/>
    <cellStyle name="SAPBEXexcCritical5 13" xfId="2534" xr:uid="{B775AA34-9F1D-451B-AC50-E4D457DEC988}"/>
    <cellStyle name="SAPBEXexcCritical5 14" xfId="2817" xr:uid="{DD9B9B10-62E0-48D7-99FE-EFC3A09B2818}"/>
    <cellStyle name="SAPBEXexcCritical5 15" xfId="2925" xr:uid="{D800095B-9BFC-4E12-8E41-50BFEFB4D2AD}"/>
    <cellStyle name="SAPBEXexcCritical5 16" xfId="3333" xr:uid="{37E7C23F-40B4-4C32-8483-3631A792DCA4}"/>
    <cellStyle name="SAPBEXexcCritical5 17" xfId="3589" xr:uid="{F0DF1047-AACB-49A1-A08C-AF34F2ED8EEF}"/>
    <cellStyle name="SAPBEXexcCritical5 18" xfId="3836" xr:uid="{A7CE169F-0815-4921-909A-88FEEEEF1FAA}"/>
    <cellStyle name="SAPBEXexcCritical5 19" xfId="4089" xr:uid="{6B9261EA-E20C-4588-90FF-3F416674E95E}"/>
    <cellStyle name="SAPBEXexcCritical5 2" xfId="418" xr:uid="{00000000-0005-0000-0000-000090010000}"/>
    <cellStyle name="SAPBEXexcCritical5 2 10" xfId="3039" xr:uid="{38FC390D-A392-4B4C-BECE-43CBBBB9F56C}"/>
    <cellStyle name="SAPBEXexcCritical5 2 11" xfId="3334" xr:uid="{CC3D9997-541E-4243-9A17-CD50E48AA90B}"/>
    <cellStyle name="SAPBEXexcCritical5 2 12" xfId="3590" xr:uid="{D9C0212E-0BB4-4342-90DE-0997BD58B8E7}"/>
    <cellStyle name="SAPBEXexcCritical5 2 13" xfId="3724" xr:uid="{1D71033A-AC90-490E-9A1A-C1DCD1BD8F0A}"/>
    <cellStyle name="SAPBEXexcCritical5 2 14" xfId="4090" xr:uid="{D5AB79FE-1439-4AFB-9C95-FC65597B633F}"/>
    <cellStyle name="SAPBEXexcCritical5 2 15" xfId="4330" xr:uid="{DA10E95D-DA99-41DB-86B0-690AF2883385}"/>
    <cellStyle name="SAPBEXexcCritical5 2 2" xfId="1191" xr:uid="{DFD3880D-405A-4DFE-8CF6-2CA64A27AAA0}"/>
    <cellStyle name="SAPBEXexcCritical5 2 3" xfId="936" xr:uid="{4DF85FF4-83E9-4BB3-9705-5D62604E256E}"/>
    <cellStyle name="SAPBEXexcCritical5 2 4" xfId="1408" xr:uid="{CECF96F8-8C8F-43E5-85D1-D88D4C1D589C}"/>
    <cellStyle name="SAPBEXexcCritical5 2 5" xfId="1764" xr:uid="{B9F27707-E0C5-4C45-9524-21F959104C48}"/>
    <cellStyle name="SAPBEXexcCritical5 2 6" xfId="2023" xr:uid="{6FCC9800-6FAF-4A72-A88E-EB7DC6188A2F}"/>
    <cellStyle name="SAPBEXexcCritical5 2 7" xfId="2285" xr:uid="{41E1662C-77BB-4A4B-A428-A50553CD229D}"/>
    <cellStyle name="SAPBEXexcCritical5 2 8" xfId="2535" xr:uid="{497DF2C2-D5D5-424C-A9F3-6AEE618EB355}"/>
    <cellStyle name="SAPBEXexcCritical5 2 9" xfId="2818" xr:uid="{1839A8C4-8ACE-4423-8258-75AB481999EB}"/>
    <cellStyle name="SAPBEXexcCritical5 20" xfId="4329" xr:uid="{54DD18CE-96DC-49EA-B9A4-FD40872DA378}"/>
    <cellStyle name="SAPBEXexcCritical5 3" xfId="419" xr:uid="{00000000-0005-0000-0000-000091010000}"/>
    <cellStyle name="SAPBEXexcCritical5 3 10" xfId="3040" xr:uid="{5E663C6A-628D-4E3E-A1AD-FB75FD57036F}"/>
    <cellStyle name="SAPBEXexcCritical5 3 11" xfId="3335" xr:uid="{2C45DDD4-6977-4161-9179-98F558846B45}"/>
    <cellStyle name="SAPBEXexcCritical5 3 12" xfId="3591" xr:uid="{F7424586-DE5F-4498-81F9-2134786319AE}"/>
    <cellStyle name="SAPBEXexcCritical5 3 13" xfId="3837" xr:uid="{5C5852B0-3502-44BD-8D33-B66BD76EEF68}"/>
    <cellStyle name="SAPBEXexcCritical5 3 14" xfId="4091" xr:uid="{584DE3C2-E83A-4B7F-9478-DD301A5EFAC2}"/>
    <cellStyle name="SAPBEXexcCritical5 3 15" xfId="4331" xr:uid="{694A0D47-4EDE-475E-BD85-BD9F370D2DBF}"/>
    <cellStyle name="SAPBEXexcCritical5 3 2" xfId="1192" xr:uid="{FCE4E963-576A-4DBA-944E-8C338DA39571}"/>
    <cellStyle name="SAPBEXexcCritical5 3 3" xfId="935" xr:uid="{0DE1F06D-B737-46A3-98FE-6344648602A8}"/>
    <cellStyle name="SAPBEXexcCritical5 3 4" xfId="1410" xr:uid="{063D4168-157C-429F-93EE-754BE7BC90A0}"/>
    <cellStyle name="SAPBEXexcCritical5 3 5" xfId="1765" xr:uid="{9905F8BB-E403-452D-9960-9ADD8F31DD56}"/>
    <cellStyle name="SAPBEXexcCritical5 3 6" xfId="2024" xr:uid="{5F56C05F-9841-4425-BD4E-D4DFA7286EC0}"/>
    <cellStyle name="SAPBEXexcCritical5 3 7" xfId="2286" xr:uid="{0FD01B28-2FC1-44D9-B0DD-4F847F5A661E}"/>
    <cellStyle name="SAPBEXexcCritical5 3 8" xfId="2536" xr:uid="{A0A915AF-572A-498F-B1CD-1D6F42F69B9B}"/>
    <cellStyle name="SAPBEXexcCritical5 3 9" xfId="2819" xr:uid="{1CA7AD64-82C1-49D5-938C-B7FB5E67E607}"/>
    <cellStyle name="SAPBEXexcCritical5 4" xfId="420" xr:uid="{00000000-0005-0000-0000-000092010000}"/>
    <cellStyle name="SAPBEXexcCritical5 4 10" xfId="3041" xr:uid="{7434A49C-1832-4ACA-8ACE-42A9D691807A}"/>
    <cellStyle name="SAPBEXexcCritical5 4 11" xfId="3336" xr:uid="{F2B85BD0-0A17-48D5-97E3-C8307F4D346E}"/>
    <cellStyle name="SAPBEXexcCritical5 4 12" xfId="3592" xr:uid="{A4C47370-70FC-4699-B7C6-5BFE898B8CA4}"/>
    <cellStyle name="SAPBEXexcCritical5 4 13" xfId="3838" xr:uid="{4E1EDF53-662C-4007-8D81-290ECC0011FE}"/>
    <cellStyle name="SAPBEXexcCritical5 4 14" xfId="4092" xr:uid="{B557755A-9C10-4F7A-9F0E-0D36E413329A}"/>
    <cellStyle name="SAPBEXexcCritical5 4 15" xfId="4332" xr:uid="{023E9D48-D68A-46FA-9FF6-A0519177EEC4}"/>
    <cellStyle name="SAPBEXexcCritical5 4 2" xfId="1193" xr:uid="{D46705F4-811A-4067-A527-1315803380A5}"/>
    <cellStyle name="SAPBEXexcCritical5 4 3" xfId="934" xr:uid="{B0F91255-A27B-4AE2-836A-04C9C3AB05AB}"/>
    <cellStyle name="SAPBEXexcCritical5 4 4" xfId="1414" xr:uid="{71842971-DE26-4F04-BA65-5C6DE941FEA9}"/>
    <cellStyle name="SAPBEXexcCritical5 4 5" xfId="1766" xr:uid="{9057A912-8D84-4853-ABF6-DB8FA1826D47}"/>
    <cellStyle name="SAPBEXexcCritical5 4 6" xfId="2025" xr:uid="{EE794F79-FD91-4420-B965-E81B441B898C}"/>
    <cellStyle name="SAPBEXexcCritical5 4 7" xfId="2287" xr:uid="{DD4E7B55-3ACF-46BB-9D08-F3827177CAF4}"/>
    <cellStyle name="SAPBEXexcCritical5 4 8" xfId="2425" xr:uid="{A05DB12C-BE9D-4BDB-9FB0-64BB077983AC}"/>
    <cellStyle name="SAPBEXexcCritical5 4 9" xfId="2820" xr:uid="{E441CA7A-0ADA-4CF9-B96D-844D03E2C81E}"/>
    <cellStyle name="SAPBEXexcCritical5 5" xfId="421" xr:uid="{00000000-0005-0000-0000-000093010000}"/>
    <cellStyle name="SAPBEXexcCritical5 5 10" xfId="3042" xr:uid="{9CAA8B5C-6E6B-4DC5-912B-128492D877CF}"/>
    <cellStyle name="SAPBEXexcCritical5 5 11" xfId="3337" xr:uid="{586C90F2-4365-4DB4-973B-4807E84837FD}"/>
    <cellStyle name="SAPBEXexcCritical5 5 12" xfId="3593" xr:uid="{31EDC49C-F6FE-451C-B338-5206C8C01A83}"/>
    <cellStyle name="SAPBEXexcCritical5 5 13" xfId="3839" xr:uid="{A00A9F5C-0749-40F0-A7A2-051BF099ABB6}"/>
    <cellStyle name="SAPBEXexcCritical5 5 14" xfId="4093" xr:uid="{737C2682-78E3-461B-8C88-698ACBD1B6B3}"/>
    <cellStyle name="SAPBEXexcCritical5 5 15" xfId="4333" xr:uid="{0426C9BA-369B-40B9-BB6C-C72DD7AF020C}"/>
    <cellStyle name="SAPBEXexcCritical5 5 2" xfId="1194" xr:uid="{85991D4B-CA82-4DC8-A00E-F71FAE84F6D9}"/>
    <cellStyle name="SAPBEXexcCritical5 5 3" xfId="933" xr:uid="{FC49F3CA-D84F-469E-B388-343195234FF4}"/>
    <cellStyle name="SAPBEXexcCritical5 5 4" xfId="1415" xr:uid="{76C1F01B-51CE-4420-8285-08A3A85BD7B1}"/>
    <cellStyle name="SAPBEXexcCritical5 5 5" xfId="1767" xr:uid="{94CEACAA-C4CB-4954-BECE-76AE5B1E2288}"/>
    <cellStyle name="SAPBEXexcCritical5 5 6" xfId="2026" xr:uid="{909CE316-4342-45A6-9526-905A384E8829}"/>
    <cellStyle name="SAPBEXexcCritical5 5 7" xfId="2288" xr:uid="{0085FF04-FE2F-4BBA-8F02-3183206DD82D}"/>
    <cellStyle name="SAPBEXexcCritical5 5 8" xfId="2537" xr:uid="{24D190D0-BCF1-4126-B7D8-C14D7B6791E9}"/>
    <cellStyle name="SAPBEXexcCritical5 5 9" xfId="2821" xr:uid="{A847185A-F9A9-48F4-9461-01AE16E4D3A9}"/>
    <cellStyle name="SAPBEXexcCritical5 6" xfId="422" xr:uid="{00000000-0005-0000-0000-000094010000}"/>
    <cellStyle name="SAPBEXexcCritical5 6 10" xfId="3043" xr:uid="{5EDCDEB2-B45F-42B1-86E0-8758B7E139F2}"/>
    <cellStyle name="SAPBEXexcCritical5 6 11" xfId="3338" xr:uid="{F2CA5323-C0F4-4E1B-98D2-90A335A10DC5}"/>
    <cellStyle name="SAPBEXexcCritical5 6 12" xfId="3594" xr:uid="{82F2A374-BC6D-4707-B81C-14BBB992F0D9}"/>
    <cellStyle name="SAPBEXexcCritical5 6 13" xfId="3840" xr:uid="{9D53E657-47ED-4C10-B234-B2049F5FDAE6}"/>
    <cellStyle name="SAPBEXexcCritical5 6 14" xfId="4094" xr:uid="{C9D4169E-6A87-48E5-845B-5F2478F4102A}"/>
    <cellStyle name="SAPBEXexcCritical5 6 15" xfId="4334" xr:uid="{19EA9F48-2279-4DBF-89F0-12EF5B187162}"/>
    <cellStyle name="SAPBEXexcCritical5 6 2" xfId="1195" xr:uid="{05C8226C-81A3-41FA-A796-12AD18673313}"/>
    <cellStyle name="SAPBEXexcCritical5 6 3" xfId="932" xr:uid="{4F124639-AF21-4685-99FE-405407EC0583}"/>
    <cellStyle name="SAPBEXexcCritical5 6 4" xfId="846" xr:uid="{5305A045-554F-454C-A938-02680EEAF44D}"/>
    <cellStyle name="SAPBEXexcCritical5 6 5" xfId="1768" xr:uid="{BC64009B-9453-4D6F-9AD4-A305E91E389F}"/>
    <cellStyle name="SAPBEXexcCritical5 6 6" xfId="2027" xr:uid="{E00E18C0-75F2-4E0E-BFD5-642AB1AB2450}"/>
    <cellStyle name="SAPBEXexcCritical5 6 7" xfId="2289" xr:uid="{24CFBE29-DA17-41D8-A92A-11EBE1FBD0E9}"/>
    <cellStyle name="SAPBEXexcCritical5 6 8" xfId="2538" xr:uid="{D71E2EC2-4AA7-4CFA-8F16-3DD7B275012B}"/>
    <cellStyle name="SAPBEXexcCritical5 6 9" xfId="2822" xr:uid="{A67C30F3-3851-4D43-B026-541999D720D7}"/>
    <cellStyle name="SAPBEXexcCritical5 7" xfId="1190" xr:uid="{9A2B80C1-D2A5-4764-8F75-6E111A2D6199}"/>
    <cellStyle name="SAPBEXexcCritical5 8" xfId="937" xr:uid="{3FEAB1E7-CE83-44AA-9249-7CF36E7E9908}"/>
    <cellStyle name="SAPBEXexcCritical5 9" xfId="1407" xr:uid="{377840BA-C9EC-41FF-BA55-39C0A85DDF19}"/>
    <cellStyle name="SAPBEXexcCritical6" xfId="423" xr:uid="{00000000-0005-0000-0000-000095010000}"/>
    <cellStyle name="SAPBEXexcCritical6 10" xfId="1769" xr:uid="{8B2331CD-408E-4F31-9630-449A6B674538}"/>
    <cellStyle name="SAPBEXexcCritical6 11" xfId="2028" xr:uid="{3CE88908-DAED-4986-AC52-BA51FBBED9CD}"/>
    <cellStyle name="SAPBEXexcCritical6 12" xfId="2290" xr:uid="{364BEFC5-57C6-4FCE-90BF-3E11E282A704}"/>
    <cellStyle name="SAPBEXexcCritical6 13" xfId="2539" xr:uid="{F81C347A-E009-4C94-8C41-64CFFE388218}"/>
    <cellStyle name="SAPBEXexcCritical6 14" xfId="2823" xr:uid="{82E757E5-2DB5-49BC-AF9E-C7D3907E8CDD}"/>
    <cellStyle name="SAPBEXexcCritical6 15" xfId="3044" xr:uid="{4D1BDEC9-F2D2-4FE7-B878-E770C3112DEF}"/>
    <cellStyle name="SAPBEXexcCritical6 16" xfId="3339" xr:uid="{0F4ECA27-2FE3-40B7-83F6-BCEB53699447}"/>
    <cellStyle name="SAPBEXexcCritical6 17" xfId="3595" xr:uid="{1D9D5BA3-AC4A-4DE9-A996-CD88E90C6219}"/>
    <cellStyle name="SAPBEXexcCritical6 18" xfId="3841" xr:uid="{A604E479-30E5-4E29-9DAA-20F5DAEC0919}"/>
    <cellStyle name="SAPBEXexcCritical6 19" xfId="4095" xr:uid="{EE5D0BBD-F16D-415F-9CF7-177AC91CADC5}"/>
    <cellStyle name="SAPBEXexcCritical6 2" xfId="424" xr:uid="{00000000-0005-0000-0000-000096010000}"/>
    <cellStyle name="SAPBEXexcCritical6 2 10" xfId="3045" xr:uid="{84869813-B5EC-4466-81B3-02654CCE6D40}"/>
    <cellStyle name="SAPBEXexcCritical6 2 11" xfId="3340" xr:uid="{13EC47EE-08F8-4CFA-AB30-A1F8AA842815}"/>
    <cellStyle name="SAPBEXexcCritical6 2 12" xfId="3596" xr:uid="{8410E6B8-040F-488D-8700-9E4798678D2C}"/>
    <cellStyle name="SAPBEXexcCritical6 2 13" xfId="3842" xr:uid="{608B3AA5-DD51-40D6-B568-AE294CB9B6B1}"/>
    <cellStyle name="SAPBEXexcCritical6 2 14" xfId="4096" xr:uid="{201E0E8D-0DD1-4C4A-914D-8A108E32708A}"/>
    <cellStyle name="SAPBEXexcCritical6 2 15" xfId="4336" xr:uid="{DA781DD6-0507-46BD-B0D3-83A2207CB982}"/>
    <cellStyle name="SAPBEXexcCritical6 2 2" xfId="1197" xr:uid="{C41142DF-5F08-4660-98E7-FDC0251BBB5E}"/>
    <cellStyle name="SAPBEXexcCritical6 2 3" xfId="930" xr:uid="{2B1A026F-818B-4C1C-8B72-8EB6CEF9CD5E}"/>
    <cellStyle name="SAPBEXexcCritical6 2 4" xfId="1417" xr:uid="{88FC76AA-1CED-462A-97DF-B455074DBB45}"/>
    <cellStyle name="SAPBEXexcCritical6 2 5" xfId="1770" xr:uid="{6306E48F-30F5-4DC6-A43F-F1D510136F7B}"/>
    <cellStyle name="SAPBEXexcCritical6 2 6" xfId="2029" xr:uid="{80BE079C-8AA0-4EB6-B443-0F593799E40A}"/>
    <cellStyle name="SAPBEXexcCritical6 2 7" xfId="2291" xr:uid="{FE31AB58-8112-428B-B587-204B9FAE1816}"/>
    <cellStyle name="SAPBEXexcCritical6 2 8" xfId="2540" xr:uid="{306804E0-1C75-4523-B4AD-675516BC7BB5}"/>
    <cellStyle name="SAPBEXexcCritical6 2 9" xfId="2824" xr:uid="{D85C252D-A2C9-44CB-9E9E-04FA2692D670}"/>
    <cellStyle name="SAPBEXexcCritical6 20" xfId="4335" xr:uid="{8D762D1F-92B0-476D-8FFD-EEAAA14D703D}"/>
    <cellStyle name="SAPBEXexcCritical6 3" xfId="425" xr:uid="{00000000-0005-0000-0000-000097010000}"/>
    <cellStyle name="SAPBEXexcCritical6 3 10" xfId="3046" xr:uid="{E6E39FEE-393D-4608-BA67-BA92F40E0155}"/>
    <cellStyle name="SAPBEXexcCritical6 3 11" xfId="3341" xr:uid="{CE09E3F9-B433-46D5-AD4E-401561D6A809}"/>
    <cellStyle name="SAPBEXexcCritical6 3 12" xfId="3597" xr:uid="{399A2D93-F4B3-45D8-92CF-2B4FA196CC97}"/>
    <cellStyle name="SAPBEXexcCritical6 3 13" xfId="3843" xr:uid="{603226DF-1FF7-46B8-A3A0-5ECCB91D7B7B}"/>
    <cellStyle name="SAPBEXexcCritical6 3 14" xfId="4097" xr:uid="{A9CDE36C-3ADF-4DC0-9DA9-29DFB0FFA2C4}"/>
    <cellStyle name="SAPBEXexcCritical6 3 15" xfId="4337" xr:uid="{35160B9A-67A0-4FB4-862F-E8157B2F6E10}"/>
    <cellStyle name="SAPBEXexcCritical6 3 2" xfId="1198" xr:uid="{899B0853-852A-4B02-B149-C18FBF7C77DD}"/>
    <cellStyle name="SAPBEXexcCritical6 3 3" xfId="929" xr:uid="{8346C909-495F-4DF1-B2E9-EC314FDD7848}"/>
    <cellStyle name="SAPBEXexcCritical6 3 4" xfId="1418" xr:uid="{F21D0CFF-0F5A-486D-B18F-E576C740E2E3}"/>
    <cellStyle name="SAPBEXexcCritical6 3 5" xfId="1771" xr:uid="{69E06604-FCF1-45A4-9AA3-EB889053EEB1}"/>
    <cellStyle name="SAPBEXexcCritical6 3 6" xfId="2030" xr:uid="{2FE6588E-7ED9-4A74-9645-5F13DBCC0329}"/>
    <cellStyle name="SAPBEXexcCritical6 3 7" xfId="2292" xr:uid="{1975CA3D-A78F-4361-ADCB-602CDCA759F7}"/>
    <cellStyle name="SAPBEXexcCritical6 3 8" xfId="2541" xr:uid="{442079F8-D8FB-413E-B442-9E55EE781D8F}"/>
    <cellStyle name="SAPBEXexcCritical6 3 9" xfId="2671" xr:uid="{A6C143C4-8C30-4912-AF93-463E7C281E61}"/>
    <cellStyle name="SAPBEXexcCritical6 4" xfId="426" xr:uid="{00000000-0005-0000-0000-000098010000}"/>
    <cellStyle name="SAPBEXexcCritical6 4 10" xfId="3047" xr:uid="{FE3C6A77-DAF3-4C03-9118-0ABDF5C7FEEA}"/>
    <cellStyle name="SAPBEXexcCritical6 4 11" xfId="3342" xr:uid="{9DC3F2A7-BA72-450A-92E7-D18A8E43438E}"/>
    <cellStyle name="SAPBEXexcCritical6 4 12" xfId="3598" xr:uid="{F75BF4CF-EEC5-4D39-91EA-5229844893CF}"/>
    <cellStyle name="SAPBEXexcCritical6 4 13" xfId="3844" xr:uid="{D2B3177F-4A86-44B8-83E8-4CBB85C8B1CD}"/>
    <cellStyle name="SAPBEXexcCritical6 4 14" xfId="4098" xr:uid="{8E3B4C5E-3313-470E-AA0D-868633D902E9}"/>
    <cellStyle name="SAPBEXexcCritical6 4 15" xfId="4338" xr:uid="{E7B03F40-29B2-4263-8807-16F1FA9C561A}"/>
    <cellStyle name="SAPBEXexcCritical6 4 2" xfId="1199" xr:uid="{ACC75273-C1E1-4060-9338-2630773E8295}"/>
    <cellStyle name="SAPBEXexcCritical6 4 3" xfId="928" xr:uid="{2F01A243-3F27-4EBC-AD37-B082DFF03293}"/>
    <cellStyle name="SAPBEXexcCritical6 4 4" xfId="1419" xr:uid="{7A6048B3-A962-426C-89A4-18D322A1D7D9}"/>
    <cellStyle name="SAPBEXexcCritical6 4 5" xfId="1772" xr:uid="{AF4B3268-6283-4FB6-BE2D-EBF52B29DC72}"/>
    <cellStyle name="SAPBEXexcCritical6 4 6" xfId="2031" xr:uid="{6980CECC-C42E-4AAE-9FB3-FE2C3C9B1776}"/>
    <cellStyle name="SAPBEXexcCritical6 4 7" xfId="2293" xr:uid="{27DC1698-430F-4DFC-8F4D-6467942E9893}"/>
    <cellStyle name="SAPBEXexcCritical6 4 8" xfId="2542" xr:uid="{7CAA2F77-ABA9-48F5-BB75-509E9B2805C3}"/>
    <cellStyle name="SAPBEXexcCritical6 4 9" xfId="2825" xr:uid="{4E9869F1-63EF-44DC-9196-EDF5120A4A2D}"/>
    <cellStyle name="SAPBEXexcCritical6 5" xfId="427" xr:uid="{00000000-0005-0000-0000-000099010000}"/>
    <cellStyle name="SAPBEXexcCritical6 5 10" xfId="3048" xr:uid="{C2A7F07C-550B-4F5F-AB59-16B2ACEBAA82}"/>
    <cellStyle name="SAPBEXexcCritical6 5 11" xfId="3343" xr:uid="{3EE6B8FB-ADED-45A0-A7A6-0B8A993EFE9A}"/>
    <cellStyle name="SAPBEXexcCritical6 5 12" xfId="3599" xr:uid="{D6898C29-7F95-4074-9F70-116AB6B6721C}"/>
    <cellStyle name="SAPBEXexcCritical6 5 13" xfId="3845" xr:uid="{B55BF174-51A9-4D78-8946-7F4C28ADA9E2}"/>
    <cellStyle name="SAPBEXexcCritical6 5 14" xfId="4099" xr:uid="{4DCB7A2E-64E9-46C2-837E-0D85874623A5}"/>
    <cellStyle name="SAPBEXexcCritical6 5 15" xfId="4339" xr:uid="{08B38B84-0081-40FF-AB7C-E948E11D7BE7}"/>
    <cellStyle name="SAPBEXexcCritical6 5 2" xfId="1200" xr:uid="{CB89FE4B-6E76-43A7-AD0A-60C7F0B6D1C5}"/>
    <cellStyle name="SAPBEXexcCritical6 5 3" xfId="927" xr:uid="{82D1E41B-7BC3-4A34-98CC-DEAE79150403}"/>
    <cellStyle name="SAPBEXexcCritical6 5 4" xfId="1420" xr:uid="{9ECF1779-1F76-4831-AD97-336DA85038E3}"/>
    <cellStyle name="SAPBEXexcCritical6 5 5" xfId="1773" xr:uid="{FBDDA8E5-1619-43ED-8A8D-9A75C7EF0E14}"/>
    <cellStyle name="SAPBEXexcCritical6 5 6" xfId="2032" xr:uid="{846940AC-B4CD-4098-9302-4D3E17B14B2C}"/>
    <cellStyle name="SAPBEXexcCritical6 5 7" xfId="2294" xr:uid="{B74621D7-51B9-4A67-9977-2ADA1770FA59}"/>
    <cellStyle name="SAPBEXexcCritical6 5 8" xfId="2543" xr:uid="{F3B407F8-1B44-41C8-BCC4-0F08C12C9AA6}"/>
    <cellStyle name="SAPBEXexcCritical6 5 9" xfId="2826" xr:uid="{1CDB7C98-0268-4E16-AE2F-78723FE7A446}"/>
    <cellStyle name="SAPBEXexcCritical6 6" xfId="428" xr:uid="{00000000-0005-0000-0000-00009A010000}"/>
    <cellStyle name="SAPBEXexcCritical6 6 10" xfId="3049" xr:uid="{194D5D28-E615-43A5-B601-260D21C622D3}"/>
    <cellStyle name="SAPBEXexcCritical6 6 11" xfId="3344" xr:uid="{3A2D5DC7-EC3A-438A-A39F-8B9028BB788A}"/>
    <cellStyle name="SAPBEXexcCritical6 6 12" xfId="3600" xr:uid="{ABB67543-41F7-46FD-8CEB-DCB629EADD7E}"/>
    <cellStyle name="SAPBEXexcCritical6 6 13" xfId="3846" xr:uid="{B4B4209C-C772-47B1-A476-6421AB9C5F19}"/>
    <cellStyle name="SAPBEXexcCritical6 6 14" xfId="4100" xr:uid="{A5B154B4-0F81-4D6C-9B13-DF997694E6DD}"/>
    <cellStyle name="SAPBEXexcCritical6 6 15" xfId="4340" xr:uid="{0294DD48-6828-45DB-BA42-4F15290A8215}"/>
    <cellStyle name="SAPBEXexcCritical6 6 2" xfId="1201" xr:uid="{46E0A4FC-B93A-4EF2-98D1-FCE5CD7731E9}"/>
    <cellStyle name="SAPBEXexcCritical6 6 3" xfId="926" xr:uid="{6CB32EE2-8B16-43BC-A215-3F97FF642579}"/>
    <cellStyle name="SAPBEXexcCritical6 6 4" xfId="1421" xr:uid="{F55D5DA6-571B-4AD3-B54B-CC67FF38760C}"/>
    <cellStyle name="SAPBEXexcCritical6 6 5" xfId="1774" xr:uid="{E0834F75-0CF5-4EE4-B26C-652AFE8D829F}"/>
    <cellStyle name="SAPBEXexcCritical6 6 6" xfId="2033" xr:uid="{802C7BA0-62EF-42C3-9987-C8C57B8819DC}"/>
    <cellStyle name="SAPBEXexcCritical6 6 7" xfId="2295" xr:uid="{2707A675-0F91-4B3B-91AB-7F1962EAB89B}"/>
    <cellStyle name="SAPBEXexcCritical6 6 8" xfId="2544" xr:uid="{8BD9EF27-AF4D-45B6-B96E-FA6BE6845B8A}"/>
    <cellStyle name="SAPBEXexcCritical6 6 9" xfId="2827" xr:uid="{27790848-E15C-474C-9792-FA059A9043D3}"/>
    <cellStyle name="SAPBEXexcCritical6 7" xfId="1196" xr:uid="{B52C4D6E-E5EE-4597-B217-3D8D1DB72367}"/>
    <cellStyle name="SAPBEXexcCritical6 8" xfId="931" xr:uid="{EBF5F92A-3A24-4D01-9995-FED86887B53A}"/>
    <cellStyle name="SAPBEXexcCritical6 9" xfId="1416" xr:uid="{BB32200B-88BF-4F0C-B227-D64739A91E51}"/>
    <cellStyle name="SAPBEXexcGood1" xfId="429" xr:uid="{00000000-0005-0000-0000-00009B010000}"/>
    <cellStyle name="SAPBEXexcGood1 10" xfId="1775" xr:uid="{C28397EA-985E-40D5-99FC-AF01091A7721}"/>
    <cellStyle name="SAPBEXexcGood1 11" xfId="2034" xr:uid="{68AEDFE1-5BD4-4EF7-A343-14CA9D677841}"/>
    <cellStyle name="SAPBEXexcGood1 12" xfId="2296" xr:uid="{B7492CE5-8821-4979-AE6D-FEA9D69A6007}"/>
    <cellStyle name="SAPBEXexcGood1 13" xfId="2545" xr:uid="{E9BC07C6-7B0D-4445-8E59-B6EDE73DBA98}"/>
    <cellStyle name="SAPBEXexcGood1 14" xfId="2828" xr:uid="{1F70D050-F58A-4F1C-BFD0-085B02EFFD96}"/>
    <cellStyle name="SAPBEXexcGood1 15" xfId="3050" xr:uid="{9572D3E3-BC03-407B-906E-92EACF1D6CC1}"/>
    <cellStyle name="SAPBEXexcGood1 16" xfId="3345" xr:uid="{D7A67B2F-DDE1-42C7-9161-4C18378138C2}"/>
    <cellStyle name="SAPBEXexcGood1 17" xfId="3469" xr:uid="{97CECED1-4E83-4EDB-BE21-F0219591A610}"/>
    <cellStyle name="SAPBEXexcGood1 18" xfId="3847" xr:uid="{3C4E69D9-BDAE-48FF-9E95-5078EE18E98F}"/>
    <cellStyle name="SAPBEXexcGood1 19" xfId="4101" xr:uid="{2BAD6D14-D6E1-48F4-BB87-174354F95720}"/>
    <cellStyle name="SAPBEXexcGood1 2" xfId="430" xr:uid="{00000000-0005-0000-0000-00009C010000}"/>
    <cellStyle name="SAPBEXexcGood1 2 10" xfId="3051" xr:uid="{6518692C-7C74-4689-9CD1-B49168564BF6}"/>
    <cellStyle name="SAPBEXexcGood1 2 11" xfId="3346" xr:uid="{2C290D88-093B-4319-9059-E6CB64C66706}"/>
    <cellStyle name="SAPBEXexcGood1 2 12" xfId="3601" xr:uid="{B666FEE0-29D4-43BC-94A7-2BEBC8C71361}"/>
    <cellStyle name="SAPBEXexcGood1 2 13" xfId="3848" xr:uid="{C6DCEB01-3845-4865-A0AD-C4605447C317}"/>
    <cellStyle name="SAPBEXexcGood1 2 14" xfId="4102" xr:uid="{5D23455A-0CDB-4615-83A5-A54BD23D6724}"/>
    <cellStyle name="SAPBEXexcGood1 2 15" xfId="4342" xr:uid="{DFF19B19-54C4-4638-AC8F-DE538AACD080}"/>
    <cellStyle name="SAPBEXexcGood1 2 2" xfId="1203" xr:uid="{0496A09D-3AF2-4712-AF55-66722A1D6587}"/>
    <cellStyle name="SAPBEXexcGood1 2 3" xfId="924" xr:uid="{52E801E1-6A5D-42C8-B134-6918DCFBE654}"/>
    <cellStyle name="SAPBEXexcGood1 2 4" xfId="848" xr:uid="{AAEE1D16-C9BE-4B5C-B258-C33F66542848}"/>
    <cellStyle name="SAPBEXexcGood1 2 5" xfId="1776" xr:uid="{27FC8A11-903E-421A-9AB9-F3887D2075D0}"/>
    <cellStyle name="SAPBEXexcGood1 2 6" xfId="2035" xr:uid="{814CB346-543E-432A-B52D-6F0604492D87}"/>
    <cellStyle name="SAPBEXexcGood1 2 7" xfId="2163" xr:uid="{826E3BDB-BA5A-4D97-903D-FE7F2D9C29AE}"/>
    <cellStyle name="SAPBEXexcGood1 2 8" xfId="2546" xr:uid="{839EE488-8355-4D2D-A68F-2DE0287E4AFD}"/>
    <cellStyle name="SAPBEXexcGood1 2 9" xfId="2829" xr:uid="{909B9737-51CA-40B0-865B-F64E41DC48B9}"/>
    <cellStyle name="SAPBEXexcGood1 20" xfId="4341" xr:uid="{EFDA59FF-D394-4393-BFD3-7FA2938434A0}"/>
    <cellStyle name="SAPBEXexcGood1 3" xfId="431" xr:uid="{00000000-0005-0000-0000-00009D010000}"/>
    <cellStyle name="SAPBEXexcGood1 3 10" xfId="3052" xr:uid="{3FABD779-1444-400D-85F7-5154DA4296A1}"/>
    <cellStyle name="SAPBEXexcGood1 3 11" xfId="3175" xr:uid="{9F719D9A-BD6E-4B55-8001-BD91ED5C2D0E}"/>
    <cellStyle name="SAPBEXexcGood1 3 12" xfId="3602" xr:uid="{EE0D7ED6-E56B-4E0F-98DD-FE6DD289CB1B}"/>
    <cellStyle name="SAPBEXexcGood1 3 13" xfId="3849" xr:uid="{7CC93F58-96AE-41A3-84BF-061AD7ACE41F}"/>
    <cellStyle name="SAPBEXexcGood1 3 14" xfId="4103" xr:uid="{C2CEA141-7DC6-49C2-85DC-E348D189C69C}"/>
    <cellStyle name="SAPBEXexcGood1 3 15" xfId="4343" xr:uid="{A12F16C7-8964-48A5-9BEA-B76B2B31316A}"/>
    <cellStyle name="SAPBEXexcGood1 3 2" xfId="1204" xr:uid="{FA9B01CE-2C4D-45DE-89E4-F4A412E88C42}"/>
    <cellStyle name="SAPBEXexcGood1 3 3" xfId="923" xr:uid="{084A8086-D807-46A0-89E8-517EFD5E64F5}"/>
    <cellStyle name="SAPBEXexcGood1 3 4" xfId="1425" xr:uid="{1177F0CE-3BAE-4183-9F9E-FFD84211CAB5}"/>
    <cellStyle name="SAPBEXexcGood1 3 5" xfId="1777" xr:uid="{57BFBFC3-DDCA-4B62-98EA-AC3A604380C8}"/>
    <cellStyle name="SAPBEXexcGood1 3 6" xfId="2036" xr:uid="{A45052EE-029A-471F-B4AE-5513C6F6F99C}"/>
    <cellStyle name="SAPBEXexcGood1 3 7" xfId="2297" xr:uid="{3A4A5B96-4B4F-457B-821E-7E56B8964E92}"/>
    <cellStyle name="SAPBEXexcGood1 3 8" xfId="2547" xr:uid="{E95AE4B9-40FF-492E-BD1B-BFD4508B4751}"/>
    <cellStyle name="SAPBEXexcGood1 3 9" xfId="2830" xr:uid="{E283503E-108D-41AB-A25B-85A40D0B3E0A}"/>
    <cellStyle name="SAPBEXexcGood1 4" xfId="432" xr:uid="{00000000-0005-0000-0000-00009E010000}"/>
    <cellStyle name="SAPBEXexcGood1 4 10" xfId="3053" xr:uid="{A7FC5CB3-11EF-4641-A17E-8ABFDFF43A4A}"/>
    <cellStyle name="SAPBEXexcGood1 4 11" xfId="3347" xr:uid="{017372A2-A601-4351-BF8E-E89D04340F3D}"/>
    <cellStyle name="SAPBEXexcGood1 4 12" xfId="3603" xr:uid="{A9BDE738-2522-400E-8CF1-78D45F7DF816}"/>
    <cellStyle name="SAPBEXexcGood1 4 13" xfId="3850" xr:uid="{DF7D0DC7-0255-416E-AA08-AE77C2307FD4}"/>
    <cellStyle name="SAPBEXexcGood1 4 14" xfId="3967" xr:uid="{BE2E4094-7B9D-454B-8EEB-107EB4CF0AB3}"/>
    <cellStyle name="SAPBEXexcGood1 4 15" xfId="4210" xr:uid="{0F9DD27A-7B46-4479-8688-FC46C2E01ADC}"/>
    <cellStyle name="SAPBEXexcGood1 4 2" xfId="1205" xr:uid="{ABD91206-BBBA-4AD7-84F8-FEF64C23331C}"/>
    <cellStyle name="SAPBEXexcGood1 4 3" xfId="922" xr:uid="{DE3BEE6B-C566-4642-9D35-221E9EFD6502}"/>
    <cellStyle name="SAPBEXexcGood1 4 4" xfId="1426" xr:uid="{7760C422-CC07-447B-890D-4687075B2A8E}"/>
    <cellStyle name="SAPBEXexcGood1 4 5" xfId="1778" xr:uid="{4F8B0699-1B4E-404A-9619-3B920AE42063}"/>
    <cellStyle name="SAPBEXexcGood1 4 6" xfId="2037" xr:uid="{D3A55E5C-70F6-4C7B-85A6-9515A484BA4A}"/>
    <cellStyle name="SAPBEXexcGood1 4 7" xfId="2298" xr:uid="{E6285E97-F1A4-4C20-B658-1E7606735F04}"/>
    <cellStyle name="SAPBEXexcGood1 4 8" xfId="2548" xr:uid="{07C59545-AB85-4BB2-A333-9DDAAE08C5F9}"/>
    <cellStyle name="SAPBEXexcGood1 4 9" xfId="2831" xr:uid="{F00B73E3-D9E2-4F60-A67C-4218711D08BD}"/>
    <cellStyle name="SAPBEXexcGood1 5" xfId="433" xr:uid="{00000000-0005-0000-0000-00009F010000}"/>
    <cellStyle name="SAPBEXexcGood1 5 10" xfId="2921" xr:uid="{A195393C-8002-42D7-BDF7-932E0A8C9B58}"/>
    <cellStyle name="SAPBEXexcGood1 5 11" xfId="3348" xr:uid="{44ED0155-4FBF-4954-BFB7-196825A46CFD}"/>
    <cellStyle name="SAPBEXexcGood1 5 12" xfId="3604" xr:uid="{4B9C476D-EC75-4B82-8B24-0C8EC6F63DCB}"/>
    <cellStyle name="SAPBEXexcGood1 5 13" xfId="3851" xr:uid="{ED173585-3FB5-4F21-A3BA-EE60B201D2E4}"/>
    <cellStyle name="SAPBEXexcGood1 5 14" xfId="4104" xr:uid="{14758FBA-504B-4E9A-8050-3013B919FE1F}"/>
    <cellStyle name="SAPBEXexcGood1 5 15" xfId="4344" xr:uid="{C076C4FF-2097-4D1E-8115-D1A8B7826F83}"/>
    <cellStyle name="SAPBEXexcGood1 5 2" xfId="1206" xr:uid="{A1FCBB23-7BD3-41CE-9856-6FD291EDA318}"/>
    <cellStyle name="SAPBEXexcGood1 5 3" xfId="921" xr:uid="{66BDDB6E-24CA-40AB-821A-D077D4FA5C37}"/>
    <cellStyle name="SAPBEXexcGood1 5 4" xfId="1427" xr:uid="{AFEC6AA6-0DF8-4200-8042-D3CE0A4B6452}"/>
    <cellStyle name="SAPBEXexcGood1 5 5" xfId="1573" xr:uid="{3BD1B4EF-67C4-422C-9DFF-1BD173632E69}"/>
    <cellStyle name="SAPBEXexcGood1 5 6" xfId="1905" xr:uid="{49BE7702-EB99-4483-886A-83A9CEDF4D2D}"/>
    <cellStyle name="SAPBEXexcGood1 5 7" xfId="2299" xr:uid="{DE241AFD-65A0-4137-BBCB-3BD76A386B5E}"/>
    <cellStyle name="SAPBEXexcGood1 5 8" xfId="2549" xr:uid="{B827BB67-7824-4A7C-BE77-9CA2F3313CAB}"/>
    <cellStyle name="SAPBEXexcGood1 5 9" xfId="2832" xr:uid="{57C6C19F-D8FD-44CE-B0B1-DC02CD43F61C}"/>
    <cellStyle name="SAPBEXexcGood1 6" xfId="434" xr:uid="{00000000-0005-0000-0000-0000A0010000}"/>
    <cellStyle name="SAPBEXexcGood1 6 10" xfId="3054" xr:uid="{3FF9BE46-EB98-4F6F-8AFD-64B8E77EF027}"/>
    <cellStyle name="SAPBEXexcGood1 6 11" xfId="3349" xr:uid="{E8F4BB7E-4EC8-409C-A3B4-A07A604D660F}"/>
    <cellStyle name="SAPBEXexcGood1 6 12" xfId="3605" xr:uid="{D8FAA31B-4A9F-4638-A8E3-7ECF3E739E4E}"/>
    <cellStyle name="SAPBEXexcGood1 6 13" xfId="3720" xr:uid="{EEA1B3D6-2BE7-4F19-97BE-D567276066DF}"/>
    <cellStyle name="SAPBEXexcGood1 6 14" xfId="4105" xr:uid="{9291B16E-EFCE-4556-B128-941DBA71310C}"/>
    <cellStyle name="SAPBEXexcGood1 6 15" xfId="4345" xr:uid="{977915EF-22AB-44AE-8377-1CE7732912DC}"/>
    <cellStyle name="SAPBEXexcGood1 6 2" xfId="1207" xr:uid="{D39468B4-6D14-4910-A537-678A3BA03034}"/>
    <cellStyle name="SAPBEXexcGood1 6 3" xfId="920" xr:uid="{A91BE41A-C03D-4A8E-8F85-C0495B84AB7B}"/>
    <cellStyle name="SAPBEXexcGood1 6 4" xfId="1428" xr:uid="{FE5EC6FC-2DE0-46DD-8160-A8656334D02E}"/>
    <cellStyle name="SAPBEXexcGood1 6 5" xfId="1779" xr:uid="{05CDEC9F-BC92-4094-A952-A57A2C24C00E}"/>
    <cellStyle name="SAPBEXexcGood1 6 6" xfId="2038" xr:uid="{E388BBDC-6191-4E47-B02E-7614C2DCA5D2}"/>
    <cellStyle name="SAPBEXexcGood1 6 7" xfId="2300" xr:uid="{F4DB7C86-4D57-4052-AE41-F924FAF7CBD6}"/>
    <cellStyle name="SAPBEXexcGood1 6 8" xfId="2550" xr:uid="{C8389E6A-B428-4BB2-8C54-9F08F2A7366F}"/>
    <cellStyle name="SAPBEXexcGood1 6 9" xfId="2833" xr:uid="{53307F56-0B28-426E-B666-E28FE364206F}"/>
    <cellStyle name="SAPBEXexcGood1 7" xfId="1202" xr:uid="{CAC5E90C-6E02-497B-B8E3-02CA7077DAD1}"/>
    <cellStyle name="SAPBEXexcGood1 8" xfId="925" xr:uid="{44E1D706-4061-42E3-A094-09529F04744A}"/>
    <cellStyle name="SAPBEXexcGood1 9" xfId="847" xr:uid="{4034B4DA-9AEE-404E-81FF-CD007BC26A94}"/>
    <cellStyle name="SAPBEXexcGood2" xfId="435" xr:uid="{00000000-0005-0000-0000-0000A1010000}"/>
    <cellStyle name="SAPBEXexcGood2 10" xfId="1780" xr:uid="{81F6F84D-7591-4F67-AC29-D0C03D0159C9}"/>
    <cellStyle name="SAPBEXexcGood2 11" xfId="2039" xr:uid="{593F49DD-875A-4B04-86F7-40CC393E76E9}"/>
    <cellStyle name="SAPBEXexcGood2 12" xfId="2301" xr:uid="{52B8D4E5-5086-4C30-993A-78DCE8DB2592}"/>
    <cellStyle name="SAPBEXexcGood2 13" xfId="2551" xr:uid="{1646C7DB-BD33-4F54-840C-C5DA27D0504A}"/>
    <cellStyle name="SAPBEXexcGood2 14" xfId="2834" xr:uid="{921E2B32-4224-43DC-B470-F45E3D68F5C5}"/>
    <cellStyle name="SAPBEXexcGood2 15" xfId="3055" xr:uid="{AF264B26-B755-4643-85F8-A127923FE8BE}"/>
    <cellStyle name="SAPBEXexcGood2 16" xfId="3350" xr:uid="{751D4D6D-1037-4B98-B161-29A316B520FD}"/>
    <cellStyle name="SAPBEXexcGood2 17" xfId="3606" xr:uid="{38ACA178-095B-4FF1-AFBB-BDC61E800FB2}"/>
    <cellStyle name="SAPBEXexcGood2 18" xfId="3852" xr:uid="{BD7CC14B-8968-41C0-B53C-C09B50B4AF57}"/>
    <cellStyle name="SAPBEXexcGood2 19" xfId="4106" xr:uid="{11B24120-D109-46D0-AAE8-65B6D8427F10}"/>
    <cellStyle name="SAPBEXexcGood2 2" xfId="436" xr:uid="{00000000-0005-0000-0000-0000A2010000}"/>
    <cellStyle name="SAPBEXexcGood2 2 10" xfId="3056" xr:uid="{A39CD3F5-36A6-4A3C-B980-FD3B0140F3A5}"/>
    <cellStyle name="SAPBEXexcGood2 2 11" xfId="3351" xr:uid="{021DD4B0-A760-4B4E-B890-9598E0D15D40}"/>
    <cellStyle name="SAPBEXexcGood2 2 12" xfId="3607" xr:uid="{C259F1FE-5A3E-4ADC-B6AA-E98B78A4FE1F}"/>
    <cellStyle name="SAPBEXexcGood2 2 13" xfId="3853" xr:uid="{EC9332C1-48F9-4804-9C2F-D6A44F0E87D6}"/>
    <cellStyle name="SAPBEXexcGood2 2 14" xfId="4107" xr:uid="{D7A998A4-86EE-4CD2-A7F3-E07575E32709}"/>
    <cellStyle name="SAPBEXexcGood2 2 15" xfId="4347" xr:uid="{2A95156E-E55A-4BE0-BA06-CAE63DF1CA13}"/>
    <cellStyle name="SAPBEXexcGood2 2 2" xfId="1209" xr:uid="{DE4CB208-6C70-4FAA-AAA3-75AFB48D7525}"/>
    <cellStyle name="SAPBEXexcGood2 2 3" xfId="918" xr:uid="{9E873514-BF70-41E1-87A8-DC14B2DB9614}"/>
    <cellStyle name="SAPBEXexcGood2 2 4" xfId="840" xr:uid="{BA5D08BE-A226-448E-9382-06A7DD4A9DE8}"/>
    <cellStyle name="SAPBEXexcGood2 2 5" xfId="1781" xr:uid="{D3DF39AA-33A3-42C1-B597-9AE64D377460}"/>
    <cellStyle name="SAPBEXexcGood2 2 6" xfId="2040" xr:uid="{323F8210-1083-48D9-B82E-A22C55F92DF6}"/>
    <cellStyle name="SAPBEXexcGood2 2 7" xfId="2302" xr:uid="{465ECDD8-136D-4B54-A85E-80AEB95E1FD4}"/>
    <cellStyle name="SAPBEXexcGood2 2 8" xfId="2421" xr:uid="{F52D4E1B-458F-4A47-92BA-331BC97DCC1C}"/>
    <cellStyle name="SAPBEXexcGood2 2 9" xfId="2835" xr:uid="{1DB7A619-3D3B-4876-981D-AEDC0DC16179}"/>
    <cellStyle name="SAPBEXexcGood2 20" xfId="4346" xr:uid="{9B31B891-F81B-408E-B988-DF90EF399CAE}"/>
    <cellStyle name="SAPBEXexcGood2 3" xfId="437" xr:uid="{00000000-0005-0000-0000-0000A3010000}"/>
    <cellStyle name="SAPBEXexcGood2 3 10" xfId="3057" xr:uid="{37C99448-F852-4C75-86AE-3DF4C582F663}"/>
    <cellStyle name="SAPBEXexcGood2 3 11" xfId="3352" xr:uid="{78522ADC-6041-4F78-B8C2-8A3BD16BB254}"/>
    <cellStyle name="SAPBEXexcGood2 3 12" xfId="3608" xr:uid="{F306E31D-E9F3-4AAE-A068-B11D3F61AFCA}"/>
    <cellStyle name="SAPBEXexcGood2 3 13" xfId="3854" xr:uid="{62FBA2FA-C1DB-409E-AF07-117F440D33C3}"/>
    <cellStyle name="SAPBEXexcGood2 3 14" xfId="4108" xr:uid="{6993A80A-8EE1-4D55-A1EE-2737D262300C}"/>
    <cellStyle name="SAPBEXexcGood2 3 15" xfId="4348" xr:uid="{5833EDDA-3C4D-4C7A-ACA0-2CF0046E9AE9}"/>
    <cellStyle name="SAPBEXexcGood2 3 2" xfId="1210" xr:uid="{BC7F9C37-9EED-4D73-8442-FDBF31FDA384}"/>
    <cellStyle name="SAPBEXexcGood2 3 3" xfId="911" xr:uid="{9CB38176-6C8A-4276-96B3-F55D8163546C}"/>
    <cellStyle name="SAPBEXexcGood2 3 4" xfId="842" xr:uid="{DB742CFF-E5DD-4CEF-B32E-86D422522C54}"/>
    <cellStyle name="SAPBEXexcGood2 3 5" xfId="1782" xr:uid="{B3308C31-B87A-4EEE-AEBE-5FCB80B181AC}"/>
    <cellStyle name="SAPBEXexcGood2 3 6" xfId="2041" xr:uid="{E5063A92-A50D-4E1B-BD3A-58447C706E48}"/>
    <cellStyle name="SAPBEXexcGood2 3 7" xfId="2303" xr:uid="{9CFB13CA-C50B-4A0A-8D5E-E221E09B4A3E}"/>
    <cellStyle name="SAPBEXexcGood2 3 8" xfId="2552" xr:uid="{3F70D944-3640-43BB-A1D9-42D8015CDB91}"/>
    <cellStyle name="SAPBEXexcGood2 3 9" xfId="2836" xr:uid="{76849733-3B9D-4695-B9AB-C8BF69782CF4}"/>
    <cellStyle name="SAPBEXexcGood2 4" xfId="438" xr:uid="{00000000-0005-0000-0000-0000A4010000}"/>
    <cellStyle name="SAPBEXexcGood2 4 10" xfId="3058" xr:uid="{FD4FDE05-4E74-4E11-9AFE-F6BFF94BADF1}"/>
    <cellStyle name="SAPBEXexcGood2 4 11" xfId="3353" xr:uid="{FDF58DD3-F707-43AE-85DC-8B44C03FDFA5}"/>
    <cellStyle name="SAPBEXexcGood2 4 12" xfId="3609" xr:uid="{30F3BD51-6986-4557-A8E1-2C81A1FBB298}"/>
    <cellStyle name="SAPBEXexcGood2 4 13" xfId="3855" xr:uid="{A235F4B9-A66B-46E7-BC7B-D755509DCD7D}"/>
    <cellStyle name="SAPBEXexcGood2 4 14" xfId="4109" xr:uid="{DBEB179F-417A-489F-BD2D-0E6D18F993E1}"/>
    <cellStyle name="SAPBEXexcGood2 4 15" xfId="4349" xr:uid="{B275C61D-2E96-4008-A962-ED87A400D523}"/>
    <cellStyle name="SAPBEXexcGood2 4 2" xfId="1211" xr:uid="{B5B557CF-CCC9-498D-B9A7-47918DBCD841}"/>
    <cellStyle name="SAPBEXexcGood2 4 3" xfId="910" xr:uid="{16720B1B-BD13-468E-B146-DB009EA6714F}"/>
    <cellStyle name="SAPBEXexcGood2 4 4" xfId="849" xr:uid="{5E847B15-D994-4BA7-9D05-D870042A9BFF}"/>
    <cellStyle name="SAPBEXexcGood2 4 5" xfId="1783" xr:uid="{FEB5BB87-D244-4E5B-AEEF-7F90815100AC}"/>
    <cellStyle name="SAPBEXexcGood2 4 6" xfId="2042" xr:uid="{FABF79DF-EB77-4A7B-8B7B-A2034203D55D}"/>
    <cellStyle name="SAPBEXexcGood2 4 7" xfId="2304" xr:uid="{7A1E3152-D346-415B-8204-67BC7CE2D5C3}"/>
    <cellStyle name="SAPBEXexcGood2 4 8" xfId="2553" xr:uid="{661EBEFF-1DFE-470A-8F00-157D3A81926F}"/>
    <cellStyle name="SAPBEXexcGood2 4 9" xfId="2837" xr:uid="{C0DE7056-E28B-4965-A1A8-B818653393C1}"/>
    <cellStyle name="SAPBEXexcGood2 5" xfId="439" xr:uid="{00000000-0005-0000-0000-0000A5010000}"/>
    <cellStyle name="SAPBEXexcGood2 5 10" xfId="3059" xr:uid="{1D405372-5070-4DFB-8AF8-2F021F0AFC3C}"/>
    <cellStyle name="SAPBEXexcGood2 5 11" xfId="3354" xr:uid="{748C8AA0-7E53-4382-861D-0B5C251DAFF6}"/>
    <cellStyle name="SAPBEXexcGood2 5 12" xfId="3610" xr:uid="{2F65AE8D-FCF0-4962-A5F9-24E250718A53}"/>
    <cellStyle name="SAPBEXexcGood2 5 13" xfId="3856" xr:uid="{FC3B31A2-F92F-42F4-AE69-DC6DC784F6FD}"/>
    <cellStyle name="SAPBEXexcGood2 5 14" xfId="4110" xr:uid="{14CBF8CE-4B2D-40FA-B902-91146CDB4ED5}"/>
    <cellStyle name="SAPBEXexcGood2 5 15" xfId="4350" xr:uid="{F9A59299-50A2-40DA-B2C9-8EEB6A52631B}"/>
    <cellStyle name="SAPBEXexcGood2 5 2" xfId="1212" xr:uid="{2E9358DC-84CB-4CB5-B6F9-5CACC2297452}"/>
    <cellStyle name="SAPBEXexcGood2 5 3" xfId="909" xr:uid="{1405F9AA-5768-497F-84BA-AF6927BF0334}"/>
    <cellStyle name="SAPBEXexcGood2 5 4" xfId="1431" xr:uid="{57C8875A-0D95-4BE7-AC93-E0A62DF2D557}"/>
    <cellStyle name="SAPBEXexcGood2 5 5" xfId="1784" xr:uid="{1EE8970D-B0D9-4B46-BD8D-426AD55ED7C9}"/>
    <cellStyle name="SAPBEXexcGood2 5 6" xfId="2043" xr:uid="{BBB4BCC1-8AE2-423C-9431-7FEB2BBA052D}"/>
    <cellStyle name="SAPBEXexcGood2 5 7" xfId="2305" xr:uid="{ED1BAD80-76C7-404C-8487-309457B3AF9D}"/>
    <cellStyle name="SAPBEXexcGood2 5 8" xfId="2554" xr:uid="{3398B731-6CE8-4070-87BE-2AB3363AC644}"/>
    <cellStyle name="SAPBEXexcGood2 5 9" xfId="2838" xr:uid="{C90B5342-5929-4711-9591-0C0784FF4533}"/>
    <cellStyle name="SAPBEXexcGood2 6" xfId="440" xr:uid="{00000000-0005-0000-0000-0000A6010000}"/>
    <cellStyle name="SAPBEXexcGood2 6 10" xfId="3060" xr:uid="{FBB91328-0621-44E0-9D05-B01444ECF613}"/>
    <cellStyle name="SAPBEXexcGood2 6 11" xfId="3355" xr:uid="{D122C7AE-7A75-48F4-A415-1156E9106442}"/>
    <cellStyle name="SAPBEXexcGood2 6 12" xfId="3611" xr:uid="{07A155C6-F2FE-41DF-8E6D-3ED80CB11E4D}"/>
    <cellStyle name="SAPBEXexcGood2 6 13" xfId="3857" xr:uid="{FD0667A8-EB63-4D83-8714-0DEAA364B826}"/>
    <cellStyle name="SAPBEXexcGood2 6 14" xfId="4111" xr:uid="{4DF14965-6F9D-47AA-BAB9-F683A518CC3F}"/>
    <cellStyle name="SAPBEXexcGood2 6 15" xfId="4351" xr:uid="{0E93558E-17E3-4C42-9515-5D54A02F70E2}"/>
    <cellStyle name="SAPBEXexcGood2 6 2" xfId="1213" xr:uid="{1FA7D5DA-0C91-4B5D-8417-0BF2FF3BB94E}"/>
    <cellStyle name="SAPBEXexcGood2 6 3" xfId="908" xr:uid="{CCABADCC-22EE-47E9-8FD6-3AC3E2390BE7}"/>
    <cellStyle name="SAPBEXexcGood2 6 4" xfId="1432" xr:uid="{EF6CA68B-A53C-4E73-B546-AB7D0042645E}"/>
    <cellStyle name="SAPBEXexcGood2 6 5" xfId="1785" xr:uid="{BB819938-828B-4EAD-8092-7FE7B0AE4189}"/>
    <cellStyle name="SAPBEXexcGood2 6 6" xfId="2044" xr:uid="{6E10B816-AA90-48B9-A850-AF54EB5AE97D}"/>
    <cellStyle name="SAPBEXexcGood2 6 7" xfId="2306" xr:uid="{C6280133-F462-49C9-B7D1-0DB877E62E06}"/>
    <cellStyle name="SAPBEXexcGood2 6 8" xfId="2555" xr:uid="{4CF3EAEA-59C6-4F4D-957A-AFFA832633BF}"/>
    <cellStyle name="SAPBEXexcGood2 6 9" xfId="2839" xr:uid="{08C68CB2-546D-4C05-8925-FF6D173F630C}"/>
    <cellStyle name="SAPBEXexcGood2 7" xfId="1208" xr:uid="{24A8E82F-A6C1-4AAC-9DF5-3E6414D7ACFB}"/>
    <cellStyle name="SAPBEXexcGood2 8" xfId="919" xr:uid="{4AC85C8E-39A6-4DE2-8D50-2B8EFF854AF9}"/>
    <cellStyle name="SAPBEXexcGood2 9" xfId="1429" xr:uid="{E928D65D-147C-45FE-8DCF-2C08F7842406}"/>
    <cellStyle name="SAPBEXexcGood3" xfId="441" xr:uid="{00000000-0005-0000-0000-0000A7010000}"/>
    <cellStyle name="SAPBEXexcGood3 10" xfId="1786" xr:uid="{BB737697-BBF2-42EE-8AB8-41F4A23DAE42}"/>
    <cellStyle name="SAPBEXexcGood3 11" xfId="2045" xr:uid="{9F652F73-13A3-4004-AFCB-26E1DCD3C2CF}"/>
    <cellStyle name="SAPBEXexcGood3 12" xfId="2307" xr:uid="{484E620B-D8CE-4149-883B-0225FE03BEB7}"/>
    <cellStyle name="SAPBEXexcGood3 13" xfId="2556" xr:uid="{4315E3D0-E2AC-42F8-A88F-8F8CBC64892B}"/>
    <cellStyle name="SAPBEXexcGood3 14" xfId="2840" xr:uid="{06C6599A-DD35-4B86-A695-A7F595EC4E4C}"/>
    <cellStyle name="SAPBEXexcGood3 15" xfId="3061" xr:uid="{1B1935EF-5EBA-4B26-8A3A-1573DB04B475}"/>
    <cellStyle name="SAPBEXexcGood3 16" xfId="3356" xr:uid="{63058ECA-9B44-4B5E-A377-57902D8D4CE3}"/>
    <cellStyle name="SAPBEXexcGood3 17" xfId="3612" xr:uid="{4743CC8F-5A12-4678-A357-01E2CAACCC9B}"/>
    <cellStyle name="SAPBEXexcGood3 18" xfId="3858" xr:uid="{6304EF16-3FF5-414D-9C36-1D92510C7270}"/>
    <cellStyle name="SAPBEXexcGood3 19" xfId="4112" xr:uid="{98C312F7-B9D0-4F4D-A7C0-1B9E338A3BC8}"/>
    <cellStyle name="SAPBEXexcGood3 2" xfId="442" xr:uid="{00000000-0005-0000-0000-0000A8010000}"/>
    <cellStyle name="SAPBEXexcGood3 2 10" xfId="3062" xr:uid="{D44B0506-4D3D-41D3-ACF5-47F70CE1DAD2}"/>
    <cellStyle name="SAPBEXexcGood3 2 11" xfId="3357" xr:uid="{A93F17EC-7CA6-4701-97A7-9491B9B61ACD}"/>
    <cellStyle name="SAPBEXexcGood3 2 12" xfId="3613" xr:uid="{25409530-45D5-47B4-8E09-D8150DA43E81}"/>
    <cellStyle name="SAPBEXexcGood3 2 13" xfId="3859" xr:uid="{DBE494FC-F5EA-40BF-90E3-17B3609AAC2E}"/>
    <cellStyle name="SAPBEXexcGood3 2 14" xfId="4113" xr:uid="{548411B9-D840-4651-9EF2-EC328FA5A8CE}"/>
    <cellStyle name="SAPBEXexcGood3 2 15" xfId="4353" xr:uid="{019794D9-9817-40DF-BBC6-734E41BB15D0}"/>
    <cellStyle name="SAPBEXexcGood3 2 2" xfId="1215" xr:uid="{0E9AA15B-21E5-43AA-870D-912684CEBF27}"/>
    <cellStyle name="SAPBEXexcGood3 2 3" xfId="906" xr:uid="{49ABEC26-BAAB-4280-900D-3666FF0731C4}"/>
    <cellStyle name="SAPBEXexcGood3 2 4" xfId="839" xr:uid="{3CF8EDA4-434A-48CB-806F-AC832FC4FC93}"/>
    <cellStyle name="SAPBEXexcGood3 2 5" xfId="1787" xr:uid="{473F98BF-D6D0-4AAE-8B8C-63A25EFB6FAB}"/>
    <cellStyle name="SAPBEXexcGood3 2 6" xfId="2046" xr:uid="{D47E0D50-9B21-49F9-B1CE-F3B462251D57}"/>
    <cellStyle name="SAPBEXexcGood3 2 7" xfId="2308" xr:uid="{363849C9-B713-449D-848F-D162F3BED0C6}"/>
    <cellStyle name="SAPBEXexcGood3 2 8" xfId="2557" xr:uid="{C43066A8-226F-4221-B106-9AD7F572D33B}"/>
    <cellStyle name="SAPBEXexcGood3 2 9" xfId="2841" xr:uid="{012EBBB2-4155-4516-8C26-04EBF4ED609D}"/>
    <cellStyle name="SAPBEXexcGood3 20" xfId="4352" xr:uid="{01DB8396-981A-4B81-9294-E1FD6F8E276A}"/>
    <cellStyle name="SAPBEXexcGood3 3" xfId="443" xr:uid="{00000000-0005-0000-0000-0000A9010000}"/>
    <cellStyle name="SAPBEXexcGood3 3 10" xfId="3063" xr:uid="{113B04E3-E214-449E-9C1D-A3ACB67566B6}"/>
    <cellStyle name="SAPBEXexcGood3 3 11" xfId="3358" xr:uid="{86CD1AAA-D1DF-47E4-B0AE-65ACF437407A}"/>
    <cellStyle name="SAPBEXexcGood3 3 12" xfId="3614" xr:uid="{4278654F-1C4F-459E-84AA-466BF812C49C}"/>
    <cellStyle name="SAPBEXexcGood3 3 13" xfId="3860" xr:uid="{DC6D58F5-3447-44BF-967B-2767892EBBF3}"/>
    <cellStyle name="SAPBEXexcGood3 3 14" xfId="4114" xr:uid="{57E83566-7A0D-4FF7-A1CE-BCFA5F216BF6}"/>
    <cellStyle name="SAPBEXexcGood3 3 15" xfId="4354" xr:uid="{66B2637E-6ACE-4C16-9CED-6B21E84B60C7}"/>
    <cellStyle name="SAPBEXexcGood3 3 2" xfId="1216" xr:uid="{C6640713-E544-4F77-A374-FFF5D1A5B4CB}"/>
    <cellStyle name="SAPBEXexcGood3 3 3" xfId="905" xr:uid="{F37FF51B-4166-46F9-9158-2841C22C76F0}"/>
    <cellStyle name="SAPBEXexcGood3 3 4" xfId="1434" xr:uid="{DD4E577A-47CA-4BCC-A9CE-8DB5CE15C611}"/>
    <cellStyle name="SAPBEXexcGood3 3 5" xfId="1788" xr:uid="{B9CBABE4-0999-479D-BBFF-69EFCD092AEE}"/>
    <cellStyle name="SAPBEXexcGood3 3 6" xfId="2047" xr:uid="{FE94EA20-AB0B-48F2-8F91-E6AB90C6EAD6}"/>
    <cellStyle name="SAPBEXexcGood3 3 7" xfId="2309" xr:uid="{5058E77F-2A75-4088-A514-01F9C5BF1A8C}"/>
    <cellStyle name="SAPBEXexcGood3 3 8" xfId="2558" xr:uid="{F0A4B2BD-2F74-40FA-BD64-E25C2E38DE64}"/>
    <cellStyle name="SAPBEXexcGood3 3 9" xfId="2842" xr:uid="{F6A39E35-9319-4087-9F5C-073771014438}"/>
    <cellStyle name="SAPBEXexcGood3 4" xfId="444" xr:uid="{00000000-0005-0000-0000-0000AA010000}"/>
    <cellStyle name="SAPBEXexcGood3 4 10" xfId="3064" xr:uid="{575413BC-3434-4ED5-9083-4436D948DFD5}"/>
    <cellStyle name="SAPBEXexcGood3 4 11" xfId="3359" xr:uid="{5E35599C-4052-4599-B899-B5A2574FB13E}"/>
    <cellStyle name="SAPBEXexcGood3 4 12" xfId="3468" xr:uid="{0F9CE3B5-3759-4059-B9F4-743CE8A75803}"/>
    <cellStyle name="SAPBEXexcGood3 4 13" xfId="3861" xr:uid="{4D1A2EF9-D668-493D-93F0-ACF4E09F7871}"/>
    <cellStyle name="SAPBEXexcGood3 4 14" xfId="4115" xr:uid="{1625E7CF-B558-4385-93B2-4FE856318EE2}"/>
    <cellStyle name="SAPBEXexcGood3 4 15" xfId="4355" xr:uid="{E61ABBD9-2DCD-4632-9CCC-31A2899316C0}"/>
    <cellStyle name="SAPBEXexcGood3 4 2" xfId="1217" xr:uid="{1A9A295B-5FF3-4359-AE25-CEC7C288D69C}"/>
    <cellStyle name="SAPBEXexcGood3 4 3" xfId="904" xr:uid="{23141926-1DA2-4B4A-BB30-8974230463F8}"/>
    <cellStyle name="SAPBEXexcGood3 4 4" xfId="1435" xr:uid="{7CAD7EB1-AEEC-4CAF-BF6A-06588925A195}"/>
    <cellStyle name="SAPBEXexcGood3 4 5" xfId="1789" xr:uid="{27BAD681-DBCC-4ABC-BD49-AC8A9D081B03}"/>
    <cellStyle name="SAPBEXexcGood3 4 6" xfId="2048" xr:uid="{2A5EB95D-914A-4DA0-BD7E-C12916BA87A5}"/>
    <cellStyle name="SAPBEXexcGood3 4 7" xfId="2310" xr:uid="{E7FB75D4-F381-43BC-9282-2051A1C7BA6B}"/>
    <cellStyle name="SAPBEXexcGood3 4 8" xfId="2559" xr:uid="{6B3B2536-18F0-46EA-987C-17EDA855F750}"/>
    <cellStyle name="SAPBEXexcGood3 4 9" xfId="2843" xr:uid="{F821A06C-16D1-458A-9D92-B95F4A07E1F7}"/>
    <cellStyle name="SAPBEXexcGood3 5" xfId="445" xr:uid="{00000000-0005-0000-0000-0000AB010000}"/>
    <cellStyle name="SAPBEXexcGood3 5 10" xfId="3065" xr:uid="{4B178EA7-E2F7-46D6-BA47-8DDF6347C98A}"/>
    <cellStyle name="SAPBEXexcGood3 5 11" xfId="3360" xr:uid="{F456A0C5-18B0-4B15-B452-E035B72AA5F8}"/>
    <cellStyle name="SAPBEXexcGood3 5 12" xfId="3726" xr:uid="{36A9881F-752D-49CB-9275-1438DFB9818D}"/>
    <cellStyle name="SAPBEXexcGood3 5 13" xfId="3862" xr:uid="{6BF4C627-5A01-4017-8D03-A0455AD9CEF4}"/>
    <cellStyle name="SAPBEXexcGood3 5 14" xfId="4116" xr:uid="{5D1A0D18-8AE9-4392-8377-BFA99F2B8E59}"/>
    <cellStyle name="SAPBEXexcGood3 5 15" xfId="4356" xr:uid="{5714A143-3A1E-4B6B-AAF6-84DBF329973C}"/>
    <cellStyle name="SAPBEXexcGood3 5 2" xfId="1218" xr:uid="{E45F62FD-B2EA-4ABA-856C-C32C535F9974}"/>
    <cellStyle name="SAPBEXexcGood3 5 3" xfId="903" xr:uid="{844DB044-6F32-47EC-9D3C-AF2146DD606F}"/>
    <cellStyle name="SAPBEXexcGood3 5 4" xfId="1436" xr:uid="{33A90E83-F8D8-4578-95E8-421B2D8D4C97}"/>
    <cellStyle name="SAPBEXexcGood3 5 5" xfId="1790" xr:uid="{474810F8-F8FE-43BF-ADCB-D3E97D4610B5}"/>
    <cellStyle name="SAPBEXexcGood3 5 6" xfId="2049" xr:uid="{EDD9D442-4786-4706-A0B8-61A3670D4472}"/>
    <cellStyle name="SAPBEXexcGood3 5 7" xfId="2162" xr:uid="{9A213071-1F0E-4B3B-9F20-2E63DBB96EBA}"/>
    <cellStyle name="SAPBEXexcGood3 5 8" xfId="2560" xr:uid="{573CDE41-342C-4D11-A75B-BBAC93290048}"/>
    <cellStyle name="SAPBEXexcGood3 5 9" xfId="2844" xr:uid="{1635A0B6-A675-4CB5-A65A-FAE63E30D244}"/>
    <cellStyle name="SAPBEXexcGood3 6" xfId="446" xr:uid="{00000000-0005-0000-0000-0000AC010000}"/>
    <cellStyle name="SAPBEXexcGood3 6 10" xfId="3066" xr:uid="{509D0659-0923-418C-9650-BAF357BA6A61}"/>
    <cellStyle name="SAPBEXexcGood3 6 11" xfId="3174" xr:uid="{363BBC9B-E372-4C36-97CF-1DF976E23460}"/>
    <cellStyle name="SAPBEXexcGood3 6 12" xfId="3615" xr:uid="{4205EF02-2940-45B4-93FE-95A8D088B215}"/>
    <cellStyle name="SAPBEXexcGood3 6 13" xfId="3863" xr:uid="{5E45E590-D2CE-4468-92E1-584F143BD8ED}"/>
    <cellStyle name="SAPBEXexcGood3 6 14" xfId="4117" xr:uid="{2EA6BA9A-A484-4AFB-BA70-D83624BA6312}"/>
    <cellStyle name="SAPBEXexcGood3 6 15" xfId="4357" xr:uid="{905454AB-938A-45D7-8349-61818D8A5340}"/>
    <cellStyle name="SAPBEXexcGood3 6 2" xfId="1219" xr:uid="{8ED9DD35-E63E-4927-8F5B-D6785135C8F1}"/>
    <cellStyle name="SAPBEXexcGood3 6 3" xfId="902" xr:uid="{CCCE6EF5-1158-4A40-BBC0-E62ED33A94BF}"/>
    <cellStyle name="SAPBEXexcGood3 6 4" xfId="1437" xr:uid="{57608593-0CDC-4EAE-817A-8E855E64DEA3}"/>
    <cellStyle name="SAPBEXexcGood3 6 5" xfId="1791" xr:uid="{59C52F34-D76C-4B9B-8FE9-8AF5710EC5B6}"/>
    <cellStyle name="SAPBEXexcGood3 6 6" xfId="2050" xr:uid="{035FBAEB-A85C-49A7-858D-C3F7DFA46F17}"/>
    <cellStyle name="SAPBEXexcGood3 6 7" xfId="2427" xr:uid="{2BA9B80D-C854-43F2-B5EB-EAC2FB6A54B8}"/>
    <cellStyle name="SAPBEXexcGood3 6 8" xfId="2561" xr:uid="{511C847C-40E4-4F1A-9E87-F01DF92DD1A1}"/>
    <cellStyle name="SAPBEXexcGood3 6 9" xfId="2845" xr:uid="{D9BA41C0-7942-4CE4-9317-F41CB4E0881D}"/>
    <cellStyle name="SAPBEXexcGood3 7" xfId="1214" xr:uid="{6E78C13E-FDF8-4118-BC7C-A821D7D974D0}"/>
    <cellStyle name="SAPBEXexcGood3 8" xfId="907" xr:uid="{5B984205-083F-4C26-8509-3696514BA788}"/>
    <cellStyle name="SAPBEXexcGood3 9" xfId="1433" xr:uid="{DDED637F-EA64-49E9-8A65-3A0A43773F0A}"/>
    <cellStyle name="SAPBEXfilterDrill" xfId="447" xr:uid="{00000000-0005-0000-0000-0000AD010000}"/>
    <cellStyle name="SAPBEXfilterDrill 10" xfId="1792" xr:uid="{24494F64-4B13-40B9-88C2-0DB4BD36474B}"/>
    <cellStyle name="SAPBEXfilterDrill 11" xfId="2051" xr:uid="{DC23B34E-E0FB-4D5B-8DF3-2182B78A2B95}"/>
    <cellStyle name="SAPBEXfilterDrill 12" xfId="2311" xr:uid="{2E8B798A-F48E-45FF-BF5D-B7748DBED16C}"/>
    <cellStyle name="SAPBEXfilterDrill 13" xfId="2562" xr:uid="{D7E85890-A3FD-4EC7-BE07-C335ADB6309D}"/>
    <cellStyle name="SAPBEXfilterDrill 14" xfId="2846" xr:uid="{08984631-4C3C-4C4C-AE97-961BDD0E253D}"/>
    <cellStyle name="SAPBEXfilterDrill 15" xfId="3067" xr:uid="{2FF2C522-82FE-4DE5-8E98-30039B9A0CE5}"/>
    <cellStyle name="SAPBEXfilterDrill 16" xfId="3475" xr:uid="{7161DA86-E63A-46C8-89A0-5D04A7A69C59}"/>
    <cellStyle name="SAPBEXfilterDrill 17" xfId="3616" xr:uid="{935A4057-A393-43FB-98F2-BF9A21AF02D3}"/>
    <cellStyle name="SAPBEXfilterDrill 18" xfId="3864" xr:uid="{2B5DF8E5-0C4E-47BD-B9FA-D6635760BDEF}"/>
    <cellStyle name="SAPBEXfilterDrill 19" xfId="3966" xr:uid="{E7976004-1E1D-4317-8064-444310E890E2}"/>
    <cellStyle name="SAPBEXfilterDrill 2" xfId="448" xr:uid="{00000000-0005-0000-0000-0000AE010000}"/>
    <cellStyle name="SAPBEXfilterDrill 2 10" xfId="2920" xr:uid="{A8C796EF-D0F7-406B-9A33-F7811BFFE3DF}"/>
    <cellStyle name="SAPBEXfilterDrill 2 11" xfId="3361" xr:uid="{069AD47B-AF4E-4D37-BDDB-2D469DC74F2C}"/>
    <cellStyle name="SAPBEXfilterDrill 2 12" xfId="3617" xr:uid="{2F4B7DA0-FD67-4368-9143-538BA5E8B215}"/>
    <cellStyle name="SAPBEXfilterDrill 2 13" xfId="3865" xr:uid="{E76D3076-7F08-4B51-9E5A-B9559CC35E9E}"/>
    <cellStyle name="SAPBEXfilterDrill 2 14" xfId="4216" xr:uid="{AFFF2352-F3C5-4783-ACBE-F977B3DA7C49}"/>
    <cellStyle name="SAPBEXfilterDrill 2 15" xfId="4439" xr:uid="{E00DF820-F5F4-4A2C-B08F-340B6EE99267}"/>
    <cellStyle name="SAPBEXfilterDrill 2 2" xfId="1221" xr:uid="{B1D5F1E2-4C5A-4B6D-89E7-499D85523F6F}"/>
    <cellStyle name="SAPBEXfilterDrill 2 3" xfId="900" xr:uid="{DDD96782-0244-4726-86AE-9F8DC03DBBC0}"/>
    <cellStyle name="SAPBEXfilterDrill 2 4" xfId="1439" xr:uid="{AFB41D5F-58CC-49C0-BBEA-99AA1CE64E8A}"/>
    <cellStyle name="SAPBEXfilterDrill 2 5" xfId="1570" xr:uid="{39976BD4-A5FB-4008-B115-82958D00205A}"/>
    <cellStyle name="SAPBEXfilterDrill 2 6" xfId="1904" xr:uid="{AE834126-A2C4-49E8-851F-2D12D75FAF3D}"/>
    <cellStyle name="SAPBEXfilterDrill 2 7" xfId="2312" xr:uid="{5FE83B76-F31B-4CDE-9445-6D6BA7BB274B}"/>
    <cellStyle name="SAPBEXfilterDrill 2 8" xfId="2563" xr:uid="{451709EF-94D0-47AD-BB91-6146A3D4A4BB}"/>
    <cellStyle name="SAPBEXfilterDrill 2 9" xfId="2847" xr:uid="{1D844E0A-5D9C-4317-B666-75E8DB4D2BAC}"/>
    <cellStyle name="SAPBEXfilterDrill 20" xfId="4209" xr:uid="{A53B6688-E280-4ADC-BFB4-3B7F585D939A}"/>
    <cellStyle name="SAPBEXfilterDrill 3" xfId="449" xr:uid="{00000000-0005-0000-0000-0000AF010000}"/>
    <cellStyle name="SAPBEXfilterDrill 3 10" xfId="3182" xr:uid="{2DC8BCB1-8AAD-4621-87D7-4E4CF5D7F02E}"/>
    <cellStyle name="SAPBEXfilterDrill 3 11" xfId="3362" xr:uid="{84DD79C3-14E2-4117-9529-733D58590089}"/>
    <cellStyle name="SAPBEXfilterDrill 3 12" xfId="3618" xr:uid="{93E82715-5677-4C10-9622-8417ECDC649F}"/>
    <cellStyle name="SAPBEXfilterDrill 3 13" xfId="3719" xr:uid="{33A1B0E7-7D65-4DE2-A239-00BEC27A1425}"/>
    <cellStyle name="SAPBEXfilterDrill 3 14" xfId="4118" xr:uid="{C11A48C7-A96A-4052-9BF3-4A6A524F8C87}"/>
    <cellStyle name="SAPBEXfilterDrill 3 15" xfId="4358" xr:uid="{F11ABF33-02D2-4594-96BF-F96D235BBD55}"/>
    <cellStyle name="SAPBEXfilterDrill 3 2" xfId="1222" xr:uid="{91CB67F5-139F-4CF0-93CF-744AD8F0C27C}"/>
    <cellStyle name="SAPBEXfilterDrill 3 3" xfId="898" xr:uid="{18E6199E-E154-4E82-BC43-45390AB07B85}"/>
    <cellStyle name="SAPBEXfilterDrill 3 4" xfId="1440" xr:uid="{F90BE363-D677-47B9-85B2-84DCE0FD0801}"/>
    <cellStyle name="SAPBEXfilterDrill 3 5" xfId="1911" xr:uid="{BBD1920E-82A4-4921-AB98-1D167B25FB40}"/>
    <cellStyle name="SAPBEXfilterDrill 3 6" xfId="2170" xr:uid="{B3BFA14E-5848-4D2C-9B72-D1280818D1E4}"/>
    <cellStyle name="SAPBEXfilterDrill 3 7" xfId="2313" xr:uid="{9DC342E8-162D-43D6-BE75-E4C27BADEC29}"/>
    <cellStyle name="SAPBEXfilterDrill 3 8" xfId="2564" xr:uid="{0D53EE89-8D15-4CC3-9EA4-0DC69E825962}"/>
    <cellStyle name="SAPBEXfilterDrill 3 9" xfId="2848" xr:uid="{19889AA2-0D5A-455A-9497-1400944DB3C2}"/>
    <cellStyle name="SAPBEXfilterDrill 4" xfId="450" xr:uid="{00000000-0005-0000-0000-0000B0010000}"/>
    <cellStyle name="SAPBEXfilterDrill 4 10" xfId="3068" xr:uid="{08925351-4CBA-47E3-8F48-64FDE3C640B8}"/>
    <cellStyle name="SAPBEXfilterDrill 4 11" xfId="3363" xr:uid="{870B17A2-3196-498A-9A0F-1D3D166EC976}"/>
    <cellStyle name="SAPBEXfilterDrill 4 12" xfId="3619" xr:uid="{6E294824-FA02-4E22-9980-D842F122D30C}"/>
    <cellStyle name="SAPBEXfilterDrill 4 13" xfId="3974" xr:uid="{DFB2C39C-7FBD-4328-AC59-ECF679B4D977}"/>
    <cellStyle name="SAPBEXfilterDrill 4 14" xfId="4119" xr:uid="{B0727377-2E0D-493E-97EB-AC24FB8CFFA6}"/>
    <cellStyle name="SAPBEXfilterDrill 4 15" xfId="4359" xr:uid="{AD730F9F-6FA6-4DC9-8FAD-87D10DB93D6D}"/>
    <cellStyle name="SAPBEXfilterDrill 4 2" xfId="1223" xr:uid="{4B0B9738-6C67-4AC2-98FD-BB3FBC473093}"/>
    <cellStyle name="SAPBEXfilterDrill 4 3" xfId="892" xr:uid="{1E107ED8-B6DB-42E3-A0B3-844B04D0E079}"/>
    <cellStyle name="SAPBEXfilterDrill 4 4" xfId="1441" xr:uid="{BF27682E-95A0-4CBB-AD72-250D401B5F66}"/>
    <cellStyle name="SAPBEXfilterDrill 4 5" xfId="1793" xr:uid="{D43D5602-85A4-4ABD-B5B9-6CA9E776EA75}"/>
    <cellStyle name="SAPBEXfilterDrill 4 6" xfId="2052" xr:uid="{ECD47E73-BAAC-44B2-9296-822FB252F142}"/>
    <cellStyle name="SAPBEXfilterDrill 4 7" xfId="2314" xr:uid="{54E60D43-A252-425D-B661-8D99F9FD8882}"/>
    <cellStyle name="SAPBEXfilterDrill 4 8" xfId="2565" xr:uid="{0B236C32-5767-4DD1-9C2A-40F822766309}"/>
    <cellStyle name="SAPBEXfilterDrill 4 9" xfId="2849" xr:uid="{65F874B5-DB60-4476-8BDB-9C51309FE85D}"/>
    <cellStyle name="SAPBEXfilterDrill 5" xfId="451" xr:uid="{00000000-0005-0000-0000-0000B1010000}"/>
    <cellStyle name="SAPBEXfilterDrill 5 10" xfId="3069" xr:uid="{5490DF8C-587C-456D-985B-B4EBE4A81B58}"/>
    <cellStyle name="SAPBEXfilterDrill 5 11" xfId="3364" xr:uid="{13D64554-681E-49E9-8623-7A6AAC08BE98}"/>
    <cellStyle name="SAPBEXfilterDrill 5 12" xfId="3620" xr:uid="{E26461CE-7629-4B12-A405-2CF26625218E}"/>
    <cellStyle name="SAPBEXfilterDrill 5 13" xfId="3866" xr:uid="{AA3FF2E8-D996-4729-9571-C1AC20E79BB1}"/>
    <cellStyle name="SAPBEXfilterDrill 5 14" xfId="4120" xr:uid="{4E66FF37-1225-4F75-AEEB-7CFFBCAFFB4E}"/>
    <cellStyle name="SAPBEXfilterDrill 5 15" xfId="4360" xr:uid="{1A260369-BE42-462E-AF92-1B3378D4A840}"/>
    <cellStyle name="SAPBEXfilterDrill 5 2" xfId="1224" xr:uid="{7B83C9CC-D8DD-4F17-8A0E-7E8846C53F98}"/>
    <cellStyle name="SAPBEXfilterDrill 5 3" xfId="891" xr:uid="{207878A4-CAAE-4706-821B-086CBA8425D7}"/>
    <cellStyle name="SAPBEXfilterDrill 5 4" xfId="1444" xr:uid="{124657C1-7561-4A05-8B1B-476640A8EFD5}"/>
    <cellStyle name="SAPBEXfilterDrill 5 5" xfId="1794" xr:uid="{855EEBC5-F5BF-466F-AFB0-CB0D287F70D6}"/>
    <cellStyle name="SAPBEXfilterDrill 5 6" xfId="2053" xr:uid="{1D799FA0-B1DC-479E-BFF3-D27C2F96D4F1}"/>
    <cellStyle name="SAPBEXfilterDrill 5 7" xfId="2315" xr:uid="{95E1F8D7-832C-4BD5-9BA7-6192736EB879}"/>
    <cellStyle name="SAPBEXfilterDrill 5 8" xfId="2420" xr:uid="{24A1B588-45D5-4438-9A27-776FCC63D84B}"/>
    <cellStyle name="SAPBEXfilterDrill 5 9" xfId="2665" xr:uid="{C687E888-3474-41D5-B67F-461118898474}"/>
    <cellStyle name="SAPBEXfilterDrill 6" xfId="452" xr:uid="{00000000-0005-0000-0000-0000B2010000}"/>
    <cellStyle name="SAPBEXfilterDrill 6 10" xfId="3070" xr:uid="{65F8CA08-DF28-4B5B-BFB9-4F7B8A2C46E6}"/>
    <cellStyle name="SAPBEXfilterDrill 6 11" xfId="3365" xr:uid="{5387D2D8-8974-457E-93A1-2ADA0AA65927}"/>
    <cellStyle name="SAPBEXfilterDrill 6 12" xfId="3621" xr:uid="{475EA444-9BEC-4048-A260-9A02984AEED4}"/>
    <cellStyle name="SAPBEXfilterDrill 6 13" xfId="3867" xr:uid="{C2E8567B-555E-4BBC-BEC0-EC222BB068A1}"/>
    <cellStyle name="SAPBEXfilterDrill 6 14" xfId="4121" xr:uid="{154999FF-E044-4372-85E9-D14A89F40574}"/>
    <cellStyle name="SAPBEXfilterDrill 6 15" xfId="4361" xr:uid="{C4AC9726-AC6C-4C90-BD88-EFC463FD01AE}"/>
    <cellStyle name="SAPBEXfilterDrill 6 2" xfId="1225" xr:uid="{7A5083E2-6872-4030-A0C5-CA85069B2E90}"/>
    <cellStyle name="SAPBEXfilterDrill 6 3" xfId="890" xr:uid="{7F2F5B19-669F-49A5-B426-D0E6411E1CA1}"/>
    <cellStyle name="SAPBEXfilterDrill 6 4" xfId="1445" xr:uid="{B89FD078-2E47-42D1-A7C9-675B041F3743}"/>
    <cellStyle name="SAPBEXfilterDrill 6 5" xfId="1795" xr:uid="{4FBC781B-9ADE-485A-9125-36B7F865F7C8}"/>
    <cellStyle name="SAPBEXfilterDrill 6 6" xfId="2054" xr:uid="{A7083F4F-78C0-49F9-96AF-352209532E6F}"/>
    <cellStyle name="SAPBEXfilterDrill 6 7" xfId="2316" xr:uid="{6A931990-DA1E-4D21-B2F5-4159B300AB80}"/>
    <cellStyle name="SAPBEXfilterDrill 6 8" xfId="2680" xr:uid="{F32F8A94-DB69-48AA-B651-C5EE6BF01950}"/>
    <cellStyle name="SAPBEXfilterDrill 6 9" xfId="2850" xr:uid="{2C460C19-FACD-4977-A574-C96A7263A311}"/>
    <cellStyle name="SAPBEXfilterDrill 7" xfId="1220" xr:uid="{7F7B645D-1488-4F85-B53B-3C0BAD62947E}"/>
    <cellStyle name="SAPBEXfilterDrill 8" xfId="901" xr:uid="{15F0C241-6BD4-49FD-905F-EE99C27D1CE6}"/>
    <cellStyle name="SAPBEXfilterDrill 9" xfId="1438" xr:uid="{CAC7A8BD-E917-4749-92EE-41FD4B3D5B45}"/>
    <cellStyle name="SAPBEXfilterItem" xfId="453" xr:uid="{00000000-0005-0000-0000-0000B3010000}"/>
    <cellStyle name="SAPBEXfilterItem 2" xfId="454" xr:uid="{00000000-0005-0000-0000-0000B4010000}"/>
    <cellStyle name="SAPBEXfilterItem 2 10" xfId="3072" xr:uid="{983FFC63-B9FB-47A1-846E-E5E8E802CEB1}"/>
    <cellStyle name="SAPBEXfilterItem 2 11" xfId="3367" xr:uid="{8F47816C-3171-4929-BCB4-8438F6298BFB}"/>
    <cellStyle name="SAPBEXfilterItem 2 12" xfId="3623" xr:uid="{1BE83EC9-9F53-4FDD-A0DC-AEC809D0050F}"/>
    <cellStyle name="SAPBEXfilterItem 2 13" xfId="3868" xr:uid="{2A1A9939-5A2E-4321-9DDD-4EC3E29A479D}"/>
    <cellStyle name="SAPBEXfilterItem 2 14" xfId="4122" xr:uid="{7D340C74-5C65-4A76-BA28-F3E59EA8540B}"/>
    <cellStyle name="SAPBEXfilterItem 2 15" xfId="4362" xr:uid="{33D0CA5A-17E7-42BF-8F3E-B26F8EDE129B}"/>
    <cellStyle name="SAPBEXfilterItem 2 2" xfId="1227" xr:uid="{CDAB6016-3097-4B39-B22B-BFFFEFC15451}"/>
    <cellStyle name="SAPBEXfilterItem 2 3" xfId="888" xr:uid="{732626FE-613B-4752-84EF-B950EB21DE1D}"/>
    <cellStyle name="SAPBEXfilterItem 2 4" xfId="1447" xr:uid="{A4BB6DDE-9ABA-4C25-BCCC-5614C970EE1F}"/>
    <cellStyle name="SAPBEXfilterItem 2 5" xfId="1797" xr:uid="{5741880F-A1C0-4030-8A10-8CD71E776B62}"/>
    <cellStyle name="SAPBEXfilterItem 2 6" xfId="2055" xr:uid="{4F3C99AE-BB1B-4C64-B8F6-B4644AE0C134}"/>
    <cellStyle name="SAPBEXfilterItem 2 7" xfId="2318" xr:uid="{E5EC7CC1-BD0A-47D5-9832-70ABE7E32E2C}"/>
    <cellStyle name="SAPBEXfilterItem 2 8" xfId="2567" xr:uid="{E21F6F23-8954-4C99-9D50-02007C861CAF}"/>
    <cellStyle name="SAPBEXfilterItem 2 9" xfId="2852" xr:uid="{9BE3BCDA-F198-402D-888D-8BFF9AB2C56D}"/>
    <cellStyle name="SAPBEXfilterItem 3" xfId="455" xr:uid="{00000000-0005-0000-0000-0000B5010000}"/>
    <cellStyle name="SAPBEXfilterItem 3 10" xfId="3073" xr:uid="{A3C3F4E5-32EF-4DB1-B053-5F41EFAD9693}"/>
    <cellStyle name="SAPBEXfilterItem 3 11" xfId="3368" xr:uid="{F31C8D91-6840-4F77-990D-16068C1D6F5B}"/>
    <cellStyle name="SAPBEXfilterItem 3 12" xfId="3624" xr:uid="{DD4897A9-A1AD-4C79-8ED4-2CDD31A12118}"/>
    <cellStyle name="SAPBEXfilterItem 3 13" xfId="3869" xr:uid="{8EB6D0BA-DC15-47D3-B9C6-4429C5379BF5}"/>
    <cellStyle name="SAPBEXfilterItem 3 14" xfId="4123" xr:uid="{AB81F72E-46D9-401E-BD2B-FAB305078621}"/>
    <cellStyle name="SAPBEXfilterItem 3 15" xfId="4363" xr:uid="{AAF0616F-C099-430C-8C58-B80A93151F10}"/>
    <cellStyle name="SAPBEXfilterItem 3 2" xfId="1228" xr:uid="{EF9F843D-1BF5-4F5C-BA0D-5CA239CD26B0}"/>
    <cellStyle name="SAPBEXfilterItem 3 3" xfId="887" xr:uid="{C835C123-F858-447C-B34C-FAE9E4071D36}"/>
    <cellStyle name="SAPBEXfilterItem 3 4" xfId="1448" xr:uid="{9572CEC9-169B-4D6E-9542-0A5087E92A33}"/>
    <cellStyle name="SAPBEXfilterItem 3 5" xfId="1798" xr:uid="{EE250497-A87E-4400-9B72-41E7073E2ECA}"/>
    <cellStyle name="SAPBEXfilterItem 3 6" xfId="2056" xr:uid="{592A4A5A-D9C4-4549-828A-0650824BC4E5}"/>
    <cellStyle name="SAPBEXfilterItem 3 7" xfId="2319" xr:uid="{DE3CCBAD-BB60-4BC3-B6F4-BA15930131AF}"/>
    <cellStyle name="SAPBEXfilterItem 3 8" xfId="2568" xr:uid="{CC1495A3-1097-471F-B09C-AEB3A07A8375}"/>
    <cellStyle name="SAPBEXfilterItem 3 9" xfId="2853" xr:uid="{45ECB9F4-E0F6-4463-B4D3-6FAEC30C5348}"/>
    <cellStyle name="SAPBEXfilterItem 4" xfId="456" xr:uid="{00000000-0005-0000-0000-0000B6010000}"/>
    <cellStyle name="SAPBEXfilterItem 4 10" xfId="3074" xr:uid="{BDCA4E90-AAD6-4046-B686-1433477E003C}"/>
    <cellStyle name="SAPBEXfilterItem 4 11" xfId="3369" xr:uid="{59477D7A-3CBF-41C8-AFD4-CFC982BCCA01}"/>
    <cellStyle name="SAPBEXfilterItem 4 12" xfId="3625" xr:uid="{E72CB906-7F16-43BE-940A-F1A95F57FBD5}"/>
    <cellStyle name="SAPBEXfilterItem 4 13" xfId="3870" xr:uid="{44E5B537-5177-44B3-A45C-401A314DC944}"/>
    <cellStyle name="SAPBEXfilterItem 4 14" xfId="4124" xr:uid="{66D3E649-B560-44F6-B63D-63CEC0BD1931}"/>
    <cellStyle name="SAPBEXfilterItem 4 15" xfId="4364" xr:uid="{CDA47A93-F32A-468B-A67B-BF4B1FE2CB0F}"/>
    <cellStyle name="SAPBEXfilterItem 4 2" xfId="1229" xr:uid="{7610619C-DAED-4BB1-B6B6-FDF43565B1DB}"/>
    <cellStyle name="SAPBEXfilterItem 4 3" xfId="886" xr:uid="{3210F79D-B0F8-48E5-B276-1669FBF311B1}"/>
    <cellStyle name="SAPBEXfilterItem 4 4" xfId="844" xr:uid="{64E80DAD-8664-45E6-A44A-0D02733CD8F0}"/>
    <cellStyle name="SAPBEXfilterItem 4 5" xfId="1799" xr:uid="{35E863B3-9058-4B2D-BA04-6ED44E070F80}"/>
    <cellStyle name="SAPBEXfilterItem 4 6" xfId="2057" xr:uid="{482C9229-950E-4264-B1E3-C49919AB59DE}"/>
    <cellStyle name="SAPBEXfilterItem 4 7" xfId="2320" xr:uid="{4127C237-6424-4B18-902F-4B2A1D7B005E}"/>
    <cellStyle name="SAPBEXfilterItem 4 8" xfId="2569" xr:uid="{46B525FD-93C1-4830-BF31-789B65F55F31}"/>
    <cellStyle name="SAPBEXfilterItem 4 9" xfId="2854" xr:uid="{5A08BE36-1312-46B8-A42B-EA134D4D613F}"/>
    <cellStyle name="SAPBEXfilterItem 5" xfId="457" xr:uid="{00000000-0005-0000-0000-0000B7010000}"/>
    <cellStyle name="SAPBEXfilterItem 5 10" xfId="3075" xr:uid="{59262298-8FA0-4CB5-8959-8F1955C4EE34}"/>
    <cellStyle name="SAPBEXfilterItem 5 11" xfId="3370" xr:uid="{3DF687C9-7548-4119-A6B3-EC68CFEF6783}"/>
    <cellStyle name="SAPBEXfilterItem 5 12" xfId="3626" xr:uid="{C35DF9AB-57A6-49C4-A910-0DA90E34C8F0}"/>
    <cellStyle name="SAPBEXfilterItem 5 13" xfId="3871" xr:uid="{8D143151-91C7-430B-8192-8B7439633DA1}"/>
    <cellStyle name="SAPBEXfilterItem 5 14" xfId="4125" xr:uid="{3C7BFBD7-8912-480B-B6FF-E9A5EACA5C82}"/>
    <cellStyle name="SAPBEXfilterItem 5 15" xfId="4365" xr:uid="{CFABD075-DBE3-4316-9FC3-76862671C8CA}"/>
    <cellStyle name="SAPBEXfilterItem 5 2" xfId="1230" xr:uid="{32FEEBB8-17DA-4C08-B48D-D3B600C52BBF}"/>
    <cellStyle name="SAPBEXfilterItem 5 3" xfId="885" xr:uid="{92EC0233-2D3F-4A7A-828F-5F2E1A3FF07A}"/>
    <cellStyle name="SAPBEXfilterItem 5 4" xfId="1449" xr:uid="{EB32061F-26A5-4B6E-A4B3-3634268944B9}"/>
    <cellStyle name="SAPBEXfilterItem 5 5" xfId="1800" xr:uid="{D56019B8-FEBC-44A7-833A-A059A3FC6330}"/>
    <cellStyle name="SAPBEXfilterItem 5 6" xfId="2058" xr:uid="{C46AD2CE-1A9F-4E0D-944C-C2104DE2CFA7}"/>
    <cellStyle name="SAPBEXfilterItem 5 7" xfId="2321" xr:uid="{719F9E41-A9A8-44E5-94EF-EA604A430FD6}"/>
    <cellStyle name="SAPBEXfilterItem 5 8" xfId="2570" xr:uid="{850553FC-E9A8-4521-B8C0-AE1C83021F6F}"/>
    <cellStyle name="SAPBEXfilterItem 5 9" xfId="2855" xr:uid="{F698EED0-8766-4B08-8ED0-D2FB6698037D}"/>
    <cellStyle name="SAPBEXfilterItem 6" xfId="458" xr:uid="{00000000-0005-0000-0000-0000B8010000}"/>
    <cellStyle name="SAPBEXfilterItem 6 10" xfId="3076" xr:uid="{FA6ACAD0-DA42-4A32-B9E1-8E14F5B4375C}"/>
    <cellStyle name="SAPBEXfilterItem 6 11" xfId="3371" xr:uid="{3C761555-FB1A-4D3C-9C32-DA74402A03C9}"/>
    <cellStyle name="SAPBEXfilterItem 6 12" xfId="3627" xr:uid="{3FA6BCBE-E03D-4BEE-BE4D-3AE204A69012}"/>
    <cellStyle name="SAPBEXfilterItem 6 13" xfId="3872" xr:uid="{3766A0CC-79CD-45AA-A7EA-505394FE3507}"/>
    <cellStyle name="SAPBEXfilterItem 6 14" xfId="4126" xr:uid="{E327BB6F-D1A4-46C7-A1ED-E46D0C57D330}"/>
    <cellStyle name="SAPBEXfilterItem 6 15" xfId="4366" xr:uid="{B8612140-FF23-48F6-BE77-B33283865B1F}"/>
    <cellStyle name="SAPBEXfilterItem 6 2" xfId="1231" xr:uid="{0FF779D2-C3DD-400C-8C17-AE04982C03A9}"/>
    <cellStyle name="SAPBEXfilterItem 6 3" xfId="884" xr:uid="{8BC78240-4450-4943-B85D-6508C85E2CF6}"/>
    <cellStyle name="SAPBEXfilterItem 6 4" xfId="1450" xr:uid="{2833CC9C-4CF4-4AE9-8B8F-F144CDAFBA91}"/>
    <cellStyle name="SAPBEXfilterItem 6 5" xfId="1801" xr:uid="{FE7C82BA-81FD-4347-86A0-1730B56FDE3E}"/>
    <cellStyle name="SAPBEXfilterItem 6 6" xfId="2059" xr:uid="{F2D49C67-7A24-4DC5-A70F-D85CFD419455}"/>
    <cellStyle name="SAPBEXfilterItem 6 7" xfId="2322" xr:uid="{D3E0468A-2C1B-4DF9-888C-E10BE195F542}"/>
    <cellStyle name="SAPBEXfilterItem 6 8" xfId="2571" xr:uid="{9B184992-118E-4C66-A808-43C050A8B261}"/>
    <cellStyle name="SAPBEXfilterItem 6 9" xfId="2856" xr:uid="{74A8F8CF-9BBF-4EAC-A1AF-7824025652E1}"/>
    <cellStyle name="SAPBEXfilterItem 7" xfId="2566" xr:uid="{B16DEE83-CEE3-4BC3-A7FE-64C662C66957}"/>
    <cellStyle name="SAPBEXfilterItem 8" xfId="3366" xr:uid="{36DFB220-5830-4B3F-8D99-F251986CE5FA}"/>
    <cellStyle name="SAPBEXfilterItem 9" xfId="3622" xr:uid="{11157099-82FE-4762-9FBA-FB795E789B99}"/>
    <cellStyle name="SAPBEXfilterText" xfId="459" xr:uid="{00000000-0005-0000-0000-0000B9010000}"/>
    <cellStyle name="SAPBEXfilterText 2" xfId="460" xr:uid="{00000000-0005-0000-0000-0000BA010000}"/>
    <cellStyle name="SAPBEXfilterText 2 10" xfId="3078" xr:uid="{5958357B-EF67-4204-A5BE-9FFC6B26ED9F}"/>
    <cellStyle name="SAPBEXfilterText 2 11" xfId="3372" xr:uid="{548704A9-CADE-41D4-8119-BE27ECA85766}"/>
    <cellStyle name="SAPBEXfilterText 2 12" xfId="3629" xr:uid="{476D2CD7-566E-4F35-B618-B343D2CC1FE2}"/>
    <cellStyle name="SAPBEXfilterText 2 13" xfId="3874" xr:uid="{B17A3E23-B323-4BF4-83BA-45C1D98ECE3E}"/>
    <cellStyle name="SAPBEXfilterText 2 14" xfId="4127" xr:uid="{5453300B-785B-4A0C-916F-254453058A5C}"/>
    <cellStyle name="SAPBEXfilterText 2 15" xfId="4367" xr:uid="{8FCB08EF-062F-47E4-8005-A4A0D1C7EA44}"/>
    <cellStyle name="SAPBEXfilterText 2 2" xfId="1233" xr:uid="{279C0074-6056-4D02-BF14-AE21F326FDBB}"/>
    <cellStyle name="SAPBEXfilterText 2 3" xfId="882" xr:uid="{83BD9746-07EC-4889-8342-789CABC9E829}"/>
    <cellStyle name="SAPBEXfilterText 2 4" xfId="1452" xr:uid="{2A478B49-EC17-4722-9553-16FE6EA9A9F6}"/>
    <cellStyle name="SAPBEXfilterText 2 5" xfId="1803" xr:uid="{B2E1D76E-B199-48EC-B473-D8D965302E4F}"/>
    <cellStyle name="SAPBEXfilterText 2 6" xfId="2060" xr:uid="{FA7427E2-F60A-4C60-A93F-B3FEEC09FE51}"/>
    <cellStyle name="SAPBEXfilterText 2 7" xfId="2324" xr:uid="{4A20F40A-CE7E-4E07-A4DB-D6BDE5382819}"/>
    <cellStyle name="SAPBEXfilterText 2 8" xfId="2573" xr:uid="{B4314D0D-42B3-45CB-906B-52E4775C6CBB}"/>
    <cellStyle name="SAPBEXfilterText 2 9" xfId="2930" xr:uid="{0C8426F6-F9E4-4236-936A-E7DD772F6C44}"/>
    <cellStyle name="SAPBEXfilterText 3" xfId="461" xr:uid="{00000000-0005-0000-0000-0000BB010000}"/>
    <cellStyle name="SAPBEXfilterText 3 10" xfId="3079" xr:uid="{87C3EFA3-7219-46AE-8B54-A48C86F3D4FC}"/>
    <cellStyle name="SAPBEXfilterText 3 11" xfId="3373" xr:uid="{46C9A819-AD42-4CA2-A0F9-D5D29CBFCC43}"/>
    <cellStyle name="SAPBEXfilterText 3 12" xfId="3630" xr:uid="{4976E80E-1BC0-4BE2-9ED3-4DFE99A9703E}"/>
    <cellStyle name="SAPBEXfilterText 3 13" xfId="3875" xr:uid="{5DAC8614-E099-4E01-A8EC-0BB953FE6EE8}"/>
    <cellStyle name="SAPBEXfilterText 3 14" xfId="4128" xr:uid="{46BC6F56-A234-4E07-B908-75FAF2CE3D6A}"/>
    <cellStyle name="SAPBEXfilterText 3 15" xfId="4368" xr:uid="{3B057273-F2C0-4D9B-BC23-801A87FCAD84}"/>
    <cellStyle name="SAPBEXfilterText 3 2" xfId="1234" xr:uid="{03EC8EBE-08F5-4A2E-A43E-F3D3BB903A66}"/>
    <cellStyle name="SAPBEXfilterText 3 3" xfId="881" xr:uid="{EF0C9723-E7D3-455D-8E61-2C05F1A8A1FB}"/>
    <cellStyle name="SAPBEXfilterText 3 4" xfId="1453" xr:uid="{60CFACA9-F36E-4591-A79A-7493EB2C61FE}"/>
    <cellStyle name="SAPBEXfilterText 3 5" xfId="1804" xr:uid="{0A4B35CC-6C5D-4295-96D7-0557C64A3FDE}"/>
    <cellStyle name="SAPBEXfilterText 3 6" xfId="2061" xr:uid="{99465367-DCD6-4792-86D6-DB2761B80A91}"/>
    <cellStyle name="SAPBEXfilterText 3 7" xfId="2325" xr:uid="{6D22C091-A138-43F5-BF3C-772AEF23F0A0}"/>
    <cellStyle name="SAPBEXfilterText 3 8" xfId="2574" xr:uid="{00A9E0B6-CD48-481E-966A-347E6F3867EF}"/>
    <cellStyle name="SAPBEXfilterText 3 9" xfId="2932" xr:uid="{46711B3D-544E-4627-B827-3BD6CF63C67F}"/>
    <cellStyle name="SAPBEXfilterText 4" xfId="462" xr:uid="{00000000-0005-0000-0000-0000BC010000}"/>
    <cellStyle name="SAPBEXfilterText 4 10" xfId="3080" xr:uid="{CBAB7800-740D-4E6A-B3E2-9B6FDB12B7C8}"/>
    <cellStyle name="SAPBEXfilterText 4 11" xfId="3374" xr:uid="{94388699-A378-4F86-BA9D-346BFC3E2FFB}"/>
    <cellStyle name="SAPBEXfilterText 4 12" xfId="3631" xr:uid="{EAFF39E7-2DBC-4923-A011-2EF3182C686B}"/>
    <cellStyle name="SAPBEXfilterText 4 13" xfId="3876" xr:uid="{40CD03BD-8FF3-42E0-BEA5-28BFA8E492C3}"/>
    <cellStyle name="SAPBEXfilterText 4 14" xfId="4129" xr:uid="{ABEA6A35-08AB-4024-82D0-EA0917A41CA9}"/>
    <cellStyle name="SAPBEXfilterText 4 15" xfId="4369" xr:uid="{C577283F-37A5-4B67-AF3A-243C499303EB}"/>
    <cellStyle name="SAPBEXfilterText 4 2" xfId="1235" xr:uid="{72162C48-9A22-4D91-A4A7-2E899CA93977}"/>
    <cellStyle name="SAPBEXfilterText 4 3" xfId="880" xr:uid="{1B7CC9A6-8CA2-4628-A2D9-2B2E888F1E9B}"/>
    <cellStyle name="SAPBEXfilterText 4 4" xfId="1454" xr:uid="{EFF0AEFB-3470-4FE8-A98B-62C85FF63ABB}"/>
    <cellStyle name="SAPBEXfilterText 4 5" xfId="1805" xr:uid="{352BA9CE-CF8D-4226-986C-E2E6A4B57A08}"/>
    <cellStyle name="SAPBEXfilterText 4 6" xfId="2062" xr:uid="{80C97183-A44B-4E0A-BC88-996023593A5E}"/>
    <cellStyle name="SAPBEXfilterText 4 7" xfId="2326" xr:uid="{16C1C2BF-33E3-4A2F-A4C9-2822096D094D}"/>
    <cellStyle name="SAPBEXfilterText 4 8" xfId="2575" xr:uid="{B02A3236-BF21-4974-9D0A-7EEAB925259D}"/>
    <cellStyle name="SAPBEXfilterText 4 9" xfId="2936" xr:uid="{B9F493EF-50E4-4730-84D9-2A34108A479C}"/>
    <cellStyle name="SAPBEXfilterText 5" xfId="463" xr:uid="{00000000-0005-0000-0000-0000BD010000}"/>
    <cellStyle name="SAPBEXfilterText 5 10" xfId="3081" xr:uid="{7D149224-68CB-4B2F-B60B-B4B38BBB5EAF}"/>
    <cellStyle name="SAPBEXfilterText 5 11" xfId="3375" xr:uid="{B4B074F7-B1B2-412F-A386-14E4E9501B47}"/>
    <cellStyle name="SAPBEXfilterText 5 12" xfId="3632" xr:uid="{49E4D41C-B8DC-44E0-BCEE-526D8E37831B}"/>
    <cellStyle name="SAPBEXfilterText 5 13" xfId="3877" xr:uid="{6E2E77C8-C091-4104-8532-9D13BB6F4E92}"/>
    <cellStyle name="SAPBEXfilterText 5 14" xfId="4130" xr:uid="{50CE8EC1-A1AE-44F1-AB2E-A35529A89DC6}"/>
    <cellStyle name="SAPBEXfilterText 5 15" xfId="4370" xr:uid="{10301275-51E6-4549-8389-3C9B21087807}"/>
    <cellStyle name="SAPBEXfilterText 5 2" xfId="1236" xr:uid="{4AB1C9FC-7F87-4AC1-91DD-FAB3664DC90A}"/>
    <cellStyle name="SAPBEXfilterText 5 3" xfId="879" xr:uid="{7AD5ADD7-60E2-4A7C-9B6F-4304F9333ACA}"/>
    <cellStyle name="SAPBEXfilterText 5 4" xfId="1455" xr:uid="{83683EB5-1AD4-4490-BC98-9BC6F4C477CF}"/>
    <cellStyle name="SAPBEXfilterText 5 5" xfId="1806" xr:uid="{99FC853E-799A-44C3-8579-2F6A29EDBEB5}"/>
    <cellStyle name="SAPBEXfilterText 5 6" xfId="2063" xr:uid="{0A0DD716-BC44-4C23-8AF2-CD08F4538665}"/>
    <cellStyle name="SAPBEXfilterText 5 7" xfId="2327" xr:uid="{4042BFA7-64D1-4169-BA29-1CC1FD10F991}"/>
    <cellStyle name="SAPBEXfilterText 5 8" xfId="2576" xr:uid="{2495D746-CBB3-4B00-BA52-1FD690F636EF}"/>
    <cellStyle name="SAPBEXfilterText 5 9" xfId="2857" xr:uid="{516C8CD3-D5C1-4408-8888-1FDC898BF6EB}"/>
    <cellStyle name="SAPBEXfilterText 6" xfId="464" xr:uid="{00000000-0005-0000-0000-0000BE010000}"/>
    <cellStyle name="SAPBEXfilterText 6 10" xfId="3082" xr:uid="{991794A2-E2E9-44CD-85F9-296D6A71F8E6}"/>
    <cellStyle name="SAPBEXfilterText 6 11" xfId="3376" xr:uid="{8E27FB8A-D6DA-4B66-9837-91681F05C06F}"/>
    <cellStyle name="SAPBEXfilterText 6 12" xfId="3466" xr:uid="{C526B63D-DEAF-4BAA-8D93-20E4F52EEE0D}"/>
    <cellStyle name="SAPBEXfilterText 6 13" xfId="3878" xr:uid="{5352D248-4A47-45B4-8EF3-9DD9669A508F}"/>
    <cellStyle name="SAPBEXfilterText 6 14" xfId="4131" xr:uid="{CB9824C8-A4E7-4C34-8F63-8DF48E4D5BA7}"/>
    <cellStyle name="SAPBEXfilterText 6 15" xfId="4371" xr:uid="{0ECCF31F-E4B7-4566-83A0-5027076C0B5C}"/>
    <cellStyle name="SAPBEXfilterText 6 2" xfId="1237" xr:uid="{A6BDCBEC-B786-47FF-A8BE-95C756367E49}"/>
    <cellStyle name="SAPBEXfilterText 6 3" xfId="878" xr:uid="{CDFEC3AC-DEB5-4250-9CA8-F1BFB8D40BE3}"/>
    <cellStyle name="SAPBEXfilterText 6 4" xfId="1456" xr:uid="{BFCB1620-E2C7-47D9-A7B1-56A614D90B3E}"/>
    <cellStyle name="SAPBEXfilterText 6 5" xfId="1807" xr:uid="{1395ABF4-4EBE-4E2E-B14E-6DAB4D11767A}"/>
    <cellStyle name="SAPBEXfilterText 6 6" xfId="2064" xr:uid="{7A6E2099-4953-4CD6-88CF-D0F0804428D9}"/>
    <cellStyle name="SAPBEXfilterText 6 7" xfId="2328" xr:uid="{17F44003-52CD-41C7-8009-2D778549C4DB}"/>
    <cellStyle name="SAPBEXfilterText 6 8" xfId="2577" xr:uid="{E960FF7F-A037-48A2-9772-E6F6B7BCBD78}"/>
    <cellStyle name="SAPBEXfilterText 6 9" xfId="2858" xr:uid="{E82947B7-6F38-43E7-BC62-E53ED1C8FB92}"/>
    <cellStyle name="SAPBEXformats" xfId="465" xr:uid="{00000000-0005-0000-0000-0000BF010000}"/>
    <cellStyle name="SAPBEXformats 2" xfId="466" xr:uid="{00000000-0005-0000-0000-0000C0010000}"/>
    <cellStyle name="SAPBEXformats 2 10" xfId="3084" xr:uid="{2DA9DA11-7A4B-4057-8069-A2095BB6C5DB}"/>
    <cellStyle name="SAPBEXformats 2 11" xfId="3172" xr:uid="{5EE8290B-0B86-47CA-BD3D-BAD839E59E8C}"/>
    <cellStyle name="SAPBEXformats 2 12" xfId="3634" xr:uid="{1433462B-33E8-4710-8BB0-B3C01F63A668}"/>
    <cellStyle name="SAPBEXformats 2 13" xfId="3880" xr:uid="{B02CE640-2911-44A8-B55E-8089304DE02F}"/>
    <cellStyle name="SAPBEXformats 2 14" xfId="4132" xr:uid="{9E058123-50A0-48B5-985B-340A0A8EF90D}"/>
    <cellStyle name="SAPBEXformats 2 15" xfId="4372" xr:uid="{AB4B3975-2531-4A13-BC6B-CD5A3A77DCFC}"/>
    <cellStyle name="SAPBEXformats 2 2" xfId="1239" xr:uid="{3CBC126B-41EA-4825-A7E0-FE66C7B2494E}"/>
    <cellStyle name="SAPBEXformats 2 3" xfId="877" xr:uid="{25EBFACF-C13B-4D4F-A7BA-52C6624A4473}"/>
    <cellStyle name="SAPBEXformats 2 4" xfId="1458" xr:uid="{E3CB6671-E7C7-426D-BCE9-6D739CF8286D}"/>
    <cellStyle name="SAPBEXformats 2 5" xfId="1808" xr:uid="{56CB14F7-FD18-40E3-B2E4-4FB66A361088}"/>
    <cellStyle name="SAPBEXformats 2 6" xfId="2066" xr:uid="{B5FE3018-5039-4F4C-94F6-BA71000FFA80}"/>
    <cellStyle name="SAPBEXformats 2 7" xfId="2329" xr:uid="{D08037B3-32D6-457F-9D78-1F90853D6985}"/>
    <cellStyle name="SAPBEXformats 2 8" xfId="2579" xr:uid="{D592FF32-C223-4CE6-950D-59E348CA7C72}"/>
    <cellStyle name="SAPBEXformats 2 9" xfId="2860" xr:uid="{1462F02E-8364-4277-8057-292571ED3EC6}"/>
    <cellStyle name="SAPBEXformats 3" xfId="467" xr:uid="{00000000-0005-0000-0000-0000C1010000}"/>
    <cellStyle name="SAPBEXformats 3 10" xfId="3085" xr:uid="{5F530BB8-67F5-4EA9-A3D8-316A552DA596}"/>
    <cellStyle name="SAPBEXformats 3 11" xfId="3377" xr:uid="{CA6E5AF6-0622-4A04-99B3-E30D50EC9774}"/>
    <cellStyle name="SAPBEXformats 3 12" xfId="3635" xr:uid="{97C796B0-1DBC-4665-8D29-C4C9AFC7C6E6}"/>
    <cellStyle name="SAPBEXformats 3 13" xfId="3881" xr:uid="{DAD17766-8A1A-4700-A4FD-3E0E01DF721B}"/>
    <cellStyle name="SAPBEXformats 3 14" xfId="3964" xr:uid="{B946BC52-11C3-4928-828A-21DCED2127CA}"/>
    <cellStyle name="SAPBEXformats 3 15" xfId="4207" xr:uid="{27E5F918-467D-4B77-BB7A-1E8C05BAD8F3}"/>
    <cellStyle name="SAPBEXformats 3 2" xfId="1240" xr:uid="{7E005402-522C-4400-9F4D-38A26A9597C1}"/>
    <cellStyle name="SAPBEXformats 3 3" xfId="876" xr:uid="{A59E95E3-6DA2-4B3C-AFE3-DD755507D2FE}"/>
    <cellStyle name="SAPBEXformats 3 4" xfId="1459" xr:uid="{ED4279E9-F916-48E2-A7B6-BCE71D6F9454}"/>
    <cellStyle name="SAPBEXformats 3 5" xfId="1809" xr:uid="{67A40D7E-7F40-47D9-B591-8C926ACE92E6}"/>
    <cellStyle name="SAPBEXformats 3 6" xfId="2067" xr:uid="{DFBA8A60-7347-4330-AA87-3ADAF57B2A24}"/>
    <cellStyle name="SAPBEXformats 3 7" xfId="2330" xr:uid="{B4F69A1A-83C5-4288-8B73-32731AF66A65}"/>
    <cellStyle name="SAPBEXformats 3 8" xfId="2580" xr:uid="{02F9E836-7C3F-4588-A683-D8D9ADA70AC9}"/>
    <cellStyle name="SAPBEXformats 3 9" xfId="2926" xr:uid="{FFEE27D7-7C45-4BBA-8CD9-ED079071D659}"/>
    <cellStyle name="SAPBEXformats 4" xfId="468" xr:uid="{00000000-0005-0000-0000-0000C2010000}"/>
    <cellStyle name="SAPBEXformats 4 10" xfId="2918" xr:uid="{75ECCED9-8793-4C8D-93AF-A1B88E873EA3}"/>
    <cellStyle name="SAPBEXformats 4 11" xfId="3378" xr:uid="{930CFA9D-AF82-4F94-8A4A-9B6C86956AAC}"/>
    <cellStyle name="SAPBEXformats 4 12" xfId="3636" xr:uid="{5C4E4A70-538E-43F6-B445-ED5E17DC3B7D}"/>
    <cellStyle name="SAPBEXformats 4 13" xfId="3882" xr:uid="{1B18F030-5D31-43FA-9F97-8641576F739C}"/>
    <cellStyle name="SAPBEXformats 4 14" xfId="4133" xr:uid="{C005AC7C-955D-4934-A917-07D2DE2CC673}"/>
    <cellStyle name="SAPBEXformats 4 15" xfId="4373" xr:uid="{953096D2-42CB-435B-A844-2342392FC03F}"/>
    <cellStyle name="SAPBEXformats 4 2" xfId="1241" xr:uid="{AB2303E6-B3A7-431B-9E0E-2BF5D20FE4F6}"/>
    <cellStyle name="SAPBEXformats 4 3" xfId="875" xr:uid="{E1AFBCA5-E945-44A9-81C5-3CC75B73747A}"/>
    <cellStyle name="SAPBEXformats 4 4" xfId="1460" xr:uid="{0C54EF4F-B3FC-4DC0-AE57-35136C0E4A58}"/>
    <cellStyle name="SAPBEXformats 4 5" xfId="1568" xr:uid="{B6521E35-03ED-4CDB-8E80-3078CDE38FBD}"/>
    <cellStyle name="SAPBEXformats 4 6" xfId="1902" xr:uid="{5D1FD028-04CC-4192-AD5C-08F0772C1F04}"/>
    <cellStyle name="SAPBEXformats 4 7" xfId="2331" xr:uid="{56665CF3-7354-4E56-A782-E60EB1532604}"/>
    <cellStyle name="SAPBEXformats 4 8" xfId="2581" xr:uid="{B9BEB49E-D85B-44C3-9D54-018108596CE9}"/>
    <cellStyle name="SAPBEXformats 4 9" xfId="2861" xr:uid="{D56B2C48-C0E6-488E-B703-A07D89561E22}"/>
    <cellStyle name="SAPBEXformats 5" xfId="469" xr:uid="{00000000-0005-0000-0000-0000C3010000}"/>
    <cellStyle name="SAPBEXformats 5 10" xfId="3086" xr:uid="{3242FBB9-606C-4CFC-8E7A-3805F5C39282}"/>
    <cellStyle name="SAPBEXformats 5 11" xfId="3379" xr:uid="{BE4A7A7B-7BF3-4847-B8D6-034CB601AA6A}"/>
    <cellStyle name="SAPBEXformats 5 12" xfId="3637" xr:uid="{EA2119A9-9C95-46B0-ACAD-6CA53F8CA3D0}"/>
    <cellStyle name="SAPBEXformats 5 13" xfId="3717" xr:uid="{01990C80-5D25-4CC7-A9D8-805350EE24F8}"/>
    <cellStyle name="SAPBEXformats 5 14" xfId="4134" xr:uid="{A413F7BB-3ADC-435F-B25F-FA926B5C656D}"/>
    <cellStyle name="SAPBEXformats 5 15" xfId="4374" xr:uid="{7171C424-CB73-46D2-8D07-58D374F0814B}"/>
    <cellStyle name="SAPBEXformats 5 2" xfId="1242" xr:uid="{ABEB9826-573B-45AF-ADA5-2F8738F11E77}"/>
    <cellStyle name="SAPBEXformats 5 3" xfId="874" xr:uid="{FDD2FC8A-0F83-4B4F-8928-1F165BDCDF16}"/>
    <cellStyle name="SAPBEXformats 5 4" xfId="1461" xr:uid="{2AE04846-6488-4EAF-9416-53C75EBD4ECA}"/>
    <cellStyle name="SAPBEXformats 5 5" xfId="1810" xr:uid="{DE732A0B-3869-4A29-B103-32B560279A9E}"/>
    <cellStyle name="SAPBEXformats 5 6" xfId="2068" xr:uid="{AF61642D-9987-45E8-9854-773E3A0C6503}"/>
    <cellStyle name="SAPBEXformats 5 7" xfId="2332" xr:uid="{E48C9B19-2E1A-44F8-BFE6-BD4B852D3893}"/>
    <cellStyle name="SAPBEXformats 5 8" xfId="2582" xr:uid="{62EA964B-76F0-4FCF-9354-B3EE1FAC48CC}"/>
    <cellStyle name="SAPBEXformats 5 9" xfId="2862" xr:uid="{4BFBF0D4-8984-40DB-8999-B7C09E1A446E}"/>
    <cellStyle name="SAPBEXformats 6" xfId="470" xr:uid="{00000000-0005-0000-0000-0000C4010000}"/>
    <cellStyle name="SAPBEXformats 6 10" xfId="3087" xr:uid="{B073A840-A39A-4A3E-800D-A717E9F82B80}"/>
    <cellStyle name="SAPBEXformats 6 11" xfId="3380" xr:uid="{DAA7651B-4D1B-4127-957C-6FC1DC2D2994}"/>
    <cellStyle name="SAPBEXformats 6 12" xfId="3638" xr:uid="{23810C2E-9CFA-47E7-81D0-EE996A18DE9D}"/>
    <cellStyle name="SAPBEXformats 6 13" xfId="3883" xr:uid="{E56E85C6-30C1-41DC-8BB3-81B3B28101EF}"/>
    <cellStyle name="SAPBEXformats 6 14" xfId="4135" xr:uid="{8927A976-CCF2-44C7-9130-1797B72929C2}"/>
    <cellStyle name="SAPBEXformats 6 15" xfId="4375" xr:uid="{722CA1C8-3227-412F-8BA1-5E4C688D0227}"/>
    <cellStyle name="SAPBEXformats 6 2" xfId="1243" xr:uid="{A5B2CCF3-EDC3-43F6-AB5D-254999D6A683}"/>
    <cellStyle name="SAPBEXformats 6 3" xfId="873" xr:uid="{259C3401-6A74-4FCA-AAFA-EF3CDF1AA949}"/>
    <cellStyle name="SAPBEXformats 6 4" xfId="845" xr:uid="{86EB65FD-81D9-4133-9BB2-C01111658F85}"/>
    <cellStyle name="SAPBEXformats 6 5" xfId="1811" xr:uid="{68EEE7D2-34D2-4F48-853B-5E5DD3DA1DCB}"/>
    <cellStyle name="SAPBEXformats 6 6" xfId="2069" xr:uid="{D3E1BA0C-D8A0-4DB4-8A78-95A22B67ECC5}"/>
    <cellStyle name="SAPBEXformats 6 7" xfId="2333" xr:uid="{67EBD623-787C-423B-AC82-ABC18DE9D593}"/>
    <cellStyle name="SAPBEXformats 6 8" xfId="2583" xr:uid="{D2B3A4DB-E642-479F-9B76-C5D1DF6FF8DF}"/>
    <cellStyle name="SAPBEXformats 6 9" xfId="2863" xr:uid="{3127CDF8-A218-4145-AD4A-888E797A6297}"/>
    <cellStyle name="SAPBEXheaderItem" xfId="471" xr:uid="{00000000-0005-0000-0000-0000C5010000}"/>
    <cellStyle name="SAPBEXheaderItem 2" xfId="472" xr:uid="{00000000-0005-0000-0000-0000C6010000}"/>
    <cellStyle name="SAPBEXheaderItem 2 10" xfId="3088" xr:uid="{DDDAED31-03D3-46FA-91B1-FED3538DB900}"/>
    <cellStyle name="SAPBEXheaderItem 2 11" xfId="3382" xr:uid="{A7DFC9A2-49C4-474A-88EF-E7908127399A}"/>
    <cellStyle name="SAPBEXheaderItem 2 12" xfId="3639" xr:uid="{1E88161A-12A2-4845-AACE-CB6D76B63B79}"/>
    <cellStyle name="SAPBEXheaderItem 2 13" xfId="3884" xr:uid="{A716E7E1-4EB0-4030-B7B7-B8E44E3C90C8}"/>
    <cellStyle name="SAPBEXheaderItem 2 14" xfId="4136" xr:uid="{4D815A8C-6E87-4394-8B9C-6B831A013D56}"/>
    <cellStyle name="SAPBEXheaderItem 2 15" xfId="4376" xr:uid="{5CD59D33-77AD-484A-8F39-109C36AC88FB}"/>
    <cellStyle name="SAPBEXheaderItem 2 2" xfId="1245" xr:uid="{50B6594A-3E7D-44D1-92A6-E433EDD088CA}"/>
    <cellStyle name="SAPBEXheaderItem 2 3" xfId="871" xr:uid="{5667B61B-D03C-45B3-870C-1B9800E26060}"/>
    <cellStyle name="SAPBEXheaderItem 2 4" xfId="1462" xr:uid="{3B0CD664-0952-4A0F-8646-9BA1042A5B3E}"/>
    <cellStyle name="SAPBEXheaderItem 2 5" xfId="1813" xr:uid="{F8534E5A-CC8E-4B6A-A79B-900B89945CB2}"/>
    <cellStyle name="SAPBEXheaderItem 2 6" xfId="2071" xr:uid="{7AEA6369-DBA5-488B-AFA6-FE80FD2AADF5}"/>
    <cellStyle name="SAPBEXheaderItem 2 7" xfId="2335" xr:uid="{BECE6F15-B0A0-4DC6-A056-66CEDD5B62CE}"/>
    <cellStyle name="SAPBEXheaderItem 2 8" xfId="2584" xr:uid="{019B7E6F-4865-4F75-B6E4-CCE0294F997C}"/>
    <cellStyle name="SAPBEXheaderItem 2 9" xfId="2865" xr:uid="{3C41F506-9194-4AC6-944A-7B12F98D686D}"/>
    <cellStyle name="SAPBEXheaderItem 3" xfId="473" xr:uid="{00000000-0005-0000-0000-0000C7010000}"/>
    <cellStyle name="SAPBEXheaderItem 3 10" xfId="3089" xr:uid="{B74BDE38-C203-407C-9A13-56170FF6D196}"/>
    <cellStyle name="SAPBEXheaderItem 3 11" xfId="3383" xr:uid="{09074AA3-6A97-4188-A2E9-81B1795EB150}"/>
    <cellStyle name="SAPBEXheaderItem 3 12" xfId="3640" xr:uid="{DB2A0795-5EF0-498D-ADFE-401F062FAEC8}"/>
    <cellStyle name="SAPBEXheaderItem 3 13" xfId="3885" xr:uid="{CC5FE8D2-A90D-4A6F-9C33-FE83E9E7597C}"/>
    <cellStyle name="SAPBEXheaderItem 3 14" xfId="4137" xr:uid="{761FF4D6-9A46-4828-A238-59296B72D856}"/>
    <cellStyle name="SAPBEXheaderItem 3 15" xfId="4377" xr:uid="{8CB5F3CF-1567-466A-A125-F970D59E2F20}"/>
    <cellStyle name="SAPBEXheaderItem 3 2" xfId="1246" xr:uid="{907AE7DC-C3B5-4230-A752-F03FD9733A1A}"/>
    <cellStyle name="SAPBEXheaderItem 3 3" xfId="870" xr:uid="{C9164C93-C10C-482F-A210-ECF0616E00D6}"/>
    <cellStyle name="SAPBEXheaderItem 3 4" xfId="1463" xr:uid="{AE169B7B-1F20-4153-94A8-B6083A4918E1}"/>
    <cellStyle name="SAPBEXheaderItem 3 5" xfId="1814" xr:uid="{1A6F2018-17FB-424E-9E5D-161CAC7139E2}"/>
    <cellStyle name="SAPBEXheaderItem 3 6" xfId="2072" xr:uid="{704DBC4C-E6E7-417E-9344-0AF95FF73FCA}"/>
    <cellStyle name="SAPBEXheaderItem 3 7" xfId="2336" xr:uid="{FA1B0F30-9D04-4C94-B9C2-305C888902BE}"/>
    <cellStyle name="SAPBEXheaderItem 3 8" xfId="2585" xr:uid="{4B1C2883-80E6-40E9-BB9D-5627BBAE4059}"/>
    <cellStyle name="SAPBEXheaderItem 3 9" xfId="2667" xr:uid="{D22C8652-CE62-4A5E-98CB-545418169E64}"/>
    <cellStyle name="SAPBEXheaderItem 4" xfId="474" xr:uid="{00000000-0005-0000-0000-0000C8010000}"/>
    <cellStyle name="SAPBEXheaderItem 4 10" xfId="3090" xr:uid="{F5B87088-AE21-4E5E-966C-4A2366722406}"/>
    <cellStyle name="SAPBEXheaderItem 4 11" xfId="3384" xr:uid="{C4D07FCD-760B-43EC-8656-50C7CFC9EDED}"/>
    <cellStyle name="SAPBEXheaderItem 4 12" xfId="3641" xr:uid="{CF484093-C974-4444-9186-17A1DA9E9CCA}"/>
    <cellStyle name="SAPBEXheaderItem 4 13" xfId="3886" xr:uid="{B611D8B5-B092-453E-9837-7956B330A857}"/>
    <cellStyle name="SAPBEXheaderItem 4 14" xfId="4138" xr:uid="{1CEABF40-B80C-4146-BEE2-44BE2E247B6E}"/>
    <cellStyle name="SAPBEXheaderItem 4 15" xfId="4378" xr:uid="{43216CA3-55C4-4444-B882-001F14ED7F30}"/>
    <cellStyle name="SAPBEXheaderItem 4 2" xfId="1247" xr:uid="{384D7F1F-0D20-4A43-9225-89175C4D9785}"/>
    <cellStyle name="SAPBEXheaderItem 4 3" xfId="869" xr:uid="{CE01112C-843C-4FCD-9CDA-CD0AE45C299F}"/>
    <cellStyle name="SAPBEXheaderItem 4 4" xfId="1464" xr:uid="{54E78F68-89E4-4343-A2E6-C973BF2EC406}"/>
    <cellStyle name="SAPBEXheaderItem 4 5" xfId="1815" xr:uid="{5364FCAA-4C40-4FB4-ABB8-1208601D5D9F}"/>
    <cellStyle name="SAPBEXheaderItem 4 6" xfId="2073" xr:uid="{56F846F9-75C9-4B79-A356-20DBF55DD736}"/>
    <cellStyle name="SAPBEXheaderItem 4 7" xfId="2337" xr:uid="{7798E582-5183-4C11-9BBF-A79C5EEE3D3D}"/>
    <cellStyle name="SAPBEXheaderItem 4 8" xfId="2586" xr:uid="{0D0BA76B-756C-4088-9536-4E91A9B29116}"/>
    <cellStyle name="SAPBEXheaderItem 4 9" xfId="2666" xr:uid="{36DC2733-9947-456E-A775-8F4F9AA89275}"/>
    <cellStyle name="SAPBEXheaderItem 5" xfId="475" xr:uid="{00000000-0005-0000-0000-0000C9010000}"/>
    <cellStyle name="SAPBEXheaderItem 5 10" xfId="3091" xr:uid="{DF2FBAA7-8267-4E93-AD8B-D43BA7FE36DA}"/>
    <cellStyle name="SAPBEXheaderItem 5 11" xfId="3385" xr:uid="{DEAF5AFB-AF2E-4F5D-821C-B8F56BC95AE8}"/>
    <cellStyle name="SAPBEXheaderItem 5 12" xfId="3642" xr:uid="{2A771D32-54C6-4481-A702-4C434E931FEA}"/>
    <cellStyle name="SAPBEXheaderItem 5 13" xfId="3887" xr:uid="{01CF719E-D7D8-4514-83E4-9EA2EBBBAD18}"/>
    <cellStyle name="SAPBEXheaderItem 5 14" xfId="4139" xr:uid="{3E84FC05-5951-49E6-8769-255D8216DA00}"/>
    <cellStyle name="SAPBEXheaderItem 5 15" xfId="4379" xr:uid="{3ADE4E3F-58B2-491B-877E-6977C0B96F24}"/>
    <cellStyle name="SAPBEXheaderItem 5 2" xfId="1248" xr:uid="{30F8A1D0-A784-4579-B581-BFD1637BDCBA}"/>
    <cellStyle name="SAPBEXheaderItem 5 3" xfId="868" xr:uid="{B706FB00-4786-455A-B772-02C96AB6E0E0}"/>
    <cellStyle name="SAPBEXheaderItem 5 4" xfId="1465" xr:uid="{43E5A97B-6A9B-4011-A35F-4D38CA88AD79}"/>
    <cellStyle name="SAPBEXheaderItem 5 5" xfId="1816" xr:uid="{5EF5A6EE-31DE-46AD-8D68-E825791C2374}"/>
    <cellStyle name="SAPBEXheaderItem 5 6" xfId="2074" xr:uid="{3C4DAEBF-1438-4E33-A12F-C861B338CA71}"/>
    <cellStyle name="SAPBEXheaderItem 5 7" xfId="2338" xr:uid="{2D2DEBEA-6355-4523-AB3B-8E9B61CA95A4}"/>
    <cellStyle name="SAPBEXheaderItem 5 8" xfId="2587" xr:uid="{29A070CF-3AC7-41EA-9319-D8FEC440AC99}"/>
    <cellStyle name="SAPBEXheaderItem 5 9" xfId="2674" xr:uid="{3DA62C93-F802-4E2B-9240-89D4C7761D5B}"/>
    <cellStyle name="SAPBEXheaderItem 6" xfId="476" xr:uid="{00000000-0005-0000-0000-0000CA010000}"/>
    <cellStyle name="SAPBEXheaderItem 6 10" xfId="3092" xr:uid="{3650F2FF-5592-4EF5-BA7F-A58DF886CBB8}"/>
    <cellStyle name="SAPBEXheaderItem 6 11" xfId="3386" xr:uid="{76052FFF-8A04-4063-8A69-F41BD6C8E4FF}"/>
    <cellStyle name="SAPBEXheaderItem 6 12" xfId="3643" xr:uid="{66D44E7F-4667-4C77-A0AB-3C9C2C4D3919}"/>
    <cellStyle name="SAPBEXheaderItem 6 13" xfId="3888" xr:uid="{8DE99DFC-AE2F-4B9D-B8B2-EA8653DA29FA}"/>
    <cellStyle name="SAPBEXheaderItem 6 14" xfId="4140" xr:uid="{E4E526D3-7AD1-4087-AB14-7C510A79E37F}"/>
    <cellStyle name="SAPBEXheaderItem 6 15" xfId="4380" xr:uid="{9C1E1774-8937-48B2-A50A-73765C0FC704}"/>
    <cellStyle name="SAPBEXheaderItem 6 2" xfId="1249" xr:uid="{58BF5C27-BFF8-487A-9C16-85F4F04E4AB5}"/>
    <cellStyle name="SAPBEXheaderItem 6 3" xfId="867" xr:uid="{CAFBB562-584E-46A5-94CB-AC218BCE8613}"/>
    <cellStyle name="SAPBEXheaderItem 6 4" xfId="1466" xr:uid="{058A6275-4E02-4786-B809-1D3C30660C7E}"/>
    <cellStyle name="SAPBEXheaderItem 6 5" xfId="1817" xr:uid="{A50BB4F3-D456-4649-AE49-53306205FB95}"/>
    <cellStyle name="SAPBEXheaderItem 6 6" xfId="2075" xr:uid="{F7B10E80-6425-4A06-8A19-88F0BBB61AD5}"/>
    <cellStyle name="SAPBEXheaderItem 6 7" xfId="2339" xr:uid="{C1AB6EC9-8E1B-41F6-9ED5-A14AD1A887EA}"/>
    <cellStyle name="SAPBEXheaderItem 6 8" xfId="2588" xr:uid="{FB7C4BA2-7517-4A8F-BDBF-4C0F931F55D4}"/>
    <cellStyle name="SAPBEXheaderItem 6 9" xfId="2866" xr:uid="{32E5A292-C505-453B-98AC-6AC115972548}"/>
    <cellStyle name="SAPBEXheaderItem 7" xfId="1244" xr:uid="{921B1E26-4780-456D-957A-1BE847D7134C}"/>
    <cellStyle name="SAPBEXheaderText" xfId="477" xr:uid="{00000000-0005-0000-0000-0000CB010000}"/>
    <cellStyle name="SAPBEXheaderText 2" xfId="478" xr:uid="{00000000-0005-0000-0000-0000CC010000}"/>
    <cellStyle name="SAPBEXheaderText 2 10" xfId="3094" xr:uid="{FD8B3234-FD3B-4A2B-AF16-BEDE933F1325}"/>
    <cellStyle name="SAPBEXheaderText 2 11" xfId="3387" xr:uid="{9138E28F-ED5F-402E-AD6B-53CB88C591F3}"/>
    <cellStyle name="SAPBEXheaderText 2 12" xfId="3644" xr:uid="{9264B645-80BF-4AF9-A14A-3A32F93CA02C}"/>
    <cellStyle name="SAPBEXheaderText 2 13" xfId="3889" xr:uid="{E922F38A-7EB8-48DD-BA1B-D54177D7182A}"/>
    <cellStyle name="SAPBEXheaderText 2 14" xfId="4141" xr:uid="{BE627042-EC4F-4F31-9135-D825874B120D}"/>
    <cellStyle name="SAPBEXheaderText 2 15" xfId="4381" xr:uid="{79DB3F32-6A64-4D30-A3F7-0C4230A18C7D}"/>
    <cellStyle name="SAPBEXheaderText 2 2" xfId="1251" xr:uid="{754D8EDC-1237-4A85-9AEA-593DF6F74BB6}"/>
    <cellStyle name="SAPBEXheaderText 2 3" xfId="865" xr:uid="{7DF7F90D-5AC5-4FDC-828A-ED636709EEBA}"/>
    <cellStyle name="SAPBEXheaderText 2 4" xfId="1468" xr:uid="{234E6F72-1898-4A7C-B0C5-171920944E39}"/>
    <cellStyle name="SAPBEXheaderText 2 5" xfId="1819" xr:uid="{7AC487A9-1A0D-4D6B-85D7-6035431D504F}"/>
    <cellStyle name="SAPBEXheaderText 2 6" xfId="2077" xr:uid="{927C0CF0-B113-4973-826C-2F5ECB6A9B92}"/>
    <cellStyle name="SAPBEXheaderText 2 7" xfId="2341" xr:uid="{26808725-E637-4608-9975-DF54C574FC46}"/>
    <cellStyle name="SAPBEXheaderText 2 8" xfId="2590" xr:uid="{1276C1F0-F0CF-400B-90E9-261ED24FB3C2}"/>
    <cellStyle name="SAPBEXheaderText 2 9" xfId="2868" xr:uid="{4D9FFE42-2922-45F8-80A4-5D61DC635B27}"/>
    <cellStyle name="SAPBEXheaderText 3" xfId="479" xr:uid="{00000000-0005-0000-0000-0000CD010000}"/>
    <cellStyle name="SAPBEXheaderText 3 10" xfId="3095" xr:uid="{2A93B0D8-D9D0-47DE-9B81-CF325ABC0C15}"/>
    <cellStyle name="SAPBEXheaderText 3 11" xfId="3388" xr:uid="{176EE86D-54DA-49B7-9C22-4F49DFDF73EF}"/>
    <cellStyle name="SAPBEXheaderText 3 12" xfId="3645" xr:uid="{8EB09631-A8A8-457D-9BB1-26BA13258BB1}"/>
    <cellStyle name="SAPBEXheaderText 3 13" xfId="3890" xr:uid="{535F8548-D4C4-4555-91E3-324BF6F05A70}"/>
    <cellStyle name="SAPBEXheaderText 3 14" xfId="4142" xr:uid="{98F5D095-EB61-41B3-BE00-0DEF4E6295C1}"/>
    <cellStyle name="SAPBEXheaderText 3 15" xfId="4382" xr:uid="{F8A4B2A1-4D3A-4295-AF40-B64C47193794}"/>
    <cellStyle name="SAPBEXheaderText 3 2" xfId="1252" xr:uid="{BDEBD169-FD21-4690-9FD0-F962937B8684}"/>
    <cellStyle name="SAPBEXheaderText 3 3" xfId="864" xr:uid="{B35113CB-D85D-4B84-A540-EB0F4B581ABB}"/>
    <cellStyle name="SAPBEXheaderText 3 4" xfId="1469" xr:uid="{65537810-997C-46EC-B99A-267A6B4813F7}"/>
    <cellStyle name="SAPBEXheaderText 3 5" xfId="1820" xr:uid="{6D5AFCE0-3C68-4FC5-9E4D-009FA27E8416}"/>
    <cellStyle name="SAPBEXheaderText 3 6" xfId="2078" xr:uid="{72C90425-6082-41F6-A8CD-9499AB0C7495}"/>
    <cellStyle name="SAPBEXheaderText 3 7" xfId="2342" xr:uid="{C2F417CB-DE8B-4BEB-B662-DA32CF2E2AF0}"/>
    <cellStyle name="SAPBEXheaderText 3 8" xfId="2591" xr:uid="{A18DF0D8-EFB0-455A-BFC6-237EE5B0ACB7}"/>
    <cellStyle name="SAPBEXheaderText 3 9" xfId="2869" xr:uid="{04C7EE85-B3DC-486F-B902-85A946A028F5}"/>
    <cellStyle name="SAPBEXheaderText 4" xfId="480" xr:uid="{00000000-0005-0000-0000-0000CE010000}"/>
    <cellStyle name="SAPBEXheaderText 4 10" xfId="3096" xr:uid="{E7F11288-522B-4691-B2AC-44796391BA9B}"/>
    <cellStyle name="SAPBEXheaderText 4 11" xfId="3389" xr:uid="{4FE4B883-9E08-411C-9B66-6E19DD581706}"/>
    <cellStyle name="SAPBEXheaderText 4 12" xfId="3646" xr:uid="{9435BA9E-3540-4FF4-921C-95063C0D2119}"/>
    <cellStyle name="SAPBEXheaderText 4 13" xfId="3891" xr:uid="{65C59FFF-59F7-4E25-8756-1D73ABA19A6C}"/>
    <cellStyle name="SAPBEXheaderText 4 14" xfId="4143" xr:uid="{D7C9601F-68FC-4451-B94B-8326FE4764DC}"/>
    <cellStyle name="SAPBEXheaderText 4 15" xfId="4383" xr:uid="{B8E1F2E5-9A8F-4F65-ADC1-AC2BB30850BE}"/>
    <cellStyle name="SAPBEXheaderText 4 2" xfId="1253" xr:uid="{6C32E5DC-9202-4E93-8668-6A2970F616B9}"/>
    <cellStyle name="SAPBEXheaderText 4 3" xfId="863" xr:uid="{5CC48366-FA35-4363-B9C6-FD0219130138}"/>
    <cellStyle name="SAPBEXheaderText 4 4" xfId="1470" xr:uid="{D44E4DF7-4060-4E37-8B4A-847B08E94212}"/>
    <cellStyle name="SAPBEXheaderText 4 5" xfId="1821" xr:uid="{E4EFBBA9-1DC1-4F77-92BB-7916ED7DEB79}"/>
    <cellStyle name="SAPBEXheaderText 4 6" xfId="2079" xr:uid="{16AC5AE8-6DE8-459D-B201-6DAADFDEF716}"/>
    <cellStyle name="SAPBEXheaderText 4 7" xfId="2343" xr:uid="{4BF6B511-834F-47B8-82C7-DB90A27571E1}"/>
    <cellStyle name="SAPBEXheaderText 4 8" xfId="2592" xr:uid="{0B927700-C7EA-4026-9018-D987F9811531}"/>
    <cellStyle name="SAPBEXheaderText 4 9" xfId="2870" xr:uid="{EA604FCD-1C27-49D4-8C2A-414C8B79F68A}"/>
    <cellStyle name="SAPBEXheaderText 5" xfId="481" xr:uid="{00000000-0005-0000-0000-0000CF010000}"/>
    <cellStyle name="SAPBEXheaderText 5 10" xfId="3097" xr:uid="{65622F05-13EC-436D-A81F-15CEC6949623}"/>
    <cellStyle name="SAPBEXheaderText 5 11" xfId="3390" xr:uid="{A8647936-A229-4872-8E98-ECBAB49BFF37}"/>
    <cellStyle name="SAPBEXheaderText 5 12" xfId="3647" xr:uid="{AE34AD45-11B8-4D58-8FA6-D0CBC661CC7B}"/>
    <cellStyle name="SAPBEXheaderText 5 13" xfId="3892" xr:uid="{63AD541D-A44A-4A40-A7F5-3CB4DBAC4AAF}"/>
    <cellStyle name="SAPBEXheaderText 5 14" xfId="4144" xr:uid="{26F46173-2FEC-44AB-82EF-F600D21B824C}"/>
    <cellStyle name="SAPBEXheaderText 5 15" xfId="4384" xr:uid="{4148E8A1-5976-4F3A-B913-3EF4427FA5AA}"/>
    <cellStyle name="SAPBEXheaderText 5 2" xfId="1254" xr:uid="{5FD01253-26D8-4A94-BAE1-F398AA632AE7}"/>
    <cellStyle name="SAPBEXheaderText 5 3" xfId="862" xr:uid="{48C50E7F-C199-4286-B8F9-14E173EDD603}"/>
    <cellStyle name="SAPBEXheaderText 5 4" xfId="1471" xr:uid="{45269E51-971B-499F-997A-D305B46FEC4F}"/>
    <cellStyle name="SAPBEXheaderText 5 5" xfId="1822" xr:uid="{C61A9616-5E6B-428E-AF33-EC269F0F3430}"/>
    <cellStyle name="SAPBEXheaderText 5 6" xfId="2080" xr:uid="{244B1944-64AA-46F5-8D91-18D8B009B736}"/>
    <cellStyle name="SAPBEXheaderText 5 7" xfId="2344" xr:uid="{FE1D937E-4877-45D4-8DED-E22E4B34DD0F}"/>
    <cellStyle name="SAPBEXheaderText 5 8" xfId="2593" xr:uid="{CA40822A-4A13-4D0F-BE6E-4FE28D88D22D}"/>
    <cellStyle name="SAPBEXheaderText 5 9" xfId="2871" xr:uid="{DD563131-E4E6-49D0-B2BA-A015B8E9BABD}"/>
    <cellStyle name="SAPBEXheaderText 6" xfId="482" xr:uid="{00000000-0005-0000-0000-0000D0010000}"/>
    <cellStyle name="SAPBEXheaderText 6 10" xfId="3098" xr:uid="{09C06A50-A5E8-4DA5-9286-896CA72452A7}"/>
    <cellStyle name="SAPBEXheaderText 6 11" xfId="3391" xr:uid="{F1DBD680-B827-4CDE-B3B2-915DA1ADFA33}"/>
    <cellStyle name="SAPBEXheaderText 6 12" xfId="3648" xr:uid="{71A64DA3-3294-490E-A779-C834075EAB17}"/>
    <cellStyle name="SAPBEXheaderText 6 13" xfId="3893" xr:uid="{01CF9AFD-F18B-42BD-9F2F-5AB42C20624D}"/>
    <cellStyle name="SAPBEXheaderText 6 14" xfId="4145" xr:uid="{934D83E1-64C9-4E62-B8C1-BFA8C5D278C7}"/>
    <cellStyle name="SAPBEXheaderText 6 15" xfId="4385" xr:uid="{42FAADF6-3E4D-484B-A0FB-8A001A97152D}"/>
    <cellStyle name="SAPBEXheaderText 6 2" xfId="1255" xr:uid="{B1FD04AA-FD73-42CA-9B26-D1A965E73247}"/>
    <cellStyle name="SAPBEXheaderText 6 3" xfId="860" xr:uid="{7713F3BB-1BF9-4B8D-B5CE-93B15E7504ED}"/>
    <cellStyle name="SAPBEXheaderText 6 4" xfId="1472" xr:uid="{3FA803F9-5465-465C-A2AE-688D1A89DD22}"/>
    <cellStyle name="SAPBEXheaderText 6 5" xfId="1823" xr:uid="{E9C539F3-E576-4BA7-9EDD-F012C84FCA60}"/>
    <cellStyle name="SAPBEXheaderText 6 6" xfId="2081" xr:uid="{3171D740-7CC7-402B-A25A-5B9CD34C313A}"/>
    <cellStyle name="SAPBEXheaderText 6 7" xfId="2345" xr:uid="{DFCAC732-C59E-4A34-8EE6-D1165A340C10}"/>
    <cellStyle name="SAPBEXheaderText 6 8" xfId="2594" xr:uid="{5B46DB97-4DA2-437B-A163-BC38A1CE27A7}"/>
    <cellStyle name="SAPBEXheaderText 6 9" xfId="2872" xr:uid="{964F3699-B34C-4E3D-9DB5-FCB896D6F574}"/>
    <cellStyle name="SAPBEXheaderText 7" xfId="1250" xr:uid="{20B14207-E4AF-44B4-8FB0-DC99A02C5342}"/>
    <cellStyle name="SAPBEXHLevel0" xfId="483" xr:uid="{00000000-0005-0000-0000-0000D1010000}"/>
    <cellStyle name="SAPBEXHLevel0 2" xfId="484" xr:uid="{00000000-0005-0000-0000-0000D2010000}"/>
    <cellStyle name="SAPBEXHLevel0 2 10" xfId="3100" xr:uid="{773BB2CF-1BD8-443F-A269-0399A97FB770}"/>
    <cellStyle name="SAPBEXHLevel0 2 11" xfId="3392" xr:uid="{FE0D9BCF-3AF6-429F-A0B4-50C48B439729}"/>
    <cellStyle name="SAPBEXHLevel0 2 12" xfId="3650" xr:uid="{9662B058-56BA-435B-938C-CF9D75AC6B91}"/>
    <cellStyle name="SAPBEXHLevel0 2 13" xfId="3894" xr:uid="{5A6AB4C0-1B34-4584-9D04-23200B358ABA}"/>
    <cellStyle name="SAPBEXHLevel0 2 14" xfId="4146" xr:uid="{4A213C50-6264-4D5F-A2B8-8D937D6A8D02}"/>
    <cellStyle name="SAPBEXHLevel0 2 15" xfId="4386" xr:uid="{9BF8F833-BCEF-4649-B3EB-C8166C3AA8C8}"/>
    <cellStyle name="SAPBEXHLevel0 2 2" xfId="1257" xr:uid="{CDF94A1A-E0EC-4D72-B4DF-19B10945EC51}"/>
    <cellStyle name="SAPBEXHLevel0 2 3" xfId="858" xr:uid="{82218E74-D9C8-400A-96F8-CFD9AB2CF129}"/>
    <cellStyle name="SAPBEXHLevel0 2 4" xfId="1474" xr:uid="{A85C7D18-4272-486F-A692-BC3E2E0C5B4F}"/>
    <cellStyle name="SAPBEXHLevel0 2 5" xfId="1825" xr:uid="{679A7139-B4AE-4424-BABB-6BC312EA21F0}"/>
    <cellStyle name="SAPBEXHLevel0 2 6" xfId="2083" xr:uid="{6BEAF3D9-780F-4F44-B1E6-CD07A49D0F3D}"/>
    <cellStyle name="SAPBEXHLevel0 2 7" xfId="2347" xr:uid="{1129FCBE-8F59-4F92-A38A-BEF6583BD700}"/>
    <cellStyle name="SAPBEXHLevel0 2 8" xfId="2596" xr:uid="{6EFEDA13-44FC-4526-AD6E-FC0A7B94FBE8}"/>
    <cellStyle name="SAPBEXHLevel0 2 9" xfId="2873" xr:uid="{2A687B2F-8D2B-4D20-B7D2-A31D9915EB3A}"/>
    <cellStyle name="SAPBEXHLevel0 3" xfId="485" xr:uid="{00000000-0005-0000-0000-0000D3010000}"/>
    <cellStyle name="SAPBEXHLevel0 3 10" xfId="3101" xr:uid="{5F8EE5E8-C6D3-4799-8240-4CEDFCEE34F2}"/>
    <cellStyle name="SAPBEXHLevel0 3 11" xfId="3393" xr:uid="{88FAB605-CF5E-4FB8-9F7C-41E032442995}"/>
    <cellStyle name="SAPBEXHLevel0 3 12" xfId="3651" xr:uid="{EB8AAFF2-62E4-4E54-B706-7FDD97B369AA}"/>
    <cellStyle name="SAPBEXHLevel0 3 13" xfId="3895" xr:uid="{7ED003F3-4128-490C-A243-7F718DF5BBC0}"/>
    <cellStyle name="SAPBEXHLevel0 3 14" xfId="4147" xr:uid="{2A5F3886-8216-4795-AAB6-2A8F36172F77}"/>
    <cellStyle name="SAPBEXHLevel0 3 15" xfId="4387" xr:uid="{D516C40C-090A-4468-867A-FD82179EC1FA}"/>
    <cellStyle name="SAPBEXHLevel0 3 2" xfId="1258" xr:uid="{EC81C268-6E63-4C7C-91E0-3C10BA38BC6B}"/>
    <cellStyle name="SAPBEXHLevel0 3 3" xfId="857" xr:uid="{76AF62BD-F43F-4FE9-B5EF-4BC392BD51B3}"/>
    <cellStyle name="SAPBEXHLevel0 3 4" xfId="1475" xr:uid="{19FF64B2-DA66-49FF-988F-C1DC820B5226}"/>
    <cellStyle name="SAPBEXHLevel0 3 5" xfId="1826" xr:uid="{FCABCF41-53DA-4BB8-8583-81489A4E2B25}"/>
    <cellStyle name="SAPBEXHLevel0 3 6" xfId="2084" xr:uid="{1FF9BFBA-ABB8-4256-A46A-C0627743FD2B}"/>
    <cellStyle name="SAPBEXHLevel0 3 7" xfId="2348" xr:uid="{EFFD2588-4BD5-439E-8623-557F46D7DC8B}"/>
    <cellStyle name="SAPBEXHLevel0 3 8" xfId="2597" xr:uid="{367CA2D5-65F0-4781-97DD-A84F313E6A22}"/>
    <cellStyle name="SAPBEXHLevel0 3 9" xfId="2874" xr:uid="{09CD7F3D-CAC1-4439-A5A4-D5384C6C0284}"/>
    <cellStyle name="SAPBEXHLevel0 4" xfId="486" xr:uid="{00000000-0005-0000-0000-0000D4010000}"/>
    <cellStyle name="SAPBEXHLevel0 4 10" xfId="3102" xr:uid="{B6F43D52-1665-4457-A0DA-52226FCEACAA}"/>
    <cellStyle name="SAPBEXHLevel0 4 11" xfId="3394" xr:uid="{B762CD19-22C1-4736-9952-69111EA4139B}"/>
    <cellStyle name="SAPBEXHLevel0 4 12" xfId="3652" xr:uid="{18504769-F533-4C97-9A11-3D9E775F503B}"/>
    <cellStyle name="SAPBEXHLevel0 4 13" xfId="3896" xr:uid="{35BB02B1-3DD9-45EC-A3AF-0D27F4CDB9D4}"/>
    <cellStyle name="SAPBEXHLevel0 4 14" xfId="4148" xr:uid="{62384068-3BE3-4CE9-83A6-6AA2AED047B6}"/>
    <cellStyle name="SAPBEXHLevel0 4 15" xfId="4388" xr:uid="{853765E2-FD9D-4E59-AA42-B6ADC75B21F4}"/>
    <cellStyle name="SAPBEXHLevel0 4 2" xfId="1259" xr:uid="{4B1CDFF0-BCB4-473A-987C-0E54CD3AC778}"/>
    <cellStyle name="SAPBEXHLevel0 4 3" xfId="856" xr:uid="{368A8F12-CBAA-428A-A3C8-DA18D2D31AEA}"/>
    <cellStyle name="SAPBEXHLevel0 4 4" xfId="1476" xr:uid="{E41744E8-6CD3-4CB2-9C60-FA063608DBF9}"/>
    <cellStyle name="SAPBEXHLevel0 4 5" xfId="1827" xr:uid="{A61F3CA7-8D74-4380-97A2-FB8156CE3018}"/>
    <cellStyle name="SAPBEXHLevel0 4 6" xfId="2085" xr:uid="{66130168-BB09-4F6C-AC89-E536EFAC2468}"/>
    <cellStyle name="SAPBEXHLevel0 4 7" xfId="2349" xr:uid="{F3FA6FCA-029A-4D77-B014-16A8800D0186}"/>
    <cellStyle name="SAPBEXHLevel0 4 8" xfId="2598" xr:uid="{4D2E9CC5-7382-4457-9A4B-3FFDE81D552B}"/>
    <cellStyle name="SAPBEXHLevel0 4 9" xfId="2875" xr:uid="{4780397E-B2B1-4309-9736-22BE2AB06A8C}"/>
    <cellStyle name="SAPBEXHLevel0 5" xfId="487" xr:uid="{00000000-0005-0000-0000-0000D5010000}"/>
    <cellStyle name="SAPBEXHLevel0 5 10" xfId="3103" xr:uid="{65D92964-A267-4E47-A18A-2205F479C3B2}"/>
    <cellStyle name="SAPBEXHLevel0 5 11" xfId="3395" xr:uid="{2A515BF2-2D10-4B1E-AD1E-5B58228FD091}"/>
    <cellStyle name="SAPBEXHLevel0 5 12" xfId="3653" xr:uid="{B16713BC-2165-4C0C-8817-B96AF8D71176}"/>
    <cellStyle name="SAPBEXHLevel0 5 13" xfId="3897" xr:uid="{65AB19B2-37B8-4CAE-A2FB-D48CF9B8E527}"/>
    <cellStyle name="SAPBEXHLevel0 5 14" xfId="4149" xr:uid="{AF82E44B-E2DB-4698-927D-7005FEDAB5F3}"/>
    <cellStyle name="SAPBEXHLevel0 5 15" xfId="4389" xr:uid="{A4BE5FF9-79BF-42F6-ACB4-5B4D51857764}"/>
    <cellStyle name="SAPBEXHLevel0 5 2" xfId="1260" xr:uid="{E3557B79-0484-4B89-BC28-C33B8C03EC5A}"/>
    <cellStyle name="SAPBEXHLevel0 5 3" xfId="855" xr:uid="{3CFC83E8-D0AA-4302-9078-B48227337DC4}"/>
    <cellStyle name="SAPBEXHLevel0 5 4" xfId="1477" xr:uid="{F8CA2D15-3964-4486-B63B-210E29DCB12E}"/>
    <cellStyle name="SAPBEXHLevel0 5 5" xfId="1828" xr:uid="{8A5595F6-E38A-46EE-BD8A-54D62845BB09}"/>
    <cellStyle name="SAPBEXHLevel0 5 6" xfId="2086" xr:uid="{5EFC6DAA-A4D1-465C-88B5-E6D49BCB6D1C}"/>
    <cellStyle name="SAPBEXHLevel0 5 7" xfId="2350" xr:uid="{D8199F2C-602E-4AD9-9E52-C5DE1D53EDBA}"/>
    <cellStyle name="SAPBEXHLevel0 5 8" xfId="2599" xr:uid="{4D47F2E0-8A8B-430D-B379-0FB1542D84C5}"/>
    <cellStyle name="SAPBEXHLevel0 5 9" xfId="2876" xr:uid="{204D0F9A-F0DC-4370-AA94-9B8FBE5E9898}"/>
    <cellStyle name="SAPBEXHLevel0 6" xfId="488" xr:uid="{00000000-0005-0000-0000-0000D6010000}"/>
    <cellStyle name="SAPBEXHLevel0 6 10" xfId="3104" xr:uid="{D456764E-DCBA-4D1F-B4A7-F4074B9DED21}"/>
    <cellStyle name="SAPBEXHLevel0 6 11" xfId="3396" xr:uid="{CB1094E2-66E0-4F75-A98A-8BD8E34DF551}"/>
    <cellStyle name="SAPBEXHLevel0 6 12" xfId="3654" xr:uid="{CFB3660B-E015-4712-AB7A-38971EC0C2C8}"/>
    <cellStyle name="SAPBEXHLevel0 6 13" xfId="3898" xr:uid="{C836EE09-AB98-4BD4-A7B2-707129185808}"/>
    <cellStyle name="SAPBEXHLevel0 6 14" xfId="4150" xr:uid="{253CD02C-765A-43B4-8B3E-988A4D958110}"/>
    <cellStyle name="SAPBEXHLevel0 6 15" xfId="4390" xr:uid="{3D70B442-9509-40D4-B64D-6B9A8F01A824}"/>
    <cellStyle name="SAPBEXHLevel0 6 2" xfId="1261" xr:uid="{556E4C56-BD03-44C0-9E26-311019F8D822}"/>
    <cellStyle name="SAPBEXHLevel0 6 3" xfId="1590" xr:uid="{0E7584E8-F828-42FB-BDA3-B69949C36974}"/>
    <cellStyle name="SAPBEXHLevel0 6 4" xfId="1478" xr:uid="{6CADC35F-0C98-4E8D-A153-4F3677AA0A8A}"/>
    <cellStyle name="SAPBEXHLevel0 6 5" xfId="1829" xr:uid="{96A2B01A-3638-47BA-AD59-C40D5EFF0DFB}"/>
    <cellStyle name="SAPBEXHLevel0 6 6" xfId="2087" xr:uid="{FA1828CB-43EF-40EA-BAF1-A899DC4D9D06}"/>
    <cellStyle name="SAPBEXHLevel0 6 7" xfId="2351" xr:uid="{752A33F7-8245-4F56-A47D-60DBD519DEF5}"/>
    <cellStyle name="SAPBEXHLevel0 6 8" xfId="2600" xr:uid="{A98C44E3-EC4B-42BB-BFFC-2688C808F3A8}"/>
    <cellStyle name="SAPBEXHLevel0 6 9" xfId="2877" xr:uid="{58181C9C-C29F-45E3-98B1-1A6C9AB22246}"/>
    <cellStyle name="SAPBEXHLevel0 7" xfId="489" xr:uid="{00000000-0005-0000-0000-0000D7010000}"/>
    <cellStyle name="SAPBEXHLevel0 7 10" xfId="3105" xr:uid="{2E4556CD-E936-4C9A-926C-6CF674DD9C39}"/>
    <cellStyle name="SAPBEXHLevel0 7 11" xfId="3397" xr:uid="{E5F8DD4E-3D15-4D4C-9D1A-25C4A2BB34ED}"/>
    <cellStyle name="SAPBEXHLevel0 7 12" xfId="3655" xr:uid="{5149ABF0-F02B-442E-9E8C-8402DA8040F3}"/>
    <cellStyle name="SAPBEXHLevel0 7 13" xfId="3899" xr:uid="{AF0A0EC9-7141-43E1-8A03-DABA06113297}"/>
    <cellStyle name="SAPBEXHLevel0 7 14" xfId="4151" xr:uid="{14D13847-8A9C-48AD-99C7-D8ED68D238B1}"/>
    <cellStyle name="SAPBEXHLevel0 7 15" xfId="4391" xr:uid="{BCCE4D18-0205-4A25-9C11-51AA4B571F96}"/>
    <cellStyle name="SAPBEXHLevel0 7 2" xfId="1262" xr:uid="{14EDD9DB-E60A-49AF-838A-13FA7AF8C85A}"/>
    <cellStyle name="SAPBEXHLevel0 7 3" xfId="1591" xr:uid="{AC8FB3DC-2074-4301-A2B2-3A685B9C43BD}"/>
    <cellStyle name="SAPBEXHLevel0 7 4" xfId="1479" xr:uid="{B2A84A4A-5221-4853-8ED9-26B6F4896EC2}"/>
    <cellStyle name="SAPBEXHLevel0 7 5" xfId="1830" xr:uid="{492D1DB0-9488-4A1D-9546-A84ED3753EB2}"/>
    <cellStyle name="SAPBEXHLevel0 7 6" xfId="2088" xr:uid="{882DBD7E-AFF5-45CB-AF54-9C1B0FAF1B6A}"/>
    <cellStyle name="SAPBEXHLevel0 7 7" xfId="2352" xr:uid="{7902008B-B6FA-4CD8-BA25-7C4E095DA92B}"/>
    <cellStyle name="SAPBEXHLevel0 7 8" xfId="2601" xr:uid="{0AB0C30F-71F5-43DF-952C-C73AAE5384D3}"/>
    <cellStyle name="SAPBEXHLevel0 7 9" xfId="2878" xr:uid="{60D75603-0B96-4124-ABAB-616AEDA86938}"/>
    <cellStyle name="SAPBEXHLevel0_7y-отчетная_РЖД_2009_04" xfId="490" xr:uid="{00000000-0005-0000-0000-0000D8010000}"/>
    <cellStyle name="SAPBEXHLevel0X" xfId="491" xr:uid="{00000000-0005-0000-0000-0000D9010000}"/>
    <cellStyle name="SAPBEXHLevel0X 2" xfId="492" xr:uid="{00000000-0005-0000-0000-0000DA010000}"/>
    <cellStyle name="SAPBEXHLevel0X 2 10" xfId="3106" xr:uid="{097BD51D-AF85-4DAB-AC29-068DF8272D07}"/>
    <cellStyle name="SAPBEXHLevel0X 2 11" xfId="3165" xr:uid="{EF338478-EB4D-4D36-99D6-9C2EE045DC2B}"/>
    <cellStyle name="SAPBEXHLevel0X 2 12" xfId="3656" xr:uid="{95BE2382-9967-4253-892A-BCFA4EE9EB73}"/>
    <cellStyle name="SAPBEXHLevel0X 2 13" xfId="3900" xr:uid="{FAF9B8F2-9463-4DC4-8A30-3DCC45941AD8}"/>
    <cellStyle name="SAPBEXHLevel0X 2 14" xfId="4152" xr:uid="{923F080E-B1DC-4EA4-803F-B326DC9CB5E8}"/>
    <cellStyle name="SAPBEXHLevel0X 2 15" xfId="4392" xr:uid="{BA451B31-B54D-41EB-9429-80D0C671DABA}"/>
    <cellStyle name="SAPBEXHLevel0X 2 2" xfId="1264" xr:uid="{DEA31ED8-9A6B-45A0-8C2A-7A51DE9B0422}"/>
    <cellStyle name="SAPBEXHLevel0X 2 3" xfId="1593" xr:uid="{29E0C9FD-3339-4D23-89C9-08A801A63902}"/>
    <cellStyle name="SAPBEXHLevel0X 2 4" xfId="1481" xr:uid="{0DD7E6A2-F803-410D-95CB-6374DF8EF443}"/>
    <cellStyle name="SAPBEXHLevel0X 2 5" xfId="1832" xr:uid="{7ACAD0B0-1CA0-401B-BDC3-C8D476CAB99E}"/>
    <cellStyle name="SAPBEXHLevel0X 2 6" xfId="2090" xr:uid="{B6429C34-17CE-44E1-BEAB-BE2850C62CDF}"/>
    <cellStyle name="SAPBEXHLevel0X 2 7" xfId="2353" xr:uid="{F4CC2048-A095-496E-8BCB-BD00BF20385E}"/>
    <cellStyle name="SAPBEXHLevel0X 2 8" xfId="2603" xr:uid="{DD289EFA-9ED9-49EC-B394-72E890299FB2}"/>
    <cellStyle name="SAPBEXHLevel0X 2 9" xfId="2879" xr:uid="{E5377DA4-8224-4780-9CB1-8BFDE7399653}"/>
    <cellStyle name="SAPBEXHLevel0X 3" xfId="493" xr:uid="{00000000-0005-0000-0000-0000DB010000}"/>
    <cellStyle name="SAPBEXHLevel0X 3 10" xfId="3107" xr:uid="{5F6A4EC3-2A50-45E5-936D-DEB399AD063A}"/>
    <cellStyle name="SAPBEXHLevel0X 3 11" xfId="3398" xr:uid="{04F9AA21-C4D8-485B-BDE5-7EFF15F54E2D}"/>
    <cellStyle name="SAPBEXHLevel0X 3 12" xfId="3657" xr:uid="{5D8DE279-BDB7-4291-A7F1-8BCDB10B588F}"/>
    <cellStyle name="SAPBEXHLevel0X 3 13" xfId="3901" xr:uid="{38AB8507-BC30-4CFA-9D51-6B83A3939231}"/>
    <cellStyle name="SAPBEXHLevel0X 3 14" xfId="3957" xr:uid="{B99906C5-E0D5-41E8-8CF1-976C5C4D1717}"/>
    <cellStyle name="SAPBEXHLevel0X 3 15" xfId="4200" xr:uid="{1118ED8A-2AD0-4CE3-8420-D8A064E8F09B}"/>
    <cellStyle name="SAPBEXHLevel0X 3 2" xfId="1265" xr:uid="{D7084A19-158A-4AAB-B0CA-BD9BF500AF8F}"/>
    <cellStyle name="SAPBEXHLevel0X 3 3" xfId="1594" xr:uid="{8EEC1EF5-CB38-4B70-A530-914B8091A60B}"/>
    <cellStyle name="SAPBEXHLevel0X 3 4" xfId="1482" xr:uid="{5FFF492F-6EA5-470F-B7D9-880EF02A2DB8}"/>
    <cellStyle name="SAPBEXHLevel0X 3 5" xfId="1833" xr:uid="{A69D16F8-51F7-477B-8D45-89927F1CB8D1}"/>
    <cellStyle name="SAPBEXHLevel0X 3 6" xfId="2091" xr:uid="{FB63EE0F-C290-45F2-A49A-C4F117D00524}"/>
    <cellStyle name="SAPBEXHLevel0X 3 7" xfId="2354" xr:uid="{87EFA670-71CE-4255-9313-A0871988A941}"/>
    <cellStyle name="SAPBEXHLevel0X 3 8" xfId="2604" xr:uid="{3AC8AA7C-3102-499F-82B7-175382930703}"/>
    <cellStyle name="SAPBEXHLevel0X 3 9" xfId="2880" xr:uid="{78175B66-73CA-454E-8601-724E95582179}"/>
    <cellStyle name="SAPBEXHLevel0X 4" xfId="494" xr:uid="{00000000-0005-0000-0000-0000DC010000}"/>
    <cellStyle name="SAPBEXHLevel0X 4 10" xfId="2910" xr:uid="{C0682B4A-C3E8-43CC-A348-7AE6AA054CD6}"/>
    <cellStyle name="SAPBEXHLevel0X 4 11" xfId="3399" xr:uid="{9F62C9A2-716E-4492-95EA-C2378703A326}"/>
    <cellStyle name="SAPBEXHLevel0X 4 12" xfId="3658" xr:uid="{0D8C7D15-6717-4171-840D-F44E2CF31D6A}"/>
    <cellStyle name="SAPBEXHLevel0X 4 13" xfId="3902" xr:uid="{79EA3A67-D887-4456-BF56-F900B3458AE2}"/>
    <cellStyle name="SAPBEXHLevel0X 4 14" xfId="4153" xr:uid="{A9F4EA3D-CFF9-4795-85A9-CCCFB72032EE}"/>
    <cellStyle name="SAPBEXHLevel0X 4 15" xfId="4393" xr:uid="{867503FD-1E44-4C85-98F0-532C0F0A02C2}"/>
    <cellStyle name="SAPBEXHLevel0X 4 2" xfId="1266" xr:uid="{EF1501B2-1B17-47B6-900D-95B8DC463341}"/>
    <cellStyle name="SAPBEXHLevel0X 4 3" xfId="1595" xr:uid="{E740D334-467C-43BE-8EC4-D7643A4A1BBA}"/>
    <cellStyle name="SAPBEXHLevel0X 4 4" xfId="1483" xr:uid="{852332AB-3AC6-43B9-8172-CFDB141C591B}"/>
    <cellStyle name="SAPBEXHLevel0X 4 5" xfId="1557" xr:uid="{0935465F-0FB6-40A9-8DE9-9A915BB248BA}"/>
    <cellStyle name="SAPBEXHLevel0X 4 6" xfId="1894" xr:uid="{7BA86C35-68A0-47B4-B710-9870388858FC}"/>
    <cellStyle name="SAPBEXHLevel0X 4 7" xfId="2355" xr:uid="{0EEE97C0-FCC7-4473-8284-02FE22595C56}"/>
    <cellStyle name="SAPBEXHLevel0X 4 8" xfId="2605" xr:uid="{BBD5EEC5-45C3-40F4-B25F-D34576F1B01B}"/>
    <cellStyle name="SAPBEXHLevel0X 4 9" xfId="2881" xr:uid="{7CB90358-8408-4B48-A409-53E5CD06B321}"/>
    <cellStyle name="SAPBEXHLevel0X 5" xfId="495" xr:uid="{00000000-0005-0000-0000-0000DD010000}"/>
    <cellStyle name="SAPBEXHLevel0X 5 10" xfId="3108" xr:uid="{7AF8AF95-ACD1-4D00-BABE-3F8EC3A8B5BB}"/>
    <cellStyle name="SAPBEXHLevel0X 5 11" xfId="3400" xr:uid="{B77C78BE-F83F-4A1E-B203-225B88B87761}"/>
    <cellStyle name="SAPBEXHLevel0X 5 12" xfId="3659" xr:uid="{7CD506CB-D8AA-47D9-A5CD-2AC9EDE3CBC7}"/>
    <cellStyle name="SAPBEXHLevel0X 5 13" xfId="3711" xr:uid="{FA231CA2-EC9F-4DF5-8C7E-871B60179428}"/>
    <cellStyle name="SAPBEXHLevel0X 5 14" xfId="4154" xr:uid="{4B44065F-129B-4D36-BE39-A7A9A12D228E}"/>
    <cellStyle name="SAPBEXHLevel0X 5 15" xfId="4394" xr:uid="{107268F9-8DD1-411B-8995-9D104333BD3B}"/>
    <cellStyle name="SAPBEXHLevel0X 5 2" xfId="1267" xr:uid="{B2E9E5BB-6556-40BA-9822-031F68D439AA}"/>
    <cellStyle name="SAPBEXHLevel0X 5 3" xfId="1596" xr:uid="{A24C28F3-D6E0-4B30-8688-3F04640FB9B8}"/>
    <cellStyle name="SAPBEXHLevel0X 5 4" xfId="1484" xr:uid="{EB3E16A9-6788-4BE1-B0C4-72D5FAB99314}"/>
    <cellStyle name="SAPBEXHLevel0X 5 5" xfId="1834" xr:uid="{0C1EA687-0436-4919-BB32-F1897F3B379E}"/>
    <cellStyle name="SAPBEXHLevel0X 5 6" xfId="2092" xr:uid="{970C1CAB-A270-4898-8C14-D1ECBA26EF7E}"/>
    <cellStyle name="SAPBEXHLevel0X 5 7" xfId="2356" xr:uid="{EF63F46F-CF7C-48BA-96F8-F818580BB55A}"/>
    <cellStyle name="SAPBEXHLevel0X 5 8" xfId="2606" xr:uid="{48DD7BD6-60DE-431B-9A38-81FE22BC32E2}"/>
    <cellStyle name="SAPBEXHLevel0X 5 9" xfId="2883" xr:uid="{A07D4FB8-B63A-47AD-97AF-4DA4FC8EAC56}"/>
    <cellStyle name="SAPBEXHLevel0X 6" xfId="496" xr:uid="{00000000-0005-0000-0000-0000DE010000}"/>
    <cellStyle name="SAPBEXHLevel0X 6 10" xfId="3109" xr:uid="{3D5DC62A-2A6A-4C28-BC1F-67D8CA85096B}"/>
    <cellStyle name="SAPBEXHLevel0X 6 11" xfId="3401" xr:uid="{9A727ECE-9F5E-4ACC-A071-73BB978245BF}"/>
    <cellStyle name="SAPBEXHLevel0X 6 12" xfId="3660" xr:uid="{C102C939-1F1E-486A-9B66-15992E1D49E7}"/>
    <cellStyle name="SAPBEXHLevel0X 6 13" xfId="3903" xr:uid="{3BB19B49-5936-46FB-954A-8930BA81F483}"/>
    <cellStyle name="SAPBEXHLevel0X 6 14" xfId="4155" xr:uid="{52B4F989-7BDD-4584-AA69-41F9D4860EAB}"/>
    <cellStyle name="SAPBEXHLevel0X 6 15" xfId="4395" xr:uid="{9CDD3065-255B-4B65-A43E-CC391361AB80}"/>
    <cellStyle name="SAPBEXHLevel0X 6 2" xfId="1268" xr:uid="{BD301669-B0FC-428F-A2B7-DECF31E3A1D1}"/>
    <cellStyle name="SAPBEXHLevel0X 6 3" xfId="1597" xr:uid="{95B54BC3-4AE5-4998-8D3E-DBC122E609A8}"/>
    <cellStyle name="SAPBEXHLevel0X 6 4" xfId="1485" xr:uid="{A4E73973-15D2-4C89-B3B4-8CAFDF162503}"/>
    <cellStyle name="SAPBEXHLevel0X 6 5" xfId="1835" xr:uid="{D9DEC1B2-9A52-4246-8F9F-F1DA8A12B3CF}"/>
    <cellStyle name="SAPBEXHLevel0X 6 6" xfId="2093" xr:uid="{CA91189F-E0BE-47FF-8C3A-9E40403F0718}"/>
    <cellStyle name="SAPBEXHLevel0X 6 7" xfId="2357" xr:uid="{7B065BEA-69C9-4F9A-AA87-2DCB2EFAA2EB}"/>
    <cellStyle name="SAPBEXHLevel0X 6 8" xfId="2607" xr:uid="{F73F67CC-3403-4544-8750-F5F6FEACADCF}"/>
    <cellStyle name="SAPBEXHLevel0X 6 9" xfId="2884" xr:uid="{497F0BFE-390B-4D6B-B784-2D866D8C0336}"/>
    <cellStyle name="SAPBEXHLevel0X 7" xfId="497" xr:uid="{00000000-0005-0000-0000-0000DF010000}"/>
    <cellStyle name="SAPBEXHLevel0X 7 10" xfId="3110" xr:uid="{9A9E4AF4-2126-4634-A244-DEE499BB93D8}"/>
    <cellStyle name="SAPBEXHLevel0X 7 11" xfId="3402" xr:uid="{5B4A8AF0-4773-4016-A5B6-02261BDFA7B2}"/>
    <cellStyle name="SAPBEXHLevel0X 7 12" xfId="3661" xr:uid="{A3270D46-73D2-4099-8A9A-87EA9AA55589}"/>
    <cellStyle name="SAPBEXHLevel0X 7 13" xfId="3904" xr:uid="{08A42267-5B9F-4CEE-A547-9C26E0FD1AC2}"/>
    <cellStyle name="SAPBEXHLevel0X 7 14" xfId="4156" xr:uid="{7E05B943-EC76-430A-950B-9553052E6F8C}"/>
    <cellStyle name="SAPBEXHLevel0X 7 15" xfId="4396" xr:uid="{26C62C23-B391-402B-B050-4F4430FA23D4}"/>
    <cellStyle name="SAPBEXHLevel0X 7 2" xfId="1269" xr:uid="{4BB0F6C3-359B-4062-8921-9921FC76A4A9}"/>
    <cellStyle name="SAPBEXHLevel0X 7 3" xfId="1598" xr:uid="{A175082A-713A-4CB1-BF81-ED069AEB3AB6}"/>
    <cellStyle name="SAPBEXHLevel0X 7 4" xfId="1486" xr:uid="{8AE31037-7E97-4D92-8CB8-B39D0FE00C33}"/>
    <cellStyle name="SAPBEXHLevel0X 7 5" xfId="1836" xr:uid="{79AB4A1F-52B2-4E2B-8A0A-4D2D3EAADE8D}"/>
    <cellStyle name="SAPBEXHLevel0X 7 6" xfId="2094" xr:uid="{03D43188-0197-41E4-9B65-B6028D3C5846}"/>
    <cellStyle name="SAPBEXHLevel0X 7 7" xfId="2358" xr:uid="{4DD167DB-C3D6-44AC-AD21-686E8A871F75}"/>
    <cellStyle name="SAPBEXHLevel0X 7 8" xfId="2410" xr:uid="{5D568F43-6523-4F69-85B4-18F4A5251FED}"/>
    <cellStyle name="SAPBEXHLevel0X 7 9" xfId="2885" xr:uid="{B5161CE9-66A1-480C-A2A8-8448C9C867DE}"/>
    <cellStyle name="SAPBEXHLevel0X 8" xfId="498" xr:uid="{00000000-0005-0000-0000-0000E0010000}"/>
    <cellStyle name="SAPBEXHLevel0X 8 10" xfId="3111" xr:uid="{87F6CB77-E80E-4C64-9352-C5157B685051}"/>
    <cellStyle name="SAPBEXHLevel0X 8 11" xfId="3403" xr:uid="{38EBBAA7-D1E1-4FBF-97EF-C3FA30EEC542}"/>
    <cellStyle name="SAPBEXHLevel0X 8 12" xfId="3662" xr:uid="{59787A55-4C30-4D4A-9342-3975B4679DA1}"/>
    <cellStyle name="SAPBEXHLevel0X 8 13" xfId="3905" xr:uid="{21E4DFE4-F108-4CE5-BC2E-6E9658E9A079}"/>
    <cellStyle name="SAPBEXHLevel0X 8 14" xfId="4157" xr:uid="{2030C7AC-DBF2-45DD-AEC4-408F0EDA23FE}"/>
    <cellStyle name="SAPBEXHLevel0X 8 15" xfId="4397" xr:uid="{06036331-7BE8-4A27-A030-FBD5F9C22312}"/>
    <cellStyle name="SAPBEXHLevel0X 8 2" xfId="1270" xr:uid="{FF36F080-75CC-4568-94DF-96FB23A01689}"/>
    <cellStyle name="SAPBEXHLevel0X 8 3" xfId="1599" xr:uid="{4A04D641-BC8B-4B58-98F2-F3C72E658269}"/>
    <cellStyle name="SAPBEXHLevel0X 8 4" xfId="1487" xr:uid="{8D65513B-D014-4852-BC62-FC98CE2F9AD7}"/>
    <cellStyle name="SAPBEXHLevel0X 8 5" xfId="1837" xr:uid="{C2DAAB9F-CDCD-4FDF-A0A4-741F48554EF2}"/>
    <cellStyle name="SAPBEXHLevel0X 8 6" xfId="2095" xr:uid="{471CD3A5-AF28-4A2F-8761-7BB59B266D8B}"/>
    <cellStyle name="SAPBEXHLevel0X 8 7" xfId="2359" xr:uid="{66DCBF30-82E4-4395-A270-833DD6923FA7}"/>
    <cellStyle name="SAPBEXHLevel0X 8 8" xfId="2608" xr:uid="{1E41B7E2-DD95-468F-AB28-D02DC21054B1}"/>
    <cellStyle name="SAPBEXHLevel0X 8 9" xfId="2886" xr:uid="{2BA5B031-D521-4552-9C91-36C45B6BFC34}"/>
    <cellStyle name="SAPBEXHLevel0X 9" xfId="499" xr:uid="{00000000-0005-0000-0000-0000E1010000}"/>
    <cellStyle name="SAPBEXHLevel0X 9 10" xfId="3112" xr:uid="{85786414-D6B3-4797-B9AB-385D7A486AAD}"/>
    <cellStyle name="SAPBEXHLevel0X 9 11" xfId="3404" xr:uid="{349CFC79-50FF-4DA0-9E9B-8C5BA14C5E78}"/>
    <cellStyle name="SAPBEXHLevel0X 9 12" xfId="3729" xr:uid="{90062F23-C6D9-40EA-9004-0E26EC4C8F69}"/>
    <cellStyle name="SAPBEXHLevel0X 9 13" xfId="3906" xr:uid="{1709144C-7CAC-4DB5-9953-AA6945876706}"/>
    <cellStyle name="SAPBEXHLevel0X 9 14" xfId="4158" xr:uid="{AB2A8BD7-640C-4B74-90A9-F6DF40A66DFA}"/>
    <cellStyle name="SAPBEXHLevel0X 9 15" xfId="4398" xr:uid="{77D1ED9E-430C-48E8-BEA3-B597D6E0CC23}"/>
    <cellStyle name="SAPBEXHLevel0X 9 2" xfId="1271" xr:uid="{FA2B21CE-619E-45FA-B7A1-AC9058176315}"/>
    <cellStyle name="SAPBEXHLevel0X 9 3" xfId="1600" xr:uid="{68E58E3C-1235-402A-9C11-88F9D2E97723}"/>
    <cellStyle name="SAPBEXHLevel0X 9 4" xfId="1488" xr:uid="{A6BD288D-865D-4E82-AE33-C36998C328F3}"/>
    <cellStyle name="SAPBEXHLevel0X 9 5" xfId="1838" xr:uid="{A9AC40CE-C29E-4B7E-B2BE-29C10F472B4E}"/>
    <cellStyle name="SAPBEXHLevel0X 9 6" xfId="2096" xr:uid="{5485F554-9BF8-42D4-9831-1A13C163F67C}"/>
    <cellStyle name="SAPBEXHLevel0X 9 7" xfId="2360" xr:uid="{9CE5817E-F8D2-44D6-9AD0-997E0BAF890D}"/>
    <cellStyle name="SAPBEXHLevel0X 9 8" xfId="2609" xr:uid="{F0D7CD56-0952-4D06-9653-7E374F5BCA54}"/>
    <cellStyle name="SAPBEXHLevel0X 9 9" xfId="2887" xr:uid="{2537C6FA-BA07-4622-B4F0-9262445E8F71}"/>
    <cellStyle name="SAPBEXHLevel0X_7-р_Из_Системы" xfId="500" xr:uid="{00000000-0005-0000-0000-0000E2010000}"/>
    <cellStyle name="SAPBEXHLevel1" xfId="501" xr:uid="{00000000-0005-0000-0000-0000E3010000}"/>
    <cellStyle name="SAPBEXHLevel1 2" xfId="502" xr:uid="{00000000-0005-0000-0000-0000E4010000}"/>
    <cellStyle name="SAPBEXHLevel1 2 10" xfId="3114" xr:uid="{D1C3CF90-390F-4906-9F88-431613B9B794}"/>
    <cellStyle name="SAPBEXHLevel1 2 11" xfId="3480" xr:uid="{2CF0D082-62FB-4E9B-B622-D3D75642D834}"/>
    <cellStyle name="SAPBEXHLevel1 2 12" xfId="3663" xr:uid="{995CC836-4C17-4C09-A618-E808A4985B57}"/>
    <cellStyle name="SAPBEXHLevel1 2 13" xfId="3907" xr:uid="{E1080634-8A37-40EB-B724-B56869E679D2}"/>
    <cellStyle name="SAPBEXHLevel1 2 14" xfId="4219" xr:uid="{CDFF200B-699D-48C0-8686-2D154A4D3D0F}"/>
    <cellStyle name="SAPBEXHLevel1 2 15" xfId="4442" xr:uid="{E3BB3625-BEAE-4659-838E-69847A9127B3}"/>
    <cellStyle name="SAPBEXHLevel1 2 2" xfId="1273" xr:uid="{5DF472C5-B579-4067-BD12-4D97268A7527}"/>
    <cellStyle name="SAPBEXHLevel1 2 3" xfId="1602" xr:uid="{3C0B6E9D-6FC8-471B-8CBC-F27E16EFB3B7}"/>
    <cellStyle name="SAPBEXHLevel1 2 4" xfId="1490" xr:uid="{0B379F80-81C8-40B6-950D-FB2018046165}"/>
    <cellStyle name="SAPBEXHLevel1 2 5" xfId="1840" xr:uid="{E0D3F5D0-FC38-4A91-8977-20622373AD7E}"/>
    <cellStyle name="SAPBEXHLevel1 2 6" xfId="2098" xr:uid="{2836E199-02DF-4BE3-B695-ED5B621AE742}"/>
    <cellStyle name="SAPBEXHLevel1 2 7" xfId="2434" xr:uid="{96805E63-D920-4267-B754-0F3C7E562A94}"/>
    <cellStyle name="SAPBEXHLevel1 2 8" xfId="2611" xr:uid="{A2ED5DBD-8577-4C97-90B4-B074EB436596}"/>
    <cellStyle name="SAPBEXHLevel1 2 9" xfId="2889" xr:uid="{57B55FE5-E1DD-414B-8300-48D939335E90}"/>
    <cellStyle name="SAPBEXHLevel1 3" xfId="503" xr:uid="{00000000-0005-0000-0000-0000E5010000}"/>
    <cellStyle name="SAPBEXHLevel1 3 10" xfId="3185" xr:uid="{69FEEEF8-43E5-4FA6-A442-5A9712D74FE1}"/>
    <cellStyle name="SAPBEXHLevel1 3 11" xfId="3484" xr:uid="{609EC51A-30AD-4257-9782-EF3CE8CA27AA}"/>
    <cellStyle name="SAPBEXHLevel1 3 12" xfId="3664" xr:uid="{679C0BE4-9C0C-48FA-A3D8-BB639D5FC51E}"/>
    <cellStyle name="SAPBEXHLevel1 3 13" xfId="3908" xr:uid="{125F4B1F-3307-4FB6-9AB8-F96A73FD117F}"/>
    <cellStyle name="SAPBEXHLevel1 3 14" xfId="4221" xr:uid="{A899A18C-0E97-46BD-9154-87F5491FC1F9}"/>
    <cellStyle name="SAPBEXHLevel1 3 15" xfId="4444" xr:uid="{4503510C-2A1E-4070-835B-9108911EA031}"/>
    <cellStyle name="SAPBEXHLevel1 3 2" xfId="1274" xr:uid="{88450947-2507-45BA-A961-D3690ED6661E}"/>
    <cellStyle name="SAPBEXHLevel1 3 3" xfId="1603" xr:uid="{25900293-08B5-48BA-A686-C84471B2490F}"/>
    <cellStyle name="SAPBEXHLevel1 3 4" xfId="1491" xr:uid="{C16BA829-A2BB-4D25-9CD7-C6EF36A96CC6}"/>
    <cellStyle name="SAPBEXHLevel1 3 5" xfId="1914" xr:uid="{F5986E54-6E13-4CEF-91AD-086949B30215}"/>
    <cellStyle name="SAPBEXHLevel1 3 6" xfId="2173" xr:uid="{FE8C19A7-5280-4586-BCB2-50D9276BF6F0}"/>
    <cellStyle name="SAPBEXHLevel1 3 7" xfId="2361" xr:uid="{9710DE2C-E797-4D8D-9973-88326AB9757F}"/>
    <cellStyle name="SAPBEXHLevel1 3 8" xfId="2612" xr:uid="{DEE3C520-7FD3-43F3-97F2-571A294984DF}"/>
    <cellStyle name="SAPBEXHLevel1 3 9" xfId="2890" xr:uid="{06615A94-B3A5-4003-B647-28F0315285E3}"/>
    <cellStyle name="SAPBEXHLevel1 4" xfId="504" xr:uid="{00000000-0005-0000-0000-0000E6010000}"/>
    <cellStyle name="SAPBEXHLevel1 4 10" xfId="3187" xr:uid="{50FE3CDC-8355-4120-9D2A-FEBA9B054B7F}"/>
    <cellStyle name="SAPBEXHLevel1 4 11" xfId="3405" xr:uid="{4AAA8849-7828-4992-AB68-ACF2A556BD3D}"/>
    <cellStyle name="SAPBEXHLevel1 4 12" xfId="3665" xr:uid="{71AF7090-6D38-47F7-A580-ED93A1E61101}"/>
    <cellStyle name="SAPBEXHLevel1 4 13" xfId="3977" xr:uid="{73981BBE-63C3-4019-BB06-A7FDB7BBE6A2}"/>
    <cellStyle name="SAPBEXHLevel1 4 14" xfId="4225" xr:uid="{1A23DFB6-CC91-4863-9E17-5F84076707AB}"/>
    <cellStyle name="SAPBEXHLevel1 4 15" xfId="4448" xr:uid="{03DF193C-8AB3-49FB-B991-509A4E853073}"/>
    <cellStyle name="SAPBEXHLevel1 4 2" xfId="1275" xr:uid="{2BD0165B-ECC1-4E59-9F05-AB04C6C501F1}"/>
    <cellStyle name="SAPBEXHLevel1 4 3" xfId="1604" xr:uid="{444A32CA-EFDE-4E1C-913C-9A38F1B42D62}"/>
    <cellStyle name="SAPBEXHLevel1 4 4" xfId="1492" xr:uid="{CD629A88-FBFE-4E04-A7C5-5785E7A810F3}"/>
    <cellStyle name="SAPBEXHLevel1 4 5" xfId="1916" xr:uid="{70CC27F3-6234-4FE3-BCB7-D489FDB40A0B}"/>
    <cellStyle name="SAPBEXHLevel1 4 6" xfId="2175" xr:uid="{CFB0B79C-5073-43EA-B175-7544D5491158}"/>
    <cellStyle name="SAPBEXHLevel1 4 7" xfId="2362" xr:uid="{2C391060-4460-4AF4-A6B2-00F64239D97D}"/>
    <cellStyle name="SAPBEXHLevel1 4 8" xfId="2613" xr:uid="{CE38C3CA-C83D-469D-8843-53E507358D53}"/>
    <cellStyle name="SAPBEXHLevel1 4 9" xfId="2891" xr:uid="{5AC15AA9-D5A5-4FAD-89FF-B092E2603698}"/>
    <cellStyle name="SAPBEXHLevel1 5" xfId="505" xr:uid="{00000000-0005-0000-0000-0000E7010000}"/>
    <cellStyle name="SAPBEXHLevel1 5 10" xfId="3191" xr:uid="{4B6698F7-12AE-4BDF-9B7A-B7EBDA3343C9}"/>
    <cellStyle name="SAPBEXHLevel1 5 11" xfId="3406" xr:uid="{40ED4BA4-5D7F-4C4D-B4FF-9FFFC0F579BA}"/>
    <cellStyle name="SAPBEXHLevel1 5 12" xfId="3666" xr:uid="{701F90B2-AA20-4CED-8F76-234207293B2F}"/>
    <cellStyle name="SAPBEXHLevel1 5 13" xfId="3979" xr:uid="{D58DF1C8-4D75-4226-B1A2-A57620C572A8}"/>
    <cellStyle name="SAPBEXHLevel1 5 14" xfId="4159" xr:uid="{72759BD9-43F5-4399-8AEA-D79876EC3BA0}"/>
    <cellStyle name="SAPBEXHLevel1 5 15" xfId="4399" xr:uid="{A44DAD8F-CDAE-47C1-B252-91CF473FB45E}"/>
    <cellStyle name="SAPBEXHLevel1 5 2" xfId="1276" xr:uid="{8CEBAFA4-8C52-47F8-B35D-4A7CCEF3CFF7}"/>
    <cellStyle name="SAPBEXHLevel1 5 3" xfId="1605" xr:uid="{D1183984-FE2D-4187-89F5-CA6C145B2B3D}"/>
    <cellStyle name="SAPBEXHLevel1 5 4" xfId="1494" xr:uid="{41F764BB-32CE-4907-B394-90D950399A78}"/>
    <cellStyle name="SAPBEXHLevel1 5 5" xfId="1920" xr:uid="{F6973FE5-B0BC-4D15-957E-F0C222AC61BA}"/>
    <cellStyle name="SAPBEXHLevel1 5 6" xfId="2179" xr:uid="{393A7C50-FE5E-4DC5-A11C-667D748ABB7E}"/>
    <cellStyle name="SAPBEXHLevel1 5 7" xfId="2363" xr:uid="{5E7BE56B-09CE-4BB9-9726-4F5949498983}"/>
    <cellStyle name="SAPBEXHLevel1 5 8" xfId="2614" xr:uid="{A000DEDA-D5C0-4732-98C1-171EE712F229}"/>
    <cellStyle name="SAPBEXHLevel1 5 9" xfId="2892" xr:uid="{3AB9DCC1-B360-4DA4-A7BD-1F630912B5F8}"/>
    <cellStyle name="SAPBEXHLevel1 6" xfId="506" xr:uid="{00000000-0005-0000-0000-0000E8010000}"/>
    <cellStyle name="SAPBEXHLevel1 6 10" xfId="3115" xr:uid="{46D3859E-B632-444E-A7A5-FA87EF8CE821}"/>
    <cellStyle name="SAPBEXHLevel1 6 11" xfId="3407" xr:uid="{441C61E1-C21F-4644-95AD-68F7C04AAAD9}"/>
    <cellStyle name="SAPBEXHLevel1 6 12" xfId="3725" xr:uid="{EC0FEE39-91C7-43FE-BEC9-DF331DB70E5C}"/>
    <cellStyle name="SAPBEXHLevel1 6 13" xfId="3983" xr:uid="{C3AB2E57-2FDD-4A72-8865-E9DC8553342A}"/>
    <cellStyle name="SAPBEXHLevel1 6 14" xfId="4160" xr:uid="{94AD5E69-D095-4D3A-A0E4-DCFC60A52D7E}"/>
    <cellStyle name="SAPBEXHLevel1 6 15" xfId="4400" xr:uid="{CB0735A3-0B57-4FD3-B033-9F61EFCD007A}"/>
    <cellStyle name="SAPBEXHLevel1 6 2" xfId="1277" xr:uid="{1D07B681-8E2B-42BA-B727-FBDA5176ACF9}"/>
    <cellStyle name="SAPBEXHLevel1 6 3" xfId="1606" xr:uid="{4FA30AD7-3D3E-4E16-AD6C-1929BFF59381}"/>
    <cellStyle name="SAPBEXHLevel1 6 4" xfId="1495" xr:uid="{DA9DDFF7-32B2-4E0D-AD55-396C91DC730C}"/>
    <cellStyle name="SAPBEXHLevel1 6 5" xfId="1841" xr:uid="{B37D7191-1AB2-49E9-ADD5-A5DAA2BB2118}"/>
    <cellStyle name="SAPBEXHLevel1 6 6" xfId="2099" xr:uid="{25DED635-3434-4745-857B-2440D2AFAF2B}"/>
    <cellStyle name="SAPBEXHLevel1 6 7" xfId="2364" xr:uid="{DCE70C86-7A6A-4D75-8379-82B6CAF4CFA0}"/>
    <cellStyle name="SAPBEXHLevel1 6 8" xfId="2683" xr:uid="{9C93C971-B02D-4949-999C-97532C1A6E34}"/>
    <cellStyle name="SAPBEXHLevel1 6 9" xfId="2676" xr:uid="{60602F86-AC56-4D67-A4F9-7D4D1542AC39}"/>
    <cellStyle name="SAPBEXHLevel1 7" xfId="507" xr:uid="{00000000-0005-0000-0000-0000E9010000}"/>
    <cellStyle name="SAPBEXHLevel1 7 10" xfId="3116" xr:uid="{527B1698-26FD-4265-97F3-F77BFA800E25}"/>
    <cellStyle name="SAPBEXHLevel1 7 11" xfId="3408" xr:uid="{E139F8E5-141E-4A28-8F31-E493DF4E5DBB}"/>
    <cellStyle name="SAPBEXHLevel1 7 12" xfId="3667" xr:uid="{2A6FCDE5-B87F-4C2F-9E59-AA2A795C2019}"/>
    <cellStyle name="SAPBEXHLevel1 7 13" xfId="3909" xr:uid="{E316A1B1-C597-4B81-B6F3-6735ED9569BC}"/>
    <cellStyle name="SAPBEXHLevel1 7 14" xfId="4161" xr:uid="{FCFDACC7-971D-440A-9E17-64ACCF8628F0}"/>
    <cellStyle name="SAPBEXHLevel1 7 15" xfId="4401" xr:uid="{35176393-59CC-43D9-98D1-24DBE7E3A98A}"/>
    <cellStyle name="SAPBEXHLevel1 7 2" xfId="1278" xr:uid="{78885DF4-4F83-4D98-9AD8-08AC8F03A62B}"/>
    <cellStyle name="SAPBEXHLevel1 7 3" xfId="1607" xr:uid="{28E15CB6-96F7-4D00-896F-A2B8DBAACFD3}"/>
    <cellStyle name="SAPBEXHLevel1 7 4" xfId="1496" xr:uid="{BBB948A0-5A72-4288-9C1E-272558A2449E}"/>
    <cellStyle name="SAPBEXHLevel1 7 5" xfId="1842" xr:uid="{F99B002E-F582-4FB5-88E4-A2527A3650F0}"/>
    <cellStyle name="SAPBEXHLevel1 7 6" xfId="2100" xr:uid="{F0971CF2-460A-469C-9539-BB399080439E}"/>
    <cellStyle name="SAPBEXHLevel1 7 7" xfId="2426" xr:uid="{2ED749FA-91B6-4402-8D5F-50A282BA9121}"/>
    <cellStyle name="SAPBEXHLevel1 7 8" xfId="2685" xr:uid="{513825B5-3175-4ABD-8D3F-217C570DC1E0}"/>
    <cellStyle name="SAPBEXHLevel1 7 9" xfId="2893" xr:uid="{5B555EB2-4603-45E0-9EA1-A772A52F8039}"/>
    <cellStyle name="SAPBEXHLevel1_7y-отчетная_РЖД_2009_04" xfId="508" xr:uid="{00000000-0005-0000-0000-0000EA010000}"/>
    <cellStyle name="SAPBEXHLevel1X" xfId="509" xr:uid="{00000000-0005-0000-0000-0000EB010000}"/>
    <cellStyle name="SAPBEXHLevel1X 2" xfId="510" xr:uid="{00000000-0005-0000-0000-0000EC010000}"/>
    <cellStyle name="SAPBEXHLevel1X 2 10" xfId="3181" xr:uid="{77BBFECF-8012-4923-964C-54F8FF6A7101}"/>
    <cellStyle name="SAPBEXHLevel1X 2 11" xfId="3410" xr:uid="{93D1EB1E-5716-4F97-9FE3-5150C26DC37A}"/>
    <cellStyle name="SAPBEXHLevel1X 2 12" xfId="3668" xr:uid="{8A180D82-10ED-44B4-9B7E-6CFE50BC11BD}"/>
    <cellStyle name="SAPBEXHLevel1X 2 13" xfId="3910" xr:uid="{C278B534-8F2A-4701-B42F-3028F2E528BC}"/>
    <cellStyle name="SAPBEXHLevel1X 2 14" xfId="4162" xr:uid="{B27C107F-9D77-43F5-AD7D-46239052ED47}"/>
    <cellStyle name="SAPBEXHLevel1X 2 15" xfId="4402" xr:uid="{A1DDFE55-D480-447B-B777-5B2FF79A213F}"/>
    <cellStyle name="SAPBEXHLevel1X 2 2" xfId="1279" xr:uid="{62330900-87F0-4CD7-B53B-0A779A0EC8B9}"/>
    <cellStyle name="SAPBEXHLevel1X 2 3" xfId="1609" xr:uid="{FBA587AC-5D27-4039-BD01-03D5859F6C8B}"/>
    <cellStyle name="SAPBEXHLevel1X 2 4" xfId="1497" xr:uid="{A383C591-D128-4932-B439-206875D5021D}"/>
    <cellStyle name="SAPBEXHLevel1X 2 5" xfId="1910" xr:uid="{ABF754F1-A2DA-4615-B95A-DC13BE56C46E}"/>
    <cellStyle name="SAPBEXHLevel1X 2 6" xfId="2169" xr:uid="{EB6EA992-A26D-4A67-AE04-F7D706EF5AFF}"/>
    <cellStyle name="SAPBEXHLevel1X 2 7" xfId="2366" xr:uid="{A4B30D7F-983A-41B5-91D0-32C6A873AFBE}"/>
    <cellStyle name="SAPBEXHLevel1X 2 8" xfId="2616" xr:uid="{E08A42B1-E0FD-405A-93AF-B2493EDD5A5F}"/>
    <cellStyle name="SAPBEXHLevel1X 2 9" xfId="2895" xr:uid="{6848708C-7BFD-4F77-8D70-937507A1AAA9}"/>
    <cellStyle name="SAPBEXHLevel1X 3" xfId="511" xr:uid="{00000000-0005-0000-0000-0000ED010000}"/>
    <cellStyle name="SAPBEXHLevel1X 3 10" xfId="3117" xr:uid="{CA93C781-87BB-4227-8C43-6B00E4B8C76C}"/>
    <cellStyle name="SAPBEXHLevel1X 3 11" xfId="3411" xr:uid="{056BDB03-FB7D-43AF-BA6D-0C76DEB93E15}"/>
    <cellStyle name="SAPBEXHLevel1X 3 12" xfId="3669" xr:uid="{C2BDAC0B-1E27-4229-827B-FA85C9D53632}"/>
    <cellStyle name="SAPBEXHLevel1X 3 13" xfId="3973" xr:uid="{89EC0C8B-FDCD-4517-B917-227B7FC58E97}"/>
    <cellStyle name="SAPBEXHLevel1X 3 14" xfId="4163" xr:uid="{FC561FF3-7635-469E-98F8-EF7A610B83E9}"/>
    <cellStyle name="SAPBEXHLevel1X 3 15" xfId="4403" xr:uid="{C88CDE3F-B6B5-41CD-8A24-1F0C6FB71908}"/>
    <cellStyle name="SAPBEXHLevel1X 3 2" xfId="1280" xr:uid="{450DBE35-60B3-43CC-8AC1-8F0609648761}"/>
    <cellStyle name="SAPBEXHLevel1X 3 3" xfId="1610" xr:uid="{DFC92C85-3301-45A0-B83C-FCC65278579D}"/>
    <cellStyle name="SAPBEXHLevel1X 3 4" xfId="1498" xr:uid="{C5E2CFD6-F996-4233-9F14-D4D7A8B2EB1B}"/>
    <cellStyle name="SAPBEXHLevel1X 3 5" xfId="1844" xr:uid="{5A704932-25E1-4755-9882-1BF337347DE2}"/>
    <cellStyle name="SAPBEXHLevel1X 3 6" xfId="2102" xr:uid="{F9546487-1251-44B7-A718-C1C3A82C80AE}"/>
    <cellStyle name="SAPBEXHLevel1X 3 7" xfId="2367" xr:uid="{F3FA7490-B524-4570-B1E7-B3CF102661BC}"/>
    <cellStyle name="SAPBEXHLevel1X 3 8" xfId="2617" xr:uid="{051DC691-C7EA-428D-8A06-E1F678CB8254}"/>
    <cellStyle name="SAPBEXHLevel1X 3 9" xfId="2896" xr:uid="{0BBF69C7-712D-47B2-81E6-CC5362BABF24}"/>
    <cellStyle name="SAPBEXHLevel1X 4" xfId="512" xr:uid="{00000000-0005-0000-0000-0000EE010000}"/>
    <cellStyle name="SAPBEXHLevel1X 4 10" xfId="3118" xr:uid="{C7B16DE2-E2D9-407F-86A0-DBA61B11C44D}"/>
    <cellStyle name="SAPBEXHLevel1X 4 11" xfId="3412" xr:uid="{CD827E33-64BE-4C48-A094-6D921F960448}"/>
    <cellStyle name="SAPBEXHLevel1X 4 12" xfId="3462" xr:uid="{20C65397-375D-47B2-9998-33AE37A39878}"/>
    <cellStyle name="SAPBEXHLevel1X 4 13" xfId="3911" xr:uid="{9A05E514-24D7-4CDF-B8CF-0E48895D1819}"/>
    <cellStyle name="SAPBEXHLevel1X 4 14" xfId="4164" xr:uid="{E934F884-3437-4E37-9C9F-A2E2A68A3414}"/>
    <cellStyle name="SAPBEXHLevel1X 4 15" xfId="4404" xr:uid="{ABAD45A2-394A-4C52-94BC-187444793005}"/>
    <cellStyle name="SAPBEXHLevel1X 4 2" xfId="1281" xr:uid="{E50F94FD-C25E-4F80-8145-CB2D24634B84}"/>
    <cellStyle name="SAPBEXHLevel1X 4 3" xfId="1611" xr:uid="{0D4EDA9F-E11D-4F88-8067-D45208E94EE8}"/>
    <cellStyle name="SAPBEXHLevel1X 4 4" xfId="1499" xr:uid="{2854A900-3371-4C68-A83F-B3A62E6AB865}"/>
    <cellStyle name="SAPBEXHLevel1X 4 5" xfId="1845" xr:uid="{E31D8E9D-51C1-41AE-9581-289F65BB1211}"/>
    <cellStyle name="SAPBEXHLevel1X 4 6" xfId="2103" xr:uid="{3538D6D7-A3CC-4E6B-A61A-E24CDC45EE1F}"/>
    <cellStyle name="SAPBEXHLevel1X 4 7" xfId="2368" xr:uid="{22A86589-EEFC-4E03-B8F5-1F70780DFDE4}"/>
    <cellStyle name="SAPBEXHLevel1X 4 8" xfId="2618" xr:uid="{6551EFA0-12B3-44DD-9E2A-3918DB12FAA3}"/>
    <cellStyle name="SAPBEXHLevel1X 4 9" xfId="2897" xr:uid="{78397FC2-2E4D-42A5-ACDA-573AD160562D}"/>
    <cellStyle name="SAPBEXHLevel1X 5" xfId="513" xr:uid="{00000000-0005-0000-0000-0000EF010000}"/>
    <cellStyle name="SAPBEXHLevel1X 5 10" xfId="3119" xr:uid="{85897C85-5A12-4F31-B3D8-EF464A8C9EAE}"/>
    <cellStyle name="SAPBEXHLevel1X 5 11" xfId="3413" xr:uid="{C60F3FED-1B73-497F-8CE3-255C4189E903}"/>
    <cellStyle name="SAPBEXHLevel1X 5 12" xfId="3461" xr:uid="{F2C4EC39-5499-4BFB-B95A-9D352EC4597D}"/>
    <cellStyle name="SAPBEXHLevel1X 5 13" xfId="3912" xr:uid="{7FCF845D-C35D-4ABA-900B-5000407AC48B}"/>
    <cellStyle name="SAPBEXHLevel1X 5 14" xfId="4165" xr:uid="{69E0CCE9-BBBC-4297-8DCB-4D9B0768F2A6}"/>
    <cellStyle name="SAPBEXHLevel1X 5 15" xfId="4405" xr:uid="{33F6370B-65D1-46B6-9F79-0F0774AED645}"/>
    <cellStyle name="SAPBEXHLevel1X 5 2" xfId="1282" xr:uid="{6A00C0C4-CC16-4BEC-8915-3237DEEBBE99}"/>
    <cellStyle name="SAPBEXHLevel1X 5 3" xfId="1612" xr:uid="{0AA82C90-53F3-4E51-82BA-8E57236ED48E}"/>
    <cellStyle name="SAPBEXHLevel1X 5 4" xfId="1508" xr:uid="{E78C8BC2-2BEE-4176-8EB5-D4F0794CF28F}"/>
    <cellStyle name="SAPBEXHLevel1X 5 5" xfId="1846" xr:uid="{E7E9A789-1A55-49E9-8582-3E7E68974DD1}"/>
    <cellStyle name="SAPBEXHLevel1X 5 6" xfId="2104" xr:uid="{34475BDC-817A-485C-8D7E-8DCF35722035}"/>
    <cellStyle name="SAPBEXHLevel1X 5 7" xfId="2156" xr:uid="{B9349A2F-2933-42BA-8461-387CEF323216}"/>
    <cellStyle name="SAPBEXHLevel1X 5 8" xfId="2679" xr:uid="{D00942BF-A9AB-4B6B-B9DE-FB08C579E4BA}"/>
    <cellStyle name="SAPBEXHLevel1X 5 9" xfId="2898" xr:uid="{FF4D94A2-CB5B-42C5-8360-9681D4D56E30}"/>
    <cellStyle name="SAPBEXHLevel1X 6" xfId="514" xr:uid="{00000000-0005-0000-0000-0000F0010000}"/>
    <cellStyle name="SAPBEXHLevel1X 6 10" xfId="3120" xr:uid="{DD554BC7-2AA8-4F15-BE36-A15BE839784C}"/>
    <cellStyle name="SAPBEXHLevel1X 6 11" xfId="3168" xr:uid="{7DE39D11-FA06-49EC-956F-AEF352F08E82}"/>
    <cellStyle name="SAPBEXHLevel1X 6 12" xfId="3470" xr:uid="{05449A14-0EA5-439E-8E8E-08283135A990}"/>
    <cellStyle name="SAPBEXHLevel1X 6 13" xfId="3913" xr:uid="{EA20F514-8C77-4828-AA54-E4591741BCBC}"/>
    <cellStyle name="SAPBEXHLevel1X 6 14" xfId="4166" xr:uid="{61A09B8A-75EE-4A65-A82B-1774E2C5F2E9}"/>
    <cellStyle name="SAPBEXHLevel1X 6 15" xfId="4406" xr:uid="{DBDC5489-C75B-4B29-BE78-67034BA8BD81}"/>
    <cellStyle name="SAPBEXHLevel1X 6 2" xfId="1283" xr:uid="{4E34CE61-D324-4DD7-8119-8F159063CB8A}"/>
    <cellStyle name="SAPBEXHLevel1X 6 3" xfId="1613" xr:uid="{65E3F446-E996-4868-8F4E-23F23F446979}"/>
    <cellStyle name="SAPBEXHLevel1X 6 4" xfId="1585" xr:uid="{7D354174-D040-4978-979A-5EF06B6C55E3}"/>
    <cellStyle name="SAPBEXHLevel1X 6 5" xfId="1847" xr:uid="{B94AD0F3-F56E-4647-8BF5-48CFD9AA6A94}"/>
    <cellStyle name="SAPBEXHLevel1X 6 6" xfId="2105" xr:uid="{6BD95A95-E434-499D-B542-C559D4D8BDDF}"/>
    <cellStyle name="SAPBEXHLevel1X 6 7" xfId="2155" xr:uid="{A7525BBA-0260-43B7-AB67-7EEE73097C2F}"/>
    <cellStyle name="SAPBEXHLevel1X 6 8" xfId="2619" xr:uid="{18685074-3449-4CA3-8093-869B5609FA78}"/>
    <cellStyle name="SAPBEXHLevel1X 6 9" xfId="2899" xr:uid="{414440AD-79B8-4AC6-972B-E6CDFA2E15DE}"/>
    <cellStyle name="SAPBEXHLevel1X 7" xfId="515" xr:uid="{00000000-0005-0000-0000-0000F1010000}"/>
    <cellStyle name="SAPBEXHLevel1X 7 10" xfId="3121" xr:uid="{0DA8D305-E90D-438F-95EF-66E6D41C6812}"/>
    <cellStyle name="SAPBEXHLevel1X 7 11" xfId="3167" xr:uid="{7DC5434B-3A7F-455C-8CE4-7251A36B17D1}"/>
    <cellStyle name="SAPBEXHLevel1X 7 12" xfId="3670" xr:uid="{EF4A519B-D52B-434F-92FB-69A082F843F6}"/>
    <cellStyle name="SAPBEXHLevel1X 7 13" xfId="3914" xr:uid="{4DEAC0A1-36BF-401A-8F40-758DA82E8FEE}"/>
    <cellStyle name="SAPBEXHLevel1X 7 14" xfId="3960" xr:uid="{6850023D-A64A-4660-8599-DBEEF3146545}"/>
    <cellStyle name="SAPBEXHLevel1X 7 15" xfId="4203" xr:uid="{80B9F7C2-42E6-4584-9B92-92BEB2274480}"/>
    <cellStyle name="SAPBEXHLevel1X 7 2" xfId="1284" xr:uid="{F0C39F3D-70C0-4F87-AB32-80B8040FB062}"/>
    <cellStyle name="SAPBEXHLevel1X 7 3" xfId="1614" xr:uid="{6EF8C838-B45A-40B2-952F-949ADB107A8C}"/>
    <cellStyle name="SAPBEXHLevel1X 7 4" xfId="1589" xr:uid="{E651E9AC-F308-416D-ADC9-988F0F5591A8}"/>
    <cellStyle name="SAPBEXHLevel1X 7 5" xfId="1848" xr:uid="{501C7673-A159-48F8-B85F-C84437FFF2B0}"/>
    <cellStyle name="SAPBEXHLevel1X 7 6" xfId="2106" xr:uid="{ED60D480-6774-4819-B4AC-925B05CAB0BB}"/>
    <cellStyle name="SAPBEXHLevel1X 7 7" xfId="2164" xr:uid="{AC37F80A-CDBB-495F-9000-C9E5E408E123}"/>
    <cellStyle name="SAPBEXHLevel1X 7 8" xfId="2620" xr:uid="{50FAF2E0-B69A-4341-A7B4-FB6016C5EF03}"/>
    <cellStyle name="SAPBEXHLevel1X 7 9" xfId="2900" xr:uid="{257F43B0-65E0-4B0A-BA43-E38933220D7A}"/>
    <cellStyle name="SAPBEXHLevel1X 8" xfId="516" xr:uid="{00000000-0005-0000-0000-0000F2010000}"/>
    <cellStyle name="SAPBEXHLevel1X 8 10" xfId="2914" xr:uid="{53C104B3-CF08-4036-9C54-1B9C7B3B0D43}"/>
    <cellStyle name="SAPBEXHLevel1X 8 11" xfId="3176" xr:uid="{0A6D1287-5965-43B5-9AE8-806E39AF18DD}"/>
    <cellStyle name="SAPBEXHLevel1X 8 12" xfId="3460" xr:uid="{71A6342D-498F-4329-B2CE-0E446563C637}"/>
    <cellStyle name="SAPBEXHLevel1X 8 13" xfId="3915" xr:uid="{C12620EE-8AF4-4555-8D05-81EC6682EF26}"/>
    <cellStyle name="SAPBEXHLevel1X 8 14" xfId="3959" xr:uid="{5FB1D692-974D-4045-9EDF-494D4EA67A7D}"/>
    <cellStyle name="SAPBEXHLevel1X 8 15" xfId="4202" xr:uid="{65944C08-21FB-40FE-B453-E86142CFB042}"/>
    <cellStyle name="SAPBEXHLevel1X 8 2" xfId="1285" xr:uid="{D17446FD-832F-4E5F-9EBB-A76CE236F0DF}"/>
    <cellStyle name="SAPBEXHLevel1X 8 3" xfId="1615" xr:uid="{9F8717F7-5326-4351-B28C-A2B4B08E9532}"/>
    <cellStyle name="SAPBEXHLevel1X 8 4" xfId="1510" xr:uid="{E0E7B3C0-29F6-4E93-AA6C-243E8737305C}"/>
    <cellStyle name="SAPBEXHLevel1X 8 5" xfId="1564" xr:uid="{20075C58-6732-4D1B-A83A-AEB6EE6454E2}"/>
    <cellStyle name="SAPBEXHLevel1X 8 6" xfId="1898" xr:uid="{AD204859-9EBC-4896-BC2A-498D65FE6413}"/>
    <cellStyle name="SAPBEXHLevel1X 8 7" xfId="2369" xr:uid="{7E853EEF-D35A-4905-A438-4CB09DA05ADF}"/>
    <cellStyle name="SAPBEXHLevel1X 8 8" xfId="2621" xr:uid="{C0FDC176-3A13-41FA-92BD-E935E1653332}"/>
    <cellStyle name="SAPBEXHLevel1X 8 9" xfId="2901" xr:uid="{A9F9677F-4C36-4C00-8CD4-5CFAF5E0C19B}"/>
    <cellStyle name="SAPBEXHLevel1X 9" xfId="517" xr:uid="{00000000-0005-0000-0000-0000F3010000}"/>
    <cellStyle name="SAPBEXHLevel1X 9 10" xfId="2913" xr:uid="{0C2B9A6C-480A-474D-9719-284F11F630AE}"/>
    <cellStyle name="SAPBEXHLevel1X 9 11" xfId="3414" xr:uid="{0006CAEC-1BD0-49B6-BCAC-6EE0BB7D5A86}"/>
    <cellStyle name="SAPBEXHLevel1X 9 12" xfId="3672" xr:uid="{2E9B674A-37C3-4F5F-A98C-D2A973DB3448}"/>
    <cellStyle name="SAPBEXHLevel1X 9 13" xfId="3713" xr:uid="{25DBB176-3479-4139-A5EF-C1C7E8D695CD}"/>
    <cellStyle name="SAPBEXHLevel1X 9 14" xfId="3968" xr:uid="{45785E4C-CF83-400C-8ACF-F46FFE2B5B94}"/>
    <cellStyle name="SAPBEXHLevel1X 9 15" xfId="4211" xr:uid="{8F4A3886-2AAA-4A2A-A5EB-B4C480BF935E}"/>
    <cellStyle name="SAPBEXHLevel1X 9 2" xfId="1286" xr:uid="{0BCD1D8C-D02B-45C9-B245-3563344E000C}"/>
    <cellStyle name="SAPBEXHLevel1X 9 3" xfId="1616" xr:uid="{73E64583-A05A-4DF6-A7B3-86A3C252A320}"/>
    <cellStyle name="SAPBEXHLevel1X 9 4" xfId="1511" xr:uid="{A155A092-F4B3-4FD3-A10D-02F225550D06}"/>
    <cellStyle name="SAPBEXHLevel1X 9 5" xfId="1563" xr:uid="{27835510-D106-4067-9E32-248B704899C4}"/>
    <cellStyle name="SAPBEXHLevel1X 9 6" xfId="1897" xr:uid="{668CA377-99C8-48FD-B793-BE6CCC2E3F3D}"/>
    <cellStyle name="SAPBEXHLevel1X 9 7" xfId="2154" xr:uid="{D7A1CABF-7007-4144-B797-5D329D6DE5B1}"/>
    <cellStyle name="SAPBEXHLevel1X 9 8" xfId="2622" xr:uid="{FF61DA9B-AAFA-4411-AA4A-4D816457D9E7}"/>
    <cellStyle name="SAPBEXHLevel1X 9 9" xfId="2902" xr:uid="{B321EBCB-A4AD-4B81-B090-3947E14D519D}"/>
    <cellStyle name="SAPBEXHLevel1X_7-р_Из_Системы" xfId="518" xr:uid="{00000000-0005-0000-0000-0000F4010000}"/>
    <cellStyle name="SAPBEXHLevel2" xfId="519" xr:uid="{00000000-0005-0000-0000-0000F5010000}"/>
    <cellStyle name="SAPBEXHLevel2 2" xfId="520" xr:uid="{00000000-0005-0000-0000-0000F6010000}"/>
    <cellStyle name="SAPBEXHLevel2 2 10" xfId="2912" xr:uid="{2E6008DA-0A18-48D6-AD6F-D85911E5BB4D}"/>
    <cellStyle name="SAPBEXHLevel2 2 11" xfId="3417" xr:uid="{7955207D-8085-4398-8BCA-B7F12A6D0C62}"/>
    <cellStyle name="SAPBEXHLevel2 2 12" xfId="3673" xr:uid="{21B3AE07-D83A-476D-B3DF-7A1A20217824}"/>
    <cellStyle name="SAPBEXHLevel2 2 13" xfId="3916" xr:uid="{7A5FCCE9-E77B-4601-8763-7B21E6A074E8}"/>
    <cellStyle name="SAPBEXHLevel2 2 14" xfId="4226" xr:uid="{304DB487-EAED-46C3-B3AE-B99553000846}"/>
    <cellStyle name="SAPBEXHLevel2 2 15" xfId="4449" xr:uid="{A62BBE1C-1414-4798-B8C4-9E4CFDBCE593}"/>
    <cellStyle name="SAPBEXHLevel2 2 2" xfId="1288" xr:uid="{146FE99A-7B09-4D56-9908-4D5AFFC7C9E6}"/>
    <cellStyle name="SAPBEXHLevel2 2 3" xfId="1618" xr:uid="{25C95498-7097-447E-82A2-BD14E7AA3E20}"/>
    <cellStyle name="SAPBEXHLevel2 2 4" xfId="1513" xr:uid="{5F785BFA-EEB9-4A31-B138-C331046A8733}"/>
    <cellStyle name="SAPBEXHLevel2 2 5" xfId="1560" xr:uid="{F79E446F-8900-48A8-B068-88CEF54D9729}"/>
    <cellStyle name="SAPBEXHLevel2 2 6" xfId="1896" xr:uid="{7BB916C3-F93C-4962-B682-F0AC749DFFC1}"/>
    <cellStyle name="SAPBEXHLevel2 2 7" xfId="2372" xr:uid="{3F95F7D4-C4D4-4528-8C89-76EC3133D897}"/>
    <cellStyle name="SAPBEXHLevel2 2 8" xfId="2413" xr:uid="{5D64F9D2-038C-4933-8E3C-BCE467DAE941}"/>
    <cellStyle name="SAPBEXHLevel2 2 9" xfId="2904" xr:uid="{D7E627E0-6451-4110-8158-A9DBE99A79C1}"/>
    <cellStyle name="SAPBEXHLevel2 3" xfId="521" xr:uid="{00000000-0005-0000-0000-0000F7010000}"/>
    <cellStyle name="SAPBEXHLevel2 3 10" xfId="3123" xr:uid="{79A48F85-57EC-4D8F-A2AC-9EF105594504}"/>
    <cellStyle name="SAPBEXHLevel2 3 11" xfId="3418" xr:uid="{F3807855-926B-4A5E-AF54-982D79F35274}"/>
    <cellStyle name="SAPBEXHLevel2 3 12" xfId="3674" xr:uid="{F2B989C9-E7B7-4091-BA46-4E7253473F75}"/>
    <cellStyle name="SAPBEXHLevel2 3 13" xfId="3712" xr:uid="{4308288E-2CAF-4BA2-ACD3-A71F2EDEC50C}"/>
    <cellStyle name="SAPBEXHLevel2 3 14" xfId="4168" xr:uid="{20E1A0EB-87D5-4742-BE47-BDDB13760BE2}"/>
    <cellStyle name="SAPBEXHLevel2 3 15" xfId="4408" xr:uid="{AAF7D55E-9DDA-4CD6-BCE7-1DEC41DE720F}"/>
    <cellStyle name="SAPBEXHLevel2 3 2" xfId="1289" xr:uid="{C295E604-8985-4873-8481-997094FC51FD}"/>
    <cellStyle name="SAPBEXHLevel2 3 3" xfId="1619" xr:uid="{F7A225CB-85B7-4141-B58E-D5ACBD2AE86A}"/>
    <cellStyle name="SAPBEXHLevel2 3 4" xfId="1514" xr:uid="{22B3DDDE-FBDC-4261-A517-75CAF2BA759B}"/>
    <cellStyle name="SAPBEXHLevel2 3 5" xfId="1851" xr:uid="{9BCA5290-96C8-4FA3-91F3-DB4E6D2954A2}"/>
    <cellStyle name="SAPBEXHLevel2 3 6" xfId="2109" xr:uid="{277AC8B6-C9B1-42CD-A405-986CD57D3FAC}"/>
    <cellStyle name="SAPBEXHLevel2 3 7" xfId="2373" xr:uid="{375C6BFC-87BA-42AB-9DFB-35E8C4AED6CB}"/>
    <cellStyle name="SAPBEXHLevel2 3 8" xfId="2422" xr:uid="{AEB91388-478A-4A8B-ACA2-37224B9ED0F6}"/>
    <cellStyle name="SAPBEXHLevel2 3 9" xfId="2905" xr:uid="{87FC3FD5-01EC-45D6-90CE-2E856BA537CE}"/>
    <cellStyle name="SAPBEXHLevel2 4" xfId="522" xr:uid="{00000000-0005-0000-0000-0000F8010000}"/>
    <cellStyle name="SAPBEXHLevel2 4 10" xfId="3124" xr:uid="{7459EBB8-1E42-4A58-94E0-14A6A97C0C8B}"/>
    <cellStyle name="SAPBEXHLevel2 4 11" xfId="3419" xr:uid="{B887AAD4-7764-4C25-8FDE-A55B07FE16BB}"/>
    <cellStyle name="SAPBEXHLevel2 4 12" xfId="3675" xr:uid="{729E4ABB-F6F0-49B9-B9DD-AC46803A4CA6}"/>
    <cellStyle name="SAPBEXHLevel2 4 13" xfId="3918" xr:uid="{07498841-4AEB-4024-B53B-F03C3409EB0D}"/>
    <cellStyle name="SAPBEXHLevel2 4 14" xfId="4169" xr:uid="{5915E40B-26CD-4F34-8716-70E1A8F303A1}"/>
    <cellStyle name="SAPBEXHLevel2 4 15" xfId="4409" xr:uid="{76ABD63F-936B-431A-BA03-3114628E951A}"/>
    <cellStyle name="SAPBEXHLevel2 4 2" xfId="1290" xr:uid="{8B40D1CA-B29F-4092-8951-CEDC7513B7D5}"/>
    <cellStyle name="SAPBEXHLevel2 4 3" xfId="1620" xr:uid="{2373E1D4-8039-493E-ACF9-36972F64E519}"/>
    <cellStyle name="SAPBEXHLevel2 4 4" xfId="1515" xr:uid="{F15F0EF9-27AE-4DA8-8B19-E81595968651}"/>
    <cellStyle name="SAPBEXHLevel2 4 5" xfId="1852" xr:uid="{6BF61CB0-7121-48C0-A194-2CB740C05E7E}"/>
    <cellStyle name="SAPBEXHLevel2 4 6" xfId="2110" xr:uid="{9767379C-8A36-4F80-BD31-68DE9773E36A}"/>
    <cellStyle name="SAPBEXHLevel2 4 7" xfId="2374" xr:uid="{ABA0031D-4080-4E09-B006-30F3692DE5B3}"/>
    <cellStyle name="SAPBEXHLevel2 4 8" xfId="2623" xr:uid="{08FDDBAF-8AE2-4534-813B-0A0F93B57F2F}"/>
    <cellStyle name="SAPBEXHLevel2 4 9" xfId="2906" xr:uid="{0F2F208A-9132-45BB-B435-750665595BB4}"/>
    <cellStyle name="SAPBEXHLevel2 5" xfId="523" xr:uid="{00000000-0005-0000-0000-0000F9010000}"/>
    <cellStyle name="SAPBEXHLevel2 5 10" xfId="3125" xr:uid="{F9A33D19-C09A-491D-8750-2825BB024D13}"/>
    <cellStyle name="SAPBEXHLevel2 5 11" xfId="3420" xr:uid="{D5F5FF8A-4846-4B18-9464-E3F207EC097C}"/>
    <cellStyle name="SAPBEXHLevel2 5 12" xfId="3676" xr:uid="{848401AD-1124-4CD3-BC82-C9CA99D79A54}"/>
    <cellStyle name="SAPBEXHLevel2 5 13" xfId="3919" xr:uid="{C017FB40-88B6-4F9F-9BAE-9A8290211A08}"/>
    <cellStyle name="SAPBEXHLevel2 5 14" xfId="4170" xr:uid="{F4E8389C-44D3-486E-9015-A9F5FA03C94C}"/>
    <cellStyle name="SAPBEXHLevel2 5 15" xfId="4410" xr:uid="{1D490A79-CEAB-4F44-9E1C-6888D55E1962}"/>
    <cellStyle name="SAPBEXHLevel2 5 2" xfId="1291" xr:uid="{4086521F-FBE3-4142-BCCF-B5304273FB39}"/>
    <cellStyle name="SAPBEXHLevel2 5 3" xfId="1621" xr:uid="{87806B7E-AEC8-4C4E-9FB7-C694BF8FBCF4}"/>
    <cellStyle name="SAPBEXHLevel2 5 4" xfId="1516" xr:uid="{33500F37-29AE-4C93-960A-20E70B2BB0D3}"/>
    <cellStyle name="SAPBEXHLevel2 5 5" xfId="1853" xr:uid="{32BD8C97-FCD0-455D-A708-BE1C86099EFC}"/>
    <cellStyle name="SAPBEXHLevel2 5 6" xfId="2111" xr:uid="{3E0F36A9-CAD9-4F62-A8E0-314403F31495}"/>
    <cellStyle name="SAPBEXHLevel2 5 7" xfId="2375" xr:uid="{A0F9539A-E735-41CE-B79A-889E9C5C2FB7}"/>
    <cellStyle name="SAPBEXHLevel2 5 8" xfId="2412" xr:uid="{F060301E-0486-40FD-8FA6-6B2085E4BEE6}"/>
    <cellStyle name="SAPBEXHLevel2 5 9" xfId="2907" xr:uid="{4AB04DDF-275C-4F82-95CD-58D1E8790E15}"/>
    <cellStyle name="SAPBEXHLevel2 6" xfId="524" xr:uid="{00000000-0005-0000-0000-0000FA010000}"/>
    <cellStyle name="SAPBEXHLevel2 6 10" xfId="3126" xr:uid="{C5A94D0B-0B36-4631-8EBC-A56A3E38953B}"/>
    <cellStyle name="SAPBEXHLevel2 6 11" xfId="3421" xr:uid="{92C1C32B-28C9-4FCD-820D-3118B2423E5F}"/>
    <cellStyle name="SAPBEXHLevel2 6 12" xfId="3677" xr:uid="{1400CDE0-F6A5-41AB-B617-1168B450F371}"/>
    <cellStyle name="SAPBEXHLevel2 6 13" xfId="3920" xr:uid="{2BAB6211-C206-41B2-B390-C1D2B27CA4C2}"/>
    <cellStyle name="SAPBEXHLevel2 6 14" xfId="4171" xr:uid="{2065CEE2-CE75-4452-BD62-23E1FA01E190}"/>
    <cellStyle name="SAPBEXHLevel2 6 15" xfId="4411" xr:uid="{DD733690-8447-477F-9FD5-633509D2B1D2}"/>
    <cellStyle name="SAPBEXHLevel2 6 2" xfId="1292" xr:uid="{11AED678-2CEB-4EA1-893D-F4F1C7103ED0}"/>
    <cellStyle name="SAPBEXHLevel2 6 3" xfId="1622" xr:uid="{00791765-B508-4730-9B31-520DB1E33883}"/>
    <cellStyle name="SAPBEXHLevel2 6 4" xfId="1517" xr:uid="{C3D37B35-C5B8-4E38-93A5-AFA1F76C1072}"/>
    <cellStyle name="SAPBEXHLevel2 6 5" xfId="1854" xr:uid="{86F1842E-4F3C-4FF8-BD1E-C401D449CF5E}"/>
    <cellStyle name="SAPBEXHLevel2 6 6" xfId="2112" xr:uid="{CC6F96B9-AB23-400E-B594-4686131EAD76}"/>
    <cellStyle name="SAPBEXHLevel2 6 7" xfId="2376" xr:uid="{C0BD2BAC-BD8B-454B-ADA5-7051266884CF}"/>
    <cellStyle name="SAPBEXHLevel2 6 8" xfId="2625" xr:uid="{95CBAD17-88D3-4E0B-80C2-DA61B34F27EF}"/>
    <cellStyle name="SAPBEXHLevel2 6 9" xfId="2908" xr:uid="{884F1A8F-6BC2-4C19-AE1F-C6F9C613A953}"/>
    <cellStyle name="SAPBEXHLevel2_Приложение_1_к_7-у-о_2009_Кв_1_ФСТ" xfId="525" xr:uid="{00000000-0005-0000-0000-0000FB010000}"/>
    <cellStyle name="SAPBEXHLevel2X" xfId="526" xr:uid="{00000000-0005-0000-0000-0000FC010000}"/>
    <cellStyle name="SAPBEXHLevel2X 10" xfId="1293" xr:uid="{589E7FA2-EC6D-4E19-94DA-AE6244160F49}"/>
    <cellStyle name="SAPBEXHLevel2X 11" xfId="1623" xr:uid="{685F279A-2A44-475B-A3EA-08E4CDCCD438}"/>
    <cellStyle name="SAPBEXHLevel2X 12" xfId="850" xr:uid="{9C62272E-99A0-49FE-94D6-3598D4CFC19F}"/>
    <cellStyle name="SAPBEXHLevel2X 13" xfId="1855" xr:uid="{79238749-C8FC-4F47-B581-F92E3DF05AEE}"/>
    <cellStyle name="SAPBEXHLevel2X 14" xfId="2113" xr:uid="{41CD7C8E-496F-4C43-8C46-FA6E88BB3D5C}"/>
    <cellStyle name="SAPBEXHLevel2X 15" xfId="2377" xr:uid="{B16774DC-9C32-49DE-86C9-9E06C8C0D28E}"/>
    <cellStyle name="SAPBEXHLevel2X 16" xfId="2626" xr:uid="{BD3764C1-1A03-40DF-A135-07F593E3F4C8}"/>
    <cellStyle name="SAPBEXHLevel2X 17" xfId="3192" xr:uid="{06AEF23A-82E0-4FE8-80EA-DF72AF6BDD83}"/>
    <cellStyle name="SAPBEXHLevel2X 18" xfId="3127" xr:uid="{B2DEE6CD-2FA9-4028-AA8F-F5A86F406EF0}"/>
    <cellStyle name="SAPBEXHLevel2X 19" xfId="3422" xr:uid="{DB522F0F-F605-43D1-AC51-0A6AD4E912BC}"/>
    <cellStyle name="SAPBEXHLevel2X 2" xfId="527" xr:uid="{00000000-0005-0000-0000-0000FD010000}"/>
    <cellStyle name="SAPBEXHLevel2X 2 10" xfId="3128" xr:uid="{24AB89FB-230E-4316-957F-E2EDEAF169F1}"/>
    <cellStyle name="SAPBEXHLevel2X 2 11" xfId="3423" xr:uid="{7D610DBD-675E-4DB6-98B5-1107721CEFA2}"/>
    <cellStyle name="SAPBEXHLevel2X 2 12" xfId="3679" xr:uid="{42F37234-4544-44E9-87F0-3603CB9A4153}"/>
    <cellStyle name="SAPBEXHLevel2X 2 13" xfId="3922" xr:uid="{44552C13-39E3-4EC9-AF49-90F6523C946E}"/>
    <cellStyle name="SAPBEXHLevel2X 2 14" xfId="4173" xr:uid="{588DDF31-750D-4D36-8235-DDDDF3080452}"/>
    <cellStyle name="SAPBEXHLevel2X 2 15" xfId="4413" xr:uid="{9C3DFB61-160F-488F-8131-871B8294CEFB}"/>
    <cellStyle name="SAPBEXHLevel2X 2 2" xfId="1294" xr:uid="{46E4D04B-03BD-44ED-B543-E9CDFF196D1B}"/>
    <cellStyle name="SAPBEXHLevel2X 2 3" xfId="1624" xr:uid="{971E0A1F-0FC8-4D73-B004-7910D381F915}"/>
    <cellStyle name="SAPBEXHLevel2X 2 4" xfId="843" xr:uid="{070F540E-C72E-4D1E-BCE0-085A2E25B574}"/>
    <cellStyle name="SAPBEXHLevel2X 2 5" xfId="1856" xr:uid="{3E694208-E934-4D72-811E-81BF47B04423}"/>
    <cellStyle name="SAPBEXHLevel2X 2 6" xfId="2114" xr:uid="{EBAB3150-650D-4C14-89F5-BF515C2D1EDD}"/>
    <cellStyle name="SAPBEXHLevel2X 2 7" xfId="2378" xr:uid="{009063C0-96AC-48CC-B1F0-D618002EC5CA}"/>
    <cellStyle name="SAPBEXHLevel2X 2 8" xfId="2627" xr:uid="{251D2759-0970-4589-872C-CB74E9041C2D}"/>
    <cellStyle name="SAPBEXHLevel2X 2 9" xfId="3193" xr:uid="{863DFEC5-04B0-4137-B597-79C0F4F0E55F}"/>
    <cellStyle name="SAPBEXHLevel2X 20" xfId="3678" xr:uid="{660F3018-E35F-47ED-BD27-AA244FF6F8E0}"/>
    <cellStyle name="SAPBEXHLevel2X 21" xfId="3921" xr:uid="{322A75AB-D281-4C56-82C6-3F7AC6E29F78}"/>
    <cellStyle name="SAPBEXHLevel2X 22" xfId="4172" xr:uid="{5ABCC8AF-FECB-44F1-A596-53192165FA1C}"/>
    <cellStyle name="SAPBEXHLevel2X 23" xfId="4412" xr:uid="{0DB687A8-C0F5-4B94-BB0F-E07AD55E01F9}"/>
    <cellStyle name="SAPBEXHLevel2X 3" xfId="528" xr:uid="{00000000-0005-0000-0000-0000FE010000}"/>
    <cellStyle name="SAPBEXHLevel2X 3 10" xfId="3129" xr:uid="{96E483A5-36FA-4CF2-A6A7-70ABCEDFC94B}"/>
    <cellStyle name="SAPBEXHLevel2X 3 11" xfId="3424" xr:uid="{17A5A4E7-0359-49F9-AE4B-2985CA0CBEF1}"/>
    <cellStyle name="SAPBEXHLevel2X 3 12" xfId="3680" xr:uid="{766BA423-51DA-45DC-94D1-8FB39855FB8D}"/>
    <cellStyle name="SAPBEXHLevel2X 3 13" xfId="3923" xr:uid="{F62BF1CD-C6A6-469C-8B65-CC2C1A27AD3A}"/>
    <cellStyle name="SAPBEXHLevel2X 3 14" xfId="4174" xr:uid="{41A12AA0-F913-4F18-BDD2-8C049CBFC4AD}"/>
    <cellStyle name="SAPBEXHLevel2X 3 15" xfId="4414" xr:uid="{9A54DD1C-EE52-4002-BC77-0A2BB372A710}"/>
    <cellStyle name="SAPBEXHLevel2X 3 2" xfId="1295" xr:uid="{D472009A-5917-43A0-9A1D-FD32C1ADDA87}"/>
    <cellStyle name="SAPBEXHLevel2X 3 3" xfId="1625" xr:uid="{176B6FE4-DF5D-46D1-BC68-F9488A156F16}"/>
    <cellStyle name="SAPBEXHLevel2X 3 4" xfId="1518" xr:uid="{3D3AD2AE-19F5-4E8E-95EC-AA9C6F85EA99}"/>
    <cellStyle name="SAPBEXHLevel2X 3 5" xfId="1857" xr:uid="{CD29693B-B6F9-4C46-8706-66658077B692}"/>
    <cellStyle name="SAPBEXHLevel2X 3 6" xfId="2115" xr:uid="{8C0CB584-A9F0-4543-92FE-ED13ABE65982}"/>
    <cellStyle name="SAPBEXHLevel2X 3 7" xfId="2379" xr:uid="{6AEC6C61-6ECA-47A7-9D01-3481570CA092}"/>
    <cellStyle name="SAPBEXHLevel2X 3 8" xfId="2628" xr:uid="{D49C0B3B-9068-42DA-9631-7EF0D430575D}"/>
    <cellStyle name="SAPBEXHLevel2X 3 9" xfId="3194" xr:uid="{146B6047-5BEA-4F89-A9C2-52FE83EB0EF1}"/>
    <cellStyle name="SAPBEXHLevel2X 4" xfId="529" xr:uid="{00000000-0005-0000-0000-0000FF010000}"/>
    <cellStyle name="SAPBEXHLevel2X 4 10" xfId="3130" xr:uid="{CF002068-C502-4D09-8F18-269746C17A16}"/>
    <cellStyle name="SAPBEXHLevel2X 4 11" xfId="3425" xr:uid="{1934E1FE-91FD-4AE4-A281-742FD76EA119}"/>
    <cellStyle name="SAPBEXHLevel2X 4 12" xfId="3681" xr:uid="{2D3EBDA2-CA73-47C4-9EC9-401C60926B6C}"/>
    <cellStyle name="SAPBEXHLevel2X 4 13" xfId="3924" xr:uid="{4D8437C8-7B62-4675-8201-5076F48628C1}"/>
    <cellStyle name="SAPBEXHLevel2X 4 14" xfId="4175" xr:uid="{E11C345C-4576-4C7B-952A-1E81970E034E}"/>
    <cellStyle name="SAPBEXHLevel2X 4 15" xfId="4415" xr:uid="{0189CB81-913E-4D98-9CAB-2E6CDDF57557}"/>
    <cellStyle name="SAPBEXHLevel2X 4 2" xfId="1296" xr:uid="{97763351-C372-4E05-9C61-A9A5627BA004}"/>
    <cellStyle name="SAPBEXHLevel2X 4 3" xfId="1626" xr:uid="{78C4D0EF-9C1C-4597-8B3B-8B9CE24D8563}"/>
    <cellStyle name="SAPBEXHLevel2X 4 4" xfId="851" xr:uid="{26EBF38D-C0DD-4B66-B2C0-ECA3D61AD3B1}"/>
    <cellStyle name="SAPBEXHLevel2X 4 5" xfId="1858" xr:uid="{43D208EC-C4D8-4CEE-B8F0-C0A2B7F80628}"/>
    <cellStyle name="SAPBEXHLevel2X 4 6" xfId="2116" xr:uid="{F6373122-C6D4-4BBB-A62C-EE0A91178D48}"/>
    <cellStyle name="SAPBEXHLevel2X 4 7" xfId="2380" xr:uid="{9CA1A142-5FBD-4B85-9000-0881E9A7EE48}"/>
    <cellStyle name="SAPBEXHLevel2X 4 8" xfId="2629" xr:uid="{936A8571-3684-4133-B99F-16A818523DF3}"/>
    <cellStyle name="SAPBEXHLevel2X 4 9" xfId="3195" xr:uid="{23D5E4A1-7E4F-427D-B81F-73DB12F7993C}"/>
    <cellStyle name="SAPBEXHLevel2X 5" xfId="530" xr:uid="{00000000-0005-0000-0000-000000020000}"/>
    <cellStyle name="SAPBEXHLevel2X 5 10" xfId="3131" xr:uid="{1E9E6BF3-5A8B-4CF1-8320-94F296EDBD57}"/>
    <cellStyle name="SAPBEXHLevel2X 5 11" xfId="3426" xr:uid="{D9AC08E6-DC55-4690-9672-B3BE6E85704F}"/>
    <cellStyle name="SAPBEXHLevel2X 5 12" xfId="3682" xr:uid="{F2EB8AFE-8492-44A1-B5CF-DF1A60B5BAB2}"/>
    <cellStyle name="SAPBEXHLevel2X 5 13" xfId="3925" xr:uid="{11F74839-430C-48D1-B40C-7DAE43B8F980}"/>
    <cellStyle name="SAPBEXHLevel2X 5 14" xfId="4176" xr:uid="{E951676C-17E9-4A58-9F81-FD38EB16008F}"/>
    <cellStyle name="SAPBEXHLevel2X 5 15" xfId="4416" xr:uid="{DC9B9D23-C6F5-4873-A655-E819A656AEF6}"/>
    <cellStyle name="SAPBEXHLevel2X 5 2" xfId="1297" xr:uid="{83B74F06-85C0-4510-AA7D-43353FDC2370}"/>
    <cellStyle name="SAPBEXHLevel2X 5 3" xfId="1627" xr:uid="{3B1C8E6A-744A-4F43-A4B9-33C8BA3420EA}"/>
    <cellStyle name="SAPBEXHLevel2X 5 4" xfId="1520" xr:uid="{E622AC42-4FE7-4333-8908-CF2E16047C23}"/>
    <cellStyle name="SAPBEXHLevel2X 5 5" xfId="1859" xr:uid="{C33BC6FA-19AF-49EC-A97F-18DDC16659DF}"/>
    <cellStyle name="SAPBEXHLevel2X 5 6" xfId="2117" xr:uid="{829DD8A8-5A2D-43A7-AAEC-348A349D66B2}"/>
    <cellStyle name="SAPBEXHLevel2X 5 7" xfId="2381" xr:uid="{AAAC5685-8895-471E-87CD-44606157A21F}"/>
    <cellStyle name="SAPBEXHLevel2X 5 8" xfId="2630" xr:uid="{CDE5A826-5E83-4376-8229-33CCA0531E07}"/>
    <cellStyle name="SAPBEXHLevel2X 5 9" xfId="3196" xr:uid="{6D880BDD-3983-4681-9FF5-971E922FC4BA}"/>
    <cellStyle name="SAPBEXHLevel2X 6" xfId="531" xr:uid="{00000000-0005-0000-0000-000001020000}"/>
    <cellStyle name="SAPBEXHLevel2X 6 10" xfId="3132" xr:uid="{F45583AD-FB07-4282-9C46-E7614F331D64}"/>
    <cellStyle name="SAPBEXHLevel2X 6 11" xfId="3427" xr:uid="{01FBAFC9-5470-479C-A746-2178646963DD}"/>
    <cellStyle name="SAPBEXHLevel2X 6 12" xfId="3683" xr:uid="{EFE8A5E4-8A8C-457F-B4DF-0875A2582DC8}"/>
    <cellStyle name="SAPBEXHLevel2X 6 13" xfId="3926" xr:uid="{DF1DDD12-CE14-479E-9565-9251474BE916}"/>
    <cellStyle name="SAPBEXHLevel2X 6 14" xfId="4177" xr:uid="{7B05E106-7034-4273-97D9-3486FC3F937D}"/>
    <cellStyle name="SAPBEXHLevel2X 6 15" xfId="4417" xr:uid="{C4548930-97D2-4A13-AC2E-5677D0FA7543}"/>
    <cellStyle name="SAPBEXHLevel2X 6 2" xfId="1298" xr:uid="{86F4A364-1857-48CE-B773-48FF76FAC9B0}"/>
    <cellStyle name="SAPBEXHLevel2X 6 3" xfId="1628" xr:uid="{9CAE3190-0281-4782-9905-827818E05788}"/>
    <cellStyle name="SAPBEXHLevel2X 6 4" xfId="1521" xr:uid="{5ADC0FA2-CF19-4B85-A9D5-536960560336}"/>
    <cellStyle name="SAPBEXHLevel2X 6 5" xfId="1860" xr:uid="{FCFA4472-F916-4ADD-88F3-62132817544A}"/>
    <cellStyle name="SAPBEXHLevel2X 6 6" xfId="2118" xr:uid="{5909DDFF-7B90-4CC3-895E-5179BF1040A3}"/>
    <cellStyle name="SAPBEXHLevel2X 6 7" xfId="2382" xr:uid="{A82063C3-50CA-46F6-A898-DBF6845C3E99}"/>
    <cellStyle name="SAPBEXHLevel2X 6 8" xfId="2631" xr:uid="{7B083367-12F0-4A20-95D7-A3161B5CFFC8}"/>
    <cellStyle name="SAPBEXHLevel2X 6 9" xfId="3197" xr:uid="{F36B4210-8AB6-4C91-8F4B-3EB51D6CB70A}"/>
    <cellStyle name="SAPBEXHLevel2X 7" xfId="532" xr:uid="{00000000-0005-0000-0000-000002020000}"/>
    <cellStyle name="SAPBEXHLevel2X 7 10" xfId="3133" xr:uid="{6E278B9F-B265-4847-879D-D8EAA294B815}"/>
    <cellStyle name="SAPBEXHLevel2X 7 11" xfId="3428" xr:uid="{9F31CE33-C5DC-408C-9A5C-7DC29F893B94}"/>
    <cellStyle name="SAPBEXHLevel2X 7 12" xfId="3684" xr:uid="{DCDDD63B-A03D-4B47-B57F-1259F722DA65}"/>
    <cellStyle name="SAPBEXHLevel2X 7 13" xfId="3927" xr:uid="{2B93F9EE-239A-458F-AF77-14A466F72824}"/>
    <cellStyle name="SAPBEXHLevel2X 7 14" xfId="4178" xr:uid="{F041F2F0-A5FB-4C75-895C-494157B074C8}"/>
    <cellStyle name="SAPBEXHLevel2X 7 15" xfId="4418" xr:uid="{90C0B225-245F-4618-941F-F4CCF7139F3A}"/>
    <cellStyle name="SAPBEXHLevel2X 7 2" xfId="1299" xr:uid="{12E80047-7E47-4766-A551-8CF2E49D0270}"/>
    <cellStyle name="SAPBEXHLevel2X 7 3" xfId="1629" xr:uid="{D056A4FE-1F6D-4C00-8B7B-DFFD44020E1E}"/>
    <cellStyle name="SAPBEXHLevel2X 7 4" xfId="1522" xr:uid="{6C6FCB4D-3FEE-4574-B58B-1162891B928D}"/>
    <cellStyle name="SAPBEXHLevel2X 7 5" xfId="1861" xr:uid="{B03A9BC3-0F88-4499-BEBA-1EDE516E9B2B}"/>
    <cellStyle name="SAPBEXHLevel2X 7 6" xfId="2119" xr:uid="{98430FC0-6C0F-44C2-8DD4-42DA93810F91}"/>
    <cellStyle name="SAPBEXHLevel2X 7 7" xfId="2383" xr:uid="{94F01EAE-7F2A-45EC-8901-F4AC38439773}"/>
    <cellStyle name="SAPBEXHLevel2X 7 8" xfId="2632" xr:uid="{06650A29-4B9D-47C3-874C-89DCFC517A84}"/>
    <cellStyle name="SAPBEXHLevel2X 7 9" xfId="3198" xr:uid="{AA46F041-A796-4030-A616-675C3F5726B5}"/>
    <cellStyle name="SAPBEXHLevel2X 8" xfId="533" xr:uid="{00000000-0005-0000-0000-000003020000}"/>
    <cellStyle name="SAPBEXHLevel2X 8 10" xfId="3134" xr:uid="{DB1E15FC-40C4-4A54-B829-56ED80CDA53B}"/>
    <cellStyle name="SAPBEXHLevel2X 8 11" xfId="3429" xr:uid="{237901E9-DCB9-4B9B-BBF0-8020EF086C29}"/>
    <cellStyle name="SAPBEXHLevel2X 8 12" xfId="3685" xr:uid="{CA9D0B50-232A-45F5-B854-7AC58A26671B}"/>
    <cellStyle name="SAPBEXHLevel2X 8 13" xfId="3928" xr:uid="{433C8577-26C3-42BE-9C66-B6CA23DC1475}"/>
    <cellStyle name="SAPBEXHLevel2X 8 14" xfId="4179" xr:uid="{FAACECB4-6810-47DE-B7DD-E902A2E78E4B}"/>
    <cellStyle name="SAPBEXHLevel2X 8 15" xfId="4419" xr:uid="{CE5152D4-2F62-4362-8A70-4DFF1EC24B9C}"/>
    <cellStyle name="SAPBEXHLevel2X 8 2" xfId="1300" xr:uid="{19ABD1F5-6372-40F2-A9F3-B2C82C433F92}"/>
    <cellStyle name="SAPBEXHLevel2X 8 3" xfId="1630" xr:uid="{13071C47-83FB-4C47-B49B-E0774A9C6AA1}"/>
    <cellStyle name="SAPBEXHLevel2X 8 4" xfId="1523" xr:uid="{31AB77FA-1974-436C-BD8A-A2D4C9478A00}"/>
    <cellStyle name="SAPBEXHLevel2X 8 5" xfId="1862" xr:uid="{382AC74C-EF20-4D1D-8828-73ADEFFD0D28}"/>
    <cellStyle name="SAPBEXHLevel2X 8 6" xfId="2120" xr:uid="{6124DDC4-0D57-4DC0-A33A-AFDF86713D63}"/>
    <cellStyle name="SAPBEXHLevel2X 8 7" xfId="2384" xr:uid="{EE7B778B-0CEF-44EC-BBE3-12739A025274}"/>
    <cellStyle name="SAPBEXHLevel2X 8 8" xfId="2633" xr:uid="{7C0B57B5-AB95-4CAF-8C92-9472D9355BC3}"/>
    <cellStyle name="SAPBEXHLevel2X 8 9" xfId="3199" xr:uid="{C6AFD584-511B-4AA1-8943-1D66B6A50648}"/>
    <cellStyle name="SAPBEXHLevel2X 9" xfId="534" xr:uid="{00000000-0005-0000-0000-000004020000}"/>
    <cellStyle name="SAPBEXHLevel2X 9 10" xfId="3135" xr:uid="{911A5A17-2AFB-49F0-A52C-8809FB95E0F9}"/>
    <cellStyle name="SAPBEXHLevel2X 9 11" xfId="3430" xr:uid="{4176D9D3-31E6-455D-89F8-CC526D4006B2}"/>
    <cellStyle name="SAPBEXHLevel2X 9 12" xfId="3687" xr:uid="{42E35F53-A144-4363-9325-7317EDAA39C5}"/>
    <cellStyle name="SAPBEXHLevel2X 9 13" xfId="3929" xr:uid="{69640424-1C99-4585-989D-A28DEB4E0CD5}"/>
    <cellStyle name="SAPBEXHLevel2X 9 14" xfId="4180" xr:uid="{7CECB3FE-7137-4D1D-84CC-057235A1D205}"/>
    <cellStyle name="SAPBEXHLevel2X 9 15" xfId="4420" xr:uid="{9B5D0A7A-6D58-435D-A727-AAC7C0687F35}"/>
    <cellStyle name="SAPBEXHLevel2X 9 2" xfId="1301" xr:uid="{9D8BF578-0B3E-438F-89C6-D9DEAF293951}"/>
    <cellStyle name="SAPBEXHLevel2X 9 3" xfId="1631" xr:uid="{F3CA96E9-CDC2-4BB5-95C5-8EB217F03E0A}"/>
    <cellStyle name="SAPBEXHLevel2X 9 4" xfId="1524" xr:uid="{76C6C497-F1A8-4D61-8DCF-9D2A61C5F9E8}"/>
    <cellStyle name="SAPBEXHLevel2X 9 5" xfId="1863" xr:uid="{25AA6551-4265-4266-9482-3D4E593B8A79}"/>
    <cellStyle name="SAPBEXHLevel2X 9 6" xfId="2121" xr:uid="{BBAA048C-B396-4DAE-B463-D11138F96F8C}"/>
    <cellStyle name="SAPBEXHLevel2X 9 7" xfId="2385" xr:uid="{84103522-F323-491E-8F8B-59614B17868F}"/>
    <cellStyle name="SAPBEXHLevel2X 9 8" xfId="2634" xr:uid="{610DA932-99A2-43F0-BD71-96F1DF6B8DC3}"/>
    <cellStyle name="SAPBEXHLevel2X 9 9" xfId="3200" xr:uid="{FE8A73E4-31F7-4BB0-BCEC-AB03540E110E}"/>
    <cellStyle name="SAPBEXHLevel2X_7-р_Из_Системы" xfId="535" xr:uid="{00000000-0005-0000-0000-000005020000}"/>
    <cellStyle name="SAPBEXHLevel3" xfId="536" xr:uid="{00000000-0005-0000-0000-000006020000}"/>
    <cellStyle name="SAPBEXHLevel3 2" xfId="537" xr:uid="{00000000-0005-0000-0000-000007020000}"/>
    <cellStyle name="SAPBEXHLevel3 2 10" xfId="3136" xr:uid="{9C2E8475-F16C-4148-A7AA-3CDE679EA540}"/>
    <cellStyle name="SAPBEXHLevel3 2 11" xfId="3432" xr:uid="{727719F3-346A-4B00-B420-F193617E39A3}"/>
    <cellStyle name="SAPBEXHLevel3 2 12" xfId="3688" xr:uid="{D9216A5A-774E-4B4C-9DF2-620C2E551BE3}"/>
    <cellStyle name="SAPBEXHLevel3 2 13" xfId="3930" xr:uid="{7E360DCA-13B7-486A-B805-72515C984D5C}"/>
    <cellStyle name="SAPBEXHLevel3 2 14" xfId="4181" xr:uid="{F06C2015-84C1-443D-8B20-439F50F0E3CF}"/>
    <cellStyle name="SAPBEXHLevel3 2 15" xfId="4421" xr:uid="{2CEF8479-B880-42DD-9D59-F2D34BDB9126}"/>
    <cellStyle name="SAPBEXHLevel3 2 2" xfId="1303" xr:uid="{44F85DB0-29E7-4A37-8E8D-7AB45DA34330}"/>
    <cellStyle name="SAPBEXHLevel3 2 3" xfId="1633" xr:uid="{5A3B27F1-AE5A-4D62-92CC-A7B4ABD8EAC1}"/>
    <cellStyle name="SAPBEXHLevel3 2 4" xfId="1528" xr:uid="{F17FCB68-A0F1-4A1D-847F-BB750A8C6311}"/>
    <cellStyle name="SAPBEXHLevel3 2 5" xfId="1865" xr:uid="{B05B5CFE-61AB-4E4A-BB3E-B4C24DAEB10C}"/>
    <cellStyle name="SAPBEXHLevel3 2 6" xfId="2123" xr:uid="{CBB30A45-AAED-4819-9BDE-98FBC03E7E10}"/>
    <cellStyle name="SAPBEXHLevel3 2 7" xfId="2388" xr:uid="{E7036EB9-E8D1-4B9D-A8C5-4E476EC24365}"/>
    <cellStyle name="SAPBEXHLevel3 2 8" xfId="2636" xr:uid="{FAB11666-CEFD-456A-BE35-9FEDAD91C233}"/>
    <cellStyle name="SAPBEXHLevel3 2 9" xfId="3202" xr:uid="{32F4493D-347F-4422-92EE-46BD7890C0B7}"/>
    <cellStyle name="SAPBEXHLevel3 3" xfId="538" xr:uid="{00000000-0005-0000-0000-000008020000}"/>
    <cellStyle name="SAPBEXHLevel3 3 10" xfId="3138" xr:uid="{BA58C210-90CF-4B00-A056-E29DB77E5DDB}"/>
    <cellStyle name="SAPBEXHLevel3 3 11" xfId="3433" xr:uid="{2FB37855-7B8E-4512-A1B7-C34C3448FB5A}"/>
    <cellStyle name="SAPBEXHLevel3 3 12" xfId="3689" xr:uid="{15807454-A277-43AE-9327-574C692D8744}"/>
    <cellStyle name="SAPBEXHLevel3 3 13" xfId="3931" xr:uid="{C303AABB-4609-4A52-9749-A3CAC658B15E}"/>
    <cellStyle name="SAPBEXHLevel3 3 14" xfId="4183" xr:uid="{637D994C-BF31-420D-A4B1-D1F9FEC3D1DC}"/>
    <cellStyle name="SAPBEXHLevel3 3 15" xfId="4423" xr:uid="{1BDF57B1-25DB-4F02-9682-31D78E494B64}"/>
    <cellStyle name="SAPBEXHLevel3 3 2" xfId="1304" xr:uid="{05AD8CF7-4DA1-4A4F-A7E8-C98C10B80988}"/>
    <cellStyle name="SAPBEXHLevel3 3 3" xfId="1634" xr:uid="{63CF6CD5-A4C8-4741-BF43-17DC83E922A1}"/>
    <cellStyle name="SAPBEXHLevel3 3 4" xfId="1529" xr:uid="{19F9C9A0-DF9A-40B0-901B-BD6F7871FFAC}"/>
    <cellStyle name="SAPBEXHLevel3 3 5" xfId="1867" xr:uid="{D7097F81-BD94-42C7-B773-461698E64DC7}"/>
    <cellStyle name="SAPBEXHLevel3 3 6" xfId="2125" xr:uid="{5F1C9A9B-81BE-4AB0-B828-F621B4C7E960}"/>
    <cellStyle name="SAPBEXHLevel3 3 7" xfId="2389" xr:uid="{5F63AF90-2A64-4010-807C-10C26DEAFD51}"/>
    <cellStyle name="SAPBEXHLevel3 3 8" xfId="2637" xr:uid="{58F8C6F6-B039-43C2-B885-0CDEC9786116}"/>
    <cellStyle name="SAPBEXHLevel3 3 9" xfId="3203" xr:uid="{1B2B3BDF-B218-4CFF-A71D-4E6AF08C0905}"/>
    <cellStyle name="SAPBEXHLevel3 4" xfId="539" xr:uid="{00000000-0005-0000-0000-000009020000}"/>
    <cellStyle name="SAPBEXHLevel3 4 10" xfId="3139" xr:uid="{85892BEB-DE78-465D-8900-AA24CDD5DC23}"/>
    <cellStyle name="SAPBEXHLevel3 4 11" xfId="3434" xr:uid="{B9D9780F-1295-4D1F-9737-39A9CB3FA3F1}"/>
    <cellStyle name="SAPBEXHLevel3 4 12" xfId="3690" xr:uid="{F31441F1-CABF-437E-B1CF-29EBEDE6DE41}"/>
    <cellStyle name="SAPBEXHLevel3 4 13" xfId="3933" xr:uid="{A206B4F5-C5A1-4DED-96E0-4A519D51A7F5}"/>
    <cellStyle name="SAPBEXHLevel3 4 14" xfId="4184" xr:uid="{BCFFF973-9CC8-43B3-A20E-D5C4026ADFEF}"/>
    <cellStyle name="SAPBEXHLevel3 4 15" xfId="4424" xr:uid="{83E2EDC2-A569-454F-BF05-401D226755E6}"/>
    <cellStyle name="SAPBEXHLevel3 4 2" xfId="1305" xr:uid="{C000D883-6FC8-43C6-82DF-C4EFF7FEA44E}"/>
    <cellStyle name="SAPBEXHLevel3 4 3" xfId="1635" xr:uid="{0408B588-3CDA-4C85-8350-10C488F9D07D}"/>
    <cellStyle name="SAPBEXHLevel3 4 4" xfId="1530" xr:uid="{D9C7C0ED-2AB2-4023-9BA4-6FB8918A8204}"/>
    <cellStyle name="SAPBEXHLevel3 4 5" xfId="1868" xr:uid="{8A4E79FD-1D91-48FC-A82E-A629724161D0}"/>
    <cellStyle name="SAPBEXHLevel3 4 6" xfId="2126" xr:uid="{0CF8230C-C8D5-4C07-9916-AE9096FB960E}"/>
    <cellStyle name="SAPBEXHLevel3 4 7" xfId="2390" xr:uid="{BE379DDC-B69F-4A4B-98CB-13F2F631C7F2}"/>
    <cellStyle name="SAPBEXHLevel3 4 8" xfId="2638" xr:uid="{879124E8-002F-4D3E-BB71-8D413266138F}"/>
    <cellStyle name="SAPBEXHLevel3 4 9" xfId="3204" xr:uid="{153F0CC8-4FF1-4017-90F6-C9B0FDBF297F}"/>
    <cellStyle name="SAPBEXHLevel3 5" xfId="540" xr:uid="{00000000-0005-0000-0000-00000A020000}"/>
    <cellStyle name="SAPBEXHLevel3 5 10" xfId="3140" xr:uid="{A695F44C-CBE4-41BD-B7E2-75FE44D04E9F}"/>
    <cellStyle name="SAPBEXHLevel3 5 11" xfId="3435" xr:uid="{03348CC2-584A-4732-A2E5-98D3F6DFDFE1}"/>
    <cellStyle name="SAPBEXHLevel3 5 12" xfId="3691" xr:uid="{F590C141-91ED-43A1-864F-BE561BDBFB9F}"/>
    <cellStyle name="SAPBEXHLevel3 5 13" xfId="3934" xr:uid="{4C9C9B38-088E-49B3-B068-3E85056FD902}"/>
    <cellStyle name="SAPBEXHLevel3 5 14" xfId="4185" xr:uid="{84862FBD-2052-488D-AC5C-BEF6FC5E0599}"/>
    <cellStyle name="SAPBEXHLevel3 5 15" xfId="4425" xr:uid="{FAE3DC74-6557-4DAB-AD80-7468D9F79B24}"/>
    <cellStyle name="SAPBEXHLevel3 5 2" xfId="1306" xr:uid="{6E5BCDC2-95B8-4218-B99F-9763262D4A88}"/>
    <cellStyle name="SAPBEXHLevel3 5 3" xfId="1636" xr:uid="{97338D83-776F-4786-8CD5-491EEC031970}"/>
    <cellStyle name="SAPBEXHLevel3 5 4" xfId="1531" xr:uid="{A9A76645-00AF-4820-ADAC-07871779EA51}"/>
    <cellStyle name="SAPBEXHLevel3 5 5" xfId="1869" xr:uid="{DC34AB2F-BDB1-4959-AC86-E42331A37979}"/>
    <cellStyle name="SAPBEXHLevel3 5 6" xfId="2127" xr:uid="{F1ABB160-5E7E-42BE-AFA4-C9FCEC2FD950}"/>
    <cellStyle name="SAPBEXHLevel3 5 7" xfId="2391" xr:uid="{403CCC86-BADC-48D4-B9DA-CFEC456465DF}"/>
    <cellStyle name="SAPBEXHLevel3 5 8" xfId="2639" xr:uid="{381F8EDC-CD7A-49AF-BA94-920C4DFD6950}"/>
    <cellStyle name="SAPBEXHLevel3 5 9" xfId="3205" xr:uid="{208D435F-75B7-46B9-AFC8-827C2C44C090}"/>
    <cellStyle name="SAPBEXHLevel3 6" xfId="541" xr:uid="{00000000-0005-0000-0000-00000B020000}"/>
    <cellStyle name="SAPBEXHLevel3 6 10" xfId="3141" xr:uid="{8C7E4AA9-432B-4581-99F2-60C80EE846EA}"/>
    <cellStyle name="SAPBEXHLevel3 6 11" xfId="3436" xr:uid="{916B0AF9-CAEA-4C52-9708-2B9652C7031A}"/>
    <cellStyle name="SAPBEXHLevel3 6 12" xfId="3692" xr:uid="{50B265B8-2FEA-439F-A257-8C2852289357}"/>
    <cellStyle name="SAPBEXHLevel3 6 13" xfId="3935" xr:uid="{352CD7B2-3F1A-4C1C-9F6A-4E42793F46CF}"/>
    <cellStyle name="SAPBEXHLevel3 6 14" xfId="4186" xr:uid="{B82A8651-4BE7-4896-B35D-8E8A37735FA4}"/>
    <cellStyle name="SAPBEXHLevel3 6 15" xfId="4426" xr:uid="{821AC2E0-8EF5-48D5-BDA1-7A9BDEB19416}"/>
    <cellStyle name="SAPBEXHLevel3 6 2" xfId="1307" xr:uid="{ECB09503-6D0C-4568-A8FC-52194AEEA40B}"/>
    <cellStyle name="SAPBEXHLevel3 6 3" xfId="1637" xr:uid="{5E520A0B-B7DA-4192-A5E6-E03E6FBBC470}"/>
    <cellStyle name="SAPBEXHLevel3 6 4" xfId="1532" xr:uid="{82459FAD-4755-48DF-B427-257192E68E35}"/>
    <cellStyle name="SAPBEXHLevel3 6 5" xfId="1870" xr:uid="{7922BFCA-1324-4654-9051-888CA9C49A79}"/>
    <cellStyle name="SAPBEXHLevel3 6 6" xfId="2128" xr:uid="{713CFA6C-BD14-4867-A87C-90C201CD37C4}"/>
    <cellStyle name="SAPBEXHLevel3 6 7" xfId="2392" xr:uid="{8B11B016-1048-4386-8E6F-C8F516FD9BC0}"/>
    <cellStyle name="SAPBEXHLevel3 6 8" xfId="2641" xr:uid="{FC948101-57AE-4100-AC4A-1E41CF6A3076}"/>
    <cellStyle name="SAPBEXHLevel3 6 9" xfId="3206" xr:uid="{16B90344-A007-4081-9F46-5A0CE963477F}"/>
    <cellStyle name="SAPBEXHLevel3_Приложение_1_к_7-у-о_2009_Кв_1_ФСТ" xfId="542" xr:uid="{00000000-0005-0000-0000-00000C020000}"/>
    <cellStyle name="SAPBEXHLevel3X" xfId="543" xr:uid="{00000000-0005-0000-0000-00000D020000}"/>
    <cellStyle name="SAPBEXHLevel3X 10" xfId="1308" xr:uid="{EA0F720E-EF72-4B08-9CF0-FF4544EC7DC0}"/>
    <cellStyle name="SAPBEXHLevel3X 11" xfId="1638" xr:uid="{94C3EADC-BFD0-408E-A862-2008D49F779C}"/>
    <cellStyle name="SAPBEXHLevel3X 12" xfId="1533" xr:uid="{C671D37F-DBFE-4402-AAE8-325F8D187287}"/>
    <cellStyle name="SAPBEXHLevel3X 13" xfId="1871" xr:uid="{7E269414-373B-4422-8042-A3CBF4D4503E}"/>
    <cellStyle name="SAPBEXHLevel3X 14" xfId="2129" xr:uid="{0228EAF5-91B0-4714-84A9-2B63CE264570}"/>
    <cellStyle name="SAPBEXHLevel3X 15" xfId="2393" xr:uid="{2FA3C867-8E55-414A-B1E5-DA1480505F6A}"/>
    <cellStyle name="SAPBEXHLevel3X 16" xfId="2642" xr:uid="{909C6DEC-30A9-4199-BDF6-59EFC70CE27F}"/>
    <cellStyle name="SAPBEXHLevel3X 17" xfId="3207" xr:uid="{8E06AA61-6C3E-4890-94A0-DC395702AED7}"/>
    <cellStyle name="SAPBEXHLevel3X 18" xfId="3142" xr:uid="{9BB66441-0F8E-4D99-AA45-48DA051E54C9}"/>
    <cellStyle name="SAPBEXHLevel3X 19" xfId="3437" xr:uid="{370F12D3-5698-4F67-9C95-C5E7B55978D6}"/>
    <cellStyle name="SAPBEXHLevel3X 2" xfId="544" xr:uid="{00000000-0005-0000-0000-00000E020000}"/>
    <cellStyle name="SAPBEXHLevel3X 2 10" xfId="3143" xr:uid="{C2BAB95A-82BE-423A-B669-8BCDA7D8F6EF}"/>
    <cellStyle name="SAPBEXHLevel3X 2 11" xfId="3438" xr:uid="{FE5E4FDF-CEA5-45AB-8B8D-C29E2718C002}"/>
    <cellStyle name="SAPBEXHLevel3X 2 12" xfId="3694" xr:uid="{9B09D702-DAF7-4AA5-B7CC-DB8B82954A61}"/>
    <cellStyle name="SAPBEXHLevel3X 2 13" xfId="3937" xr:uid="{F8DD5F0B-3CBA-4B7B-9381-B55D3EC48DDF}"/>
    <cellStyle name="SAPBEXHLevel3X 2 14" xfId="4188" xr:uid="{9C0CBE41-4AC8-4B88-B685-7A80EDC4C9C6}"/>
    <cellStyle name="SAPBEXHLevel3X 2 15" xfId="4428" xr:uid="{9411FE89-258A-43B5-896C-F18A1F89BB6A}"/>
    <cellStyle name="SAPBEXHLevel3X 2 2" xfId="1309" xr:uid="{644ADA8F-67E5-467A-A1BD-0BA6819F9E9B}"/>
    <cellStyle name="SAPBEXHLevel3X 2 3" xfId="1639" xr:uid="{75205712-8A67-49B5-8F5B-6F75D9DF6ED9}"/>
    <cellStyle name="SAPBEXHLevel3X 2 4" xfId="1534" xr:uid="{916D244B-A082-4CBA-8E1E-F3031BCD9F02}"/>
    <cellStyle name="SAPBEXHLevel3X 2 5" xfId="1872" xr:uid="{451FEF55-BA78-4298-AE6F-E57871E13BB5}"/>
    <cellStyle name="SAPBEXHLevel3X 2 6" xfId="2130" xr:uid="{7B30E937-9825-4917-9638-20BEA6EF3EE9}"/>
    <cellStyle name="SAPBEXHLevel3X 2 7" xfId="2394" xr:uid="{66B2E7C1-50D3-4C05-9F4A-A2E7F6FD9AA4}"/>
    <cellStyle name="SAPBEXHLevel3X 2 8" xfId="2643" xr:uid="{3EB57782-2DE1-4766-8999-8282A7C76C09}"/>
    <cellStyle name="SAPBEXHLevel3X 2 9" xfId="3208" xr:uid="{05057ED7-F944-47CD-AF5D-5F3C1CD18FB5}"/>
    <cellStyle name="SAPBEXHLevel3X 20" xfId="3693" xr:uid="{E7423150-DC61-40F1-A8C0-19BA2CB2B9B8}"/>
    <cellStyle name="SAPBEXHLevel3X 21" xfId="3936" xr:uid="{9D50FCFA-F83F-45BA-931E-1438B9E15456}"/>
    <cellStyle name="SAPBEXHLevel3X 22" xfId="4187" xr:uid="{E2D496F6-750B-4421-BC7E-5DDF4EF264C3}"/>
    <cellStyle name="SAPBEXHLevel3X 23" xfId="4427" xr:uid="{7BFEF1E7-6AEF-4AAE-A226-03B4F23DDCC0}"/>
    <cellStyle name="SAPBEXHLevel3X 3" xfId="545" xr:uid="{00000000-0005-0000-0000-00000F020000}"/>
    <cellStyle name="SAPBEXHLevel3X 3 10" xfId="3144" xr:uid="{A6926EF3-D2FE-4FAF-B278-5E77A6F8E376}"/>
    <cellStyle name="SAPBEXHLevel3X 3 11" xfId="3439" xr:uid="{DFDE12F9-4FE0-46EF-B310-F01CC8E46F27}"/>
    <cellStyle name="SAPBEXHLevel3X 3 12" xfId="3472" xr:uid="{C3DE08A4-13E8-4083-82A1-2C8AEC11B7B2}"/>
    <cellStyle name="SAPBEXHLevel3X 3 13" xfId="3938" xr:uid="{94F85E18-3AF8-44D6-AD78-84C31EBC2C8F}"/>
    <cellStyle name="SAPBEXHLevel3X 3 14" xfId="4189" xr:uid="{E7A8D65C-3542-4D18-AF28-F3507DC7D5EA}"/>
    <cellStyle name="SAPBEXHLevel3X 3 15" xfId="4429" xr:uid="{4D378455-413D-4C4B-ACA2-2DCE88F6DE8D}"/>
    <cellStyle name="SAPBEXHLevel3X 3 2" xfId="1310" xr:uid="{DBAC996E-1584-40AF-89D1-112E79878B51}"/>
    <cellStyle name="SAPBEXHLevel3X 3 3" xfId="1640" xr:uid="{E18037EC-0F9F-4917-B70F-DD943447DF5D}"/>
    <cellStyle name="SAPBEXHLevel3X 3 4" xfId="1536" xr:uid="{1CBFF10A-316E-4704-8E09-0D033CF0E9F4}"/>
    <cellStyle name="SAPBEXHLevel3X 3 5" xfId="1873" xr:uid="{D6C3D379-2DDD-465F-AC17-25CED172D738}"/>
    <cellStyle name="SAPBEXHLevel3X 3 6" xfId="2131" xr:uid="{107D1DD9-5A00-43C5-9ADF-DB0CB4103202}"/>
    <cellStyle name="SAPBEXHLevel3X 3 7" xfId="2395" xr:uid="{5E1EE6E2-B73D-457A-BCB4-1A2715853F7E}"/>
    <cellStyle name="SAPBEXHLevel3X 3 8" xfId="2644" xr:uid="{3BAACC75-EE93-4D4E-AE16-4161FC6779E7}"/>
    <cellStyle name="SAPBEXHLevel3X 3 9" xfId="3209" xr:uid="{A1EE4875-C4B5-43EA-A174-A9BF7B44CA42}"/>
    <cellStyle name="SAPBEXHLevel3X 4" xfId="546" xr:uid="{00000000-0005-0000-0000-000010020000}"/>
    <cellStyle name="SAPBEXHLevel3X 4 10" xfId="3145" xr:uid="{F8A68F4F-5EB7-45BC-B3D3-7EE2E5D84CBC}"/>
    <cellStyle name="SAPBEXHLevel3X 4 11" xfId="3440" xr:uid="{8FADA048-6143-46E1-9C8E-2730360FFFFB}"/>
    <cellStyle name="SAPBEXHLevel3X 4 12" xfId="3695" xr:uid="{399C3407-17EE-4D53-AB6C-B027463CA235}"/>
    <cellStyle name="SAPBEXHLevel3X 4 13" xfId="3939" xr:uid="{3D325878-A72B-4588-AC57-DA91BED5585B}"/>
    <cellStyle name="SAPBEXHLevel3X 4 14" xfId="4190" xr:uid="{012C3D80-F5B5-4649-897D-3112FBEEEA97}"/>
    <cellStyle name="SAPBEXHLevel3X 4 15" xfId="4430" xr:uid="{5D88876D-5140-4689-95FF-799E20C22701}"/>
    <cellStyle name="SAPBEXHLevel3X 4 2" xfId="1311" xr:uid="{D6C47E2C-4765-4283-BB9C-0EADFBEBCA8E}"/>
    <cellStyle name="SAPBEXHLevel3X 4 3" xfId="1641" xr:uid="{ABD3A0B3-5403-466A-8636-21A728DF254A}"/>
    <cellStyle name="SAPBEXHLevel3X 4 4" xfId="1537" xr:uid="{23E6B2B5-4D3E-43C9-8649-C728BDF11493}"/>
    <cellStyle name="SAPBEXHLevel3X 4 5" xfId="1874" xr:uid="{1A87E2D8-1C62-48F3-AAEF-D38A9FDF67BF}"/>
    <cellStyle name="SAPBEXHLevel3X 4 6" xfId="2132" xr:uid="{FFFA6A58-F2DB-4400-939E-B180ECE65CFF}"/>
    <cellStyle name="SAPBEXHLevel3X 4 7" xfId="2166" xr:uid="{86A237AD-3918-4EC4-AE72-90E7715353A5}"/>
    <cellStyle name="SAPBEXHLevel3X 4 8" xfId="2645" xr:uid="{B8DC5D32-1E44-4058-87A2-8465610046D4}"/>
    <cellStyle name="SAPBEXHLevel3X 4 9" xfId="3210" xr:uid="{33B7C871-CF92-4945-88A6-8520AA5C2C49}"/>
    <cellStyle name="SAPBEXHLevel3X 5" xfId="547" xr:uid="{00000000-0005-0000-0000-000011020000}"/>
    <cellStyle name="SAPBEXHLevel3X 5 10" xfId="3146" xr:uid="{21611325-8464-495D-832E-A26EFAF074A2}"/>
    <cellStyle name="SAPBEXHLevel3X 5 11" xfId="3441" xr:uid="{6FE42A31-0F03-4704-8031-0AC74CF4EA94}"/>
    <cellStyle name="SAPBEXHLevel3X 5 12" xfId="3459" xr:uid="{775E9C2C-E5A4-42D1-8480-5CE8B5E4CBF2}"/>
    <cellStyle name="SAPBEXHLevel3X 5 13" xfId="3940" xr:uid="{4277B756-29A7-47CA-9437-5C9F2A693AC2}"/>
    <cellStyle name="SAPBEXHLevel3X 5 14" xfId="4191" xr:uid="{4F40400B-40A8-48E6-B978-95045E838609}"/>
    <cellStyle name="SAPBEXHLevel3X 5 15" xfId="4431" xr:uid="{43D7FFFD-4935-47AF-BF4F-8566C6E3EC15}"/>
    <cellStyle name="SAPBEXHLevel3X 5 2" xfId="1312" xr:uid="{9F130967-CDDE-412B-9428-11C6A9520759}"/>
    <cellStyle name="SAPBEXHLevel3X 5 3" xfId="1642" xr:uid="{A1F22B30-1E97-4840-A4AE-D03070937A7C}"/>
    <cellStyle name="SAPBEXHLevel3X 5 4" xfId="1538" xr:uid="{2FBBFAF0-9543-441C-AEF7-9FD190B82695}"/>
    <cellStyle name="SAPBEXHLevel3X 5 5" xfId="1875" xr:uid="{17FA0C6D-DBE3-4D76-8162-99D79F53CAB6}"/>
    <cellStyle name="SAPBEXHLevel3X 5 6" xfId="2133" xr:uid="{8BD06C75-DBE0-40B7-B4A6-11313B423AE9}"/>
    <cellStyle name="SAPBEXHLevel3X 5 7" xfId="2396" xr:uid="{B3891132-BC15-4475-BE5E-66F0C9DE7135}"/>
    <cellStyle name="SAPBEXHLevel3X 5 8" xfId="2646" xr:uid="{CD5E2A4C-1710-4131-A139-7CA885E839BC}"/>
    <cellStyle name="SAPBEXHLevel3X 5 9" xfId="3211" xr:uid="{83120753-446D-4BEC-8083-F27B5C9368C1}"/>
    <cellStyle name="SAPBEXHLevel3X 6" xfId="548" xr:uid="{00000000-0005-0000-0000-000012020000}"/>
    <cellStyle name="SAPBEXHLevel3X 6 10" xfId="3147" xr:uid="{62AA0F16-5260-44C7-BC27-306BBA6F2AB4}"/>
    <cellStyle name="SAPBEXHLevel3X 6 11" xfId="3178" xr:uid="{B99D79C9-F7BA-443D-935C-2D12C62402A7}"/>
    <cellStyle name="SAPBEXHLevel3X 6 12" xfId="3696" xr:uid="{E215B9B8-5489-45AC-9BF9-D62DEA6C5886}"/>
    <cellStyle name="SAPBEXHLevel3X 6 13" xfId="3941" xr:uid="{B3A9308E-720E-4685-ABFE-2B97AC49468C}"/>
    <cellStyle name="SAPBEXHLevel3X 6 14" xfId="4192" xr:uid="{364DBF40-39B0-4DED-80E6-8C753C89B5EA}"/>
    <cellStyle name="SAPBEXHLevel3X 6 15" xfId="4432" xr:uid="{0C7CC670-785C-467F-94FC-F458E65F8888}"/>
    <cellStyle name="SAPBEXHLevel3X 6 2" xfId="1313" xr:uid="{0E4B9C79-0AC9-48C9-A555-C9A17A341749}"/>
    <cellStyle name="SAPBEXHLevel3X 6 3" xfId="1643" xr:uid="{F50F14F4-6383-4FFB-9BF5-D5AF0A035164}"/>
    <cellStyle name="SAPBEXHLevel3X 6 4" xfId="1539" xr:uid="{C8F50891-1878-47A9-8952-F372DEA60FC6}"/>
    <cellStyle name="SAPBEXHLevel3X 6 5" xfId="1876" xr:uid="{A2729007-3223-45A9-9872-AB616A451006}"/>
    <cellStyle name="SAPBEXHLevel3X 6 6" xfId="2134" xr:uid="{D91CA01C-3808-4335-A331-979ACF7E4B1B}"/>
    <cellStyle name="SAPBEXHLevel3X 6 7" xfId="2153" xr:uid="{C6D7FA4D-7522-4BE6-973F-B67293682BA6}"/>
    <cellStyle name="SAPBEXHLevel3X 6 8" xfId="2647" xr:uid="{4CF4D960-9A74-409F-936F-7F93B3291216}"/>
    <cellStyle name="SAPBEXHLevel3X 6 9" xfId="3212" xr:uid="{8202886D-012E-4FD2-8C21-22C23B5649F8}"/>
    <cellStyle name="SAPBEXHLevel3X 7" xfId="549" xr:uid="{00000000-0005-0000-0000-000013020000}"/>
    <cellStyle name="SAPBEXHLevel3X 7 10" xfId="2923" xr:uid="{A43D00F7-3FAE-4E12-B933-96293237E6F7}"/>
    <cellStyle name="SAPBEXHLevel3X 7 11" xfId="3442" xr:uid="{99CF8FDB-9DA2-44B2-ADCA-97114C3A3EA6}"/>
    <cellStyle name="SAPBEXHLevel3X 7 12" xfId="3697" xr:uid="{C7E43185-7383-4ACF-A81D-F898F7F23BE6}"/>
    <cellStyle name="SAPBEXHLevel3X 7 13" xfId="3942" xr:uid="{D255B6FB-A3AB-432B-BE2D-89D794AAA4D1}"/>
    <cellStyle name="SAPBEXHLevel3X 7 14" xfId="3970" xr:uid="{71AE79E0-7E4D-40BA-8B67-23F9B8F8F0E5}"/>
    <cellStyle name="SAPBEXHLevel3X 7 15" xfId="4213" xr:uid="{9B8E1400-52F0-494D-A5CF-59D374504AFE}"/>
    <cellStyle name="SAPBEXHLevel3X 7 2" xfId="1314" xr:uid="{60F497FF-EE7C-4868-93EC-166266EF0E7F}"/>
    <cellStyle name="SAPBEXHLevel3X 7 3" xfId="1644" xr:uid="{2021BBBB-4934-4E68-A355-038A30EDCF03}"/>
    <cellStyle name="SAPBEXHLevel3X 7 4" xfId="1540" xr:uid="{78CA79D0-AF2D-416B-8F69-52A937FAD653}"/>
    <cellStyle name="SAPBEXHLevel3X 7 5" xfId="1576" xr:uid="{FA0DE19D-4C0E-4623-B2AD-034314D7FD8A}"/>
    <cellStyle name="SAPBEXHLevel3X 7 6" xfId="1907" xr:uid="{B49090EF-D252-4DFE-9F3B-98B84A98D3ED}"/>
    <cellStyle name="SAPBEXHLevel3X 7 7" xfId="2397" xr:uid="{A7B50E38-5F4A-4A65-A17F-637C0E9C4979}"/>
    <cellStyle name="SAPBEXHLevel3X 7 8" xfId="2648" xr:uid="{539C724A-5123-47D0-B3D9-C28124CF0840}"/>
    <cellStyle name="SAPBEXHLevel3X 7 9" xfId="3213" xr:uid="{5770F9F3-7646-4F6A-BB5E-4524861CCE01}"/>
    <cellStyle name="SAPBEXHLevel3X 8" xfId="550" xr:uid="{00000000-0005-0000-0000-000014020000}"/>
    <cellStyle name="SAPBEXHLevel3X 8 10" xfId="3148" xr:uid="{CC0A5045-0C17-4BDF-ABE8-645C8AD96586}"/>
    <cellStyle name="SAPBEXHLevel3X 8 11" xfId="3166" xr:uid="{BE00F19A-E858-421C-94B9-69DBCBF3948D}"/>
    <cellStyle name="SAPBEXHLevel3X 8 12" xfId="3698" xr:uid="{F6D3674A-1DDB-4C61-ABBF-13E00692A521}"/>
    <cellStyle name="SAPBEXHLevel3X 8 13" xfId="3722" xr:uid="{E243EDF0-3C2F-4C53-A5C2-1A580A498200}"/>
    <cellStyle name="SAPBEXHLevel3X 8 14" xfId="4193" xr:uid="{A06621BD-CCEA-44B4-A805-E094B3C0005A}"/>
    <cellStyle name="SAPBEXHLevel3X 8 15" xfId="4433" xr:uid="{69EFCEFF-A85E-49A1-B287-E3D9D36FB071}"/>
    <cellStyle name="SAPBEXHLevel3X 8 2" xfId="1315" xr:uid="{3CD2DFB7-D523-4F8C-B06C-38A6F7E3271F}"/>
    <cellStyle name="SAPBEXHLevel3X 8 3" xfId="1645" xr:uid="{044B1D36-49AA-4D43-B26D-9E9CA5375E3A}"/>
    <cellStyle name="SAPBEXHLevel3X 8 4" xfId="1541" xr:uid="{71598ACC-93A5-4E0C-BE2B-118DBE987AE6}"/>
    <cellStyle name="SAPBEXHLevel3X 8 5" xfId="1877" xr:uid="{899A4B8F-F59B-49DB-89D5-295259145D3E}"/>
    <cellStyle name="SAPBEXHLevel3X 8 6" xfId="2135" xr:uid="{586E492B-C68E-4B01-9D25-5C9BC2805E29}"/>
    <cellStyle name="SAPBEXHLevel3X 8 7" xfId="2398" xr:uid="{3794BE59-953D-43B4-A158-43B2D14F67B6}"/>
    <cellStyle name="SAPBEXHLevel3X 8 8" xfId="2649" xr:uid="{D3A29785-820C-49C8-8C69-1BC3177431C0}"/>
    <cellStyle name="SAPBEXHLevel3X 8 9" xfId="3214" xr:uid="{CCD1E4EA-3F67-4BA4-A7BE-AB2DC22B48A0}"/>
    <cellStyle name="SAPBEXHLevel3X 9" xfId="551" xr:uid="{00000000-0005-0000-0000-000015020000}"/>
    <cellStyle name="SAPBEXHLevel3X 9 10" xfId="2911" xr:uid="{09409F70-ADD0-44DB-8304-BBAB1E938B89}"/>
    <cellStyle name="SAPBEXHLevel3X 9 11" xfId="3443" xr:uid="{CC228A7C-3D30-45B1-B828-10DDBC36B880}"/>
    <cellStyle name="SAPBEXHLevel3X 9 12" xfId="3699" xr:uid="{3AC98023-BEC8-499E-B759-673A84E0DC37}"/>
    <cellStyle name="SAPBEXHLevel3X 9 13" xfId="3943" xr:uid="{0ADA6416-45B5-4A51-A3ED-F208944AFA16}"/>
    <cellStyle name="SAPBEXHLevel3X 9 14" xfId="3958" xr:uid="{446B45A2-066E-49EA-9B53-02E22E276FC6}"/>
    <cellStyle name="SAPBEXHLevel3X 9 15" xfId="4201" xr:uid="{F6289464-5A08-4265-908F-EB1F75B769A3}"/>
    <cellStyle name="SAPBEXHLevel3X 9 2" xfId="1316" xr:uid="{46EDFA13-7A00-42C6-8523-6E33A4C0B021}"/>
    <cellStyle name="SAPBEXHLevel3X 9 3" xfId="1646" xr:uid="{BBBF67A5-1A1A-4FCE-A146-37C00C2E9CA1}"/>
    <cellStyle name="SAPBEXHLevel3X 9 4" xfId="1542" xr:uid="{C9F28892-1443-4CA6-A0C8-DB7010C49F42}"/>
    <cellStyle name="SAPBEXHLevel3X 9 5" xfId="1559" xr:uid="{6B1854E3-497B-43E3-A815-4AD381AA50B8}"/>
    <cellStyle name="SAPBEXHLevel3X 9 6" xfId="1895" xr:uid="{20CF5A7A-D26B-49B9-BDE1-37E5F676FBDE}"/>
    <cellStyle name="SAPBEXHLevel3X 9 7" xfId="2399" xr:uid="{73D21176-A945-4F27-81F3-A6D9069EF86C}"/>
    <cellStyle name="SAPBEXHLevel3X 9 8" xfId="2650" xr:uid="{F1047672-DDAF-46C8-89EA-A4AA3E710593}"/>
    <cellStyle name="SAPBEXHLevel3X 9 9" xfId="3215" xr:uid="{FEE70C86-D639-4249-AF52-A3D09CD06B2F}"/>
    <cellStyle name="SAPBEXHLevel3X_7-р_Из_Системы" xfId="552" xr:uid="{00000000-0005-0000-0000-000016020000}"/>
    <cellStyle name="SAPBEXinputData" xfId="553" xr:uid="{00000000-0005-0000-0000-000017020000}"/>
    <cellStyle name="SAPBEXinputData 10" xfId="554" xr:uid="{00000000-0005-0000-0000-000018020000}"/>
    <cellStyle name="SAPBEXinputData 10 2" xfId="2411" xr:uid="{7B09CE2D-E6AC-403F-A368-CAEC1FEAA1EF}"/>
    <cellStyle name="SAPBEXinputData 11" xfId="2651" xr:uid="{F657B620-BB08-414B-B69C-8A99E8474987}"/>
    <cellStyle name="SAPBEXinputData 2" xfId="555" xr:uid="{00000000-0005-0000-0000-000019020000}"/>
    <cellStyle name="SAPBEXinputData 3" xfId="556" xr:uid="{00000000-0005-0000-0000-00001A020000}"/>
    <cellStyle name="SAPBEXinputData 4" xfId="557" xr:uid="{00000000-0005-0000-0000-00001B020000}"/>
    <cellStyle name="SAPBEXinputData 5" xfId="558" xr:uid="{00000000-0005-0000-0000-00001C020000}"/>
    <cellStyle name="SAPBEXinputData 6" xfId="559" xr:uid="{00000000-0005-0000-0000-00001D020000}"/>
    <cellStyle name="SAPBEXinputData 7" xfId="560" xr:uid="{00000000-0005-0000-0000-00001E020000}"/>
    <cellStyle name="SAPBEXinputData 8" xfId="561" xr:uid="{00000000-0005-0000-0000-00001F020000}"/>
    <cellStyle name="SAPBEXinputData 9" xfId="562" xr:uid="{00000000-0005-0000-0000-000020020000}"/>
    <cellStyle name="SAPBEXinputData_7-р_Из_Системы" xfId="563" xr:uid="{00000000-0005-0000-0000-000021020000}"/>
    <cellStyle name="SAPBEXItemHeader" xfId="564" xr:uid="{00000000-0005-0000-0000-000022020000}"/>
    <cellStyle name="SAPBEXItemHeader 10" xfId="3160" xr:uid="{A03D9AF0-0104-4B82-A583-495B8995DEE0}"/>
    <cellStyle name="SAPBEXItemHeader 11" xfId="3455" xr:uid="{4ECD5BF6-F020-4009-A701-14F93760399D}"/>
    <cellStyle name="SAPBEXItemHeader 12" xfId="3984" xr:uid="{08887126-7A20-471F-ABF3-AE028C87AA6D}"/>
    <cellStyle name="SAPBEXItemHeader 13" xfId="3954" xr:uid="{67D72554-B097-4601-AE3B-5B3DE5895F01}"/>
    <cellStyle name="SAPBEXItemHeader 14" xfId="4196" xr:uid="{4150B2F1-35D9-48E9-A777-860157F57722}"/>
    <cellStyle name="SAPBEXItemHeader 15" xfId="4435" xr:uid="{5A8BC61C-5CCA-4F4A-9CFC-22D8B161D56F}"/>
    <cellStyle name="SAPBEXItemHeader 2" xfId="1327" xr:uid="{8C1E4549-BB31-4FAF-BE50-8EA1FF12F041}"/>
    <cellStyle name="SAPBEXItemHeader 3" xfId="1658" xr:uid="{8751AD33-34F5-44B5-B2E3-972F37534C05}"/>
    <cellStyle name="SAPBEXItemHeader 4" xfId="1553" xr:uid="{E08C4BB3-E9C4-44A3-9556-97F87D2F7DF4}"/>
    <cellStyle name="SAPBEXItemHeader 5" xfId="1889" xr:uid="{4823AE8F-4223-4BE3-BB6A-0F54CD3C1110}"/>
    <cellStyle name="SAPBEXItemHeader 6" xfId="2147" xr:uid="{9EED9E00-2379-481F-BDC7-80108922D8F5}"/>
    <cellStyle name="SAPBEXItemHeader 7" xfId="2408" xr:uid="{1780367C-CEEA-48A3-A049-EB039062E455}"/>
    <cellStyle name="SAPBEXItemHeader 8" xfId="2661" xr:uid="{760C9A2F-D248-4744-B9D3-C7BFF1F123AA}"/>
    <cellStyle name="SAPBEXItemHeader 9" xfId="3226" xr:uid="{AED5297B-7CB4-4E5A-97BE-2A2CA83ECEAA}"/>
    <cellStyle name="SAPBEXresData" xfId="565" xr:uid="{00000000-0005-0000-0000-000023020000}"/>
    <cellStyle name="SAPBEXresData 10" xfId="1890" xr:uid="{B6717836-6B36-4D80-AB01-AD5FAF90582E}"/>
    <cellStyle name="SAPBEXresData 11" xfId="2148" xr:uid="{918DF96D-E4E7-46AD-BC73-414E0B3FA5F6}"/>
    <cellStyle name="SAPBEXresData 12" xfId="2689" xr:uid="{87E8D18C-6717-4325-A8DD-4B42D6DC4251}"/>
    <cellStyle name="SAPBEXresData 13" xfId="2409" xr:uid="{A6ED7B2D-79D2-4E79-B1EA-8338F92949D5}"/>
    <cellStyle name="SAPBEXresData 14" xfId="3227" xr:uid="{E5977122-FD9C-49A5-BB80-AE776558E81A}"/>
    <cellStyle name="SAPBEXresData 15" xfId="3161" xr:uid="{BAA0FEDC-A935-4116-B170-C8EB714AD86F}"/>
    <cellStyle name="SAPBEXresData 16" xfId="3456" xr:uid="{0932E055-5D97-49B5-B61C-A6A06CAA0AD3}"/>
    <cellStyle name="SAPBEXresData 17" xfId="3985" xr:uid="{060D3B1E-20E0-499A-8C4E-BB64B77194FD}"/>
    <cellStyle name="SAPBEXresData 18" xfId="3955" xr:uid="{9615D96E-70F8-4359-A606-BFE65C727B13}"/>
    <cellStyle name="SAPBEXresData 19" xfId="4197" xr:uid="{160AE5A8-C7AC-47B0-849B-135B0BE92236}"/>
    <cellStyle name="SAPBEXresData 2" xfId="566" xr:uid="{00000000-0005-0000-0000-000024020000}"/>
    <cellStyle name="SAPBEXresData 2 10" xfId="3162" xr:uid="{5300275D-6193-453B-8E5E-3890A779FE06}"/>
    <cellStyle name="SAPBEXresData 2 11" xfId="3457" xr:uid="{9A64C3C1-2AE4-46A7-9947-25355B92BC50}"/>
    <cellStyle name="SAPBEXresData 2 12" xfId="3986" xr:uid="{0C4BD6C2-6D4C-4252-A23B-DA29B45A49EF}"/>
    <cellStyle name="SAPBEXresData 2 13" xfId="3956" xr:uid="{03E118F4-AAF5-40B5-B81B-482AAE79E161}"/>
    <cellStyle name="SAPBEXresData 2 14" xfId="4198" xr:uid="{111F76ED-9178-48D4-A60A-98B38A7201D4}"/>
    <cellStyle name="SAPBEXresData 2 15" xfId="4437" xr:uid="{CDFACF16-7E6E-48BE-8501-6DF03432935A}"/>
    <cellStyle name="SAPBEXresData 2 2" xfId="1329" xr:uid="{91DB53F4-6ED0-41A7-BE87-151CFB82E6B6}"/>
    <cellStyle name="SAPBEXresData 2 3" xfId="1660" xr:uid="{4E5E92EA-91B9-447A-B625-281735BB4793}"/>
    <cellStyle name="SAPBEXresData 2 4" xfId="1555" xr:uid="{7D5DF596-9963-47BF-9958-E9A8CC913506}"/>
    <cellStyle name="SAPBEXresData 2 5" xfId="1891" xr:uid="{1D11DD02-87F5-4A69-B3A7-A29541DA39C5}"/>
    <cellStyle name="SAPBEXresData 2 6" xfId="2149" xr:uid="{E131D543-A8BA-4A0B-8ED8-6E3B4BB94588}"/>
    <cellStyle name="SAPBEXresData 2 7" xfId="2690" xr:uid="{50277721-8E9F-461B-9EAA-AB23AD13B538}"/>
    <cellStyle name="SAPBEXresData 2 8" xfId="2662" xr:uid="{8AD49539-CB1E-4A64-971B-8F35BE9D4B16}"/>
    <cellStyle name="SAPBEXresData 2 9" xfId="3228" xr:uid="{2B7579EE-0281-46F3-B1A7-227DE4F44C20}"/>
    <cellStyle name="SAPBEXresData 20" xfId="4436" xr:uid="{E62FFF72-8C0B-4496-B7A5-84D426F6B5C9}"/>
    <cellStyle name="SAPBEXresData 3" xfId="567" xr:uid="{00000000-0005-0000-0000-000025020000}"/>
    <cellStyle name="SAPBEXresData 3 10" xfId="3163" xr:uid="{F948781C-0FB5-48ED-896F-65E8D92E421B}"/>
    <cellStyle name="SAPBEXresData 3 11" xfId="3734" xr:uid="{EFA52B30-86F3-4A03-9941-E7FB917D2E07}"/>
    <cellStyle name="SAPBEXresData 3 12" xfId="3987" xr:uid="{02C7AC8D-A39A-4248-91FB-638F166C957A}"/>
    <cellStyle name="SAPBEXresData 3 13" xfId="4227" xr:uid="{693BE5C0-7315-4EB8-AB3E-53E85DD26994}"/>
    <cellStyle name="SAPBEXresData 3 14" xfId="4199" xr:uid="{58865ED2-B61D-4620-9DF8-0CFAD5E30CB0}"/>
    <cellStyle name="SAPBEXresData 3 15" xfId="4438" xr:uid="{F402823B-6939-40D5-8517-C420D833421B}"/>
    <cellStyle name="SAPBEXresData 3 2" xfId="1330" xr:uid="{2619C096-5A16-4067-854D-B1A5530C0D88}"/>
    <cellStyle name="SAPBEXresData 3 3" xfId="1661" xr:uid="{7C071DD1-EB11-4781-92B6-42777AF3F130}"/>
    <cellStyle name="SAPBEXresData 3 4" xfId="1921" xr:uid="{D5F10467-AB2C-451A-A8C5-2DAA32768127}"/>
    <cellStyle name="SAPBEXresData 3 5" xfId="1892" xr:uid="{570D926D-FBC7-4195-9449-01F747397AC7}"/>
    <cellStyle name="SAPBEXresData 3 6" xfId="2150" xr:uid="{DEA29AA3-A651-4961-BCE8-B2AF916438F1}"/>
    <cellStyle name="SAPBEXresData 3 7" xfId="2691" xr:uid="{AE98D514-99D7-4C52-A2B2-2B7017A777CE}"/>
    <cellStyle name="SAPBEXresData 3 8" xfId="2663" xr:uid="{DD0E9E69-4C4E-43EC-887B-EE1818BF2D56}"/>
    <cellStyle name="SAPBEXresData 3 9" xfId="3229" xr:uid="{9757A7FC-16EA-4E7D-9461-1D97E90BDACC}"/>
    <cellStyle name="SAPBEXresData 4" xfId="568" xr:uid="{00000000-0005-0000-0000-000026020000}"/>
    <cellStyle name="SAPBEXresData 4 10" xfId="3485" xr:uid="{058EB5D4-BC4E-4EA6-A2BD-8582F9A3CE70}"/>
    <cellStyle name="SAPBEXresData 4 11" xfId="3735" xr:uid="{67B0E916-09EE-47F9-924C-11E92A65D2F2}"/>
    <cellStyle name="SAPBEXresData 4 12" xfId="3988" xr:uid="{76E90CE9-486A-4487-9E01-3D3AA8A25DB4}"/>
    <cellStyle name="SAPBEXresData 4 13" xfId="4228" xr:uid="{DD5EA5EC-2072-4990-93E8-D4B016E34ACD}"/>
    <cellStyle name="SAPBEXresData 4 14" xfId="4450" xr:uid="{D67A9EA9-AF06-4F7E-8CA7-541C03683F4E}"/>
    <cellStyle name="SAPBEXresData 4 15" xfId="4523" xr:uid="{04CF3BD3-95B6-460B-90B4-052A4627D6A3}"/>
    <cellStyle name="SAPBEXresData 4 2" xfId="1331" xr:uid="{2CBC515C-FC25-4005-892B-ED5F68F8CC1E}"/>
    <cellStyle name="SAPBEXresData 4 3" xfId="1662" xr:uid="{039E5ED0-57DE-4079-ABBE-B8E9EDBBD576}"/>
    <cellStyle name="SAPBEXresData 4 4" xfId="1922" xr:uid="{56D4E063-4A0E-4B7C-A97D-0FCFB2D07277}"/>
    <cellStyle name="SAPBEXresData 4 5" xfId="2180" xr:uid="{308653E6-4177-4303-ADFA-6CC8DEB5D99C}"/>
    <cellStyle name="SAPBEXresData 4 6" xfId="2435" xr:uid="{D278D9FD-BF70-42F8-977B-5137DC5C841E}"/>
    <cellStyle name="SAPBEXresData 4 7" xfId="2692" xr:uid="{2EE264B3-58A2-4891-B6FB-CCE86078751A}"/>
    <cellStyle name="SAPBEXresData 4 8" xfId="2937" xr:uid="{4EEE0D04-475B-447D-B3DB-5031755F6616}"/>
    <cellStyle name="SAPBEXresData 4 9" xfId="3230" xr:uid="{CEDDA960-EE95-459C-90BA-51244AD11C4E}"/>
    <cellStyle name="SAPBEXresData 5" xfId="569" xr:uid="{00000000-0005-0000-0000-000027020000}"/>
    <cellStyle name="SAPBEXresData 5 10" xfId="3486" xr:uid="{16872BA5-636F-473F-80EB-23F208551469}"/>
    <cellStyle name="SAPBEXresData 5 11" xfId="3736" xr:uid="{CAEC989D-ADA9-48EF-BBE1-C7A40945A296}"/>
    <cellStyle name="SAPBEXresData 5 12" xfId="3989" xr:uid="{A4B8F8C6-8C5D-4CF9-A9C4-7CCF37457135}"/>
    <cellStyle name="SAPBEXresData 5 13" xfId="4229" xr:uid="{43DCAAC5-D836-4780-9DC5-A7281CC550D2}"/>
    <cellStyle name="SAPBEXresData 5 14" xfId="4451" xr:uid="{9F341994-D038-444A-A4C1-93EBD201FB86}"/>
    <cellStyle name="SAPBEXresData 5 15" xfId="4524" xr:uid="{9B31FCD1-FD00-47BD-B5C9-15DD2DA7E221}"/>
    <cellStyle name="SAPBEXresData 5 2" xfId="1332" xr:uid="{EAC5BBDF-129A-4883-A5B9-E5399D9FB8FE}"/>
    <cellStyle name="SAPBEXresData 5 3" xfId="1663" xr:uid="{F50543C8-2E7F-4F96-B9F6-CFDDDF886998}"/>
    <cellStyle name="SAPBEXresData 5 4" xfId="1923" xr:uid="{87B025AA-43F7-4FF9-ADF3-D94454516E8A}"/>
    <cellStyle name="SAPBEXresData 5 5" xfId="2181" xr:uid="{262E47D1-12A3-4584-BDF8-A6C01D1499DF}"/>
    <cellStyle name="SAPBEXresData 5 6" xfId="2436" xr:uid="{B31AB961-5A78-4235-B60C-22E8EFE1A377}"/>
    <cellStyle name="SAPBEXresData 5 7" xfId="2693" xr:uid="{1E1622E4-B3BD-428D-A71C-F92007BC8D2C}"/>
    <cellStyle name="SAPBEXresData 5 8" xfId="2938" xr:uid="{227644D9-3C74-4F27-ADB3-D7C760ABB7C9}"/>
    <cellStyle name="SAPBEXresData 5 9" xfId="3231" xr:uid="{04240754-A385-4A62-87DA-370A8B38C184}"/>
    <cellStyle name="SAPBEXresData 6" xfId="570" xr:uid="{00000000-0005-0000-0000-000028020000}"/>
    <cellStyle name="SAPBEXresData 6 10" xfId="3487" xr:uid="{DF0851D0-ABAC-40BB-9BF2-799322E84104}"/>
    <cellStyle name="SAPBEXresData 6 11" xfId="3737" xr:uid="{023138AC-79A2-4DC3-AE9C-B5877846AED5}"/>
    <cellStyle name="SAPBEXresData 6 12" xfId="3990" xr:uid="{460E1CDD-B1FB-4467-B12D-5E3DD2043171}"/>
    <cellStyle name="SAPBEXresData 6 13" xfId="4230" xr:uid="{7AEA1227-2DEB-4CF0-A0C3-0F745D671732}"/>
    <cellStyle name="SAPBEXresData 6 14" xfId="4452" xr:uid="{9E6FD2C3-6966-462F-9EAC-3C0D1ACE679A}"/>
    <cellStyle name="SAPBEXresData 6 15" xfId="4525" xr:uid="{A0A3255B-B54E-4CB0-9407-82168FE8A28D}"/>
    <cellStyle name="SAPBEXresData 6 2" xfId="1333" xr:uid="{D3E1C0B0-2EC9-4816-9B69-F2B853FB4364}"/>
    <cellStyle name="SAPBEXresData 6 3" xfId="1664" xr:uid="{93687CB2-87B7-4C6A-BEF0-F1AD2A35ECA7}"/>
    <cellStyle name="SAPBEXresData 6 4" xfId="1924" xr:uid="{21191717-8DE2-4616-AF3A-F522FABD0EB9}"/>
    <cellStyle name="SAPBEXresData 6 5" xfId="2182" xr:uid="{E55B8619-EAE0-4A97-A8E8-DC0583E41E55}"/>
    <cellStyle name="SAPBEXresData 6 6" xfId="2437" xr:uid="{D0DBB962-370B-42FD-80BA-D90015EF33C2}"/>
    <cellStyle name="SAPBEXresData 6 7" xfId="2694" xr:uid="{43130B86-AFEC-455F-BD70-837D08E0EC23}"/>
    <cellStyle name="SAPBEXresData 6 8" xfId="2939" xr:uid="{2DD01C41-39A9-485B-969E-7C3F0C8F64C6}"/>
    <cellStyle name="SAPBEXresData 6 9" xfId="3232" xr:uid="{1B1ECA83-B743-4572-A68F-E71E5586FF0D}"/>
    <cellStyle name="SAPBEXresData 7" xfId="1328" xr:uid="{571CE195-93CE-459D-A533-9934B4DE1C31}"/>
    <cellStyle name="SAPBEXresData 8" xfId="1659" xr:uid="{4BFA6E63-2B7D-4189-B910-9C0950B7A4EB}"/>
    <cellStyle name="SAPBEXresData 9" xfId="1554" xr:uid="{2391EC07-6164-49C6-A033-52BCAF0FFEAD}"/>
    <cellStyle name="SAPBEXresDataEmph" xfId="571" xr:uid="{00000000-0005-0000-0000-000029020000}"/>
    <cellStyle name="SAPBEXresDataEmph 10" xfId="2183" xr:uid="{7E0E275E-99F5-4770-B83E-84FD58A9430C}"/>
    <cellStyle name="SAPBEXresDataEmph 11" xfId="2438" xr:uid="{FED91F16-8EF1-4284-856A-1CFFCDE54050}"/>
    <cellStyle name="SAPBEXresDataEmph 12" xfId="2695" xr:uid="{0F115473-99DA-4D5B-9720-E3C3FB70C6DD}"/>
    <cellStyle name="SAPBEXresDataEmph 13" xfId="2940" xr:uid="{DC41FBBF-F892-42A8-962F-63FB52FCA7E2}"/>
    <cellStyle name="SAPBEXresDataEmph 14" xfId="3233" xr:uid="{E24CCAA2-A25A-4A9A-B3B7-E11F3B5ABA19}"/>
    <cellStyle name="SAPBEXresDataEmph 15" xfId="3488" xr:uid="{1091E60F-3B2B-4F0A-9EB2-1F448B127C0A}"/>
    <cellStyle name="SAPBEXresDataEmph 16" xfId="3738" xr:uid="{D7689A20-9ABB-432A-9ABB-6D81B2ACCF75}"/>
    <cellStyle name="SAPBEXresDataEmph 17" xfId="3991" xr:uid="{1ED0DB0F-5DB0-444B-88F8-C42413AE7A5C}"/>
    <cellStyle name="SAPBEXresDataEmph 18" xfId="4231" xr:uid="{3D1DFDA2-9CD4-4A72-921E-49F6D3A2D75B}"/>
    <cellStyle name="SAPBEXresDataEmph 19" xfId="4453" xr:uid="{EA5D82B0-AD78-4591-9546-C6C9EEB5CD78}"/>
    <cellStyle name="SAPBEXresDataEmph 2" xfId="572" xr:uid="{00000000-0005-0000-0000-00002A020000}"/>
    <cellStyle name="SAPBEXresDataEmph 2 2" xfId="573" xr:uid="{00000000-0005-0000-0000-00002B020000}"/>
    <cellStyle name="SAPBEXresDataEmph 2 2 2" xfId="2942" xr:uid="{DCA2C892-FB68-4694-A773-36F8FCA408B1}"/>
    <cellStyle name="SAPBEXresDataEmph 2 3" xfId="2941" xr:uid="{E4E51DFB-97AB-4B0B-8E65-846F1D9A176F}"/>
    <cellStyle name="SAPBEXresDataEmph 20" xfId="4526" xr:uid="{1959902D-8289-4C00-9532-5B1E84C43BF0}"/>
    <cellStyle name="SAPBEXresDataEmph 3" xfId="574" xr:uid="{00000000-0005-0000-0000-00002C020000}"/>
    <cellStyle name="SAPBEXresDataEmph 3 2" xfId="575" xr:uid="{00000000-0005-0000-0000-00002D020000}"/>
    <cellStyle name="SAPBEXresDataEmph 3 2 2" xfId="2944" xr:uid="{9D655309-77E9-4E10-9155-E7681157AAB3}"/>
    <cellStyle name="SAPBEXresDataEmph 3 3" xfId="2943" xr:uid="{F279A991-7340-4390-BA0A-868FAB833B1F}"/>
    <cellStyle name="SAPBEXresDataEmph 4" xfId="576" xr:uid="{00000000-0005-0000-0000-00002E020000}"/>
    <cellStyle name="SAPBEXresDataEmph 4 2" xfId="577" xr:uid="{00000000-0005-0000-0000-00002F020000}"/>
    <cellStyle name="SAPBEXresDataEmph 4 2 2" xfId="2946" xr:uid="{83AF3E32-B4F3-45BB-8F87-4D816103839B}"/>
    <cellStyle name="SAPBEXresDataEmph 4 3" xfId="2945" xr:uid="{C03F4CAA-3B45-45FB-9DD0-CE00E333A285}"/>
    <cellStyle name="SAPBEXresDataEmph 5" xfId="578" xr:uid="{00000000-0005-0000-0000-000030020000}"/>
    <cellStyle name="SAPBEXresDataEmph 5 2" xfId="579" xr:uid="{00000000-0005-0000-0000-000031020000}"/>
    <cellStyle name="SAPBEXresDataEmph 5 2 2" xfId="2948" xr:uid="{6A46CDF4-BE4C-474F-A6CA-320579B6440F}"/>
    <cellStyle name="SAPBEXresDataEmph 5 3" xfId="2947" xr:uid="{27A479D1-93A7-47C4-A975-5073902F0792}"/>
    <cellStyle name="SAPBEXresDataEmph 6" xfId="580" xr:uid="{00000000-0005-0000-0000-000032020000}"/>
    <cellStyle name="SAPBEXresDataEmph 6 2" xfId="581" xr:uid="{00000000-0005-0000-0000-000033020000}"/>
    <cellStyle name="SAPBEXresDataEmph 6 2 2" xfId="2950" xr:uid="{837A04D8-4AD5-4F93-B033-EAB01D3DB1A5}"/>
    <cellStyle name="SAPBEXresDataEmph 6 3" xfId="2949" xr:uid="{A01E370E-D52A-40E9-8675-9ABD332EE912}"/>
    <cellStyle name="SAPBEXresDataEmph 7" xfId="1334" xr:uid="{AB5B5842-0B59-444B-AC65-179FFB46B97A}"/>
    <cellStyle name="SAPBEXresDataEmph 8" xfId="1665" xr:uid="{04427771-2C71-4EED-9D4D-0F6D958E2253}"/>
    <cellStyle name="SAPBEXresDataEmph 9" xfId="1925" xr:uid="{BB0C653A-6F29-4FBF-987F-CD3ECA3705E1}"/>
    <cellStyle name="SAPBEXresItem" xfId="582" xr:uid="{00000000-0005-0000-0000-000034020000}"/>
    <cellStyle name="SAPBEXresItem 10" xfId="2194" xr:uid="{9DE25752-4C92-48D3-B39D-F1F0966D4995}"/>
    <cellStyle name="SAPBEXresItem 11" xfId="2449" xr:uid="{EE70D846-ED3F-4726-B06F-CDC3581F9A23}"/>
    <cellStyle name="SAPBEXresItem 12" xfId="2700" xr:uid="{072FB616-C6AB-471C-A211-66FEBC03DC05}"/>
    <cellStyle name="SAPBEXresItem 13" xfId="2951" xr:uid="{58B1F0A4-3BB0-4B25-90CA-F9D83436AAFE}"/>
    <cellStyle name="SAPBEXresItem 14" xfId="3244" xr:uid="{41570F02-05E8-48E9-938E-6605F2D18BAD}"/>
    <cellStyle name="SAPBEXresItem 15" xfId="3499" xr:uid="{326B0A48-5AC1-4DB6-B331-CEE801F70480}"/>
    <cellStyle name="SAPBEXresItem 16" xfId="3749" xr:uid="{CBA52F46-242C-4CF3-9F7B-EC3BF5164A7A}"/>
    <cellStyle name="SAPBEXresItem 17" xfId="4002" xr:uid="{3D830D67-C82C-4FF7-98BB-35B91992C852}"/>
    <cellStyle name="SAPBEXresItem 18" xfId="4242" xr:uid="{71F0FF99-963C-457D-A060-BA910FE8816A}"/>
    <cellStyle name="SAPBEXresItem 19" xfId="4454" xr:uid="{FBCD6C11-4DCF-4709-8017-7CF0B12A0295}"/>
    <cellStyle name="SAPBEXresItem 2" xfId="583" xr:uid="{00000000-0005-0000-0000-000035020000}"/>
    <cellStyle name="SAPBEXresItem 2 10" xfId="3500" xr:uid="{0120A66E-F994-46F3-AD18-50E8301CF13E}"/>
    <cellStyle name="SAPBEXresItem 2 11" xfId="3750" xr:uid="{03F6D627-1805-4A50-AFB4-20B9D927A78C}"/>
    <cellStyle name="SAPBEXresItem 2 12" xfId="4003" xr:uid="{8A6EF7DB-257E-47F1-BE02-A993B6834EF8}"/>
    <cellStyle name="SAPBEXresItem 2 13" xfId="4243" xr:uid="{BCC9BA09-EA70-4A7B-B5EC-F5718844EA5C}"/>
    <cellStyle name="SAPBEXresItem 2 14" xfId="4455" xr:uid="{09433C9B-DC8C-4186-A956-D30BC983E1DE}"/>
    <cellStyle name="SAPBEXresItem 2 15" xfId="4528" xr:uid="{7F2C0F05-5BAC-4033-B5A6-DC3D6A9FBD8D}"/>
    <cellStyle name="SAPBEXresItem 2 2" xfId="1346" xr:uid="{BCA64117-208E-4C6D-AAFB-108F201F8EA6}"/>
    <cellStyle name="SAPBEXresItem 2 3" xfId="1677" xr:uid="{24748F49-7C43-400D-9BC1-0E1F91998116}"/>
    <cellStyle name="SAPBEXresItem 2 4" xfId="1937" xr:uid="{26D6648E-7888-42CB-BBA3-5B336A303E26}"/>
    <cellStyle name="SAPBEXresItem 2 5" xfId="2195" xr:uid="{6F18C38D-4F78-4AAB-9F8E-5FB0D81187DB}"/>
    <cellStyle name="SAPBEXresItem 2 6" xfId="2450" xr:uid="{54F2C338-819E-4BA6-BC9B-E4069A35165E}"/>
    <cellStyle name="SAPBEXresItem 2 7" xfId="2701" xr:uid="{39B331EE-8A25-4EF9-B275-F079B904B4F8}"/>
    <cellStyle name="SAPBEXresItem 2 8" xfId="2952" xr:uid="{4C4B8469-CE3B-4BF1-8FA4-CA68CC8954AF}"/>
    <cellStyle name="SAPBEXresItem 2 9" xfId="3245" xr:uid="{55195D64-5AB4-414C-B29E-AD37E7E996C2}"/>
    <cellStyle name="SAPBEXresItem 20" xfId="4527" xr:uid="{03188C8A-949D-462D-B0A6-674AAD6FBCF3}"/>
    <cellStyle name="SAPBEXresItem 3" xfId="584" xr:uid="{00000000-0005-0000-0000-000036020000}"/>
    <cellStyle name="SAPBEXresItem 3 10" xfId="3501" xr:uid="{7DAA0FD6-F74D-4B36-ABE7-86C2F1BEAE9E}"/>
    <cellStyle name="SAPBEXresItem 3 11" xfId="3751" xr:uid="{1669CF22-21C7-4E2E-8B00-AA0054306533}"/>
    <cellStyle name="SAPBEXresItem 3 12" xfId="4004" xr:uid="{1E746962-3BBD-4329-B0F7-52A20B3606A8}"/>
    <cellStyle name="SAPBEXresItem 3 13" xfId="4244" xr:uid="{4E5D57F2-E774-45BF-8D9F-DDAF32CFDA03}"/>
    <cellStyle name="SAPBEXresItem 3 14" xfId="4456" xr:uid="{B376F014-702B-47AA-9269-9537095B5710}"/>
    <cellStyle name="SAPBEXresItem 3 15" xfId="4529" xr:uid="{A0D0F4E0-3CC9-423C-9B69-7538E0AEE9D4}"/>
    <cellStyle name="SAPBEXresItem 3 2" xfId="1347" xr:uid="{F1C2598C-2C55-4659-9978-5A1C54EC400A}"/>
    <cellStyle name="SAPBEXresItem 3 3" xfId="1678" xr:uid="{6AED3A03-83A1-4BEA-9532-F0F1881124DD}"/>
    <cellStyle name="SAPBEXresItem 3 4" xfId="1938" xr:uid="{99BA44AC-450E-4888-BA38-1CC31FD5DA05}"/>
    <cellStyle name="SAPBEXresItem 3 5" xfId="2196" xr:uid="{EE3F0EC1-E2B5-40B1-BA61-0A3C338ADCAC}"/>
    <cellStyle name="SAPBEXresItem 3 6" xfId="2451" xr:uid="{14174335-A80E-49B8-994F-FD45E29EE6AE}"/>
    <cellStyle name="SAPBEXresItem 3 7" xfId="2702" xr:uid="{00E21A72-D68A-4708-9CBC-5A277CE6CCCE}"/>
    <cellStyle name="SAPBEXresItem 3 8" xfId="2953" xr:uid="{03E66C74-6B8E-4434-935D-8404226CCB6F}"/>
    <cellStyle name="SAPBEXresItem 3 9" xfId="3246" xr:uid="{046C0FF2-4D45-42D7-8EA7-83A083CD4CD7}"/>
    <cellStyle name="SAPBEXresItem 4" xfId="585" xr:uid="{00000000-0005-0000-0000-000037020000}"/>
    <cellStyle name="SAPBEXresItem 4 10" xfId="3502" xr:uid="{A8FA9C7D-A5F4-4CA2-B66E-7E22F3541392}"/>
    <cellStyle name="SAPBEXresItem 4 11" xfId="3752" xr:uid="{2DDBA62B-6F1D-4E9B-94D3-B36524337560}"/>
    <cellStyle name="SAPBEXresItem 4 12" xfId="4005" xr:uid="{ABF91850-D3C6-4A6F-A764-9408E8E017A1}"/>
    <cellStyle name="SAPBEXresItem 4 13" xfId="4245" xr:uid="{61D27E6F-F5DD-4AE5-A053-5F690CE71787}"/>
    <cellStyle name="SAPBEXresItem 4 14" xfId="4457" xr:uid="{10A6E2EF-A833-4327-9D90-49FE1C87A090}"/>
    <cellStyle name="SAPBEXresItem 4 15" xfId="4530" xr:uid="{08429DDD-A53E-47AE-B8BF-05ABF8DAD447}"/>
    <cellStyle name="SAPBEXresItem 4 2" xfId="1348" xr:uid="{AE9D8437-6CA8-4F84-B969-A604FF35CF73}"/>
    <cellStyle name="SAPBEXresItem 4 3" xfId="1679" xr:uid="{BE618E74-4582-4245-82F8-933C77E96E1A}"/>
    <cellStyle name="SAPBEXresItem 4 4" xfId="1939" xr:uid="{265D7127-A2CE-4288-9B3C-7362E4BF7FAF}"/>
    <cellStyle name="SAPBEXresItem 4 5" xfId="2197" xr:uid="{779A5BCB-40E6-46A4-93AB-89D1C95A6E63}"/>
    <cellStyle name="SAPBEXresItem 4 6" xfId="2452" xr:uid="{1F559D71-D480-4D3B-B94D-154B489C2444}"/>
    <cellStyle name="SAPBEXresItem 4 7" xfId="2703" xr:uid="{49CEAAD7-AC1F-408E-8172-BBF6A4524A3B}"/>
    <cellStyle name="SAPBEXresItem 4 8" xfId="2954" xr:uid="{35AE1D67-543F-4134-83C8-DFC56596EFD4}"/>
    <cellStyle name="SAPBEXresItem 4 9" xfId="3247" xr:uid="{0496030F-0992-4B43-B223-92EF2DEA9F47}"/>
    <cellStyle name="SAPBEXresItem 5" xfId="586" xr:uid="{00000000-0005-0000-0000-000038020000}"/>
    <cellStyle name="SAPBEXresItem 5 10" xfId="3503" xr:uid="{BC79075A-22AC-497D-9D68-727C829663F2}"/>
    <cellStyle name="SAPBEXresItem 5 11" xfId="3753" xr:uid="{F86E0920-22CF-4588-9A0F-7966C7A48EE4}"/>
    <cellStyle name="SAPBEXresItem 5 12" xfId="4006" xr:uid="{E69A02A7-68FB-4F5A-BF08-A4D700F93B88}"/>
    <cellStyle name="SAPBEXresItem 5 13" xfId="4246" xr:uid="{1A7BD963-7505-4CBF-9E29-B86124FB2BF1}"/>
    <cellStyle name="SAPBEXresItem 5 14" xfId="4458" xr:uid="{CAAE182C-C2F2-435C-8DFB-0B64633AF5B4}"/>
    <cellStyle name="SAPBEXresItem 5 15" xfId="4531" xr:uid="{CCFFD70C-0874-49C6-9C36-461B91913385}"/>
    <cellStyle name="SAPBEXresItem 5 2" xfId="1349" xr:uid="{0CC6EA65-15A5-4155-A59C-4F58C38134D3}"/>
    <cellStyle name="SAPBEXresItem 5 3" xfId="1680" xr:uid="{E5373081-D5E0-4B48-9A8D-7FD0C2C9CAFD}"/>
    <cellStyle name="SAPBEXresItem 5 4" xfId="1940" xr:uid="{479AE027-54F2-41E9-827E-4FEBD7862D8F}"/>
    <cellStyle name="SAPBEXresItem 5 5" xfId="2198" xr:uid="{62D5B4EF-F293-468C-AB02-DE35A7A0A0B8}"/>
    <cellStyle name="SAPBEXresItem 5 6" xfId="2453" xr:uid="{6F7ADC43-FF29-4971-838D-69962FE4E483}"/>
    <cellStyle name="SAPBEXresItem 5 7" xfId="2704" xr:uid="{3C8DF5F7-2DE3-4D1D-AD70-6F536E910056}"/>
    <cellStyle name="SAPBEXresItem 5 8" xfId="2955" xr:uid="{0D83B6B8-E7EE-43DB-9CBA-9951D027EC50}"/>
    <cellStyle name="SAPBEXresItem 5 9" xfId="3248" xr:uid="{341AD4B9-3B54-4117-B9C7-BA826231964A}"/>
    <cellStyle name="SAPBEXresItem 6" xfId="587" xr:uid="{00000000-0005-0000-0000-000039020000}"/>
    <cellStyle name="SAPBEXresItem 6 10" xfId="3504" xr:uid="{5F4D6D77-03F7-4559-9F1A-88C6E5B27DE3}"/>
    <cellStyle name="SAPBEXresItem 6 11" xfId="3754" xr:uid="{8860364E-F2D3-4A0E-B569-EB200D962A79}"/>
    <cellStyle name="SAPBEXresItem 6 12" xfId="4007" xr:uid="{29EB73AD-2518-48DA-A3E6-D9F0E6792A43}"/>
    <cellStyle name="SAPBEXresItem 6 13" xfId="4247" xr:uid="{818AD1FD-713C-4E99-B7B5-FA15F29D2B69}"/>
    <cellStyle name="SAPBEXresItem 6 14" xfId="4459" xr:uid="{5DDEA9FC-36D4-422A-97B6-20E2451E7FAC}"/>
    <cellStyle name="SAPBEXresItem 6 15" xfId="4532" xr:uid="{642171D0-CADA-4648-BECC-F0ECCFE2CE9E}"/>
    <cellStyle name="SAPBEXresItem 6 2" xfId="1350" xr:uid="{42D02ED7-0F5E-443C-A12B-E94F324D310D}"/>
    <cellStyle name="SAPBEXresItem 6 3" xfId="1681" xr:uid="{28393376-92C2-4C12-BB8B-041588BF315D}"/>
    <cellStyle name="SAPBEXresItem 6 4" xfId="1941" xr:uid="{A8C8F1E8-EB1F-4CB1-8A91-FFA83E2922D5}"/>
    <cellStyle name="SAPBEXresItem 6 5" xfId="2199" xr:uid="{C94C61EC-F920-47AB-9631-42AE8680FE09}"/>
    <cellStyle name="SAPBEXresItem 6 6" xfId="2454" xr:uid="{8B9FAC88-9540-48B0-862B-D5B666CE693E}"/>
    <cellStyle name="SAPBEXresItem 6 7" xfId="2705" xr:uid="{C77970F8-4CF5-4664-8045-57F970C56DBC}"/>
    <cellStyle name="SAPBEXresItem 6 8" xfId="2956" xr:uid="{CD53A353-5D40-48A6-BEAE-230AA5482D47}"/>
    <cellStyle name="SAPBEXresItem 6 9" xfId="3249" xr:uid="{BD4B5B2E-5A4B-47C7-BDD4-8004E5C552AF}"/>
    <cellStyle name="SAPBEXresItem 7" xfId="1345" xr:uid="{B6BF70C1-D835-45D2-83B0-FBBB17256533}"/>
    <cellStyle name="SAPBEXresItem 8" xfId="1676" xr:uid="{4F420241-C415-466A-AE8B-3330DDD16E2E}"/>
    <cellStyle name="SAPBEXresItem 9" xfId="1936" xr:uid="{C41228E7-5E4A-4414-8689-E240D4E42E40}"/>
    <cellStyle name="SAPBEXresItemX" xfId="588" xr:uid="{00000000-0005-0000-0000-00003A020000}"/>
    <cellStyle name="SAPBEXresItemX 10" xfId="2200" xr:uid="{FDBBB737-E943-4EED-AF57-AA0ABABE2A07}"/>
    <cellStyle name="SAPBEXresItemX 11" xfId="2455" xr:uid="{1F29215D-ED5D-4142-8BFC-8517CDED4EE3}"/>
    <cellStyle name="SAPBEXresItemX 12" xfId="2706" xr:uid="{08B9D7B3-4AE8-4D1B-9174-EA27322C709B}"/>
    <cellStyle name="SAPBEXresItemX 13" xfId="2957" xr:uid="{74047CDD-AC80-4823-9255-C53BB2F2A9A6}"/>
    <cellStyle name="SAPBEXresItemX 14" xfId="3250" xr:uid="{D79BDE78-1404-4D8B-9989-151685DE865F}"/>
    <cellStyle name="SAPBEXresItemX 15" xfId="3505" xr:uid="{E68FD03E-629E-4E91-95E3-57FFC12F5DCD}"/>
    <cellStyle name="SAPBEXresItemX 16" xfId="3755" xr:uid="{197F1368-5573-4294-8CEA-C96BFFD0717D}"/>
    <cellStyle name="SAPBEXresItemX 17" xfId="4008" xr:uid="{7E74B31E-5106-4E67-B47C-B9CC28B362B3}"/>
    <cellStyle name="SAPBEXresItemX 18" xfId="4248" xr:uid="{CC004025-9C03-4DA0-931D-F85A362BA7A7}"/>
    <cellStyle name="SAPBEXresItemX 19" xfId="4460" xr:uid="{487D75B4-3264-4343-8193-BAE80F3A1C43}"/>
    <cellStyle name="SAPBEXresItemX 2" xfId="589" xr:uid="{00000000-0005-0000-0000-00003B020000}"/>
    <cellStyle name="SAPBEXresItemX 2 10" xfId="3506" xr:uid="{DA308F60-FC25-4100-B02C-9B2FF376451A}"/>
    <cellStyle name="SAPBEXresItemX 2 11" xfId="3756" xr:uid="{62DD4D15-0A2C-450B-A56F-63B4A65B7671}"/>
    <cellStyle name="SAPBEXresItemX 2 12" xfId="4009" xr:uid="{BD3C5C68-B0AB-4C16-9F47-1D436305496C}"/>
    <cellStyle name="SAPBEXresItemX 2 13" xfId="4249" xr:uid="{FF48FE2D-C0D5-4D14-99B8-0CCDF9AFEBAA}"/>
    <cellStyle name="SAPBEXresItemX 2 14" xfId="4461" xr:uid="{2BF488DD-901B-45C0-B842-CB309DC018D1}"/>
    <cellStyle name="SAPBEXresItemX 2 15" xfId="4534" xr:uid="{2B33C91E-CD5C-4F20-A5D6-CD807C7CF395}"/>
    <cellStyle name="SAPBEXresItemX 2 2" xfId="1352" xr:uid="{41E70AB2-456A-4E67-B170-66E8246194C3}"/>
    <cellStyle name="SAPBEXresItemX 2 3" xfId="1683" xr:uid="{56B9812E-AA6F-4754-9829-997B97E4A4A9}"/>
    <cellStyle name="SAPBEXresItemX 2 4" xfId="1943" xr:uid="{7DEC67AE-AB03-4303-B310-E9527F39F9DD}"/>
    <cellStyle name="SAPBEXresItemX 2 5" xfId="2201" xr:uid="{B1B6162E-A321-44BC-80EA-8D4BB848431D}"/>
    <cellStyle name="SAPBEXresItemX 2 6" xfId="2456" xr:uid="{FF717321-AB55-45B6-9864-E01AAB71C214}"/>
    <cellStyle name="SAPBEXresItemX 2 7" xfId="2707" xr:uid="{7D729DA4-CAC2-4FB6-8531-0A4AAC8CD17F}"/>
    <cellStyle name="SAPBEXresItemX 2 8" xfId="2958" xr:uid="{FE974A3A-0229-46DC-BDDD-7CE78F2F7508}"/>
    <cellStyle name="SAPBEXresItemX 2 9" xfId="3251" xr:uid="{0DA2C71F-8758-4EFD-805C-649270955BE1}"/>
    <cellStyle name="SAPBEXresItemX 20" xfId="4533" xr:uid="{826307EA-7229-443C-8FFA-FFA18028EED0}"/>
    <cellStyle name="SAPBEXresItemX 3" xfId="590" xr:uid="{00000000-0005-0000-0000-00003C020000}"/>
    <cellStyle name="SAPBEXresItemX 3 10" xfId="3507" xr:uid="{5AFA7885-FC52-4836-AA05-9B8F5F9DAA46}"/>
    <cellStyle name="SAPBEXresItemX 3 11" xfId="3757" xr:uid="{404E4286-9A6C-4ED9-A56C-97A88B862470}"/>
    <cellStyle name="SAPBEXresItemX 3 12" xfId="4010" xr:uid="{733BF850-65D3-4177-9446-70568FC8E985}"/>
    <cellStyle name="SAPBEXresItemX 3 13" xfId="4250" xr:uid="{5C1D490A-EE2D-4BD6-A334-79C6EF78B0A1}"/>
    <cellStyle name="SAPBEXresItemX 3 14" xfId="4462" xr:uid="{6C57619F-DCEC-46B0-AFE6-5DF513B3D91D}"/>
    <cellStyle name="SAPBEXresItemX 3 15" xfId="4535" xr:uid="{325387B2-F8EF-45DF-8DA2-A97D3A3546A2}"/>
    <cellStyle name="SAPBEXresItemX 3 2" xfId="1353" xr:uid="{5C4D9629-3153-4160-8829-BA6B034756CF}"/>
    <cellStyle name="SAPBEXresItemX 3 3" xfId="1684" xr:uid="{78B794C5-EC7B-434B-A69C-C98CEA4DBECC}"/>
    <cellStyle name="SAPBEXresItemX 3 4" xfId="1944" xr:uid="{06D370F2-6268-4244-B4CE-F2290512F2FA}"/>
    <cellStyle name="SAPBEXresItemX 3 5" xfId="2202" xr:uid="{EBE67CE4-A017-400B-B3F9-BDA3C5D19CBC}"/>
    <cellStyle name="SAPBEXresItemX 3 6" xfId="2457" xr:uid="{415775A7-9209-4D75-8494-8FD1062F2C58}"/>
    <cellStyle name="SAPBEXresItemX 3 7" xfId="2708" xr:uid="{81FCEF49-17CA-40EB-99C3-E102D9B41292}"/>
    <cellStyle name="SAPBEXresItemX 3 8" xfId="2959" xr:uid="{D04167C1-4B41-4452-986D-7BFC924AC993}"/>
    <cellStyle name="SAPBEXresItemX 3 9" xfId="3252" xr:uid="{B294524C-7A2C-449D-AEB5-DE602E81411C}"/>
    <cellStyle name="SAPBEXresItemX 4" xfId="591" xr:uid="{00000000-0005-0000-0000-00003D020000}"/>
    <cellStyle name="SAPBEXresItemX 4 10" xfId="3508" xr:uid="{BF1294D0-BF9D-4DC3-8B0D-E80D1E61C72C}"/>
    <cellStyle name="SAPBEXresItemX 4 11" xfId="3758" xr:uid="{0D44A06B-D8C2-4701-AD2C-23FE3A5C3816}"/>
    <cellStyle name="SAPBEXresItemX 4 12" xfId="4011" xr:uid="{12B2B8D3-3D0C-45C3-BB74-31656FDD8EE9}"/>
    <cellStyle name="SAPBEXresItemX 4 13" xfId="4251" xr:uid="{B933658C-053F-4854-8222-1AA8DECD601A}"/>
    <cellStyle name="SAPBEXresItemX 4 14" xfId="4463" xr:uid="{FA9E7C00-8B12-492B-9EAE-C8B638EDBFB6}"/>
    <cellStyle name="SAPBEXresItemX 4 15" xfId="4536" xr:uid="{3E563D3B-5802-4FA4-A485-C8CF1F1C2BC9}"/>
    <cellStyle name="SAPBEXresItemX 4 2" xfId="1354" xr:uid="{13A7272A-BC97-467B-83E5-911FF4686E3B}"/>
    <cellStyle name="SAPBEXresItemX 4 3" xfId="1685" xr:uid="{F549FF4B-9B38-4D0A-9128-DF285573DAD8}"/>
    <cellStyle name="SAPBEXresItemX 4 4" xfId="1945" xr:uid="{2483C626-3BE9-47D4-AD70-107C19152320}"/>
    <cellStyle name="SAPBEXresItemX 4 5" xfId="2203" xr:uid="{C9CF6845-D82E-43E9-A60F-E0D4CD49A2AD}"/>
    <cellStyle name="SAPBEXresItemX 4 6" xfId="2458" xr:uid="{BA5EF42A-4E14-448C-B090-F7253D6FAC7C}"/>
    <cellStyle name="SAPBEXresItemX 4 7" xfId="2709" xr:uid="{22306ECE-A3AD-4EB9-8A3C-C85B6BDB83DC}"/>
    <cellStyle name="SAPBEXresItemX 4 8" xfId="2960" xr:uid="{43A31FAF-3D64-4958-9539-26BB12AEA4D9}"/>
    <cellStyle name="SAPBEXresItemX 4 9" xfId="3253" xr:uid="{6DD8AFB0-BC18-4A92-BA01-BCC49CC944B5}"/>
    <cellStyle name="SAPBEXresItemX 5" xfId="592" xr:uid="{00000000-0005-0000-0000-00003E020000}"/>
    <cellStyle name="SAPBEXresItemX 5 10" xfId="3509" xr:uid="{98C439AE-670F-43FD-A7D6-F6FE0AAA0E48}"/>
    <cellStyle name="SAPBEXresItemX 5 11" xfId="3759" xr:uid="{8941882E-E7DD-4760-BB02-D6B71EF06C65}"/>
    <cellStyle name="SAPBEXresItemX 5 12" xfId="4012" xr:uid="{45619164-C41C-488C-8BDE-1A8BF141B193}"/>
    <cellStyle name="SAPBEXresItemX 5 13" xfId="4252" xr:uid="{3CEFFC03-81D4-49B8-A7EA-76D7E7B933B8}"/>
    <cellStyle name="SAPBEXresItemX 5 14" xfId="4464" xr:uid="{CE7827C9-8B7F-49D3-83DF-CA9B842C6F84}"/>
    <cellStyle name="SAPBEXresItemX 5 15" xfId="4537" xr:uid="{4E246AA4-D66B-4FAD-8ECD-AF481D79C5B5}"/>
    <cellStyle name="SAPBEXresItemX 5 2" xfId="1355" xr:uid="{E3AC1001-4B9C-4A14-8D0D-82ACEAA5E035}"/>
    <cellStyle name="SAPBEXresItemX 5 3" xfId="1686" xr:uid="{64064A23-3A23-4C2E-A8B3-92AD562AF4FD}"/>
    <cellStyle name="SAPBEXresItemX 5 4" xfId="1946" xr:uid="{1DC6E703-499D-47AF-9495-36CB4CAAE42E}"/>
    <cellStyle name="SAPBEXresItemX 5 5" xfId="2204" xr:uid="{BAA8562D-E106-45BA-A09C-811DB762BE22}"/>
    <cellStyle name="SAPBEXresItemX 5 6" xfId="2459" xr:uid="{366B53AF-C605-412B-BDA5-C9B03B091960}"/>
    <cellStyle name="SAPBEXresItemX 5 7" xfId="2710" xr:uid="{1DDC7E65-91B7-417A-A5D5-5F814C3C8F09}"/>
    <cellStyle name="SAPBEXresItemX 5 8" xfId="2961" xr:uid="{93E042AE-F2CF-4454-9E05-2C3104F7B5A8}"/>
    <cellStyle name="SAPBEXresItemX 5 9" xfId="3254" xr:uid="{A41D4150-FF79-4830-AAD8-2DCD9D724C66}"/>
    <cellStyle name="SAPBEXresItemX 6" xfId="593" xr:uid="{00000000-0005-0000-0000-00003F020000}"/>
    <cellStyle name="SAPBEXresItemX 6 10" xfId="3510" xr:uid="{4BFEAA04-22AA-489D-9A0F-0D611402D108}"/>
    <cellStyle name="SAPBEXresItemX 6 11" xfId="3760" xr:uid="{B6195DF6-15C8-4E33-A2DA-BF2857A9EF45}"/>
    <cellStyle name="SAPBEXresItemX 6 12" xfId="4013" xr:uid="{8338F780-FD55-4F3B-9CC0-B5CE889FB136}"/>
    <cellStyle name="SAPBEXresItemX 6 13" xfId="4253" xr:uid="{183E4487-C6B6-40BF-89EE-CF46BD771B30}"/>
    <cellStyle name="SAPBEXresItemX 6 14" xfId="4465" xr:uid="{6B3FDB5D-B807-4F2A-8E20-C3C5CB9C4EDD}"/>
    <cellStyle name="SAPBEXresItemX 6 15" xfId="4538" xr:uid="{ACC0A386-992E-4C1D-88AE-79B99EB28444}"/>
    <cellStyle name="SAPBEXresItemX 6 2" xfId="1356" xr:uid="{F46A96E3-3323-427B-90BE-452CE54D01A8}"/>
    <cellStyle name="SAPBEXresItemX 6 3" xfId="1687" xr:uid="{1EF8B7BD-774C-42EB-8328-C6AA28915A68}"/>
    <cellStyle name="SAPBEXresItemX 6 4" xfId="1947" xr:uid="{1755E389-51A8-4E3A-A275-08D7D81520A4}"/>
    <cellStyle name="SAPBEXresItemX 6 5" xfId="2205" xr:uid="{9B0D0EA4-FF69-4A1B-8101-4A377C83EEBE}"/>
    <cellStyle name="SAPBEXresItemX 6 6" xfId="2460" xr:uid="{3998CB33-D4BD-43DA-98E2-A86660D79E17}"/>
    <cellStyle name="SAPBEXresItemX 6 7" xfId="2711" xr:uid="{6F7BD926-B74B-4780-87F3-E0B06E7CE835}"/>
    <cellStyle name="SAPBEXresItemX 6 8" xfId="2962" xr:uid="{DCAA9A9D-5DDF-4882-B9D5-A3481E6AB10F}"/>
    <cellStyle name="SAPBEXresItemX 6 9" xfId="3255" xr:uid="{FC2ADE2C-6D8C-4E8E-9D59-ADFF12848E69}"/>
    <cellStyle name="SAPBEXresItemX 7" xfId="1351" xr:uid="{3B9D31AA-7661-44EB-9BE7-949726FE4B1D}"/>
    <cellStyle name="SAPBEXresItemX 8" xfId="1682" xr:uid="{BB53362B-1CB8-4E4C-9E2D-973418862E4E}"/>
    <cellStyle name="SAPBEXresItemX 9" xfId="1942" xr:uid="{0068C0C8-4C6C-46D9-8D34-E661579E056E}"/>
    <cellStyle name="SAPBEXstdData" xfId="594" xr:uid="{00000000-0005-0000-0000-000040020000}"/>
    <cellStyle name="SAPBEXstdData 10" xfId="2206" xr:uid="{BB7C1CD1-B17D-4392-A58C-F48A0260027D}"/>
    <cellStyle name="SAPBEXstdData 11" xfId="2461" xr:uid="{C72928DE-F6E6-4F19-9361-C0ACCAD4354E}"/>
    <cellStyle name="SAPBEXstdData 12" xfId="2712" xr:uid="{133F3784-F276-425D-9862-002944CC1CBB}"/>
    <cellStyle name="SAPBEXstdData 13" xfId="2963" xr:uid="{15C7ABC2-7FA8-4C9F-B5E4-B502C9003628}"/>
    <cellStyle name="SAPBEXstdData 14" xfId="3256" xr:uid="{0862DB99-FEB3-414F-BCB3-370DF9238952}"/>
    <cellStyle name="SAPBEXstdData 15" xfId="3511" xr:uid="{58FB241F-CCC2-49B0-996D-7A5F9B4999CD}"/>
    <cellStyle name="SAPBEXstdData 16" xfId="3761" xr:uid="{898362FE-EAA1-4DF9-92D9-11BB208C4F2F}"/>
    <cellStyle name="SAPBEXstdData 17" xfId="4014" xr:uid="{D272B836-1592-45BA-9BF6-F789D5413776}"/>
    <cellStyle name="SAPBEXstdData 18" xfId="4254" xr:uid="{E979C635-1D4E-4CC6-8D30-E7C77AA3EC56}"/>
    <cellStyle name="SAPBEXstdData 19" xfId="4466" xr:uid="{A8687AD5-C96B-48F4-9204-79D99512D7AF}"/>
    <cellStyle name="SAPBEXstdData 2" xfId="595" xr:uid="{00000000-0005-0000-0000-000041020000}"/>
    <cellStyle name="SAPBEXstdData 2 10" xfId="3512" xr:uid="{FED68D4A-4028-43BA-9D40-29077F6B3EE8}"/>
    <cellStyle name="SAPBEXstdData 2 11" xfId="3762" xr:uid="{3663C6DD-5E67-4C47-A1D5-1FABDABD6386}"/>
    <cellStyle name="SAPBEXstdData 2 12" xfId="4015" xr:uid="{4245D446-DB1A-4596-822B-2D5179A32E51}"/>
    <cellStyle name="SAPBEXstdData 2 13" xfId="4255" xr:uid="{06A7A8D3-EAE9-46CD-AC97-FB7446D94454}"/>
    <cellStyle name="SAPBEXstdData 2 14" xfId="4467" xr:uid="{3EBD8FB2-901E-4DAD-9B47-0BFB666E82CE}"/>
    <cellStyle name="SAPBEXstdData 2 15" xfId="4540" xr:uid="{719E4175-00CF-4776-B08E-4CD84DBA25F1}"/>
    <cellStyle name="SAPBEXstdData 2 2" xfId="1358" xr:uid="{B9FBCFFF-DF9F-4ED2-A5C2-0A4CDE8D2A16}"/>
    <cellStyle name="SAPBEXstdData 2 3" xfId="1689" xr:uid="{04237B84-02B3-408F-BC57-FAF2C8147C8E}"/>
    <cellStyle name="SAPBEXstdData 2 4" xfId="1949" xr:uid="{466858DA-2244-4BE7-87FF-58F092561F9A}"/>
    <cellStyle name="SAPBEXstdData 2 5" xfId="2207" xr:uid="{51E95217-2972-469E-AA7D-DCB0384C5CAC}"/>
    <cellStyle name="SAPBEXstdData 2 6" xfId="2462" xr:uid="{6A37FDCC-F7E4-4C06-9F2B-ECC518CFC75E}"/>
    <cellStyle name="SAPBEXstdData 2 7" xfId="2713" xr:uid="{D13384B3-F59B-4B61-A9E9-7792B1B08FA2}"/>
    <cellStyle name="SAPBEXstdData 2 8" xfId="2964" xr:uid="{FECF3303-8782-4632-85F7-F97AEB4D58C2}"/>
    <cellStyle name="SAPBEXstdData 2 9" xfId="3257" xr:uid="{65331B59-F04D-4DF8-B29C-C60AE85B3642}"/>
    <cellStyle name="SAPBEXstdData 20" xfId="4539" xr:uid="{C451AD10-2FB5-463B-BB87-AB914C8239CD}"/>
    <cellStyle name="SAPBEXstdData 3" xfId="596" xr:uid="{00000000-0005-0000-0000-000042020000}"/>
    <cellStyle name="SAPBEXstdData 3 10" xfId="3513" xr:uid="{63B568AB-1386-48B2-A8BA-E2C28F02505B}"/>
    <cellStyle name="SAPBEXstdData 3 11" xfId="3763" xr:uid="{02C93F54-6578-47A5-8004-842377021AC1}"/>
    <cellStyle name="SAPBEXstdData 3 12" xfId="4016" xr:uid="{ECD0D14A-FBD5-41D9-8472-E65ED2EA23A5}"/>
    <cellStyle name="SAPBEXstdData 3 13" xfId="4256" xr:uid="{5D0A5FBE-1AC7-4400-BC89-8469B8F0E320}"/>
    <cellStyle name="SAPBEXstdData 3 14" xfId="4468" xr:uid="{9D9B895A-6A8C-4B32-8970-D45929E601FC}"/>
    <cellStyle name="SAPBEXstdData 3 15" xfId="4541" xr:uid="{AC41BE0B-2302-4C77-98DB-594D87EB80A2}"/>
    <cellStyle name="SAPBEXstdData 3 2" xfId="1359" xr:uid="{1BC0A8F7-141F-4628-9C05-E21E315A99DA}"/>
    <cellStyle name="SAPBEXstdData 3 3" xfId="1690" xr:uid="{C29A155F-6312-44D2-877B-019CB97F559E}"/>
    <cellStyle name="SAPBEXstdData 3 4" xfId="1950" xr:uid="{DA1CAB27-C15F-4D1D-91D3-3E70D5379BC2}"/>
    <cellStyle name="SAPBEXstdData 3 5" xfId="2208" xr:uid="{3E31F11B-93F8-4FAC-B819-F80BE6F1D283}"/>
    <cellStyle name="SAPBEXstdData 3 6" xfId="2463" xr:uid="{F29E92A5-11BC-4864-ABAA-AF49E8FC39C0}"/>
    <cellStyle name="SAPBEXstdData 3 7" xfId="2714" xr:uid="{DFD31F38-08B3-4FEA-B61F-BEA1FA7A32A3}"/>
    <cellStyle name="SAPBEXstdData 3 8" xfId="2965" xr:uid="{2D68A34B-8851-42A2-B28C-24DE2AC77B80}"/>
    <cellStyle name="SAPBEXstdData 3 9" xfId="3258" xr:uid="{79EDC635-FA90-4034-910D-F6753BF29567}"/>
    <cellStyle name="SAPBEXstdData 4" xfId="597" xr:uid="{00000000-0005-0000-0000-000043020000}"/>
    <cellStyle name="SAPBEXstdData 4 10" xfId="3514" xr:uid="{AA991D41-FBBE-449C-9911-EA2CE4FDAB11}"/>
    <cellStyle name="SAPBEXstdData 4 11" xfId="3764" xr:uid="{19D0D49D-9224-46A9-AB17-1AFF5226436C}"/>
    <cellStyle name="SAPBEXstdData 4 12" xfId="4017" xr:uid="{51CD7588-E576-45FD-829D-4002AB15E47D}"/>
    <cellStyle name="SAPBEXstdData 4 13" xfId="4257" xr:uid="{5EFDF2F6-C0F2-40B9-8C56-0C0BF431AA06}"/>
    <cellStyle name="SAPBEXstdData 4 14" xfId="4469" xr:uid="{BDA9FACC-FA63-41C2-8BB4-9E0633052EFB}"/>
    <cellStyle name="SAPBEXstdData 4 15" xfId="4542" xr:uid="{B6E22A7F-D4B5-4EB8-B0E8-4F262B0EC973}"/>
    <cellStyle name="SAPBEXstdData 4 2" xfId="1360" xr:uid="{8F44F579-0693-4435-B545-DBAB9B6FC854}"/>
    <cellStyle name="SAPBEXstdData 4 3" xfId="1691" xr:uid="{6FEC257B-7BCA-495E-A80C-4D59D4A3E990}"/>
    <cellStyle name="SAPBEXstdData 4 4" xfId="1951" xr:uid="{413F42B1-8275-4445-A1D0-E3C2B48F6AB6}"/>
    <cellStyle name="SAPBEXstdData 4 5" xfId="2209" xr:uid="{1A5CB38C-6241-475B-B4E0-17694B3F0446}"/>
    <cellStyle name="SAPBEXstdData 4 6" xfId="2464" xr:uid="{740F41C1-357F-40C6-9353-2C9C388D2EF0}"/>
    <cellStyle name="SAPBEXstdData 4 7" xfId="2715" xr:uid="{25064261-EC03-4B88-BD28-EBC7720FBC91}"/>
    <cellStyle name="SAPBEXstdData 4 8" xfId="2966" xr:uid="{EB656C8D-C86C-49E5-A9E8-0ADE764DC784}"/>
    <cellStyle name="SAPBEXstdData 4 9" xfId="3259" xr:uid="{B5FC84C4-B198-4A04-97B8-013726D77A71}"/>
    <cellStyle name="SAPBEXstdData 5" xfId="598" xr:uid="{00000000-0005-0000-0000-000044020000}"/>
    <cellStyle name="SAPBEXstdData 5 10" xfId="3515" xr:uid="{700B5A1E-D2E1-4E1A-800B-5AD22A0DD25B}"/>
    <cellStyle name="SAPBEXstdData 5 11" xfId="3765" xr:uid="{6923629F-2398-405E-858C-51E1BB4566AF}"/>
    <cellStyle name="SAPBEXstdData 5 12" xfId="4018" xr:uid="{A83C7D33-2D50-4B19-8FF7-A8B7B39CC93D}"/>
    <cellStyle name="SAPBEXstdData 5 13" xfId="4258" xr:uid="{EB48A4B6-B91E-4875-8BBA-2935D36BB966}"/>
    <cellStyle name="SAPBEXstdData 5 14" xfId="4470" xr:uid="{8363B23C-E8D4-4A52-A4A6-A6F082431BF6}"/>
    <cellStyle name="SAPBEXstdData 5 15" xfId="4543" xr:uid="{8B0E7966-FE5E-4C38-86C8-921723B5A2A8}"/>
    <cellStyle name="SAPBEXstdData 5 2" xfId="1361" xr:uid="{13AEA9BA-3370-473B-8C57-ABF0447F8597}"/>
    <cellStyle name="SAPBEXstdData 5 3" xfId="1692" xr:uid="{6568BFBE-9DF7-40C9-9C49-F141DE42553C}"/>
    <cellStyle name="SAPBEXstdData 5 4" xfId="1952" xr:uid="{B4D82A9E-4212-40C4-B4CB-55AA49D033FB}"/>
    <cellStyle name="SAPBEXstdData 5 5" xfId="2210" xr:uid="{5AA917A7-88CC-4585-8D83-A4A2E5C89877}"/>
    <cellStyle name="SAPBEXstdData 5 6" xfId="2465" xr:uid="{D73BCE5E-2261-4CB7-97A0-2A310EA27E48}"/>
    <cellStyle name="SAPBEXstdData 5 7" xfId="2716" xr:uid="{122CBDCA-DC24-49F5-868C-A382A961D606}"/>
    <cellStyle name="SAPBEXstdData 5 8" xfId="2967" xr:uid="{D1BD972F-6F07-409E-8856-FEEDBCB1CDF0}"/>
    <cellStyle name="SAPBEXstdData 5 9" xfId="3260" xr:uid="{6497F554-6BFE-4836-84DC-F0B81BA16167}"/>
    <cellStyle name="SAPBEXstdData 6" xfId="599" xr:uid="{00000000-0005-0000-0000-000045020000}"/>
    <cellStyle name="SAPBEXstdData 6 10" xfId="3516" xr:uid="{003BB612-AC37-4723-B468-2ADB55F41F13}"/>
    <cellStyle name="SAPBEXstdData 6 11" xfId="3766" xr:uid="{F283160A-CFCC-4D4F-BD61-85C79112DB51}"/>
    <cellStyle name="SAPBEXstdData 6 12" xfId="4019" xr:uid="{413343B4-9244-4A70-9678-81C7A0AAC4E4}"/>
    <cellStyle name="SAPBEXstdData 6 13" xfId="4259" xr:uid="{6313AAE6-D002-4961-9C4A-7D3CCAEA04CE}"/>
    <cellStyle name="SAPBEXstdData 6 14" xfId="4471" xr:uid="{A9DFDC1F-E9E6-406D-8D74-64FFC7DD03EE}"/>
    <cellStyle name="SAPBEXstdData 6 15" xfId="4544" xr:uid="{A0B04400-C885-4510-B24D-DDFA890CED02}"/>
    <cellStyle name="SAPBEXstdData 6 2" xfId="1362" xr:uid="{8633F9E0-808D-45BB-A3D2-6949DF80D622}"/>
    <cellStyle name="SAPBEXstdData 6 3" xfId="1693" xr:uid="{DD7A9B8D-36EE-4DEE-B514-EA43997864CA}"/>
    <cellStyle name="SAPBEXstdData 6 4" xfId="1953" xr:uid="{5770E1D3-006E-4155-8461-1421ECE5900B}"/>
    <cellStyle name="SAPBEXstdData 6 5" xfId="2211" xr:uid="{690703CD-8751-40DC-92EC-B9CEF1115FB4}"/>
    <cellStyle name="SAPBEXstdData 6 6" xfId="2466" xr:uid="{BFB0EA3F-C876-429F-9B28-D3CEADCCA5CE}"/>
    <cellStyle name="SAPBEXstdData 6 7" xfId="2717" xr:uid="{05AFB510-97A7-46CB-B911-AC30A27DE426}"/>
    <cellStyle name="SAPBEXstdData 6 8" xfId="2968" xr:uid="{2406BD00-42FF-4B66-A9CE-15C06A884F25}"/>
    <cellStyle name="SAPBEXstdData 6 9" xfId="3261" xr:uid="{D4AFED06-5867-479E-AC6C-C5796FD43DD1}"/>
    <cellStyle name="SAPBEXstdData 7" xfId="1357" xr:uid="{6205DC20-9B23-476B-89F6-7DBB5AA60FE2}"/>
    <cellStyle name="SAPBEXstdData 8" xfId="1688" xr:uid="{76CBDF73-A495-4C1C-B66A-F54B53B0207A}"/>
    <cellStyle name="SAPBEXstdData 9" xfId="1948" xr:uid="{28B971BA-1928-4448-B24B-A95D231AC9AB}"/>
    <cellStyle name="SAPBEXstdData_Приложение_1_к_7-у-о_2009_Кв_1_ФСТ" xfId="600" xr:uid="{00000000-0005-0000-0000-000046020000}"/>
    <cellStyle name="SAPBEXstdDataEmph" xfId="601" xr:uid="{00000000-0005-0000-0000-000047020000}"/>
    <cellStyle name="SAPBEXstdDataEmph 10" xfId="2212" xr:uid="{830185CB-5D29-462B-90A2-45E91D7021E5}"/>
    <cellStyle name="SAPBEXstdDataEmph 11" xfId="2467" xr:uid="{F6823D3D-6046-4416-AA14-17D970E6FC04}"/>
    <cellStyle name="SAPBEXstdDataEmph 12" xfId="2718" xr:uid="{38140198-452A-462B-BE86-5CC26734D437}"/>
    <cellStyle name="SAPBEXstdDataEmph 13" xfId="2969" xr:uid="{C4CD718F-3B06-4ECD-8BF7-A2082212D56F}"/>
    <cellStyle name="SAPBEXstdDataEmph 14" xfId="3262" xr:uid="{8B305F9E-8AE6-4A2B-B230-23852C017162}"/>
    <cellStyle name="SAPBEXstdDataEmph 15" xfId="3517" xr:uid="{D233DC92-E6F7-4680-988B-83190110EA2C}"/>
    <cellStyle name="SAPBEXstdDataEmph 16" xfId="3767" xr:uid="{30427188-E114-44E2-86A3-E429887AE89F}"/>
    <cellStyle name="SAPBEXstdDataEmph 17" xfId="4020" xr:uid="{325FDF60-EC0B-4ED0-8358-36989F80DE9B}"/>
    <cellStyle name="SAPBEXstdDataEmph 18" xfId="4260" xr:uid="{7FDC727B-A3BA-4834-A41C-62BC4048414C}"/>
    <cellStyle name="SAPBEXstdDataEmph 19" xfId="4472" xr:uid="{7BD71C7A-375D-4D64-BDF9-BABAAA804102}"/>
    <cellStyle name="SAPBEXstdDataEmph 2" xfId="602" xr:uid="{00000000-0005-0000-0000-000048020000}"/>
    <cellStyle name="SAPBEXstdDataEmph 2 10" xfId="3518" xr:uid="{D68AA205-2A5C-4AEB-A898-D4C61704F928}"/>
    <cellStyle name="SAPBEXstdDataEmph 2 11" xfId="3768" xr:uid="{D44A7586-0383-4ECE-95AC-5B540F7C2DD9}"/>
    <cellStyle name="SAPBEXstdDataEmph 2 12" xfId="4021" xr:uid="{8784220D-21D9-4A2D-BB71-CC73A5E1E0AA}"/>
    <cellStyle name="SAPBEXstdDataEmph 2 13" xfId="4261" xr:uid="{2BD6A622-4C59-426A-84A0-940E48BA0D47}"/>
    <cellStyle name="SAPBEXstdDataEmph 2 14" xfId="4473" xr:uid="{9DB26F82-5865-4A8A-B9E0-1B9A1F6EBA15}"/>
    <cellStyle name="SAPBEXstdDataEmph 2 15" xfId="4546" xr:uid="{F5BA9B6D-0E13-4966-8CDE-79A2861EC060}"/>
    <cellStyle name="SAPBEXstdDataEmph 2 2" xfId="1364" xr:uid="{B74F8166-5CFE-4CB3-B6CF-DAE145C7F6EB}"/>
    <cellStyle name="SAPBEXstdDataEmph 2 3" xfId="1695" xr:uid="{86C0EB71-AD5B-47C4-A2D3-53E3E3F72AA7}"/>
    <cellStyle name="SAPBEXstdDataEmph 2 4" xfId="1955" xr:uid="{D61A1B14-5F6C-477A-9AB2-40AFD0C77CDF}"/>
    <cellStyle name="SAPBEXstdDataEmph 2 5" xfId="2213" xr:uid="{63952FC1-2580-499E-94FE-4272D0D14D73}"/>
    <cellStyle name="SAPBEXstdDataEmph 2 6" xfId="2468" xr:uid="{9567DD98-DB83-4641-A8DB-D645ED97E505}"/>
    <cellStyle name="SAPBEXstdDataEmph 2 7" xfId="2719" xr:uid="{1B17AD83-4172-4B56-929F-5D65A271DD1F}"/>
    <cellStyle name="SAPBEXstdDataEmph 2 8" xfId="2970" xr:uid="{FE469575-34CA-4757-9244-BD2DD958F579}"/>
    <cellStyle name="SAPBEXstdDataEmph 2 9" xfId="3263" xr:uid="{E6A7DDC2-A408-4A30-A07E-AB72F2916134}"/>
    <cellStyle name="SAPBEXstdDataEmph 20" xfId="4545" xr:uid="{B0D7C6DD-2425-4EA8-B7FD-DC8852EFD00B}"/>
    <cellStyle name="SAPBEXstdDataEmph 3" xfId="603" xr:uid="{00000000-0005-0000-0000-000049020000}"/>
    <cellStyle name="SAPBEXstdDataEmph 3 10" xfId="3519" xr:uid="{2764DADF-BFC0-481A-8F4A-DDB8D20CB584}"/>
    <cellStyle name="SAPBEXstdDataEmph 3 11" xfId="3769" xr:uid="{93AF4F22-BBA2-4353-9F32-C0EC82D2A8C1}"/>
    <cellStyle name="SAPBEXstdDataEmph 3 12" xfId="4022" xr:uid="{9153ACEC-C0C6-42DA-96A7-DB5CB2BD6673}"/>
    <cellStyle name="SAPBEXstdDataEmph 3 13" xfId="4262" xr:uid="{0BA5A16D-5D15-4F41-ADB7-C323637C7E04}"/>
    <cellStyle name="SAPBEXstdDataEmph 3 14" xfId="4474" xr:uid="{5B6C87A9-1712-42FB-BCE6-AC1EE145A2B2}"/>
    <cellStyle name="SAPBEXstdDataEmph 3 15" xfId="4547" xr:uid="{A0604495-3EDA-4D81-82D2-4FD474E1020F}"/>
    <cellStyle name="SAPBEXstdDataEmph 3 2" xfId="1365" xr:uid="{4615109B-2516-4652-A748-FFE1D7F45411}"/>
    <cellStyle name="SAPBEXstdDataEmph 3 3" xfId="1696" xr:uid="{67B75ECE-CE38-4A37-B771-E8F2EAD2161A}"/>
    <cellStyle name="SAPBEXstdDataEmph 3 4" xfId="1956" xr:uid="{D9D418AD-3AFE-4F29-B40F-7A9EB0EB7FA4}"/>
    <cellStyle name="SAPBEXstdDataEmph 3 5" xfId="2214" xr:uid="{6EC65E85-AD80-4464-9CA3-500EBC5A6C7A}"/>
    <cellStyle name="SAPBEXstdDataEmph 3 6" xfId="2469" xr:uid="{4FC4060D-6602-44FC-9729-0C0FD041619E}"/>
    <cellStyle name="SAPBEXstdDataEmph 3 7" xfId="2720" xr:uid="{DB939485-5505-4642-A76C-74EAA64F3A8A}"/>
    <cellStyle name="SAPBEXstdDataEmph 3 8" xfId="2971" xr:uid="{018A46E8-3BFF-45FA-B9B5-E797086D90A4}"/>
    <cellStyle name="SAPBEXstdDataEmph 3 9" xfId="3264" xr:uid="{9894942B-D2D8-4A96-880A-80E2E832A763}"/>
    <cellStyle name="SAPBEXstdDataEmph 4" xfId="604" xr:uid="{00000000-0005-0000-0000-00004A020000}"/>
    <cellStyle name="SAPBEXstdDataEmph 4 10" xfId="3520" xr:uid="{61DC2251-2F77-4502-A1F2-ECE1CF855EF3}"/>
    <cellStyle name="SAPBEXstdDataEmph 4 11" xfId="3770" xr:uid="{8C0BD8B8-18B5-40DB-9FE2-72DA7A8944EB}"/>
    <cellStyle name="SAPBEXstdDataEmph 4 12" xfId="4023" xr:uid="{FDA73994-777F-4F1A-9CE5-C0163C7D25B9}"/>
    <cellStyle name="SAPBEXstdDataEmph 4 13" xfId="4263" xr:uid="{4C67FD3A-D27E-4B30-A2AE-7F641DCCBFB8}"/>
    <cellStyle name="SAPBEXstdDataEmph 4 14" xfId="4475" xr:uid="{DF996FBF-D2B5-4865-8987-1F1000879F2B}"/>
    <cellStyle name="SAPBEXstdDataEmph 4 15" xfId="4548" xr:uid="{9DE5E95F-630E-4C31-91EF-0FD6B49C7989}"/>
    <cellStyle name="SAPBEXstdDataEmph 4 2" xfId="1366" xr:uid="{B677348C-0B98-4EEF-ABC8-4D016FC59851}"/>
    <cellStyle name="SAPBEXstdDataEmph 4 3" xfId="1697" xr:uid="{79E974AD-878B-490C-BC9E-02E0B2013FE7}"/>
    <cellStyle name="SAPBEXstdDataEmph 4 4" xfId="1957" xr:uid="{B0D20331-9784-4E12-A63A-AF212AC1AB0F}"/>
    <cellStyle name="SAPBEXstdDataEmph 4 5" xfId="2215" xr:uid="{B7DE3B26-C9C5-4D1B-AFF8-68931BCF9D03}"/>
    <cellStyle name="SAPBEXstdDataEmph 4 6" xfId="2470" xr:uid="{16819572-1E16-42C4-8152-AC67A72B975F}"/>
    <cellStyle name="SAPBEXstdDataEmph 4 7" xfId="2721" xr:uid="{F73DA0BA-638B-48BE-BA83-C97F75788F82}"/>
    <cellStyle name="SAPBEXstdDataEmph 4 8" xfId="2972" xr:uid="{07214152-2810-4A8E-BAFA-980F294E7069}"/>
    <cellStyle name="SAPBEXstdDataEmph 4 9" xfId="3265" xr:uid="{72CB74CB-10A0-4152-AD6D-955ECDA1B7BE}"/>
    <cellStyle name="SAPBEXstdDataEmph 5" xfId="605" xr:uid="{00000000-0005-0000-0000-00004B020000}"/>
    <cellStyle name="SAPBEXstdDataEmph 5 10" xfId="3521" xr:uid="{F562E228-89E1-4720-8AD7-D55662F62542}"/>
    <cellStyle name="SAPBEXstdDataEmph 5 11" xfId="3771" xr:uid="{A64F6F2A-86C1-4F0A-A21E-DE41FFEE5621}"/>
    <cellStyle name="SAPBEXstdDataEmph 5 12" xfId="4024" xr:uid="{965F2BA0-444D-458E-8615-7F939DC8DC81}"/>
    <cellStyle name="SAPBEXstdDataEmph 5 13" xfId="4264" xr:uid="{423D4C81-EF3D-4BD1-A15B-7119FCAA5D31}"/>
    <cellStyle name="SAPBEXstdDataEmph 5 14" xfId="4476" xr:uid="{280D1986-6674-4890-B63B-E23D78712390}"/>
    <cellStyle name="SAPBEXstdDataEmph 5 15" xfId="4549" xr:uid="{2C09347F-AD6F-4BB4-B57F-9D657C94BED6}"/>
    <cellStyle name="SAPBEXstdDataEmph 5 2" xfId="1367" xr:uid="{155A6F84-2AD1-4784-BD97-AE193C636911}"/>
    <cellStyle name="SAPBEXstdDataEmph 5 3" xfId="1698" xr:uid="{8DA4927E-05C1-46F6-B9F0-341CDBBDCB20}"/>
    <cellStyle name="SAPBEXstdDataEmph 5 4" xfId="1958" xr:uid="{73C92434-7AEB-4A51-826D-DD193878E39F}"/>
    <cellStyle name="SAPBEXstdDataEmph 5 5" xfId="2216" xr:uid="{299D6B73-F18F-4158-97D4-429A7F465A8C}"/>
    <cellStyle name="SAPBEXstdDataEmph 5 6" xfId="2471" xr:uid="{9B440BCD-C5C3-4365-BD9C-960DDFDF32F3}"/>
    <cellStyle name="SAPBEXstdDataEmph 5 7" xfId="2722" xr:uid="{5AD51FEE-EDE9-44BB-A31E-6243334E6DAB}"/>
    <cellStyle name="SAPBEXstdDataEmph 5 8" xfId="2973" xr:uid="{CC116970-2668-4E1C-A84E-E2FB319CC318}"/>
    <cellStyle name="SAPBEXstdDataEmph 5 9" xfId="3266" xr:uid="{4B1EE388-05DA-4C08-B5A4-CCCC30EC97AE}"/>
    <cellStyle name="SAPBEXstdDataEmph 6" xfId="606" xr:uid="{00000000-0005-0000-0000-00004C020000}"/>
    <cellStyle name="SAPBEXstdDataEmph 6 10" xfId="3522" xr:uid="{C9408F1C-22A9-4FCB-A250-7E98713DFEAE}"/>
    <cellStyle name="SAPBEXstdDataEmph 6 11" xfId="3772" xr:uid="{F6D1482F-01CC-4473-A97C-1147C2FE8D95}"/>
    <cellStyle name="SAPBEXstdDataEmph 6 12" xfId="4025" xr:uid="{BC5756B9-661C-4C1C-9CD4-F2E3F4BFCE45}"/>
    <cellStyle name="SAPBEXstdDataEmph 6 13" xfId="4265" xr:uid="{B1F9023E-1C5B-4FB7-A465-3A37848A76EA}"/>
    <cellStyle name="SAPBEXstdDataEmph 6 14" xfId="4477" xr:uid="{03A22FC4-34C2-4CFE-A022-557ED8B1600D}"/>
    <cellStyle name="SAPBEXstdDataEmph 6 15" xfId="4550" xr:uid="{EF26E7EA-3997-487E-B48E-780B20302DA0}"/>
    <cellStyle name="SAPBEXstdDataEmph 6 2" xfId="1368" xr:uid="{A3EA2976-C6F4-4470-BE86-74223DB4F778}"/>
    <cellStyle name="SAPBEXstdDataEmph 6 3" xfId="1699" xr:uid="{C62B99F8-78C0-45CF-BCEC-09976C609E7D}"/>
    <cellStyle name="SAPBEXstdDataEmph 6 4" xfId="1959" xr:uid="{10B07E90-761C-4F9D-AE8D-F5F5730BB053}"/>
    <cellStyle name="SAPBEXstdDataEmph 6 5" xfId="2217" xr:uid="{F72B2F8C-18D6-467C-BD5D-B75B7E88E5FD}"/>
    <cellStyle name="SAPBEXstdDataEmph 6 6" xfId="2472" xr:uid="{7A2D3D79-53A5-46B2-9833-0125E8E4FC7F}"/>
    <cellStyle name="SAPBEXstdDataEmph 6 7" xfId="2723" xr:uid="{F75F37F1-C5CF-428E-B4D4-BC3D8B955B3E}"/>
    <cellStyle name="SAPBEXstdDataEmph 6 8" xfId="2974" xr:uid="{B8AEA635-E897-4248-8FF0-B13D6ECAAF3F}"/>
    <cellStyle name="SAPBEXstdDataEmph 6 9" xfId="3267" xr:uid="{A60B4152-9D9A-432C-BBA7-F5AA7C99729F}"/>
    <cellStyle name="SAPBEXstdDataEmph 7" xfId="1363" xr:uid="{354BCAF6-2239-4DFA-91A6-CE7D2CF0C66C}"/>
    <cellStyle name="SAPBEXstdDataEmph 8" xfId="1694" xr:uid="{FDEFD21D-3B8C-42C0-B821-2E7D3E77BF13}"/>
    <cellStyle name="SAPBEXstdDataEmph 9" xfId="1954" xr:uid="{FF0BC61B-E523-49EF-A9D1-265C30141D43}"/>
    <cellStyle name="SAPBEXstdItem" xfId="607" xr:uid="{00000000-0005-0000-0000-00004D020000}"/>
    <cellStyle name="SAPBEXstdItem 2" xfId="608" xr:uid="{00000000-0005-0000-0000-00004E020000}"/>
    <cellStyle name="SAPBEXstdItem 2 10" xfId="3524" xr:uid="{C63FE36F-0A52-4715-9E8A-2B3270644587}"/>
    <cellStyle name="SAPBEXstdItem 2 11" xfId="3774" xr:uid="{55531E87-F08B-4D4A-B6B6-91C2C981AD21}"/>
    <cellStyle name="SAPBEXstdItem 2 12" xfId="4027" xr:uid="{64E8A8B6-7889-44DC-94AC-5D35D247097F}"/>
    <cellStyle name="SAPBEXstdItem 2 13" xfId="4267" xr:uid="{274876AE-A39E-4249-AFD4-8832171C8F74}"/>
    <cellStyle name="SAPBEXstdItem 2 14" xfId="4478" xr:uid="{97156BFC-BE02-4867-9EC5-0C7754D87A95}"/>
    <cellStyle name="SAPBEXstdItem 2 15" xfId="4551" xr:uid="{D0EF0488-3EE4-461F-9970-8E4444DDD588}"/>
    <cellStyle name="SAPBEXstdItem 2 2" xfId="1370" xr:uid="{0D8C9342-A2B9-499B-A26B-44D9459F8A70}"/>
    <cellStyle name="SAPBEXstdItem 2 3" xfId="1701" xr:uid="{DE7E060A-1A01-4C31-9607-9D671B0AC747}"/>
    <cellStyle name="SAPBEXstdItem 2 4" xfId="1961" xr:uid="{AA270209-880F-43AF-9E79-8614A8D1CBCE}"/>
    <cellStyle name="SAPBEXstdItem 2 5" xfId="2219" xr:uid="{D7808E2D-F397-4F38-ABBB-E84552629000}"/>
    <cellStyle name="SAPBEXstdItem 2 6" xfId="2474" xr:uid="{AB78C775-082A-408D-8CE1-5C763C7EA825}"/>
    <cellStyle name="SAPBEXstdItem 2 7" xfId="2725" xr:uid="{E3A85203-804E-46A4-AE64-52D10E8629B4}"/>
    <cellStyle name="SAPBEXstdItem 2 8" xfId="2976" xr:uid="{848CB8A9-2783-4AAB-8AFC-1963BEBB2F46}"/>
    <cellStyle name="SAPBEXstdItem 2 9" xfId="3269" xr:uid="{64A20060-6983-43C8-9410-14C63B84114A}"/>
    <cellStyle name="SAPBEXstdItem 3" xfId="609" xr:uid="{00000000-0005-0000-0000-00004F020000}"/>
    <cellStyle name="SAPBEXstdItem 3 10" xfId="3525" xr:uid="{9BB7DA9F-3D5C-4038-A369-B436A970E1AC}"/>
    <cellStyle name="SAPBEXstdItem 3 11" xfId="3775" xr:uid="{0A84A158-A79F-425A-8B23-D6780734C593}"/>
    <cellStyle name="SAPBEXstdItem 3 12" xfId="4028" xr:uid="{44424008-C700-4D8F-8C49-660439D581F7}"/>
    <cellStyle name="SAPBEXstdItem 3 13" xfId="4268" xr:uid="{A16E0AD7-EE8C-4C8C-A2D1-3D51868CD935}"/>
    <cellStyle name="SAPBEXstdItem 3 14" xfId="4479" xr:uid="{60EFD056-B027-4246-9F3D-4D3DF5C92AD8}"/>
    <cellStyle name="SAPBEXstdItem 3 15" xfId="4552" xr:uid="{004B05EB-FFB8-4BA4-AAD1-AD77E6268BEA}"/>
    <cellStyle name="SAPBEXstdItem 3 2" xfId="1371" xr:uid="{AC72373A-59AD-4566-A16B-3A659D2ADC8D}"/>
    <cellStyle name="SAPBEXstdItem 3 3" xfId="1702" xr:uid="{20D89EC6-8920-4402-A65A-D018149C37B2}"/>
    <cellStyle name="SAPBEXstdItem 3 4" xfId="1962" xr:uid="{1E102E77-DE85-42DD-8E38-E8B69039D419}"/>
    <cellStyle name="SAPBEXstdItem 3 5" xfId="2220" xr:uid="{634F3FA5-8E53-428E-B702-AB6D7797C393}"/>
    <cellStyle name="SAPBEXstdItem 3 6" xfId="2475" xr:uid="{BEF7FCC7-556A-49F3-8BE1-5D1837F33F56}"/>
    <cellStyle name="SAPBEXstdItem 3 7" xfId="2726" xr:uid="{E9B068A2-3B6B-44FF-B37D-1DC0589E0B03}"/>
    <cellStyle name="SAPBEXstdItem 3 8" xfId="2977" xr:uid="{1E026B46-98DF-4AC7-9F13-D202555C52D7}"/>
    <cellStyle name="SAPBEXstdItem 3 9" xfId="3270" xr:uid="{015AB240-4778-4883-B0A3-6E8BCFC2CB0F}"/>
    <cellStyle name="SAPBEXstdItem 4" xfId="610" xr:uid="{00000000-0005-0000-0000-000050020000}"/>
    <cellStyle name="SAPBEXstdItem 4 10" xfId="3526" xr:uid="{00BF0A6B-3736-4991-84D9-05E9767F27E7}"/>
    <cellStyle name="SAPBEXstdItem 4 11" xfId="3776" xr:uid="{2956E2DB-4D48-43CE-8622-93CFEA85D99F}"/>
    <cellStyle name="SAPBEXstdItem 4 12" xfId="4029" xr:uid="{1F72E4D8-A221-42F9-BE12-8BCCD0396DCA}"/>
    <cellStyle name="SAPBEXstdItem 4 13" xfId="4269" xr:uid="{EA56D08F-80EF-4D9D-A9DF-4EC8D4E18517}"/>
    <cellStyle name="SAPBEXstdItem 4 14" xfId="4480" xr:uid="{6E12DA7E-B166-4B9A-A163-6CE403CABE83}"/>
    <cellStyle name="SAPBEXstdItem 4 15" xfId="4553" xr:uid="{620E7EE3-3E6C-49ED-89C1-29E9206249E9}"/>
    <cellStyle name="SAPBEXstdItem 4 2" xfId="1372" xr:uid="{83CD5BB7-539E-403E-BCBD-571743BB6016}"/>
    <cellStyle name="SAPBEXstdItem 4 3" xfId="1703" xr:uid="{D3C69E52-3DD2-484C-97A8-AF78F4A66FB8}"/>
    <cellStyle name="SAPBEXstdItem 4 4" xfId="1963" xr:uid="{165C4963-C2CE-42F6-9745-7812325ECED6}"/>
    <cellStyle name="SAPBEXstdItem 4 5" xfId="2221" xr:uid="{0791F449-A6FA-41EF-8F74-377C6AAACEB6}"/>
    <cellStyle name="SAPBEXstdItem 4 6" xfId="2476" xr:uid="{149D8CEC-103C-4A18-B2B7-DFBDC63DB5B3}"/>
    <cellStyle name="SAPBEXstdItem 4 7" xfId="2727" xr:uid="{B98A784A-487C-42E8-9D60-4146C46FDF28}"/>
    <cellStyle name="SAPBEXstdItem 4 8" xfId="2978" xr:uid="{81EDC4B9-DCDA-4720-A009-290A2E56EDA7}"/>
    <cellStyle name="SAPBEXstdItem 4 9" xfId="3271" xr:uid="{01E2AE53-65D3-4978-BF96-59FB416E1D8B}"/>
    <cellStyle name="SAPBEXstdItem 5" xfId="611" xr:uid="{00000000-0005-0000-0000-000051020000}"/>
    <cellStyle name="SAPBEXstdItem 5 10" xfId="3527" xr:uid="{E71E4387-5C5C-4A8F-A6E8-ACEFB76C919B}"/>
    <cellStyle name="SAPBEXstdItem 5 11" xfId="3777" xr:uid="{1F4A43AD-F552-4CFF-8A50-1287AF115812}"/>
    <cellStyle name="SAPBEXstdItem 5 12" xfId="4030" xr:uid="{982AE248-FE42-4820-BB9F-1FA9F765E11C}"/>
    <cellStyle name="SAPBEXstdItem 5 13" xfId="4270" xr:uid="{1DDA34CE-659E-4FA2-8E93-004099194925}"/>
    <cellStyle name="SAPBEXstdItem 5 14" xfId="4481" xr:uid="{03CE6488-D032-4583-A8B4-0283A4941DE6}"/>
    <cellStyle name="SAPBEXstdItem 5 15" xfId="4554" xr:uid="{3396F787-5474-4363-8CB6-1815838E475D}"/>
    <cellStyle name="SAPBEXstdItem 5 2" xfId="1373" xr:uid="{605D7FA0-859E-40BF-8535-D376FFA1D5B5}"/>
    <cellStyle name="SAPBEXstdItem 5 3" xfId="1704" xr:uid="{82E14FF3-00F5-440D-8F43-4A9C321F5E9E}"/>
    <cellStyle name="SAPBEXstdItem 5 4" xfId="1964" xr:uid="{991FF14C-F62B-4CE7-97B5-E73EBDB350F4}"/>
    <cellStyle name="SAPBEXstdItem 5 5" xfId="2222" xr:uid="{A18DE984-4AC6-40BA-8B86-07E738651FF8}"/>
    <cellStyle name="SAPBEXstdItem 5 6" xfId="2477" xr:uid="{F2F8F2AE-A260-40B7-A5AF-885A1D067EF6}"/>
    <cellStyle name="SAPBEXstdItem 5 7" xfId="2728" xr:uid="{BF29B7A6-5408-48E0-A277-16635F02146D}"/>
    <cellStyle name="SAPBEXstdItem 5 8" xfId="2979" xr:uid="{CA48D9AD-E06A-4D20-BF6F-004DCAD70F79}"/>
    <cellStyle name="SAPBEXstdItem 5 9" xfId="3272" xr:uid="{D424457F-8F43-46B7-83AD-A49529DF1D37}"/>
    <cellStyle name="SAPBEXstdItem 6" xfId="612" xr:uid="{00000000-0005-0000-0000-000052020000}"/>
    <cellStyle name="SAPBEXstdItem 6 10" xfId="3528" xr:uid="{86682E9F-C223-4703-BE5C-7A84D5AE35F9}"/>
    <cellStyle name="SAPBEXstdItem 6 11" xfId="3778" xr:uid="{77853546-B6B0-471B-9C7B-E72F96EDE76C}"/>
    <cellStyle name="SAPBEXstdItem 6 12" xfId="4031" xr:uid="{5D2D8BF2-DE54-4F76-9FD3-734FED79BAED}"/>
    <cellStyle name="SAPBEXstdItem 6 13" xfId="4271" xr:uid="{46CC3785-82CC-4344-8E8A-5DC7A524C68A}"/>
    <cellStyle name="SAPBEXstdItem 6 14" xfId="4482" xr:uid="{773D22E5-9A88-4038-A94C-FDB8B60E9A9D}"/>
    <cellStyle name="SAPBEXstdItem 6 15" xfId="4555" xr:uid="{F3E5F52F-B6B0-465D-83C0-21DBE2202D73}"/>
    <cellStyle name="SAPBEXstdItem 6 2" xfId="1374" xr:uid="{3794C3AE-F7E3-4D46-9A3B-E3D8A29E4B4A}"/>
    <cellStyle name="SAPBEXstdItem 6 3" xfId="1705" xr:uid="{CA787D00-6021-4D57-AD82-BADBECC20D2E}"/>
    <cellStyle name="SAPBEXstdItem 6 4" xfId="1965" xr:uid="{C83216E3-B7C3-462E-AD3D-3B9DBFADB40A}"/>
    <cellStyle name="SAPBEXstdItem 6 5" xfId="2223" xr:uid="{166F8E8C-84CC-4DD4-98AD-B05800E69E1C}"/>
    <cellStyle name="SAPBEXstdItem 6 6" xfId="2478" xr:uid="{6680632A-9271-46D6-9F53-5FF71600CD5D}"/>
    <cellStyle name="SAPBEXstdItem 6 7" xfId="2729" xr:uid="{93713035-ACE1-4808-BE33-16D4C633B9ED}"/>
    <cellStyle name="SAPBEXstdItem 6 8" xfId="2980" xr:uid="{3279C148-0FB0-4935-AACE-0B6F2E41B2FB}"/>
    <cellStyle name="SAPBEXstdItem 6 9" xfId="3273" xr:uid="{B16A623A-9201-4183-BA07-237E16A3BDDB}"/>
    <cellStyle name="SAPBEXstdItem 7" xfId="613" xr:uid="{00000000-0005-0000-0000-000053020000}"/>
    <cellStyle name="SAPBEXstdItem 7 10" xfId="3529" xr:uid="{316FA417-8A9D-40FC-BFFB-85051D11D21B}"/>
    <cellStyle name="SAPBEXstdItem 7 11" xfId="3779" xr:uid="{8C375E8A-21FE-4F3A-BD78-FAAE37ED521B}"/>
    <cellStyle name="SAPBEXstdItem 7 12" xfId="4032" xr:uid="{DDD56D3B-B08A-44B5-9D01-9A2A1A882E5C}"/>
    <cellStyle name="SAPBEXstdItem 7 13" xfId="4272" xr:uid="{8557C599-1C2C-496E-A560-DBED56E5A93E}"/>
    <cellStyle name="SAPBEXstdItem 7 14" xfId="4483" xr:uid="{260C3777-F45D-4EE6-9FA5-ADDBD48CD86B}"/>
    <cellStyle name="SAPBEXstdItem 7 15" xfId="4556" xr:uid="{F7E6795C-FCDD-4CFF-9D80-097A889C1D38}"/>
    <cellStyle name="SAPBEXstdItem 7 2" xfId="1375" xr:uid="{E19E8220-D4E7-4BB4-B87E-02EF003ABBF0}"/>
    <cellStyle name="SAPBEXstdItem 7 3" xfId="1706" xr:uid="{2BD8BC09-36F7-45E4-9466-81B796BE2B67}"/>
    <cellStyle name="SAPBEXstdItem 7 4" xfId="1966" xr:uid="{4042F25F-CF61-4853-BC08-A58E53B85749}"/>
    <cellStyle name="SAPBEXstdItem 7 5" xfId="2224" xr:uid="{8F640FE2-31A0-409A-B3FB-8B08276E5A75}"/>
    <cellStyle name="SAPBEXstdItem 7 6" xfId="2479" xr:uid="{434EB30D-D617-44D2-87A1-CA83E899164E}"/>
    <cellStyle name="SAPBEXstdItem 7 7" xfId="2730" xr:uid="{9E44EB70-5509-46BF-AD7C-BC45EAC2D42D}"/>
    <cellStyle name="SAPBEXstdItem 7 8" xfId="2981" xr:uid="{8D125966-7C57-47A9-8DC2-9DA7094C3B54}"/>
    <cellStyle name="SAPBEXstdItem 7 9" xfId="3274" xr:uid="{896FE716-BCE0-4DF9-9E37-50EA635FEC11}"/>
    <cellStyle name="SAPBEXstdItem_7-р" xfId="614" xr:uid="{00000000-0005-0000-0000-000054020000}"/>
    <cellStyle name="SAPBEXstdItemX" xfId="615" xr:uid="{00000000-0005-0000-0000-000055020000}"/>
    <cellStyle name="SAPBEXstdItemX 2" xfId="616" xr:uid="{00000000-0005-0000-0000-000056020000}"/>
    <cellStyle name="SAPBEXstdItemX 2 10" xfId="3531" xr:uid="{E2CCD6FF-6DD5-4434-8F29-77EE295F3C6C}"/>
    <cellStyle name="SAPBEXstdItemX 2 11" xfId="3781" xr:uid="{ACD2DAC9-AF69-441C-B127-ADD027582DF3}"/>
    <cellStyle name="SAPBEXstdItemX 2 12" xfId="4034" xr:uid="{D9A4BD3C-6AB3-4F72-9D10-19BF02CA2F26}"/>
    <cellStyle name="SAPBEXstdItemX 2 13" xfId="4274" xr:uid="{2E5A6429-44AB-4C1C-9F79-C4785EAC1473}"/>
    <cellStyle name="SAPBEXstdItemX 2 14" xfId="4484" xr:uid="{E12D396B-3912-494B-BF7F-6EBCAF70C30B}"/>
    <cellStyle name="SAPBEXstdItemX 2 15" xfId="4557" xr:uid="{FDDC065E-2CF2-4D2C-9573-87AC0D71D788}"/>
    <cellStyle name="SAPBEXstdItemX 2 2" xfId="1377" xr:uid="{04311934-9ECE-4718-9593-F2ADCAE06544}"/>
    <cellStyle name="SAPBEXstdItemX 2 3" xfId="1708" xr:uid="{FA35773A-9396-419F-81A5-995B966324C9}"/>
    <cellStyle name="SAPBEXstdItemX 2 4" xfId="1968" xr:uid="{6031AA91-CB96-4519-8026-F24A54F565EF}"/>
    <cellStyle name="SAPBEXstdItemX 2 5" xfId="2226" xr:uid="{8694BDD1-51EB-499E-B43A-B6A0828E6C0C}"/>
    <cellStyle name="SAPBEXstdItemX 2 6" xfId="2481" xr:uid="{D72697D7-EABD-4734-B8DF-4CC8A49116D3}"/>
    <cellStyle name="SAPBEXstdItemX 2 7" xfId="2732" xr:uid="{526891FC-2E61-4D93-B37A-AD885FC8B352}"/>
    <cellStyle name="SAPBEXstdItemX 2 8" xfId="2983" xr:uid="{668E8600-C33F-404C-A468-A062F2343D11}"/>
    <cellStyle name="SAPBEXstdItemX 2 9" xfId="3276" xr:uid="{44D71F9C-465C-4F73-84AD-2B22E3167F2E}"/>
    <cellStyle name="SAPBEXstdItemX 3" xfId="617" xr:uid="{00000000-0005-0000-0000-000057020000}"/>
    <cellStyle name="SAPBEXstdItemX 3 10" xfId="3532" xr:uid="{14271C08-5E4E-46E8-97A0-39A6FCB32892}"/>
    <cellStyle name="SAPBEXstdItemX 3 11" xfId="3782" xr:uid="{224B83DB-9AA6-4CEA-BBD1-4AB4D503B7D9}"/>
    <cellStyle name="SAPBEXstdItemX 3 12" xfId="4035" xr:uid="{C80D6F5A-15A7-4632-B0B2-D379C7708394}"/>
    <cellStyle name="SAPBEXstdItemX 3 13" xfId="4275" xr:uid="{F0DBD55C-E759-49CB-A633-0E780F4C9C6D}"/>
    <cellStyle name="SAPBEXstdItemX 3 14" xfId="4485" xr:uid="{86A20D67-95FE-4ED0-87A9-675AF7391595}"/>
    <cellStyle name="SAPBEXstdItemX 3 15" xfId="4558" xr:uid="{A1FD2817-D153-4A74-B9D3-6576C8BA377B}"/>
    <cellStyle name="SAPBEXstdItemX 3 2" xfId="1378" xr:uid="{282ED90F-98AB-4613-A7DA-61B1C09AA43B}"/>
    <cellStyle name="SAPBEXstdItemX 3 3" xfId="1709" xr:uid="{87812AF7-277A-46B9-A49D-4591993E0BC6}"/>
    <cellStyle name="SAPBEXstdItemX 3 4" xfId="1969" xr:uid="{843712BB-E0C5-4C01-AD5C-4430162A679B}"/>
    <cellStyle name="SAPBEXstdItemX 3 5" xfId="2227" xr:uid="{DC937BA6-CC57-4ED2-B913-90E8D38CE05C}"/>
    <cellStyle name="SAPBEXstdItemX 3 6" xfId="2482" xr:uid="{57FBEFC6-6D4F-4FB9-8FE8-60E8AA8C269F}"/>
    <cellStyle name="SAPBEXstdItemX 3 7" xfId="2733" xr:uid="{66C07919-BCEC-496D-87A0-711342CB0741}"/>
    <cellStyle name="SAPBEXstdItemX 3 8" xfId="2984" xr:uid="{5DA4DCF2-3F82-4E80-ABCC-BFF0E7DD90F9}"/>
    <cellStyle name="SAPBEXstdItemX 3 9" xfId="3277" xr:uid="{E189B799-E44F-40FA-AB8E-97DA540E7725}"/>
    <cellStyle name="SAPBEXstdItemX 4" xfId="618" xr:uid="{00000000-0005-0000-0000-000058020000}"/>
    <cellStyle name="SAPBEXstdItemX 4 10" xfId="3533" xr:uid="{36D60120-203F-4F1F-BF96-4502130D550C}"/>
    <cellStyle name="SAPBEXstdItemX 4 11" xfId="3783" xr:uid="{55C7C8F6-66EC-4F30-88B1-54F83A250175}"/>
    <cellStyle name="SAPBEXstdItemX 4 12" xfId="4036" xr:uid="{4A41A41E-AEF9-47B5-977B-646C8A8D79B6}"/>
    <cellStyle name="SAPBEXstdItemX 4 13" xfId="4276" xr:uid="{0080C2D7-4F3E-494A-925F-C776A9E7FDEB}"/>
    <cellStyle name="SAPBEXstdItemX 4 14" xfId="4486" xr:uid="{046E44A5-454C-49F3-81B1-4CA9DB91808B}"/>
    <cellStyle name="SAPBEXstdItemX 4 15" xfId="4559" xr:uid="{BEB3A8F8-9B33-4281-85B8-C8CCDFAC9059}"/>
    <cellStyle name="SAPBEXstdItemX 4 2" xfId="1379" xr:uid="{2B390246-C0F8-4F97-91F5-2787DDABA8C2}"/>
    <cellStyle name="SAPBEXstdItemX 4 3" xfId="1710" xr:uid="{28AAB387-E7B1-45F2-9F59-53604C4C670F}"/>
    <cellStyle name="SAPBEXstdItemX 4 4" xfId="1970" xr:uid="{D6B3ECD9-0449-4834-88FC-3D4F58369561}"/>
    <cellStyle name="SAPBEXstdItemX 4 5" xfId="2228" xr:uid="{BEFE929E-7A8E-43F3-A4A7-B77382A5D2B6}"/>
    <cellStyle name="SAPBEXstdItemX 4 6" xfId="2483" xr:uid="{2A87DAA9-84F8-456D-A383-65351B37DCF2}"/>
    <cellStyle name="SAPBEXstdItemX 4 7" xfId="2734" xr:uid="{C38A8632-2508-47F0-911A-035044FB3071}"/>
    <cellStyle name="SAPBEXstdItemX 4 8" xfId="2985" xr:uid="{25E8C2B3-A7F1-4873-A085-F6A54823B32A}"/>
    <cellStyle name="SAPBEXstdItemX 4 9" xfId="3278" xr:uid="{C094527F-28E4-4B8D-8EF7-C98BD235E1BD}"/>
    <cellStyle name="SAPBEXstdItemX 5" xfId="619" xr:uid="{00000000-0005-0000-0000-000059020000}"/>
    <cellStyle name="SAPBEXstdItemX 5 10" xfId="3534" xr:uid="{3D6FFD95-0D9A-4EB9-A29E-CF0D6B8BF01A}"/>
    <cellStyle name="SAPBEXstdItemX 5 11" xfId="3784" xr:uid="{FBCD37F9-358E-4F2D-A1C6-7480C6B3D6E2}"/>
    <cellStyle name="SAPBEXstdItemX 5 12" xfId="4037" xr:uid="{1A129F29-531A-4383-BF73-E8AE78002F9A}"/>
    <cellStyle name="SAPBEXstdItemX 5 13" xfId="4277" xr:uid="{B722E4B2-F8E2-4A7A-854C-59AFA3ED65F4}"/>
    <cellStyle name="SAPBEXstdItemX 5 14" xfId="4487" xr:uid="{6FC2FA66-12D3-4EC2-B3ED-2A01BD46A5FC}"/>
    <cellStyle name="SAPBEXstdItemX 5 15" xfId="4560" xr:uid="{3003F40F-2B4F-41FC-9F77-535810E20D22}"/>
    <cellStyle name="SAPBEXstdItemX 5 2" xfId="1380" xr:uid="{DB720D60-8B1E-43BF-97B5-DBF44D5B1849}"/>
    <cellStyle name="SAPBEXstdItemX 5 3" xfId="1711" xr:uid="{FBB86D8A-9512-4304-B212-8061470AB98C}"/>
    <cellStyle name="SAPBEXstdItemX 5 4" xfId="1971" xr:uid="{6CABA7B9-3F5A-4651-8447-57CD1597FAC7}"/>
    <cellStyle name="SAPBEXstdItemX 5 5" xfId="2229" xr:uid="{470F1C26-D02C-431E-8300-33C7DEBFEAEC}"/>
    <cellStyle name="SAPBEXstdItemX 5 6" xfId="2484" xr:uid="{AF72EBD1-2ED0-44AD-880E-915A02935A02}"/>
    <cellStyle name="SAPBEXstdItemX 5 7" xfId="2735" xr:uid="{FF679D35-9A27-4B49-8023-39957D373463}"/>
    <cellStyle name="SAPBEXstdItemX 5 8" xfId="2986" xr:uid="{41C0E538-A700-4170-857D-50C1CF013A65}"/>
    <cellStyle name="SAPBEXstdItemX 5 9" xfId="3279" xr:uid="{DD4EF285-B7C6-4748-B7D0-2DA8DD973177}"/>
    <cellStyle name="SAPBEXstdItemX 6" xfId="620" xr:uid="{00000000-0005-0000-0000-00005A020000}"/>
    <cellStyle name="SAPBEXstdItemX 6 10" xfId="3535" xr:uid="{E1581949-7F5F-4A0D-80E3-C5EEBEDCDD96}"/>
    <cellStyle name="SAPBEXstdItemX 6 11" xfId="3785" xr:uid="{2E375996-929D-422A-8765-4EC79C24079A}"/>
    <cellStyle name="SAPBEXstdItemX 6 12" xfId="4038" xr:uid="{FCCC498C-ABF6-462D-A75C-6888BC3EA61F}"/>
    <cellStyle name="SAPBEXstdItemX 6 13" xfId="4278" xr:uid="{8CA51E4A-EE4D-4285-A9C6-3F71BB466E13}"/>
    <cellStyle name="SAPBEXstdItemX 6 14" xfId="4488" xr:uid="{B7402411-89AA-4016-9599-AC7C337F6838}"/>
    <cellStyle name="SAPBEXstdItemX 6 15" xfId="4561" xr:uid="{12FA102E-9C1C-4795-B3D7-016D3FD70E74}"/>
    <cellStyle name="SAPBEXstdItemX 6 2" xfId="1381" xr:uid="{0D86590A-1050-4E7F-92CC-AF665B4E93B6}"/>
    <cellStyle name="SAPBEXstdItemX 6 3" xfId="1712" xr:uid="{8DAD47E2-BE1B-478D-8FF0-70015711368D}"/>
    <cellStyle name="SAPBEXstdItemX 6 4" xfId="1972" xr:uid="{B380510E-C428-4827-ACD4-13098A56162B}"/>
    <cellStyle name="SAPBEXstdItemX 6 5" xfId="2230" xr:uid="{5CA11B2D-E5BD-4868-9E7E-0FD6476D1B9B}"/>
    <cellStyle name="SAPBEXstdItemX 6 6" xfId="2485" xr:uid="{BECE2DA3-DA68-41B9-AF51-4EC14BF313C2}"/>
    <cellStyle name="SAPBEXstdItemX 6 7" xfId="2736" xr:uid="{EE2ABB45-EDBE-4F02-87D6-873D0A0D6652}"/>
    <cellStyle name="SAPBEXstdItemX 6 8" xfId="2987" xr:uid="{D34DE15A-3245-41FC-83BF-07E701E26750}"/>
    <cellStyle name="SAPBEXstdItemX 6 9" xfId="3280" xr:uid="{87AA6BE5-CC38-4AFA-9587-17C6753C61F7}"/>
    <cellStyle name="SAPBEXtitle" xfId="621" xr:uid="{00000000-0005-0000-0000-00005B020000}"/>
    <cellStyle name="SAPBEXtitle 2" xfId="622" xr:uid="{00000000-0005-0000-0000-00005C020000}"/>
    <cellStyle name="SAPBEXtitle 2 10" xfId="3537" xr:uid="{9E54E184-E034-4F1F-A37A-0FAC0BBCD373}"/>
    <cellStyle name="SAPBEXtitle 2 11" xfId="3787" xr:uid="{E87F025E-9C26-4653-9567-088D80E3A1B3}"/>
    <cellStyle name="SAPBEXtitle 2 12" xfId="4040" xr:uid="{239C6492-62AD-4B79-BF8C-07DEDEE0420E}"/>
    <cellStyle name="SAPBEXtitle 2 13" xfId="4280" xr:uid="{5ADAB5E3-D9F4-4AB2-8A65-F8C52C41FE72}"/>
    <cellStyle name="SAPBEXtitle 2 14" xfId="4489" xr:uid="{691B72F0-353C-4AC6-B70A-CEE3E2F22168}"/>
    <cellStyle name="SAPBEXtitle 2 15" xfId="4562" xr:uid="{2D589E84-8A76-4C34-82FB-4C1B5BADB271}"/>
    <cellStyle name="SAPBEXtitle 2 2" xfId="1383" xr:uid="{D516275D-72B6-4704-BCD7-D76D0115956A}"/>
    <cellStyle name="SAPBEXtitle 2 3" xfId="1714" xr:uid="{87874627-A6B7-4CEF-9764-B72C01E3FC7B}"/>
    <cellStyle name="SAPBEXtitle 2 4" xfId="1974" xr:uid="{34C36CCC-5C98-4A5B-97C9-13A0DBD38CFB}"/>
    <cellStyle name="SAPBEXtitle 2 5" xfId="2232" xr:uid="{0F02C508-5909-4CC0-95EF-6E13833E34D1}"/>
    <cellStyle name="SAPBEXtitle 2 6" xfId="2487" xr:uid="{1F68C652-2BBD-4E90-857C-0878E6E80F0C}"/>
    <cellStyle name="SAPBEXtitle 2 7" xfId="2737" xr:uid="{693263EA-77B3-4ABC-9424-3CFF8F5E3AC3}"/>
    <cellStyle name="SAPBEXtitle 2 8" xfId="2989" xr:uid="{07BF9427-C5F8-473C-9783-ABE6A07903BB}"/>
    <cellStyle name="SAPBEXtitle 2 9" xfId="3282" xr:uid="{B6B4D4EB-1191-403B-95D5-9D1C2D0C575C}"/>
    <cellStyle name="SAPBEXtitle 3" xfId="623" xr:uid="{00000000-0005-0000-0000-00005D020000}"/>
    <cellStyle name="SAPBEXtitle 3 10" xfId="3538" xr:uid="{BE0B69AC-44DF-43C0-A377-9781CC5D052F}"/>
    <cellStyle name="SAPBEXtitle 3 11" xfId="3788" xr:uid="{F30EE530-92D2-443E-93D0-414870287824}"/>
    <cellStyle name="SAPBEXtitle 3 12" xfId="4041" xr:uid="{FD9F888C-931E-4C3D-A40A-AEA7A5A5B3BA}"/>
    <cellStyle name="SAPBEXtitle 3 13" xfId="4281" xr:uid="{D1DAC0D5-2C68-474D-9535-44EFB6086C2E}"/>
    <cellStyle name="SAPBEXtitle 3 14" xfId="4490" xr:uid="{B3DAF1D9-82DB-439D-B58F-9C16DBA9A178}"/>
    <cellStyle name="SAPBEXtitle 3 15" xfId="4563" xr:uid="{C06FD5BD-0CAE-42B8-A07B-57E4999AF59B}"/>
    <cellStyle name="SAPBEXtitle 3 2" xfId="1384" xr:uid="{48840E09-687E-4E40-AC98-63D7E69CD4E4}"/>
    <cellStyle name="SAPBEXtitle 3 3" xfId="1715" xr:uid="{E2D5570B-170D-49DE-B334-CD2F691E1F9A}"/>
    <cellStyle name="SAPBEXtitle 3 4" xfId="1975" xr:uid="{3A6E4115-5787-4650-BC6D-EE9FE4DB5A3B}"/>
    <cellStyle name="SAPBEXtitle 3 5" xfId="2233" xr:uid="{458381F4-B448-4511-AD8B-C91345463334}"/>
    <cellStyle name="SAPBEXtitle 3 6" xfId="2488" xr:uid="{561926ED-EED9-47E9-9B8E-888FBEB5A4F4}"/>
    <cellStyle name="SAPBEXtitle 3 7" xfId="2738" xr:uid="{A19FAACB-5639-4B32-9273-7552759E75D4}"/>
    <cellStyle name="SAPBEXtitle 3 8" xfId="2990" xr:uid="{BF5F9F3B-2114-4F4E-B314-64AEA26684F0}"/>
    <cellStyle name="SAPBEXtitle 3 9" xfId="3283" xr:uid="{A2DA8142-EB06-43CC-954B-D358DCAC16F1}"/>
    <cellStyle name="SAPBEXtitle 4" xfId="624" xr:uid="{00000000-0005-0000-0000-00005E020000}"/>
    <cellStyle name="SAPBEXtitle 4 10" xfId="3539" xr:uid="{2E5FA006-81BD-4CD6-83C2-D4D59D0FA8F0}"/>
    <cellStyle name="SAPBEXtitle 4 11" xfId="3789" xr:uid="{11BC8FDB-4ABD-4E51-8056-93D580F8FF39}"/>
    <cellStyle name="SAPBEXtitle 4 12" xfId="4042" xr:uid="{8B441E33-FAAF-4DA6-87AF-390D7A6AF97E}"/>
    <cellStyle name="SAPBEXtitle 4 13" xfId="4282" xr:uid="{1979DAA3-84CC-48EE-AB53-860B2A414A60}"/>
    <cellStyle name="SAPBEXtitle 4 14" xfId="4491" xr:uid="{480BB515-0EDD-4EF3-A117-52B37750E8A6}"/>
    <cellStyle name="SAPBEXtitle 4 15" xfId="4564" xr:uid="{4680A46C-E105-40A9-BA53-FA3B00F6C832}"/>
    <cellStyle name="SAPBEXtitle 4 2" xfId="1385" xr:uid="{B25E6EC0-8586-4AA2-BCAB-860F172F7AFD}"/>
    <cellStyle name="SAPBEXtitle 4 3" xfId="1716" xr:uid="{871DDD87-BC5F-4810-B758-4FBD496B8326}"/>
    <cellStyle name="SAPBEXtitle 4 4" xfId="1976" xr:uid="{CC26208F-08EA-44EA-BE37-D6B9ABB5E1D9}"/>
    <cellStyle name="SAPBEXtitle 4 5" xfId="2234" xr:uid="{2B25D097-044C-4333-936F-23942418C6FD}"/>
    <cellStyle name="SAPBEXtitle 4 6" xfId="2489" xr:uid="{3B185FC3-4EB9-49D5-977D-B090EC845D69}"/>
    <cellStyle name="SAPBEXtitle 4 7" xfId="2739" xr:uid="{EAEB592C-858E-4B5E-A6B2-4F561FC41439}"/>
    <cellStyle name="SAPBEXtitle 4 8" xfId="2991" xr:uid="{1E8C6548-71C5-4305-95E0-2AA4BC8C05DC}"/>
    <cellStyle name="SAPBEXtitle 4 9" xfId="3284" xr:uid="{1658148B-ED4D-4855-AC7F-C3C760A6F977}"/>
    <cellStyle name="SAPBEXtitle 5" xfId="625" xr:uid="{00000000-0005-0000-0000-00005F020000}"/>
    <cellStyle name="SAPBEXtitle 5 10" xfId="3540" xr:uid="{8C46C256-5378-4DCF-B05B-D28AD1A2ED9F}"/>
    <cellStyle name="SAPBEXtitle 5 11" xfId="3790" xr:uid="{121C0B1F-97C0-418C-B348-A5A53D5DA108}"/>
    <cellStyle name="SAPBEXtitle 5 12" xfId="4043" xr:uid="{0FAA86E7-2781-4AE4-A427-4F65F66B9030}"/>
    <cellStyle name="SAPBEXtitle 5 13" xfId="4283" xr:uid="{0B51D3A3-3DC3-4791-A6A7-5FC43683E7BC}"/>
    <cellStyle name="SAPBEXtitle 5 14" xfId="4492" xr:uid="{BF8E2B22-0A9A-4023-82A9-F87F9B70D7D4}"/>
    <cellStyle name="SAPBEXtitle 5 15" xfId="4565" xr:uid="{4DC75793-A837-4226-97AC-E6598A624E79}"/>
    <cellStyle name="SAPBEXtitle 5 2" xfId="1386" xr:uid="{22B1FE2D-2828-4EBB-83EC-2025C5384787}"/>
    <cellStyle name="SAPBEXtitle 5 3" xfId="1717" xr:uid="{4A103786-593F-435B-A7A2-6104CF87A861}"/>
    <cellStyle name="SAPBEXtitle 5 4" xfId="1977" xr:uid="{B2D770E9-15C8-44D9-8FAB-6685B7BF4284}"/>
    <cellStyle name="SAPBEXtitle 5 5" xfId="2235" xr:uid="{CCA984FF-72B8-482D-9590-67005CD8E9E8}"/>
    <cellStyle name="SAPBEXtitle 5 6" xfId="2490" xr:uid="{CA669B2A-E9E6-41E4-A96D-83FEE3714DD1}"/>
    <cellStyle name="SAPBEXtitle 5 7" xfId="2740" xr:uid="{316B63D6-BEEE-4341-8A16-D1F0483C3BBB}"/>
    <cellStyle name="SAPBEXtitle 5 8" xfId="2992" xr:uid="{4BA731B4-BAC6-498C-80E3-68AA747D3B40}"/>
    <cellStyle name="SAPBEXtitle 5 9" xfId="3285" xr:uid="{E756FB84-5D13-4E21-9B94-BB17746EB563}"/>
    <cellStyle name="SAPBEXtitle 6" xfId="626" xr:uid="{00000000-0005-0000-0000-000060020000}"/>
    <cellStyle name="SAPBEXtitle 6 10" xfId="3541" xr:uid="{CC02C094-013D-408C-9CA3-E08F5DB1C25A}"/>
    <cellStyle name="SAPBEXtitle 6 11" xfId="3791" xr:uid="{2632A6D3-412F-4191-80FB-6F76E578FAF3}"/>
    <cellStyle name="SAPBEXtitle 6 12" xfId="4044" xr:uid="{64BECE85-FE2F-4DBA-BEAF-F6FFD3FEE0F7}"/>
    <cellStyle name="SAPBEXtitle 6 13" xfId="4284" xr:uid="{D4FAA5FA-EB72-4E91-B0E1-5E58F49C3575}"/>
    <cellStyle name="SAPBEXtitle 6 14" xfId="4493" xr:uid="{33E23B17-9682-4976-BBFA-B9CF3BD9DB30}"/>
    <cellStyle name="SAPBEXtitle 6 15" xfId="4566" xr:uid="{2CD2A64C-4DF7-41CC-84B0-E39F453D9F84}"/>
    <cellStyle name="SAPBEXtitle 6 2" xfId="1387" xr:uid="{BE3A9726-72B2-4C0C-BE04-74187E408273}"/>
    <cellStyle name="SAPBEXtitle 6 3" xfId="1718" xr:uid="{13B6DBEC-E1C5-4667-B1B9-07B6D908E8B9}"/>
    <cellStyle name="SAPBEXtitle 6 4" xfId="1978" xr:uid="{35C56CC0-6D69-41AC-95C8-1910277A1BF5}"/>
    <cellStyle name="SAPBEXtitle 6 5" xfId="2236" xr:uid="{736CAADF-428D-4E52-8842-35B31B1CED39}"/>
    <cellStyle name="SAPBEXtitle 6 6" xfId="2491" xr:uid="{1FDA6559-36D0-490D-A94D-81A67EB79F67}"/>
    <cellStyle name="SAPBEXtitle 6 7" xfId="2741" xr:uid="{5B4D21AC-FA93-4B60-8196-991EDF26ADC6}"/>
    <cellStyle name="SAPBEXtitle 6 8" xfId="2993" xr:uid="{CCCEB1EF-CF16-4363-BF22-B9A7341B0D08}"/>
    <cellStyle name="SAPBEXtitle 6 9" xfId="3286" xr:uid="{DA98418F-A19E-46ED-B701-95E41C629CEF}"/>
    <cellStyle name="SAPBEXtitle 7" xfId="1382" xr:uid="{674EE04F-90C9-4EB6-97AD-C86B560D73CA}"/>
    <cellStyle name="SAPBEXunassignedItem" xfId="627" xr:uid="{00000000-0005-0000-0000-000061020000}"/>
    <cellStyle name="SAPBEXunassignedItem 2" xfId="628" xr:uid="{00000000-0005-0000-0000-000062020000}"/>
    <cellStyle name="SAPBEXunassignedItem 2 2" xfId="2995" xr:uid="{7E0F5B9D-67CC-4FF7-9880-5859C694D610}"/>
    <cellStyle name="SAPBEXunassignedItem 3" xfId="2994" xr:uid="{0D6E81FC-89CB-41C0-B70A-882CEAB500C2}"/>
    <cellStyle name="SAPBEXundefined" xfId="629" xr:uid="{00000000-0005-0000-0000-000063020000}"/>
    <cellStyle name="SAPBEXundefined 10" xfId="2239" xr:uid="{4E8B5831-0684-4EE1-BA87-8B80F7BB6F20}"/>
    <cellStyle name="SAPBEXundefined 11" xfId="2494" xr:uid="{83FB4F7F-20C4-470F-9A1E-8F5C048D2D33}"/>
    <cellStyle name="SAPBEXundefined 12" xfId="2742" xr:uid="{899FD45F-DB7C-45E8-B772-39421E71D64B}"/>
    <cellStyle name="SAPBEXundefined 13" xfId="2996" xr:uid="{277391A3-C223-42D8-8355-05B56A5D032E}"/>
    <cellStyle name="SAPBEXundefined 14" xfId="3289" xr:uid="{C2B99344-2932-4335-8CF4-1248AA74FA6F}"/>
    <cellStyle name="SAPBEXundefined 15" xfId="3544" xr:uid="{54E20B3A-2E37-4E6C-9527-DD0A7D6655C9}"/>
    <cellStyle name="SAPBEXundefined 16" xfId="3794" xr:uid="{ECFF9AA7-D0D4-4B32-972A-B00C31C582D6}"/>
    <cellStyle name="SAPBEXundefined 17" xfId="4047" xr:uid="{069F0345-57C4-4CBA-8E45-7E20988CC626}"/>
    <cellStyle name="SAPBEXundefined 18" xfId="4287" xr:uid="{21DB273A-4812-4CCD-AB6B-D3B23CF644F1}"/>
    <cellStyle name="SAPBEXundefined 19" xfId="4494" xr:uid="{8CBCC22C-ABBE-462E-B541-E73FABD90CC3}"/>
    <cellStyle name="SAPBEXundefined 2" xfId="630" xr:uid="{00000000-0005-0000-0000-000064020000}"/>
    <cellStyle name="SAPBEXundefined 2 10" xfId="3545" xr:uid="{33A5144A-830B-4D5D-A2F3-FA918E5268F8}"/>
    <cellStyle name="SAPBEXundefined 2 11" xfId="3795" xr:uid="{7B08EA5B-02CD-44A9-A4B4-1B5EA50E99B5}"/>
    <cellStyle name="SAPBEXundefined 2 12" xfId="4048" xr:uid="{0020D681-25FD-4EDE-91A8-192F8E0A4EDF}"/>
    <cellStyle name="SAPBEXundefined 2 13" xfId="4288" xr:uid="{6E078F9B-F6B9-4D4E-8947-5DBBDA027584}"/>
    <cellStyle name="SAPBEXundefined 2 14" xfId="4495" xr:uid="{B4008EAC-C60B-4926-8B0B-58F4E0F081C4}"/>
    <cellStyle name="SAPBEXundefined 2 15" xfId="4568" xr:uid="{8E042CE7-78D2-4AF0-860C-554E5AF3385A}"/>
    <cellStyle name="SAPBEXundefined 2 2" xfId="1391" xr:uid="{70E5389C-6560-4884-BD55-47E71BD7AA89}"/>
    <cellStyle name="SAPBEXundefined 2 3" xfId="1722" xr:uid="{91661D6E-299E-41BD-A3B8-D795FA8372A4}"/>
    <cellStyle name="SAPBEXundefined 2 4" xfId="1981" xr:uid="{9D440DC4-5D4B-44B2-BDD0-CFA6D63121F2}"/>
    <cellStyle name="SAPBEXundefined 2 5" xfId="2240" xr:uid="{9BBAD9CB-5901-4D21-AF44-8BF87062E903}"/>
    <cellStyle name="SAPBEXundefined 2 6" xfId="2495" xr:uid="{BC9AEAB3-F393-408C-BA20-2F5A9E85657A}"/>
    <cellStyle name="SAPBEXundefined 2 7" xfId="2743" xr:uid="{EAF6BD77-A842-4D31-8297-229952006363}"/>
    <cellStyle name="SAPBEXundefined 2 8" xfId="2997" xr:uid="{155BB3A9-18E1-499D-BD16-CD78404F81D6}"/>
    <cellStyle name="SAPBEXundefined 2 9" xfId="3290" xr:uid="{F195871A-0ADF-406E-9945-6669C53B15D2}"/>
    <cellStyle name="SAPBEXundefined 20" xfId="4567" xr:uid="{C2DEB25F-E898-400E-A029-73C08FA9CDD0}"/>
    <cellStyle name="SAPBEXundefined 3" xfId="631" xr:uid="{00000000-0005-0000-0000-000065020000}"/>
    <cellStyle name="SAPBEXundefined 3 10" xfId="3546" xr:uid="{42F91446-628F-4970-9B09-96FBB4990926}"/>
    <cellStyle name="SAPBEXundefined 3 11" xfId="3796" xr:uid="{9159C9C9-A40E-4A13-B9E4-3573A5E14426}"/>
    <cellStyle name="SAPBEXundefined 3 12" xfId="4049" xr:uid="{0887DAE5-71B2-45FD-B627-4CCCC21CB516}"/>
    <cellStyle name="SAPBEXundefined 3 13" xfId="4289" xr:uid="{90B160C6-CF97-4C12-BED5-82E352EC25FB}"/>
    <cellStyle name="SAPBEXundefined 3 14" xfId="4496" xr:uid="{BC85480F-B173-4D5E-A879-B20ACE2BA37A}"/>
    <cellStyle name="SAPBEXundefined 3 15" xfId="4569" xr:uid="{5F335314-1ADC-41B9-9341-1022E3EACDE2}"/>
    <cellStyle name="SAPBEXundefined 3 2" xfId="1392" xr:uid="{095B22B9-C9EF-499E-ACD5-806DA21F5093}"/>
    <cellStyle name="SAPBEXundefined 3 3" xfId="1723" xr:uid="{49259BD0-D0F5-4871-B9EC-DEC080664123}"/>
    <cellStyle name="SAPBEXundefined 3 4" xfId="1982" xr:uid="{04D0FCC9-6CEA-49F5-A380-58A1FDE6AA0C}"/>
    <cellStyle name="SAPBEXundefined 3 5" xfId="2241" xr:uid="{A25F98E4-9181-484D-A69C-81D7936B5DAB}"/>
    <cellStyle name="SAPBEXundefined 3 6" xfId="2496" xr:uid="{0DBCC71E-9639-461D-87A3-81B699239464}"/>
    <cellStyle name="SAPBEXundefined 3 7" xfId="2744" xr:uid="{16CABA43-AD0E-4C53-8D44-C8639DE2DF81}"/>
    <cellStyle name="SAPBEXundefined 3 8" xfId="2998" xr:uid="{180EC4DB-3890-4A7E-BC8A-9CAD59E82A5F}"/>
    <cellStyle name="SAPBEXundefined 3 9" xfId="3291" xr:uid="{1A9EBA80-9B12-4143-B930-28F210BF6A06}"/>
    <cellStyle name="SAPBEXundefined 4" xfId="632" xr:uid="{00000000-0005-0000-0000-000066020000}"/>
    <cellStyle name="SAPBEXundefined 4 10" xfId="3547" xr:uid="{6F3F70C9-3EBD-4DFB-B1BD-EAAD4FAD6BD8}"/>
    <cellStyle name="SAPBEXundefined 4 11" xfId="3797" xr:uid="{752E3834-BF8C-4B39-A2EB-9DD98998ACFE}"/>
    <cellStyle name="SAPBEXundefined 4 12" xfId="4050" xr:uid="{AB290883-35F7-4BBA-A162-BD236C189857}"/>
    <cellStyle name="SAPBEXundefined 4 13" xfId="4290" xr:uid="{806076CE-73E8-4E01-8511-B32451E2BB50}"/>
    <cellStyle name="SAPBEXundefined 4 14" xfId="4497" xr:uid="{567780BE-81AD-4DEC-90DC-D86695CF0FAB}"/>
    <cellStyle name="SAPBEXundefined 4 15" xfId="4570" xr:uid="{8AF1EA8C-A271-413A-935E-109FBB993F0A}"/>
    <cellStyle name="SAPBEXundefined 4 2" xfId="1393" xr:uid="{E4AC7DA3-4838-49EC-BE1E-B52E94F8E782}"/>
    <cellStyle name="SAPBEXundefined 4 3" xfId="1724" xr:uid="{126BE5A4-543B-456A-B844-820F2C3A41E8}"/>
    <cellStyle name="SAPBEXundefined 4 4" xfId="1983" xr:uid="{1E2FAD0A-7B68-4288-8196-1BD0CD36E20D}"/>
    <cellStyle name="SAPBEXundefined 4 5" xfId="2242" xr:uid="{4274D45C-5233-40AC-8F6F-919F94E5A00F}"/>
    <cellStyle name="SAPBEXundefined 4 6" xfId="2497" xr:uid="{9295F383-FB7F-4197-88F1-FF2CE68DF687}"/>
    <cellStyle name="SAPBEXundefined 4 7" xfId="2745" xr:uid="{4682DD6A-CE9A-4CA3-B408-ED864C31CE30}"/>
    <cellStyle name="SAPBEXundefined 4 8" xfId="2999" xr:uid="{537A59AE-8B97-4B5B-8C25-1A996D77E89C}"/>
    <cellStyle name="SAPBEXundefined 4 9" xfId="3292" xr:uid="{1E2A3528-AEFF-41C1-AD25-B044822D5FBD}"/>
    <cellStyle name="SAPBEXundefined 5" xfId="633" xr:uid="{00000000-0005-0000-0000-000067020000}"/>
    <cellStyle name="SAPBEXundefined 5 10" xfId="3548" xr:uid="{7F4EF291-EE28-42BD-8309-CAA6A6169774}"/>
    <cellStyle name="SAPBEXundefined 5 11" xfId="3798" xr:uid="{0CC3F170-9314-4002-AE1E-3AA19BDB40B0}"/>
    <cellStyle name="SAPBEXundefined 5 12" xfId="4051" xr:uid="{28C90DE9-D221-4AE0-AE57-A5131CDF87A3}"/>
    <cellStyle name="SAPBEXundefined 5 13" xfId="4291" xr:uid="{C76D0C56-3440-4937-8309-DD2977B347F9}"/>
    <cellStyle name="SAPBEXundefined 5 14" xfId="4498" xr:uid="{03918EE6-015A-45DE-B0C9-B1C6EAE49501}"/>
    <cellStyle name="SAPBEXundefined 5 15" xfId="4571" xr:uid="{332C1C62-161C-4FE2-AA48-B4F298EA9378}"/>
    <cellStyle name="SAPBEXundefined 5 2" xfId="1394" xr:uid="{DED429B1-538F-48D1-9C25-1C5B10E28ECA}"/>
    <cellStyle name="SAPBEXundefined 5 3" xfId="1725" xr:uid="{CB78833F-4367-40B0-AE7A-4BCD924B474A}"/>
    <cellStyle name="SAPBEXundefined 5 4" xfId="1984" xr:uid="{187C3958-35D4-4466-9F1E-174DC1CC337E}"/>
    <cellStyle name="SAPBEXundefined 5 5" xfId="2243" xr:uid="{36311F27-4021-4428-93A8-1418D5B982F1}"/>
    <cellStyle name="SAPBEXundefined 5 6" xfId="2498" xr:uid="{39439CCC-2D48-4383-9CD6-E14CB68E6190}"/>
    <cellStyle name="SAPBEXundefined 5 7" xfId="2746" xr:uid="{37845D17-E7EA-4A5E-B647-CA7D50AAA23A}"/>
    <cellStyle name="SAPBEXundefined 5 8" xfId="3000" xr:uid="{916B05FC-DCEA-4C69-9A85-20A7DC552D7A}"/>
    <cellStyle name="SAPBEXundefined 5 9" xfId="3293" xr:uid="{F5F231CB-98A0-44A5-8EB9-66FD31423111}"/>
    <cellStyle name="SAPBEXundefined 6" xfId="634" xr:uid="{00000000-0005-0000-0000-000068020000}"/>
    <cellStyle name="SAPBEXundefined 6 10" xfId="3549" xr:uid="{3C78B680-1B67-4A3B-9EEF-908700B5339B}"/>
    <cellStyle name="SAPBEXundefined 6 11" xfId="3799" xr:uid="{1D52CE9F-457A-4BB6-823D-A25F422F660F}"/>
    <cellStyle name="SAPBEXundefined 6 12" xfId="4052" xr:uid="{EA3675FD-C928-43A5-9F90-FB0027B49FDE}"/>
    <cellStyle name="SAPBEXundefined 6 13" xfId="4292" xr:uid="{A1D2B428-8667-410C-ABAB-B935AE8A0F34}"/>
    <cellStyle name="SAPBEXundefined 6 14" xfId="4499" xr:uid="{00F91176-A23D-4138-BB9B-7061849E4224}"/>
    <cellStyle name="SAPBEXundefined 6 15" xfId="4572" xr:uid="{F6565879-01D9-4589-8719-B5D6AFD5570D}"/>
    <cellStyle name="SAPBEXundefined 6 2" xfId="1395" xr:uid="{6D555DE7-0208-49C6-8574-6A3E8161B169}"/>
    <cellStyle name="SAPBEXundefined 6 3" xfId="1726" xr:uid="{A71C1761-B386-4A28-BE28-7A9ECF085CCF}"/>
    <cellStyle name="SAPBEXundefined 6 4" xfId="1985" xr:uid="{D0A94FF7-A181-424E-A084-10AA41F97540}"/>
    <cellStyle name="SAPBEXundefined 6 5" xfId="2244" xr:uid="{3C258684-339A-4174-84D2-C618E27C36CA}"/>
    <cellStyle name="SAPBEXundefined 6 6" xfId="2499" xr:uid="{6C2F5526-4CF5-4E22-BDC5-E2551CBC268D}"/>
    <cellStyle name="SAPBEXundefined 6 7" xfId="2747" xr:uid="{F7FF7EC9-560F-40DB-9004-6F98B7157BFF}"/>
    <cellStyle name="SAPBEXundefined 6 8" xfId="3001" xr:uid="{208C1719-AD66-4A0C-B429-07AA30BBC205}"/>
    <cellStyle name="SAPBEXundefined 6 9" xfId="3294" xr:uid="{49156781-B2F7-4E86-A8B8-C869DE4B1BB7}"/>
    <cellStyle name="SAPBEXundefined 7" xfId="1390" xr:uid="{712C3DAF-0C18-4128-AC2C-40ADCD4926B4}"/>
    <cellStyle name="SAPBEXundefined 8" xfId="1721" xr:uid="{254AB107-04AD-41A6-9939-C353E7AE8510}"/>
    <cellStyle name="SAPBEXundefined 9" xfId="1980" xr:uid="{B0D42BB7-1B65-4D9C-A4B3-5EE800A49DE1}"/>
    <cellStyle name="Sheet Title" xfId="635" xr:uid="{00000000-0005-0000-0000-000069020000}"/>
    <cellStyle name="styleColumnTitles" xfId="636" xr:uid="{00000000-0005-0000-0000-00006A020000}"/>
    <cellStyle name="styleColumnTitles 10" xfId="3551" xr:uid="{730CD2EC-0B09-4E65-B612-36DF512D9B4C}"/>
    <cellStyle name="styleColumnTitles 11" xfId="3801" xr:uid="{73040085-353F-4B16-923B-E398601C2A62}"/>
    <cellStyle name="styleColumnTitles 12" xfId="4053" xr:uid="{A00A5783-B519-46E5-9941-8B633364C965}"/>
    <cellStyle name="styleColumnTitles 13" xfId="4293" xr:uid="{748C2550-BFDD-462D-902B-1F8EC416A46C}"/>
    <cellStyle name="styleColumnTitles 14" xfId="4500" xr:uid="{250F7F9A-766C-472F-B977-5889587963A8}"/>
    <cellStyle name="styleColumnTitles 15" xfId="4573" xr:uid="{C0CE1A83-ABEB-44B4-8EEE-3AD9BB9DF042}"/>
    <cellStyle name="styleColumnTitles 2" xfId="1397" xr:uid="{A8F7F24E-BD4C-4912-BDB3-548B84952AA2}"/>
    <cellStyle name="styleColumnTitles 3" xfId="1728" xr:uid="{6B5FC837-530C-4634-AE90-E8BC48A6FD1F}"/>
    <cellStyle name="styleColumnTitles 4" xfId="1987" xr:uid="{EB9A0531-18C6-4DF0-AA84-F8FA5185F0FB}"/>
    <cellStyle name="styleColumnTitles 5" xfId="2246" xr:uid="{90D19BA0-CC35-4B19-AAE7-479E85BBA340}"/>
    <cellStyle name="styleColumnTitles 6" xfId="2501" xr:uid="{1F8FC1F0-2F3F-46D2-97B5-2F43D0D82C63}"/>
    <cellStyle name="styleColumnTitles 7" xfId="2748" xr:uid="{ED595783-4568-4FA0-B81B-359E8A0E31C3}"/>
    <cellStyle name="styleColumnTitles 8" xfId="3003" xr:uid="{256A881C-2D4E-46EB-8961-D5C90278F711}"/>
    <cellStyle name="styleColumnTitles 9" xfId="3296" xr:uid="{B508306F-64CA-44D3-9462-303A0ACF5E8B}"/>
    <cellStyle name="styleDateRange" xfId="637" xr:uid="{00000000-0005-0000-0000-00006B020000}"/>
    <cellStyle name="styleDateRange 10" xfId="3552" xr:uid="{B64AC456-BAD3-482A-9BDD-0BB2226CCC90}"/>
    <cellStyle name="styleDateRange 11" xfId="3802" xr:uid="{C22F8D4D-AD26-45B1-A611-C4EFE49BC965}"/>
    <cellStyle name="styleDateRange 12" xfId="4054" xr:uid="{1AA2802A-82D2-4678-9180-BCBBC4BC4EFD}"/>
    <cellStyle name="styleDateRange 13" xfId="4294" xr:uid="{E299A880-52D3-458E-812F-53F403BC324E}"/>
    <cellStyle name="styleDateRange 14" xfId="4501" xr:uid="{2E616D10-82E0-49A2-9529-529BB3B0E25E}"/>
    <cellStyle name="styleDateRange 15" xfId="4574" xr:uid="{A1AB9CDE-D369-4E5D-9DDE-E921E5CA6609}"/>
    <cellStyle name="styleDateRange 2" xfId="1398" xr:uid="{1415A35C-CFD4-4E23-BB1A-60FE9D5EA86C}"/>
    <cellStyle name="styleDateRange 3" xfId="1729" xr:uid="{A7DC294F-FCA9-49D9-9899-0F9F053C565E}"/>
    <cellStyle name="styleDateRange 4" xfId="1988" xr:uid="{6FFDB3FE-0068-42E8-B2C3-53846E7A7DA4}"/>
    <cellStyle name="styleDateRange 5" xfId="2247" xr:uid="{3C7AF6BD-532B-46D1-A332-48F7E57915BA}"/>
    <cellStyle name="styleDateRange 6" xfId="2502" xr:uid="{DA1545C0-195D-4888-AC97-F74920C8578B}"/>
    <cellStyle name="styleDateRange 7" xfId="2749" xr:uid="{FB24C513-758C-4009-A0E5-3881FAB9C211}"/>
    <cellStyle name="styleDateRange 8" xfId="3004" xr:uid="{0496D614-F622-49B2-9E60-44C82080C2D7}"/>
    <cellStyle name="styleDateRange 9" xfId="3297" xr:uid="{E34D2015-DA4B-44BE-ADFF-FACCB54CECFA}"/>
    <cellStyle name="styleHidden" xfId="638" xr:uid="{00000000-0005-0000-0000-00006C020000}"/>
    <cellStyle name="styleNormal" xfId="639" xr:uid="{00000000-0005-0000-0000-00006D020000}"/>
    <cellStyle name="styleNormal 2" xfId="1400" xr:uid="{66979707-6404-4B0F-B12A-70CC7A62F3E2}"/>
    <cellStyle name="styleSeriesAttributes" xfId="640" xr:uid="{00000000-0005-0000-0000-00006E020000}"/>
    <cellStyle name="styleSeriesAttributes 10" xfId="3555" xr:uid="{158EB208-F359-4DA9-8449-C763C1D874F5}"/>
    <cellStyle name="styleSeriesAttributes 11" xfId="3805" xr:uid="{848C6589-FB39-48E8-8605-54EE337B1038}"/>
    <cellStyle name="styleSeriesAttributes 12" xfId="4057" xr:uid="{C70F940F-BE7B-4BAA-A1F3-1450CC0878D0}"/>
    <cellStyle name="styleSeriesAttributes 13" xfId="4297" xr:uid="{E80D411C-D1A7-4CDC-893E-B79EE6CE2389}"/>
    <cellStyle name="styleSeriesAttributes 14" xfId="4502" xr:uid="{67F2064E-A72A-43F4-9EC3-CAAF6A904BE8}"/>
    <cellStyle name="styleSeriesAttributes 15" xfId="4575" xr:uid="{0FCDB8D1-7EFF-461F-ADA2-A02137AA3E07}"/>
    <cellStyle name="styleSeriesAttributes 2" xfId="1401" xr:uid="{57DE34BB-98DD-4250-90AE-4C287E01B690}"/>
    <cellStyle name="styleSeriesAttributes 3" xfId="1732" xr:uid="{B45B9F4C-C42E-440A-A453-B327744F88AB}"/>
    <cellStyle name="styleSeriesAttributes 4" xfId="1991" xr:uid="{BBAB7611-D3D9-45F5-9EB1-06E681ECA265}"/>
    <cellStyle name="styleSeriesAttributes 5" xfId="2250" xr:uid="{FC7822F1-99E5-49F0-A1F5-C0B2EABECB9D}"/>
    <cellStyle name="styleSeriesAttributes 6" xfId="2504" xr:uid="{8813ACB4-5D16-453D-A4F4-A5BB3E4081AF}"/>
    <cellStyle name="styleSeriesAttributes 7" xfId="2751" xr:uid="{A8B5B6E4-A8A2-4AD5-80BD-D72879CA6C68}"/>
    <cellStyle name="styleSeriesAttributes 8" xfId="3007" xr:uid="{C144AC9C-3AAA-413B-B3E2-551D2D693132}"/>
    <cellStyle name="styleSeriesAttributes 9" xfId="3300" xr:uid="{C2635B24-69D3-4D49-B07E-BFE4FB837E89}"/>
    <cellStyle name="styleSeriesData" xfId="641" xr:uid="{00000000-0005-0000-0000-00006F020000}"/>
    <cellStyle name="styleSeriesData 10" xfId="3556" xr:uid="{461C1DD4-25CC-4750-808B-CCA67A8CE3F6}"/>
    <cellStyle name="styleSeriesData 11" xfId="3806" xr:uid="{5DF3614C-C264-469B-88A4-C6DCFB66F92A}"/>
    <cellStyle name="styleSeriesData 12" xfId="4058" xr:uid="{478C1BC4-B1A0-4932-B78A-E8336BEFEB4A}"/>
    <cellStyle name="styleSeriesData 13" xfId="4298" xr:uid="{A2FB8D07-66D9-4E2E-83D2-A52B2602BB6E}"/>
    <cellStyle name="styleSeriesData 14" xfId="4503" xr:uid="{6D257916-57A8-4951-91E7-33FB65CECE0E}"/>
    <cellStyle name="styleSeriesData 15" xfId="4576" xr:uid="{85A047E6-E953-47EF-A78F-93E2BA6403FA}"/>
    <cellStyle name="styleSeriesData 2" xfId="1402" xr:uid="{AEDA9C87-535D-4FFF-9ADF-D680527CB716}"/>
    <cellStyle name="styleSeriesData 3" xfId="1733" xr:uid="{F6C8C300-5236-4215-BC80-FB5FAD27C77D}"/>
    <cellStyle name="styleSeriesData 4" xfId="1992" xr:uid="{8E3F8E79-4FA6-42A6-8474-F74CE4A37DF7}"/>
    <cellStyle name="styleSeriesData 5" xfId="2251" xr:uid="{D8518AF7-F8F3-4531-8218-DE01C5131F90}"/>
    <cellStyle name="styleSeriesData 6" xfId="2505" xr:uid="{0DCE6DDC-636D-4736-881E-177897CB8950}"/>
    <cellStyle name="styleSeriesData 7" xfId="2752" xr:uid="{52D0D9F7-D7DB-41AC-8F40-A3D0B45EED5E}"/>
    <cellStyle name="styleSeriesData 8" xfId="3008" xr:uid="{18D22A26-A339-4A71-A43B-80670BA95994}"/>
    <cellStyle name="styleSeriesData 9" xfId="3301" xr:uid="{E7FDD55E-2777-4EE8-B717-12F5CFF224B2}"/>
    <cellStyle name="styleSeriesDataForecast" xfId="642" xr:uid="{00000000-0005-0000-0000-000070020000}"/>
    <cellStyle name="styleSeriesDataForecast 10" xfId="3557" xr:uid="{E11CEDDB-D032-4D35-94B0-D769699AA6C4}"/>
    <cellStyle name="styleSeriesDataForecast 11" xfId="3807" xr:uid="{54F402CD-D381-4ACA-BDFC-C329D9F2EEF8}"/>
    <cellStyle name="styleSeriesDataForecast 12" xfId="4059" xr:uid="{D6EA8227-E2E4-413D-BD6C-1BD58518DF8B}"/>
    <cellStyle name="styleSeriesDataForecast 13" xfId="4299" xr:uid="{3A012BA4-67CE-41BB-B34D-4CCF6EAC7676}"/>
    <cellStyle name="styleSeriesDataForecast 14" xfId="4504" xr:uid="{9BEE840C-4EE5-4493-A212-854BD9E36105}"/>
    <cellStyle name="styleSeriesDataForecast 15" xfId="4577" xr:uid="{8EB4CBA7-2694-4C71-AF7C-86CD8DBEC7F3}"/>
    <cellStyle name="styleSeriesDataForecast 2" xfId="1403" xr:uid="{D5CA9548-A847-4820-85B0-207B71980C21}"/>
    <cellStyle name="styleSeriesDataForecast 3" xfId="1734" xr:uid="{B2F00FC4-2520-4F78-BDF9-B7BE3A27FE4C}"/>
    <cellStyle name="styleSeriesDataForecast 4" xfId="1993" xr:uid="{02C0B44A-1790-49C9-8E90-970922D4F4FA}"/>
    <cellStyle name="styleSeriesDataForecast 5" xfId="2252" xr:uid="{6640A395-390D-4543-A578-5840C286D3E6}"/>
    <cellStyle name="styleSeriesDataForecast 6" xfId="2506" xr:uid="{88F9B422-B92A-45DD-B316-BC3CFF75DD15}"/>
    <cellStyle name="styleSeriesDataForecast 7" xfId="2753" xr:uid="{BFC386BD-C18B-432E-A3F8-3FC05F54050B}"/>
    <cellStyle name="styleSeriesDataForecast 8" xfId="3009" xr:uid="{1534B9D3-597C-46F2-8EF6-522DF132DA2D}"/>
    <cellStyle name="styleSeriesDataForecast 9" xfId="3302" xr:uid="{0AD38E95-9F07-49E7-B3BD-8777C12CAD18}"/>
    <cellStyle name="styleSeriesDataForecastNA" xfId="643" xr:uid="{00000000-0005-0000-0000-000071020000}"/>
    <cellStyle name="styleSeriesDataForecastNA 10" xfId="3558" xr:uid="{77BD52EB-0729-4E4F-85AE-7A5BE242D983}"/>
    <cellStyle name="styleSeriesDataForecastNA 11" xfId="3808" xr:uid="{3E076CE9-95C0-48AB-982F-DAB81F9A4C3D}"/>
    <cellStyle name="styleSeriesDataForecastNA 12" xfId="4060" xr:uid="{8D660EC7-2DAD-49F7-B75A-ADF21F826E82}"/>
    <cellStyle name="styleSeriesDataForecastNA 13" xfId="4300" xr:uid="{11BA6F46-481A-4F74-8B4B-674C49387581}"/>
    <cellStyle name="styleSeriesDataForecastNA 14" xfId="4505" xr:uid="{7FFA16BF-C6F1-4719-9DF6-1B6C5D69CA4F}"/>
    <cellStyle name="styleSeriesDataForecastNA 15" xfId="4578" xr:uid="{DB933637-9925-463B-89DF-1D4A2755942F}"/>
    <cellStyle name="styleSeriesDataForecastNA 2" xfId="1404" xr:uid="{160EB84F-FDB8-412D-9001-4D6EA8D30B6B}"/>
    <cellStyle name="styleSeriesDataForecastNA 3" xfId="1735" xr:uid="{B54203D7-FD9E-41F7-A869-58764980E925}"/>
    <cellStyle name="styleSeriesDataForecastNA 4" xfId="1994" xr:uid="{01A2E278-BF6B-4EC1-AB4B-16BC69AC2785}"/>
    <cellStyle name="styleSeriesDataForecastNA 5" xfId="2253" xr:uid="{DD99BEC9-B90E-4E6D-B6CA-6B49212CB119}"/>
    <cellStyle name="styleSeriesDataForecastNA 6" xfId="2507" xr:uid="{8EE3BD42-10CD-46AC-96EE-F9834D974E61}"/>
    <cellStyle name="styleSeriesDataForecastNA 7" xfId="2754" xr:uid="{DBC36E09-0CD1-4144-818E-39537B400E1D}"/>
    <cellStyle name="styleSeriesDataForecastNA 8" xfId="3010" xr:uid="{C73DDCC0-970C-476A-A98D-6A4F92EBD30C}"/>
    <cellStyle name="styleSeriesDataForecastNA 9" xfId="3303" xr:uid="{D39C5E35-46BA-4FE7-BDC1-2C9915496636}"/>
    <cellStyle name="styleSeriesDataNA" xfId="644" xr:uid="{00000000-0005-0000-0000-000072020000}"/>
    <cellStyle name="styleSeriesDataNA 10" xfId="3559" xr:uid="{3D9BCB8E-A9B6-4C7D-B317-9AA79895CFF8}"/>
    <cellStyle name="styleSeriesDataNA 11" xfId="3809" xr:uid="{B0C9F772-F4FB-4147-920E-8CD7EA8FD6A6}"/>
    <cellStyle name="styleSeriesDataNA 12" xfId="4061" xr:uid="{48499047-B1A6-4876-9532-D2C543D4CDDC}"/>
    <cellStyle name="styleSeriesDataNA 13" xfId="4301" xr:uid="{4728C16C-4CEF-4D49-AA20-A2292FF9C983}"/>
    <cellStyle name="styleSeriesDataNA 14" xfId="4506" xr:uid="{146FD84D-AFA9-483E-97DA-120EA46953E9}"/>
    <cellStyle name="styleSeriesDataNA 15" xfId="4579" xr:uid="{63324E14-E1BD-4870-B02C-48E206C238FE}"/>
    <cellStyle name="styleSeriesDataNA 2" xfId="1405" xr:uid="{448D504D-A0B9-4AF4-BAA6-42D4A412BB23}"/>
    <cellStyle name="styleSeriesDataNA 3" xfId="1736" xr:uid="{F9550025-9940-4387-B6D3-F6D85CD7E1D6}"/>
    <cellStyle name="styleSeriesDataNA 4" xfId="1995" xr:uid="{2D323BB0-107E-4ADA-83C8-360DD4A85CA6}"/>
    <cellStyle name="styleSeriesDataNA 5" xfId="2254" xr:uid="{2C59DF99-924F-439D-9FF7-869B72E82BFC}"/>
    <cellStyle name="styleSeriesDataNA 6" xfId="2508" xr:uid="{BDF79BB2-D30E-4AA7-A874-D68C406AAE47}"/>
    <cellStyle name="styleSeriesDataNA 7" xfId="2755" xr:uid="{7E3158B6-6806-4D0D-9381-3C8F5A68B31B}"/>
    <cellStyle name="styleSeriesDataNA 8" xfId="3011" xr:uid="{253CC69C-E5CB-4DFB-94C9-7C3FFB76C65F}"/>
    <cellStyle name="styleSeriesDataNA 9" xfId="3304" xr:uid="{F2F90C3D-796C-4515-A7B7-4D89DA8499DD}"/>
    <cellStyle name="Text Indent A" xfId="645" xr:uid="{00000000-0005-0000-0000-000073020000}"/>
    <cellStyle name="Text Indent B" xfId="646" xr:uid="{00000000-0005-0000-0000-000074020000}"/>
    <cellStyle name="Text Indent C" xfId="647" xr:uid="{00000000-0005-0000-0000-000075020000}"/>
    <cellStyle name="Times New Roman0181000015536870911" xfId="648" xr:uid="{00000000-0005-0000-0000-000076020000}"/>
    <cellStyle name="Times New Roman0181000015536870911 10" xfId="3562" xr:uid="{32C4705A-4CCD-49D9-86CB-869B1580D929}"/>
    <cellStyle name="Times New Roman0181000015536870911 11" xfId="3812" xr:uid="{5A13253F-157E-4A0A-858D-13A684F36810}"/>
    <cellStyle name="Times New Roman0181000015536870911 12" xfId="4065" xr:uid="{AE34BFE5-BE6E-42A9-B9B4-455A8184D60E}"/>
    <cellStyle name="Times New Roman0181000015536870911 13" xfId="4305" xr:uid="{DA95476E-D103-4856-A03E-EFD2A2405F88}"/>
    <cellStyle name="Times New Roman0181000015536870911 14" xfId="4507" xr:uid="{93D78EFB-4751-4C8C-AA0B-FB7CC63DD68B}"/>
    <cellStyle name="Times New Roman0181000015536870911 15" xfId="4580" xr:uid="{2BFFC31F-4F96-42A1-9A01-DEAE97024FD3}"/>
    <cellStyle name="Times New Roman0181000015536870911 2" xfId="1409" xr:uid="{18A6BE9C-4F1F-4D81-B168-4442901F9347}"/>
    <cellStyle name="Times New Roman0181000015536870911 3" xfId="1739" xr:uid="{495F2E74-0B0F-4862-9B03-624AC80B87D3}"/>
    <cellStyle name="Times New Roman0181000015536870911 4" xfId="1998" xr:uid="{52EE9ADF-C829-4AF1-A675-28806809F6A2}"/>
    <cellStyle name="Times New Roman0181000015536870911 5" xfId="2258" xr:uid="{7F8A20E9-2ED2-44AB-96ED-A59A3363ACF2}"/>
    <cellStyle name="Times New Roman0181000015536870911 6" xfId="2512" xr:uid="{2798F62F-1333-4561-B418-321DE49D6DB9}"/>
    <cellStyle name="Times New Roman0181000015536870911 7" xfId="2759" xr:uid="{0FA14861-2E4C-4352-A61A-8E91CB723B7A}"/>
    <cellStyle name="Times New Roman0181000015536870911 8" xfId="3014" xr:uid="{38B1369A-8C14-40B7-854E-E9519A9CD22A}"/>
    <cellStyle name="Times New Roman0181000015536870911 9" xfId="3308" xr:uid="{798C4EB1-1E1C-41F4-A92C-479931BFC407}"/>
    <cellStyle name="Title" xfId="649" xr:uid="{00000000-0005-0000-0000-000077020000}"/>
    <cellStyle name="Title 2" xfId="650" xr:uid="{00000000-0005-0000-0000-000078020000}"/>
    <cellStyle name="Title 2 2" xfId="1411" xr:uid="{1568692A-CAE2-4AEE-B4CF-8864CA12BFEB}"/>
    <cellStyle name="Total" xfId="651" xr:uid="{00000000-0005-0000-0000-000079020000}"/>
    <cellStyle name="Total 10" xfId="3310" xr:uid="{ECAD493C-6770-4707-8B1E-0D4D2D7F3006}"/>
    <cellStyle name="Total 11" xfId="3565" xr:uid="{CEA06195-E709-4AE5-B61C-0A5AF2596014}"/>
    <cellStyle name="Total 12" xfId="3815" xr:uid="{9134FDD5-EA00-4521-BE3B-B82C61BDB2AD}"/>
    <cellStyle name="Total 13" xfId="4067" xr:uid="{4EB900A5-D3F9-4E14-9F7B-F70A91F70BA8}"/>
    <cellStyle name="Total 14" xfId="4307" xr:uid="{E45BEC93-9FD0-4FA6-A545-B5E5F682E1F5}"/>
    <cellStyle name="Total 15" xfId="4508" xr:uid="{68774298-EC79-451D-B79A-95A51B75E271}"/>
    <cellStyle name="Total 16" xfId="4581" xr:uid="{0DD3FCE2-4D21-4BEE-9BB4-2D20C5CE8478}"/>
    <cellStyle name="Total 2" xfId="652" xr:uid="{00000000-0005-0000-0000-00007A020000}"/>
    <cellStyle name="Total 2 10" xfId="3566" xr:uid="{9B0379DB-7CE2-454C-A91D-569F6BD52F58}"/>
    <cellStyle name="Total 2 11" xfId="3816" xr:uid="{73D5AB5D-BD9E-4633-92C6-57C7F313B79E}"/>
    <cellStyle name="Total 2 12" xfId="4068" xr:uid="{0832A054-7744-47AF-9D8B-DED2D2A0E687}"/>
    <cellStyle name="Total 2 13" xfId="4308" xr:uid="{B9EAED26-C583-47C7-AD36-7C43BB04208B}"/>
    <cellStyle name="Total 2 14" xfId="4509" xr:uid="{196A1626-BD97-4BBE-919F-17755AB0842C}"/>
    <cellStyle name="Total 2 15" xfId="4582" xr:uid="{F9445046-A1D3-44CB-8C87-C8FB2DFB5AF5}"/>
    <cellStyle name="Total 2 2" xfId="1413" xr:uid="{B335E661-F996-4C4D-AB56-14875FC06163}"/>
    <cellStyle name="Total 2 3" xfId="1743" xr:uid="{0EB0D339-9E3D-4F10-90A9-5E6306947A2C}"/>
    <cellStyle name="Total 2 4" xfId="2002" xr:uid="{DCA79C95-04FE-4283-8506-741AFA53B7C6}"/>
    <cellStyle name="Total 2 5" xfId="2262" xr:uid="{7DEE4799-FA25-40A9-B0C4-CF8F902872C1}"/>
    <cellStyle name="Total 2 6" xfId="2516" xr:uid="{17DC10CC-7257-4480-8ACA-D7CFFFCCB15C}"/>
    <cellStyle name="Total 2 7" xfId="2762" xr:uid="{4AC7DD84-FDCE-4378-AD69-886470F5F315}"/>
    <cellStyle name="Total 2 8" xfId="3018" xr:uid="{8D7D1C80-5EF0-41C8-886D-F45556128992}"/>
    <cellStyle name="Total 2 9" xfId="3311" xr:uid="{2B8FEFB0-6F5E-4FFE-B324-9CC196C5187B}"/>
    <cellStyle name="Total 3" xfId="1412" xr:uid="{9E5F7D17-22B6-4C4B-8555-210DF7E947E1}"/>
    <cellStyle name="Total 4" xfId="1742" xr:uid="{0D07F9A7-FB12-465B-B8B8-4523881BB017}"/>
    <cellStyle name="Total 5" xfId="2001" xr:uid="{B28312E9-C490-44E8-9961-538B8E8268E5}"/>
    <cellStyle name="Total 6" xfId="2261" xr:uid="{89E09126-FC99-4C95-82B2-B07F659DA347}"/>
    <cellStyle name="Total 7" xfId="2515" xr:uid="{05F77CBA-E2FE-40AD-B2C9-454343CAE601}"/>
    <cellStyle name="Total 8" xfId="2761" xr:uid="{DDA6FBB1-4615-4F1E-89BE-901A07362940}"/>
    <cellStyle name="Total 9" xfId="3017" xr:uid="{D25ECB50-086B-469D-892E-4E4EED808547}"/>
    <cellStyle name="Warning Text" xfId="653" xr:uid="{00000000-0005-0000-0000-00007B020000}"/>
    <cellStyle name="Warning Text 2" xfId="654" xr:uid="{00000000-0005-0000-0000-00007C020000}"/>
    <cellStyle name="Абзац" xfId="7" xr:uid="{00000000-0005-0000-0000-00007D020000}"/>
    <cellStyle name="Акцент1 2" xfId="655" xr:uid="{00000000-0005-0000-0000-00007E020000}"/>
    <cellStyle name="Акцент2 2" xfId="656" xr:uid="{00000000-0005-0000-0000-00007F020000}"/>
    <cellStyle name="Акцент3 2" xfId="657" xr:uid="{00000000-0005-0000-0000-000080020000}"/>
    <cellStyle name="Акцент4 2" xfId="658" xr:uid="{00000000-0005-0000-0000-000081020000}"/>
    <cellStyle name="Акцент5 2" xfId="659" xr:uid="{00000000-0005-0000-0000-000082020000}"/>
    <cellStyle name="Акцент6 2" xfId="660" xr:uid="{00000000-0005-0000-0000-000083020000}"/>
    <cellStyle name="Блок" xfId="9" xr:uid="{00000000-0005-0000-0000-000084020000}"/>
    <cellStyle name="Блок 2" xfId="2917" xr:uid="{67FFA659-EAE9-42A0-8AD4-F0F993BB4EC4}"/>
    <cellStyle name="Ввод  2" xfId="661" xr:uid="{00000000-0005-0000-0000-000085020000}"/>
    <cellStyle name="Ввод  2 10" xfId="3574" xr:uid="{E8D2EC15-5BC7-4BCE-ABD5-D883FD63E7B0}"/>
    <cellStyle name="Ввод  2 11" xfId="3825" xr:uid="{8F39B26D-DBC8-4FA3-B829-BA1F4D4DA7E5}"/>
    <cellStyle name="Ввод  2 12" xfId="4077" xr:uid="{558E67A3-41E3-4145-BF06-A13898D9C1E0}"/>
    <cellStyle name="Ввод  2 13" xfId="4317" xr:uid="{E204AC47-BEB2-4F54-8F5C-2CC8F9502ED1}"/>
    <cellStyle name="Ввод  2 14" xfId="4510" xr:uid="{F4B993CD-A104-416F-B18F-C6FE9416A4D0}"/>
    <cellStyle name="Ввод  2 15" xfId="4583" xr:uid="{B539E909-9FA7-4D4A-BA89-C720860CD44C}"/>
    <cellStyle name="Ввод  2 2" xfId="1422" xr:uid="{4C6356BD-35C2-4BF6-87A8-6BCF61660CB0}"/>
    <cellStyle name="Ввод  2 3" xfId="1752" xr:uid="{99A89FF2-E212-40F6-8724-DBBEDF92E7B0}"/>
    <cellStyle name="Ввод  2 4" xfId="2011" xr:uid="{048EBE94-1B7F-4A42-8487-264571E13E5D}"/>
    <cellStyle name="Ввод  2 5" xfId="2270" xr:uid="{E670E5AA-FE3D-4781-B0E6-2CFCFD257262}"/>
    <cellStyle name="Ввод  2 6" xfId="2525" xr:uid="{8652F502-A2A9-4648-A8E8-3B8162799394}"/>
    <cellStyle name="Ввод  2 7" xfId="2767" xr:uid="{2DED8199-B359-472B-ABEB-819E68FC2563}"/>
    <cellStyle name="Ввод  2 8" xfId="3027" xr:uid="{3B74C730-B093-4DB4-A1E0-347CA2AA09A6}"/>
    <cellStyle name="Ввод  2 9" xfId="3320" xr:uid="{45E65615-E0CE-4194-9929-20EBC388FA27}"/>
    <cellStyle name="Вывод 2" xfId="662" xr:uid="{00000000-0005-0000-0000-000086020000}"/>
    <cellStyle name="Вывод 2 10" xfId="3575" xr:uid="{2F65D247-269A-47D7-AD93-6F6E996217B9}"/>
    <cellStyle name="Вывод 2 11" xfId="3826" xr:uid="{3A5DB9EA-A226-4C96-BD45-74212E37B426}"/>
    <cellStyle name="Вывод 2 12" xfId="4078" xr:uid="{5A4FD193-98F0-4C35-B5D5-CE5854ECD535}"/>
    <cellStyle name="Вывод 2 13" xfId="4318" xr:uid="{9E4EBDF0-F855-4932-9F37-3C7AAA1CE49E}"/>
    <cellStyle name="Вывод 2 14" xfId="4511" xr:uid="{6247A26F-E016-40F1-89F6-E35FDD3D9661}"/>
    <cellStyle name="Вывод 2 15" xfId="4584" xr:uid="{A065DAF1-3D78-4CA3-851E-F91BCAC51237}"/>
    <cellStyle name="Вывод 2 2" xfId="1423" xr:uid="{D0250149-970C-4D92-BA7D-D39789890BEB}"/>
    <cellStyle name="Вывод 2 3" xfId="1753" xr:uid="{63E20C48-997C-4121-963F-6AE517BC3D90}"/>
    <cellStyle name="Вывод 2 4" xfId="2012" xr:uid="{B57CEA7B-4ADA-4F1D-B348-74EF3B665022}"/>
    <cellStyle name="Вывод 2 5" xfId="2271" xr:uid="{6DB9C7C3-796D-4EEF-8A03-1C0807DA50B1}"/>
    <cellStyle name="Вывод 2 6" xfId="2526" xr:uid="{6656718C-F629-4062-98D9-8A88912222AB}"/>
    <cellStyle name="Вывод 2 7" xfId="2768" xr:uid="{DB5D23E1-808C-442C-B53B-46A2678C7453}"/>
    <cellStyle name="Вывод 2 8" xfId="3028" xr:uid="{95C1CA48-7D53-47BA-B652-BE777F318156}"/>
    <cellStyle name="Вывод 2 9" xfId="3321" xr:uid="{B3E6FAD7-FAFA-4291-99C6-775AE8A10A42}"/>
    <cellStyle name="Вычисление 2" xfId="663" xr:uid="{00000000-0005-0000-0000-000087020000}"/>
    <cellStyle name="Вычисление 2 10" xfId="3576" xr:uid="{FAA9A93C-3D3B-4CA6-A85F-1048A275C4DB}"/>
    <cellStyle name="Вычисление 2 11" xfId="3827" xr:uid="{D33384B4-D456-42D9-9059-0739D5B77E0B}"/>
    <cellStyle name="Вычисление 2 12" xfId="4079" xr:uid="{419B592E-04E5-4323-A78B-15F24E412EFC}"/>
    <cellStyle name="Вычисление 2 13" xfId="4319" xr:uid="{5A09BA8E-8414-4E62-8A7A-B173DDECA603}"/>
    <cellStyle name="Вычисление 2 14" xfId="4512" xr:uid="{E1DED85A-1E35-40A3-AF67-10EEF25680FF}"/>
    <cellStyle name="Вычисление 2 15" xfId="4585" xr:uid="{F75BDA4B-E713-4B84-A77D-C9F791BD7C42}"/>
    <cellStyle name="Вычисление 2 2" xfId="1424" xr:uid="{190D7212-C598-4054-93FA-FD70A4EF0FD3}"/>
    <cellStyle name="Вычисление 2 3" xfId="1754" xr:uid="{D8435854-64BD-4F48-BD30-A0A522A4F1C6}"/>
    <cellStyle name="Вычисление 2 4" xfId="2013" xr:uid="{C5A3EFDE-1FE9-4E5C-879B-70EB733A9CD0}"/>
    <cellStyle name="Вычисление 2 5" xfId="2272" xr:uid="{3DC44855-7797-4E10-9A97-D988AB32BA5D}"/>
    <cellStyle name="Вычисление 2 6" xfId="2527" xr:uid="{0AD47FD6-AD96-444C-AC6A-FD02A8D97C8F}"/>
    <cellStyle name="Вычисление 2 7" xfId="2769" xr:uid="{B2454D43-9DA1-4EE8-BCE8-2EEA54FE075D}"/>
    <cellStyle name="Вычисление 2 8" xfId="3029" xr:uid="{C45122F3-0EFD-4AAB-A6C9-23EC3154737A}"/>
    <cellStyle name="Вычисление 2 9" xfId="3322" xr:uid="{5EB461CF-D322-42BB-9C2E-35C9A474EE05}"/>
    <cellStyle name="Дата" xfId="10" xr:uid="{00000000-0005-0000-0000-000088020000}"/>
    <cellStyle name="Дата 2" xfId="2916" xr:uid="{084E7B3A-DC8D-4C39-8332-1CDB308B5A43}"/>
    <cellStyle name="Денежный 2" xfId="664" xr:uid="{00000000-0005-0000-0000-000089020000}"/>
    <cellStyle name="Заголовок 1 2" xfId="665" xr:uid="{00000000-0005-0000-0000-00008A020000}"/>
    <cellStyle name="Заголовок 2 2" xfId="666" xr:uid="{00000000-0005-0000-0000-00008B020000}"/>
    <cellStyle name="Заголовок 3 2" xfId="667" xr:uid="{00000000-0005-0000-0000-00008C020000}"/>
    <cellStyle name="Заголовок 4 2" xfId="668" xr:uid="{00000000-0005-0000-0000-00008D020000}"/>
    <cellStyle name="ЗаголовокБланка" xfId="1" xr:uid="{00000000-0005-0000-0000-00008E020000}"/>
    <cellStyle name="ЗаголовокТаблицы" xfId="3" xr:uid="{00000000-0005-0000-0000-00008F020000}"/>
    <cellStyle name="ЗаголовокТаблицы 2" xfId="831" xr:uid="{00000000-0005-0000-0000-000090020000}"/>
    <cellStyle name="ЗаголовокТаблицы 2 10" xfId="3184" xr:uid="{DA356D4F-D85D-4B3D-8FB1-FF1C338C601C}"/>
    <cellStyle name="ЗаголовокТаблицы 2 11" xfId="3477" xr:uid="{DC2597F3-CE92-456C-91DB-0D3DC25F8243}"/>
    <cellStyle name="ЗаголовокТаблицы 2 12" xfId="3728" xr:uid="{67A448CF-2A93-4F80-A3F2-59A41A558142}"/>
    <cellStyle name="ЗаголовокТаблицы 2 13" xfId="3976" xr:uid="{E4561688-0FB9-4121-87E5-8E2F1B71B3C6}"/>
    <cellStyle name="ЗаголовокТаблицы 2 14" xfId="4218" xr:uid="{1BC7D8F4-78CE-407C-801E-419974FE2541}"/>
    <cellStyle name="ЗаголовокТаблицы 2 15" xfId="4441" xr:uid="{1AEA427D-C692-4D6D-BDEF-46DEB6C95320}"/>
    <cellStyle name="ЗаголовокТаблицы 2 16" xfId="4518" xr:uid="{645C653D-82A1-476D-9E7E-D7E6A9546E89}"/>
    <cellStyle name="ЗаголовокТаблицы 2 17" xfId="4590" xr:uid="{7DC41372-B443-4528-A0BA-0528E76E53AC}"/>
    <cellStyle name="ЗаголовокТаблицы 2 2" xfId="836" xr:uid="{00000000-0005-0000-0000-000091020000}"/>
    <cellStyle name="ЗаголовокТаблицы 2 2 10" xfId="3732" xr:uid="{66AA9991-9D73-45DA-B5E4-A44895F79D7A}"/>
    <cellStyle name="ЗаголовокТаблицы 2 2 11" xfId="3981" xr:uid="{CE8F97D7-88F9-4D6B-8220-18D80502B2CB}"/>
    <cellStyle name="ЗаголовокТаблицы 2 2 12" xfId="4223" xr:uid="{CF278021-4CC5-4CD0-B21D-DA118691C68E}"/>
    <cellStyle name="ЗаголовокТаблицы 2 2 13" xfId="4446" xr:uid="{E66BC624-9ADD-43FA-A67E-0E5976FB1DD7}"/>
    <cellStyle name="ЗаголовокТаблицы 2 2 14" xfId="4521" xr:uid="{9D60C6F2-D213-4F8D-9D23-D140F3E3AFB2}"/>
    <cellStyle name="ЗаголовокТаблицы 2 2 15" xfId="4593" xr:uid="{385ADCC9-4C69-443E-AE51-AC66A39AC98A}"/>
    <cellStyle name="ЗаголовокТаблицы 2 2 2" xfId="1587" xr:uid="{4C1A48AD-169B-4573-A85C-2B312B1264E1}"/>
    <cellStyle name="ЗаголовокТаблицы 2 2 3" xfId="1918" xr:uid="{788AD1BF-62B6-42B6-9A8A-013F3A17541B}"/>
    <cellStyle name="ЗаголовокТаблицы 2 2 4" xfId="2177" xr:uid="{786F59BD-C999-406A-98AF-338978517DCF}"/>
    <cellStyle name="ЗаголовокТаблицы 2 2 5" xfId="2432" xr:uid="{27202D16-E3FE-4A4A-9D71-115BBEB230D2}"/>
    <cellStyle name="ЗаголовокТаблицы 2 2 6" xfId="2687" xr:uid="{19E3A3ED-FD15-411E-8284-1BBDC5F40E77}"/>
    <cellStyle name="ЗаголовокТаблицы 2 2 7" xfId="2934" xr:uid="{25AEAB07-6087-456D-A7A7-EFF58197F127}"/>
    <cellStyle name="ЗаголовокТаблицы 2 2 8" xfId="3189" xr:uid="{C7BE3CDB-F9EC-44BC-9923-6FAE0E9E4C0B}"/>
    <cellStyle name="ЗаголовокТаблицы 2 2 9" xfId="3482" xr:uid="{9540A3D9-7E63-4458-AB95-C9B6933D5D1D}"/>
    <cellStyle name="ЗаголовокТаблицы 2 3" xfId="835" xr:uid="{00000000-0005-0000-0000-000092020000}"/>
    <cellStyle name="ЗаголовокТаблицы 2 3 10" xfId="3731" xr:uid="{017B0544-9BAE-4E35-8291-0AEBCAEF8E28}"/>
    <cellStyle name="ЗаголовокТаблицы 2 3 11" xfId="3980" xr:uid="{A534F074-3807-4E85-B81E-77DA6CEDAA8A}"/>
    <cellStyle name="ЗаголовокТаблицы 2 3 12" xfId="4222" xr:uid="{91C1A441-172A-48E6-81B5-278789FE753A}"/>
    <cellStyle name="ЗаголовокТаблицы 2 3 13" xfId="4445" xr:uid="{3E98667A-B1AD-40DC-AF43-B452F9FB58E1}"/>
    <cellStyle name="ЗаголовокТаблицы 2 3 14" xfId="4520" xr:uid="{1172446D-00C1-4CB0-8A25-F34E2F4B7C4C}"/>
    <cellStyle name="ЗаголовокТаблицы 2 3 15" xfId="4592" xr:uid="{D971870E-FF7B-4BF8-88A2-97F30C809D9F}"/>
    <cellStyle name="ЗаголовокТаблицы 2 3 2" xfId="1586" xr:uid="{FB55D44F-B3F5-420B-A68D-4867D412FBF2}"/>
    <cellStyle name="ЗаголовокТаблицы 2 3 3" xfId="1917" xr:uid="{39CABD14-7C89-426A-B4EB-30A931C366C7}"/>
    <cellStyle name="ЗаголовокТаблицы 2 3 4" xfId="2176" xr:uid="{1907C4AC-C30A-4CA5-884A-8EA4C7E4CD52}"/>
    <cellStyle name="ЗаголовокТаблицы 2 3 5" xfId="2431" xr:uid="{00221541-94EF-4B0D-A7F6-4AFD42B174E4}"/>
    <cellStyle name="ЗаголовокТаблицы 2 3 6" xfId="2686" xr:uid="{662EEEA6-83D6-4E7F-B8AC-254B836F2640}"/>
    <cellStyle name="ЗаголовокТаблицы 2 3 7" xfId="2933" xr:uid="{2DC68248-7770-46FE-B20B-1AA4DBCE8EBE}"/>
    <cellStyle name="ЗаголовокТаблицы 2 3 8" xfId="3188" xr:uid="{6EFD0055-38EA-4B0F-A9C1-BBD6644827BC}"/>
    <cellStyle name="ЗаголовокТаблицы 2 3 9" xfId="3481" xr:uid="{8FE64FE7-562A-4298-B8A4-DAF8FFB5F8E3}"/>
    <cellStyle name="ЗаголовокТаблицы 2 4" xfId="1582" xr:uid="{411780EA-BA07-4792-B4FC-509CE08D1901}"/>
    <cellStyle name="ЗаголовокТаблицы 2 5" xfId="1913" xr:uid="{C528B9AD-E206-4AFD-8617-810709BF1C46}"/>
    <cellStyle name="ЗаголовокТаблицы 2 6" xfId="2172" xr:uid="{5BD8DFA0-E854-4EC3-8C2E-44C57702AECE}"/>
    <cellStyle name="ЗаголовокТаблицы 2 7" xfId="2429" xr:uid="{4FBF682A-662B-42CF-94C5-F3DE271CE46F}"/>
    <cellStyle name="ЗаголовокТаблицы 2 8" xfId="2682" xr:uid="{71CA8779-5245-4594-8D32-554F34BF5A35}"/>
    <cellStyle name="ЗаголовокТаблицы 2 9" xfId="2929" xr:uid="{D4A0A1D0-0AFB-4295-A0A8-6E30EC6BB906}"/>
    <cellStyle name="ЗвездочкаСноски" xfId="11" xr:uid="{00000000-0005-0000-0000-000093020000}"/>
    <cellStyle name="Итог 2" xfId="669" xr:uid="{00000000-0005-0000-0000-000094020000}"/>
    <cellStyle name="Итог 2 10" xfId="3582" xr:uid="{85084570-01C0-461E-85B7-3D0F0F03F884}"/>
    <cellStyle name="Итог 2 11" xfId="3833" xr:uid="{5A3DD18C-3022-4846-80DF-4A15C0BA0844}"/>
    <cellStyle name="Итог 2 12" xfId="4085" xr:uid="{43FBF9DB-6E05-4497-A5BF-DCEDAF4D6F33}"/>
    <cellStyle name="Итог 2 13" xfId="4325" xr:uid="{E3F06D0C-C92B-47B3-80A5-443E4BBBA777}"/>
    <cellStyle name="Итог 2 14" xfId="4513" xr:uid="{21DF36C2-6594-4342-9B77-0124C40EE7DA}"/>
    <cellStyle name="Итог 2 15" xfId="4586" xr:uid="{19317469-9A2D-4B67-BAE4-466AFEE7004D}"/>
    <cellStyle name="Итог 2 2" xfId="1430" xr:uid="{2DB140CE-15DA-44EC-B5E2-42FD37BD6DE9}"/>
    <cellStyle name="Итог 2 3" xfId="1760" xr:uid="{CA6C6DCF-DC57-4462-84D5-A2FF822B7A13}"/>
    <cellStyle name="Итог 2 4" xfId="2019" xr:uid="{D7D36E75-BEB4-44DA-B4C1-C1B5D57D132D}"/>
    <cellStyle name="Итог 2 5" xfId="2278" xr:uid="{3CCA0ACC-C579-4634-9814-5BBD704E1F93}"/>
    <cellStyle name="Итог 2 6" xfId="2533" xr:uid="{35274324-398F-4DCB-9E67-4C77ADBEC654}"/>
    <cellStyle name="Итог 2 7" xfId="2775" xr:uid="{C93FFDA9-A98E-4245-8A4E-EED18D6CC8D9}"/>
    <cellStyle name="Итог 2 8" xfId="3035" xr:uid="{805CAF19-A966-493A-90BA-533122C19BFA}"/>
    <cellStyle name="Итог 2 9" xfId="3328" xr:uid="{4166A6EB-FBD2-4B69-9463-2D71717D284B}"/>
    <cellStyle name="Контрольная ячейка 2" xfId="670" xr:uid="{00000000-0005-0000-0000-000095020000}"/>
    <cellStyle name="Название 2" xfId="671" xr:uid="{00000000-0005-0000-0000-000096020000}"/>
    <cellStyle name="Нейтральный 2" xfId="672" xr:uid="{00000000-0005-0000-0000-000097020000}"/>
    <cellStyle name="Обычный" xfId="0" builtinId="0"/>
    <cellStyle name="Обычный 10" xfId="673" xr:uid="{00000000-0005-0000-0000-000099020000}"/>
    <cellStyle name="Обычный 10 2" xfId="674" xr:uid="{00000000-0005-0000-0000-00009A020000}"/>
    <cellStyle name="Обычный 11" xfId="675" xr:uid="{00000000-0005-0000-0000-00009B020000}"/>
    <cellStyle name="Обычный 12" xfId="676" xr:uid="{00000000-0005-0000-0000-00009C020000}"/>
    <cellStyle name="Обычный 12 2" xfId="677" xr:uid="{00000000-0005-0000-0000-00009D020000}"/>
    <cellStyle name="Обычный 12_Т-НахВТО-газ-28.09.12" xfId="678" xr:uid="{00000000-0005-0000-0000-00009E020000}"/>
    <cellStyle name="Обычный 13" xfId="679" xr:uid="{00000000-0005-0000-0000-00009F020000}"/>
    <cellStyle name="Обычный 14" xfId="680" xr:uid="{00000000-0005-0000-0000-0000A0020000}"/>
    <cellStyle name="Обычный 15" xfId="681" xr:uid="{00000000-0005-0000-0000-0000A1020000}"/>
    <cellStyle name="Обычный 15 2" xfId="682" xr:uid="{00000000-0005-0000-0000-0000A2020000}"/>
    <cellStyle name="Обычный 15 2 2" xfId="1443" xr:uid="{0962BE3C-440B-479F-98D5-E9841B24E9AC}"/>
    <cellStyle name="Обычный 15 3" xfId="1442" xr:uid="{C74E1BD8-0172-4EE3-A92C-07B69245022A}"/>
    <cellStyle name="Обычный 16" xfId="683" xr:uid="{00000000-0005-0000-0000-0000A3020000}"/>
    <cellStyle name="Обычный 16 2" xfId="684" xr:uid="{00000000-0005-0000-0000-0000A4020000}"/>
    <cellStyle name="Обычный 17" xfId="685" xr:uid="{00000000-0005-0000-0000-0000A5020000}"/>
    <cellStyle name="Обычный 18" xfId="686" xr:uid="{00000000-0005-0000-0000-0000A6020000}"/>
    <cellStyle name="Обычный 19" xfId="687" xr:uid="{00000000-0005-0000-0000-0000A7020000}"/>
    <cellStyle name="Обычный 2" xfId="5" xr:uid="{00000000-0005-0000-0000-0000A8020000}"/>
    <cellStyle name="Обычный 2 10" xfId="688" xr:uid="{00000000-0005-0000-0000-0000A9020000}"/>
    <cellStyle name="Обычный 2 11" xfId="689" xr:uid="{00000000-0005-0000-0000-0000AA020000}"/>
    <cellStyle name="Обычный 2 11 2" xfId="690" xr:uid="{00000000-0005-0000-0000-0000AB020000}"/>
    <cellStyle name="Обычный 2 11_Т-НахВТО-газ-28.09.12" xfId="691" xr:uid="{00000000-0005-0000-0000-0000AC020000}"/>
    <cellStyle name="Обычный 2 12" xfId="692" xr:uid="{00000000-0005-0000-0000-0000AD020000}"/>
    <cellStyle name="Обычный 2 12 2" xfId="693" xr:uid="{00000000-0005-0000-0000-0000AE020000}"/>
    <cellStyle name="Обычный 2 12_Т-НахВТО-газ-28.09.12" xfId="694" xr:uid="{00000000-0005-0000-0000-0000AF020000}"/>
    <cellStyle name="Обычный 2 13" xfId="695" xr:uid="{00000000-0005-0000-0000-0000B0020000}"/>
    <cellStyle name="Обычный 2 14" xfId="696" xr:uid="{00000000-0005-0000-0000-0000B1020000}"/>
    <cellStyle name="Обычный 2 14 2" xfId="1457" xr:uid="{DEDBE58D-FAF0-40D1-A583-CFE9A3C8B302}"/>
    <cellStyle name="Обычный 2 15" xfId="697" xr:uid="{00000000-0005-0000-0000-0000B2020000}"/>
    <cellStyle name="Обычный 2 16" xfId="698" xr:uid="{00000000-0005-0000-0000-0000B3020000}"/>
    <cellStyle name="Обычный 2 17" xfId="699" xr:uid="{00000000-0005-0000-0000-0000B4020000}"/>
    <cellStyle name="Обычный 2 18" xfId="700" xr:uid="{00000000-0005-0000-0000-0000B5020000}"/>
    <cellStyle name="Обычный 2 19" xfId="701" xr:uid="{00000000-0005-0000-0000-0000B6020000}"/>
    <cellStyle name="Обычный 2 2" xfId="6" xr:uid="{00000000-0005-0000-0000-0000B7020000}"/>
    <cellStyle name="Обычный 2 2 2" xfId="829" xr:uid="{00000000-0005-0000-0000-0000B8020000}"/>
    <cellStyle name="Обычный 2 3" xfId="702" xr:uid="{00000000-0005-0000-0000-0000B9020000}"/>
    <cellStyle name="Обычный 2 4" xfId="703" xr:uid="{00000000-0005-0000-0000-0000BA020000}"/>
    <cellStyle name="Обычный 2 5" xfId="704" xr:uid="{00000000-0005-0000-0000-0000BB020000}"/>
    <cellStyle name="Обычный 2 6" xfId="705" xr:uid="{00000000-0005-0000-0000-0000BC020000}"/>
    <cellStyle name="Обычный 2 7" xfId="706" xr:uid="{00000000-0005-0000-0000-0000BD020000}"/>
    <cellStyle name="Обычный 2 8" xfId="707" xr:uid="{00000000-0005-0000-0000-0000BE020000}"/>
    <cellStyle name="Обычный 2 9" xfId="708" xr:uid="{00000000-0005-0000-0000-0000BF020000}"/>
    <cellStyle name="Обычный 2_Т-НахВТО-газ-28.09.12" xfId="709" xr:uid="{00000000-0005-0000-0000-0000C0020000}"/>
    <cellStyle name="Обычный 20" xfId="710" xr:uid="{00000000-0005-0000-0000-0000C1020000}"/>
    <cellStyle name="Обычный 21" xfId="711" xr:uid="{00000000-0005-0000-0000-0000C2020000}"/>
    <cellStyle name="Обычный 22" xfId="712" xr:uid="{00000000-0005-0000-0000-0000C3020000}"/>
    <cellStyle name="Обычный 23" xfId="713" xr:uid="{00000000-0005-0000-0000-0000C4020000}"/>
    <cellStyle name="Обычный 24" xfId="714" xr:uid="{00000000-0005-0000-0000-0000C5020000}"/>
    <cellStyle name="Обычный 25" xfId="715" xr:uid="{00000000-0005-0000-0000-0000C6020000}"/>
    <cellStyle name="Обычный 26" xfId="716" xr:uid="{00000000-0005-0000-0000-0000C7020000}"/>
    <cellStyle name="Обычный 27" xfId="717" xr:uid="{00000000-0005-0000-0000-0000C8020000}"/>
    <cellStyle name="Обычный 28" xfId="718" xr:uid="{00000000-0005-0000-0000-0000C9020000}"/>
    <cellStyle name="Обычный 29" xfId="719" xr:uid="{00000000-0005-0000-0000-0000CA020000}"/>
    <cellStyle name="Обычный 3" xfId="8" xr:uid="{00000000-0005-0000-0000-0000CB020000}"/>
    <cellStyle name="Обычный 3 2" xfId="720" xr:uid="{00000000-0005-0000-0000-0000CC020000}"/>
    <cellStyle name="Обычный 3 3" xfId="721" xr:uid="{00000000-0005-0000-0000-0000CD020000}"/>
    <cellStyle name="Обычный 3 4" xfId="722" xr:uid="{00000000-0005-0000-0000-0000CE020000}"/>
    <cellStyle name="Обычный 3 5" xfId="723" xr:uid="{00000000-0005-0000-0000-0000CF020000}"/>
    <cellStyle name="Обычный 3_RZD_2009-2030_macromodel_090518" xfId="724" xr:uid="{00000000-0005-0000-0000-0000D0020000}"/>
    <cellStyle name="Обычный 30" xfId="725" xr:uid="{00000000-0005-0000-0000-0000D1020000}"/>
    <cellStyle name="Обычный 31" xfId="726" xr:uid="{00000000-0005-0000-0000-0000D2020000}"/>
    <cellStyle name="Обычный 32" xfId="727" xr:uid="{00000000-0005-0000-0000-0000D3020000}"/>
    <cellStyle name="Обычный 33" xfId="728" xr:uid="{00000000-0005-0000-0000-0000D4020000}"/>
    <cellStyle name="Обычный 34" xfId="729" xr:uid="{00000000-0005-0000-0000-0000D5020000}"/>
    <cellStyle name="Обычный 35" xfId="730" xr:uid="{00000000-0005-0000-0000-0000D6020000}"/>
    <cellStyle name="Обычный 36" xfId="731" xr:uid="{00000000-0005-0000-0000-0000D7020000}"/>
    <cellStyle name="Обычный 37" xfId="732" xr:uid="{00000000-0005-0000-0000-0000D8020000}"/>
    <cellStyle name="Обычный 38" xfId="733" xr:uid="{00000000-0005-0000-0000-0000D9020000}"/>
    <cellStyle name="Обычный 39" xfId="734" xr:uid="{00000000-0005-0000-0000-0000DA020000}"/>
    <cellStyle name="Обычный 39 2" xfId="1493" xr:uid="{9DCE5D99-BE7A-437F-9D0B-F044C891D422}"/>
    <cellStyle name="Обычный 4" xfId="735" xr:uid="{00000000-0005-0000-0000-0000DB020000}"/>
    <cellStyle name="Обычный 4 2" xfId="736" xr:uid="{00000000-0005-0000-0000-0000DC020000}"/>
    <cellStyle name="Обычный 4 2 2" xfId="737" xr:uid="{00000000-0005-0000-0000-0000DD020000}"/>
    <cellStyle name="Обычный 4 2 3" xfId="738" xr:uid="{00000000-0005-0000-0000-0000DE020000}"/>
    <cellStyle name="Обычный 4 2_Т-НахВТО-газ-28.09.12" xfId="739" xr:uid="{00000000-0005-0000-0000-0000DF020000}"/>
    <cellStyle name="Обычный 4 3" xfId="740" xr:uid="{00000000-0005-0000-0000-0000E0020000}"/>
    <cellStyle name="Обычный 4 4" xfId="741" xr:uid="{00000000-0005-0000-0000-0000E1020000}"/>
    <cellStyle name="Обычный 4_ЦФ запрос2008-2009" xfId="742" xr:uid="{00000000-0005-0000-0000-0000E2020000}"/>
    <cellStyle name="Обычный 40" xfId="743" xr:uid="{00000000-0005-0000-0000-0000E3020000}"/>
    <cellStyle name="Обычный 40 2" xfId="1500" xr:uid="{5BD6EF24-A827-4EBB-B5C1-D736309A327F}"/>
    <cellStyle name="Обычный 41" xfId="744" xr:uid="{00000000-0005-0000-0000-0000E4020000}"/>
    <cellStyle name="Обычный 41 2" xfId="1501" xr:uid="{131B7D48-F7BD-4872-BE63-E673AE7CBE33}"/>
    <cellStyle name="Обычный 42" xfId="16" xr:uid="{00000000-0005-0000-0000-0000E5020000}"/>
    <cellStyle name="Обычный 42 2" xfId="853" xr:uid="{E3907EAA-831F-40CB-B918-91D01CB166B5}"/>
    <cellStyle name="Обычный 43" xfId="745" xr:uid="{00000000-0005-0000-0000-0000E6020000}"/>
    <cellStyle name="Обычный 43 2" xfId="1502" xr:uid="{62B1B040-F4A6-4F8F-8753-23CC748C1D8E}"/>
    <cellStyle name="Обычный 44" xfId="746" xr:uid="{00000000-0005-0000-0000-0000E7020000}"/>
    <cellStyle name="Обычный 44 2" xfId="1503" xr:uid="{F95DB381-1600-4839-97FF-5BF928F2A0D7}"/>
    <cellStyle name="Обычный 45" xfId="747" xr:uid="{00000000-0005-0000-0000-0000E8020000}"/>
    <cellStyle name="Обычный 45 2" xfId="1504" xr:uid="{F30CDE6B-16AF-40B0-9663-A907905D7433}"/>
    <cellStyle name="Обычный 46" xfId="748" xr:uid="{00000000-0005-0000-0000-0000E9020000}"/>
    <cellStyle name="Обычный 46 2" xfId="1505" xr:uid="{DA8E4C89-019E-4C8C-9DA9-67615D09DA67}"/>
    <cellStyle name="Обычный 47" xfId="749" xr:uid="{00000000-0005-0000-0000-0000EA020000}"/>
    <cellStyle name="Обычный 47 2" xfId="1506" xr:uid="{7BCACAB5-E192-4649-859D-522B073F7DF0}"/>
    <cellStyle name="Обычный 5" xfId="750" xr:uid="{00000000-0005-0000-0000-0000EB020000}"/>
    <cellStyle name="Обычный 5 2" xfId="751" xr:uid="{00000000-0005-0000-0000-0000EC020000}"/>
    <cellStyle name="Обычный 5 2 2" xfId="752" xr:uid="{00000000-0005-0000-0000-0000ED020000}"/>
    <cellStyle name="Обычный 5 2 2 2" xfId="1509" xr:uid="{51504E67-A333-49F9-844D-2F2BD52CBEE9}"/>
    <cellStyle name="Обычный 5 2 3" xfId="832" xr:uid="{00000000-0005-0000-0000-0000EE020000}"/>
    <cellStyle name="Обычный 5 2 3 2" xfId="1583" xr:uid="{1F9C7908-7FAF-48D1-A5B4-F4C5F3E99165}"/>
    <cellStyle name="Обычный 5 3" xfId="1507" xr:uid="{91350440-CFB3-403E-ADE9-BD7C8614FD6F}"/>
    <cellStyle name="Обычный 54" xfId="834" xr:uid="{00000000-0005-0000-0000-0000EF020000}"/>
    <cellStyle name="Обычный 55" xfId="838" xr:uid="{00000000-0005-0000-0000-0000F0020000}"/>
    <cellStyle name="Обычный 6" xfId="753" xr:uid="{00000000-0005-0000-0000-0000F1020000}"/>
    <cellStyle name="Обычный 6 2" xfId="754" xr:uid="{00000000-0005-0000-0000-0000F2020000}"/>
    <cellStyle name="Обычный 7" xfId="755" xr:uid="{00000000-0005-0000-0000-0000F3020000}"/>
    <cellStyle name="Обычный 7 2" xfId="756" xr:uid="{00000000-0005-0000-0000-0000F4020000}"/>
    <cellStyle name="Обычный 7 2 2" xfId="1512" xr:uid="{D61163F1-46FC-4D42-BE73-8C456A3B45FC}"/>
    <cellStyle name="Обычный 7 3" xfId="828" xr:uid="{00000000-0005-0000-0000-0000F5020000}"/>
    <cellStyle name="Обычный 8" xfId="757" xr:uid="{00000000-0005-0000-0000-0000F6020000}"/>
    <cellStyle name="Обычный 8 2" xfId="758" xr:uid="{00000000-0005-0000-0000-0000F7020000}"/>
    <cellStyle name="Обычный 9" xfId="759" xr:uid="{00000000-0005-0000-0000-0000F8020000}"/>
    <cellStyle name="Обычный 9 2" xfId="760" xr:uid="{00000000-0005-0000-0000-0000F9020000}"/>
    <cellStyle name="Плохой 2" xfId="761" xr:uid="{00000000-0005-0000-0000-0000FA020000}"/>
    <cellStyle name="Подпись" xfId="12" xr:uid="{00000000-0005-0000-0000-0000FB020000}"/>
    <cellStyle name="Подстрочный" xfId="13" xr:uid="{00000000-0005-0000-0000-0000FC020000}"/>
    <cellStyle name="ПоляЗаполнения" xfId="4" xr:uid="{00000000-0005-0000-0000-0000FD020000}"/>
    <cellStyle name="Пояснение 2" xfId="762" xr:uid="{00000000-0005-0000-0000-0000FE020000}"/>
    <cellStyle name="Приложение" xfId="14" xr:uid="{00000000-0005-0000-0000-0000FF020000}"/>
    <cellStyle name="Примечание 2" xfId="763" xr:uid="{00000000-0005-0000-0000-000000030000}"/>
    <cellStyle name="Примечание 2 10" xfId="3671" xr:uid="{384F1A4B-A20A-4285-B6E8-A9D3DA2EE217}"/>
    <cellStyle name="Примечание 2 11" xfId="3917" xr:uid="{88690486-58E4-41C9-8D16-618D1A293F59}"/>
    <cellStyle name="Примечание 2 12" xfId="4167" xr:uid="{D7BC5C7A-47A0-4212-9623-8FDA96D484AD}"/>
    <cellStyle name="Примечание 2 13" xfId="4407" xr:uid="{3C45A0A8-4941-48F8-8CE6-0D63D840F17A}"/>
    <cellStyle name="Примечание 2 14" xfId="4514" xr:uid="{A5BC7BEE-4B20-4228-8A31-CC612D63FE1F}"/>
    <cellStyle name="Примечание 2 15" xfId="4587" xr:uid="{25E49B49-6611-4AF9-A157-2F309B7EE880}"/>
    <cellStyle name="Примечание 2 2" xfId="1519" xr:uid="{60BDD26E-AA05-4350-8448-3866FF827618}"/>
    <cellStyle name="Примечание 2 3" xfId="1850" xr:uid="{9EDB1E37-D13D-4A17-BB63-49E78F36B7BF}"/>
    <cellStyle name="Примечание 2 4" xfId="2108" xr:uid="{9C883366-4C75-472F-A106-0B4B81C8FA9B}"/>
    <cellStyle name="Примечание 2 5" xfId="2370" xr:uid="{9D3975E8-F3CA-4945-AEBD-2BDB0603E787}"/>
    <cellStyle name="Примечание 2 6" xfId="2624" xr:uid="{DF682F7D-5DF1-43FA-A545-B6F35DD19F2D}"/>
    <cellStyle name="Примечание 2 7" xfId="2867" xr:uid="{49E4568A-8DA4-488B-87B2-4C960809FAAB}"/>
    <cellStyle name="Примечание 2 8" xfId="3122" xr:uid="{14428280-637A-4BDA-942C-6136FC6E4C47}"/>
    <cellStyle name="Примечание 2 9" xfId="3415" xr:uid="{15088491-EA01-4680-913E-3048F670B135}"/>
    <cellStyle name="Процентный 10" xfId="764" xr:uid="{00000000-0005-0000-0000-000001030000}"/>
    <cellStyle name="Процентный 11" xfId="765" xr:uid="{00000000-0005-0000-0000-000002030000}"/>
    <cellStyle name="Процентный 12" xfId="766" xr:uid="{00000000-0005-0000-0000-000003030000}"/>
    <cellStyle name="Процентный 13" xfId="767" xr:uid="{00000000-0005-0000-0000-000004030000}"/>
    <cellStyle name="Процентный 14" xfId="768" xr:uid="{00000000-0005-0000-0000-000005030000}"/>
    <cellStyle name="Процентный 15" xfId="769" xr:uid="{00000000-0005-0000-0000-000006030000}"/>
    <cellStyle name="Процентный 16" xfId="770" xr:uid="{00000000-0005-0000-0000-000007030000}"/>
    <cellStyle name="Процентный 2" xfId="771" xr:uid="{00000000-0005-0000-0000-000008030000}"/>
    <cellStyle name="Процентный 2 2" xfId="772" xr:uid="{00000000-0005-0000-0000-000009030000}"/>
    <cellStyle name="Процентный 2 2 2" xfId="773" xr:uid="{00000000-0005-0000-0000-00000A030000}"/>
    <cellStyle name="Процентный 2 2 3" xfId="1527" xr:uid="{CC67E844-C6B5-489B-96AA-C718DDE80D27}"/>
    <cellStyle name="Процентный 2 3" xfId="1526" xr:uid="{70A88801-8DC3-4273-904C-9D61D55AE21D}"/>
    <cellStyle name="Процентный 3" xfId="774" xr:uid="{00000000-0005-0000-0000-00000B030000}"/>
    <cellStyle name="Процентный 4" xfId="775" xr:uid="{00000000-0005-0000-0000-00000C030000}"/>
    <cellStyle name="Процентный 5" xfId="776" xr:uid="{00000000-0005-0000-0000-00000D030000}"/>
    <cellStyle name="Процентный 6" xfId="777" xr:uid="{00000000-0005-0000-0000-00000E030000}"/>
    <cellStyle name="Процентный 7" xfId="778" xr:uid="{00000000-0005-0000-0000-00000F030000}"/>
    <cellStyle name="Процентный 8" xfId="779" xr:uid="{00000000-0005-0000-0000-000010030000}"/>
    <cellStyle name="Процентный 9" xfId="780" xr:uid="{00000000-0005-0000-0000-000011030000}"/>
    <cellStyle name="Сверхулин" xfId="781" xr:uid="{00000000-0005-0000-0000-000012030000}"/>
    <cellStyle name="Сверхулин 10" xfId="3932" xr:uid="{DBE333DD-11ED-4420-9618-7F92F51ADE0E}"/>
    <cellStyle name="Сверхулин 11" xfId="4182" xr:uid="{7F6DF9F4-BD2C-45C0-AB00-130963928861}"/>
    <cellStyle name="Сверхулин 12" xfId="4422" xr:uid="{1FC39665-680B-4A64-990D-8EC0AE803F64}"/>
    <cellStyle name="Сверхулин 13" xfId="4515" xr:uid="{A36A089F-5226-4E57-A316-D397DC4A3239}"/>
    <cellStyle name="Сверхулин 14" xfId="4588" xr:uid="{1A8C7A75-B5CA-48C7-9F21-747EADF08A36}"/>
    <cellStyle name="Сверхулин 2" xfId="1535" xr:uid="{BC9FFE24-E2B0-405A-AFC1-F29110513798}"/>
    <cellStyle name="Сверхулин 3" xfId="1866" xr:uid="{4FAA8FC4-66EF-4077-B99C-C90F56118159}"/>
    <cellStyle name="Сверхулин 4" xfId="2124" xr:uid="{517929AA-D027-4AA9-9B93-AD4DD383F86A}"/>
    <cellStyle name="Сверхулин 5" xfId="2386" xr:uid="{7E63E568-0AF8-4814-B02F-C2C702DCCE06}"/>
    <cellStyle name="Сверхулин 6" xfId="2640" xr:uid="{9D458C9D-4211-4798-B2FB-7EE1646625A5}"/>
    <cellStyle name="Сверхулин 7" xfId="2882" xr:uid="{81FA3249-49D5-4038-8602-BFA4F296912E}"/>
    <cellStyle name="Сверхулин 8" xfId="3137" xr:uid="{1E3A299E-FA4E-4BDC-A87C-4C9025438B6F}"/>
    <cellStyle name="Сверхулин 9" xfId="3686" xr:uid="{598A6791-1846-4CE2-99A1-AABAFCF7C951}"/>
    <cellStyle name="Связанная ячейка 2" xfId="782" xr:uid="{00000000-0005-0000-0000-000013030000}"/>
    <cellStyle name="Стиль 1" xfId="783" xr:uid="{00000000-0005-0000-0000-000014030000}"/>
    <cellStyle name="Стиль 1 2" xfId="784" xr:uid="{00000000-0005-0000-0000-000015030000}"/>
    <cellStyle name="Стиль 1 3" xfId="785" xr:uid="{00000000-0005-0000-0000-000016030000}"/>
    <cellStyle name="Стиль 1 4" xfId="786" xr:uid="{00000000-0005-0000-0000-000017030000}"/>
    <cellStyle name="Стиль 1 5" xfId="787" xr:uid="{00000000-0005-0000-0000-000018030000}"/>
    <cellStyle name="Стиль 1 6" xfId="788" xr:uid="{00000000-0005-0000-0000-000019030000}"/>
    <cellStyle name="Стиль 1 7" xfId="789" xr:uid="{00000000-0005-0000-0000-00001A030000}"/>
    <cellStyle name="Стиль 1_Книга2" xfId="790" xr:uid="{00000000-0005-0000-0000-00001B030000}"/>
    <cellStyle name="Стиль 2" xfId="791" xr:uid="{00000000-0005-0000-0000-00001C030000}"/>
    <cellStyle name="ТаблицаТекст" xfId="792" xr:uid="{00000000-0005-0000-0000-00001D030000}"/>
    <cellStyle name="Табличный" xfId="2" xr:uid="{00000000-0005-0000-0000-00001E030000}"/>
    <cellStyle name="Табличный 2" xfId="830" xr:uid="{00000000-0005-0000-0000-00001F030000}"/>
    <cellStyle name="Табличный 2 10" xfId="3183" xr:uid="{A956C69A-ED57-47D5-8DD3-A427AEF2189A}"/>
    <cellStyle name="Табличный 2 11" xfId="3476" xr:uid="{209A9AAF-38A1-4E69-9CA7-BDBB21655A6E}"/>
    <cellStyle name="Табличный 2 12" xfId="3727" xr:uid="{17B31C2B-6EB8-4A36-9190-161B9CC183FA}"/>
    <cellStyle name="Табличный 2 13" xfId="3975" xr:uid="{DC963846-4F53-42D7-BB70-E2E41709CCC9}"/>
    <cellStyle name="Табличный 2 14" xfId="4217" xr:uid="{BD894456-ABD8-4FC8-AE55-8F72B252C542}"/>
    <cellStyle name="Табличный 2 15" xfId="4440" xr:uid="{93880172-0832-4BC1-8F59-58D84EB597D9}"/>
    <cellStyle name="Табличный 2 16" xfId="4517" xr:uid="{FF6A486D-3086-4201-9EBB-A4067929118A}"/>
    <cellStyle name="Табличный 2 17" xfId="4589" xr:uid="{86FDB876-57FE-44F4-B721-5C6366B47489}"/>
    <cellStyle name="Табличный 2 2" xfId="837" xr:uid="{00000000-0005-0000-0000-000020030000}"/>
    <cellStyle name="Табличный 2 2 10" xfId="3733" xr:uid="{AB07D578-6B7F-4515-AEC8-F1E3F52D454B}"/>
    <cellStyle name="Табличный 2 2 11" xfId="3982" xr:uid="{FAD95AA3-7FCF-4BFA-960D-D1B4B442367C}"/>
    <cellStyle name="Табличный 2 2 12" xfId="4224" xr:uid="{EBB09A87-0CF6-4E97-A25B-F4B4DA3C7473}"/>
    <cellStyle name="Табличный 2 2 13" xfId="4447" xr:uid="{6703457B-F1F7-41FD-B31F-0CF498097761}"/>
    <cellStyle name="Табличный 2 2 14" xfId="4522" xr:uid="{EC7F5CEF-8542-4D45-93B8-52B6BF0B1B0A}"/>
    <cellStyle name="Табличный 2 2 15" xfId="4594" xr:uid="{9FF5DDCD-1B0B-4E74-ABED-A87C593CE582}"/>
    <cellStyle name="Табличный 2 2 2" xfId="1588" xr:uid="{0731CB78-AEB4-4D3D-A499-9029C5C0B541}"/>
    <cellStyle name="Табличный 2 2 3" xfId="1919" xr:uid="{2455B12D-6B1D-4E3F-B3A7-456939D25955}"/>
    <cellStyle name="Табличный 2 2 4" xfId="2178" xr:uid="{ED0676EC-CF4E-4C0B-9577-898C03DC6A9C}"/>
    <cellStyle name="Табличный 2 2 5" xfId="2433" xr:uid="{1D953B13-F145-4F11-A24C-1B3DFC99DBF0}"/>
    <cellStyle name="Табличный 2 2 6" xfId="2688" xr:uid="{65DE4AF6-2F3D-421A-AE33-F01F1215A216}"/>
    <cellStyle name="Табличный 2 2 7" xfId="2935" xr:uid="{1E76B90A-DCB5-48BC-B22D-E0AC88A650EE}"/>
    <cellStyle name="Табличный 2 2 8" xfId="3190" xr:uid="{BB03F526-68CA-43A0-8738-9935E60C02B8}"/>
    <cellStyle name="Табличный 2 2 9" xfId="3483" xr:uid="{6419F861-4A9C-40F7-9D5A-F6F35D5EDD0B}"/>
    <cellStyle name="Табличный 2 3" xfId="833" xr:uid="{00000000-0005-0000-0000-000021030000}"/>
    <cellStyle name="Табличный 2 3 10" xfId="3730" xr:uid="{7C2F2AAE-C2B4-4266-B7F1-8402F4D515C8}"/>
    <cellStyle name="Табличный 2 3 11" xfId="3978" xr:uid="{890DD82A-233B-44C5-91C0-2F41F40C3843}"/>
    <cellStyle name="Табличный 2 3 12" xfId="4220" xr:uid="{B25B4950-9F9C-40CA-BB58-4AAF636F242F}"/>
    <cellStyle name="Табличный 2 3 13" xfId="4443" xr:uid="{46F570EF-5A06-4E6C-9610-B37F6073A48C}"/>
    <cellStyle name="Табличный 2 3 14" xfId="4519" xr:uid="{2352F0AB-44CE-4D70-B01A-D6A7C3681FE0}"/>
    <cellStyle name="Табличный 2 3 15" xfId="4591" xr:uid="{1BAEA730-B822-4F07-BB2C-0D98F142008A}"/>
    <cellStyle name="Табличный 2 3 2" xfId="1584" xr:uid="{A461FB6D-A079-45BD-9EA5-02CFE80AABAD}"/>
    <cellStyle name="Табличный 2 3 3" xfId="1915" xr:uid="{E4497369-35F8-4959-AB40-C995A2773A47}"/>
    <cellStyle name="Табличный 2 3 4" xfId="2174" xr:uid="{31C1C8A4-06FF-4355-BA07-7358947C379C}"/>
    <cellStyle name="Табличный 2 3 5" xfId="2430" xr:uid="{CADAB4DC-DD09-47DE-A2EF-8C58CA59FD4F}"/>
    <cellStyle name="Табличный 2 3 6" xfId="2684" xr:uid="{D4C5A36C-46E0-43E5-A682-1904688F4648}"/>
    <cellStyle name="Табличный 2 3 7" xfId="2931" xr:uid="{609CF39A-2BAC-4205-859F-F7EDBB7E8D30}"/>
    <cellStyle name="Табличный 2 3 8" xfId="3186" xr:uid="{9417720F-4F24-43F6-A8F7-2028B15E8B17}"/>
    <cellStyle name="Табличный 2 3 9" xfId="3479" xr:uid="{9DFEE1EC-EFBE-4DED-85E2-2CDFB8CA91D4}"/>
    <cellStyle name="Табличный 2 4" xfId="1581" xr:uid="{967C2972-5FED-44B3-A6A6-72BA46416F47}"/>
    <cellStyle name="Табличный 2 5" xfId="1912" xr:uid="{38D9D2A9-254F-4671-8E56-667887E1D856}"/>
    <cellStyle name="Табличный 2 6" xfId="2171" xr:uid="{A7E1FF94-2345-4DDF-9DA1-A100BB323F8A}"/>
    <cellStyle name="Табличный 2 7" xfId="2428" xr:uid="{1B6BABDD-A063-46A4-AC2E-FC9BF7F07420}"/>
    <cellStyle name="Табличный 2 8" xfId="2681" xr:uid="{816A9C97-6AE7-4DB1-9555-7213FA8988F6}"/>
    <cellStyle name="Табличный 2 9" xfId="2928" xr:uid="{D778B2C1-351D-46BE-9EBB-EE9CEE14F616}"/>
    <cellStyle name="Текст предупреждения 2" xfId="793" xr:uid="{00000000-0005-0000-0000-000022030000}"/>
    <cellStyle name="ТекстСноски" xfId="15" xr:uid="{00000000-0005-0000-0000-000023030000}"/>
    <cellStyle name="Тысячи [0]_Chart1 (Sales &amp; Costs)" xfId="794" xr:uid="{00000000-0005-0000-0000-000024030000}"/>
    <cellStyle name="Тысячи_Chart1 (Sales &amp; Costs)" xfId="795" xr:uid="{00000000-0005-0000-0000-000025030000}"/>
    <cellStyle name="Финансовый [0] 2" xfId="796" xr:uid="{00000000-0005-0000-0000-000026030000}"/>
    <cellStyle name="Финансовый 10" xfId="797" xr:uid="{00000000-0005-0000-0000-000027030000}"/>
    <cellStyle name="Финансовый 11" xfId="798" xr:uid="{00000000-0005-0000-0000-000028030000}"/>
    <cellStyle name="Финансовый 12" xfId="799" xr:uid="{00000000-0005-0000-0000-000029030000}"/>
    <cellStyle name="Финансовый 13" xfId="800" xr:uid="{00000000-0005-0000-0000-00002A030000}"/>
    <cellStyle name="Финансовый 14" xfId="801" xr:uid="{00000000-0005-0000-0000-00002B030000}"/>
    <cellStyle name="Финансовый 15" xfId="802" xr:uid="{00000000-0005-0000-0000-00002C030000}"/>
    <cellStyle name="Финансовый 16" xfId="803" xr:uid="{00000000-0005-0000-0000-00002D030000}"/>
    <cellStyle name="Финансовый 17" xfId="804" xr:uid="{00000000-0005-0000-0000-00002E030000}"/>
    <cellStyle name="Финансовый 18" xfId="17" xr:uid="{00000000-0005-0000-0000-00002F030000}"/>
    <cellStyle name="Финансовый 18 2" xfId="854" xr:uid="{B8DCD3D4-9676-4C96-928B-169EFB5566C2}"/>
    <cellStyle name="Финансовый 19" xfId="805" xr:uid="{00000000-0005-0000-0000-000030030000}"/>
    <cellStyle name="Финансовый 19 2" xfId="1558" xr:uid="{D656B62E-3ADB-4259-8740-14BC8317D8CE}"/>
    <cellStyle name="Финансовый 2" xfId="806" xr:uid="{00000000-0005-0000-0000-000031030000}"/>
    <cellStyle name="Финансовый 2 10" xfId="807" xr:uid="{00000000-0005-0000-0000-000032030000}"/>
    <cellStyle name="Финансовый 2 11" xfId="808" xr:uid="{00000000-0005-0000-0000-000033030000}"/>
    <cellStyle name="Финансовый 2 11 2" xfId="1561" xr:uid="{AFCB165B-0A79-4045-A3BC-4FFD04DFA18E}"/>
    <cellStyle name="Финансовый 2 12" xfId="809" xr:uid="{00000000-0005-0000-0000-000034030000}"/>
    <cellStyle name="Финансовый 2 12 2" xfId="1562" xr:uid="{EF1173FA-3E7D-417D-A44C-610637F40B97}"/>
    <cellStyle name="Финансовый 2 2" xfId="810" xr:uid="{00000000-0005-0000-0000-000035030000}"/>
    <cellStyle name="Финансовый 2 3" xfId="811" xr:uid="{00000000-0005-0000-0000-000036030000}"/>
    <cellStyle name="Финансовый 2 4" xfId="812" xr:uid="{00000000-0005-0000-0000-000037030000}"/>
    <cellStyle name="Финансовый 2 5" xfId="813" xr:uid="{00000000-0005-0000-0000-000038030000}"/>
    <cellStyle name="Финансовый 2 6" xfId="814" xr:uid="{00000000-0005-0000-0000-000039030000}"/>
    <cellStyle name="Финансовый 2 7" xfId="815" xr:uid="{00000000-0005-0000-0000-00003A030000}"/>
    <cellStyle name="Финансовый 2 8" xfId="816" xr:uid="{00000000-0005-0000-0000-00003B030000}"/>
    <cellStyle name="Финансовый 2 9" xfId="817" xr:uid="{00000000-0005-0000-0000-00003C030000}"/>
    <cellStyle name="Финансовый 20" xfId="818" xr:uid="{00000000-0005-0000-0000-00003D030000}"/>
    <cellStyle name="Финансовый 20 2" xfId="1571" xr:uid="{D6E1C6DF-A389-4E96-A9E6-573BCA12AA2C}"/>
    <cellStyle name="Финансовый 21" xfId="819" xr:uid="{00000000-0005-0000-0000-00003E030000}"/>
    <cellStyle name="Финансовый 21 2" xfId="1572" xr:uid="{D0740BE3-5C76-46DF-A6E1-41E04224000A}"/>
    <cellStyle name="Финансовый 3" xfId="820" xr:uid="{00000000-0005-0000-0000-00003F030000}"/>
    <cellStyle name="Финансовый 4" xfId="821" xr:uid="{00000000-0005-0000-0000-000040030000}"/>
    <cellStyle name="Финансовый 5" xfId="822" xr:uid="{00000000-0005-0000-0000-000041030000}"/>
    <cellStyle name="Финансовый 6" xfId="823" xr:uid="{00000000-0005-0000-0000-000042030000}"/>
    <cellStyle name="Финансовый 6 2" xfId="1575" xr:uid="{7DA4C8B7-0697-432D-AE46-43D8097ED641}"/>
    <cellStyle name="Финансовый 7" xfId="824" xr:uid="{00000000-0005-0000-0000-000043030000}"/>
    <cellStyle name="Финансовый 8" xfId="825" xr:uid="{00000000-0005-0000-0000-000044030000}"/>
    <cellStyle name="Финансовый 8 2" xfId="1577" xr:uid="{CE52973C-F168-463A-8285-D9253101A563}"/>
    <cellStyle name="Финансовый 9" xfId="826" xr:uid="{00000000-0005-0000-0000-000045030000}"/>
    <cellStyle name="Хороший 2" xfId="827" xr:uid="{00000000-0005-0000-0000-000046030000}"/>
  </cellStyles>
  <dxfs count="10">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4.xml"/><Relationship Id="rId50" Type="http://schemas.openxmlformats.org/officeDocument/2006/relationships/externalLink" Target="externalLinks/externalLink7.xml"/><Relationship Id="rId55" Type="http://schemas.openxmlformats.org/officeDocument/2006/relationships/externalLink" Target="externalLinks/externalLink1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3" Type="http://schemas.openxmlformats.org/officeDocument/2006/relationships/externalLink" Target="externalLinks/externalLink10.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5.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3.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6.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xml"/><Relationship Id="rId52" Type="http://schemas.openxmlformats.org/officeDocument/2006/relationships/externalLink" Target="externalLinks/externalLink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7616907261592302"/>
          <c:y val="2.8252405949256341E-2"/>
          <c:w val="0.64592546846676846"/>
          <c:h val="0.89719889180519097"/>
        </c:manualLayout>
      </c:layout>
      <c:lineChart>
        <c:grouping val="standard"/>
        <c:varyColors val="0"/>
        <c:ser>
          <c:idx val="0"/>
          <c:order val="0"/>
          <c:marker>
            <c:symbol val="none"/>
          </c:marker>
          <c:val>
            <c:numRef>
              <c:f>Чувствительность!#REF!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Чувствительность!#REF!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Чувствительность!#REF!</c15:sqref>
                        </c15:formulaRef>
                      </c:ext>
                    </c:extLst>
                  </c:multiLvlStrRef>
                </c15:cat>
              </c15:filteredCategoryTitle>
            </c:ext>
            <c:ext xmlns:c16="http://schemas.microsoft.com/office/drawing/2014/chart" uri="{C3380CC4-5D6E-409C-BE32-E72D297353CC}">
              <c16:uniqueId val="{00000000-70BB-4B46-A563-59204BED54A4}"/>
            </c:ext>
          </c:extLst>
        </c:ser>
        <c:dLbls>
          <c:showLegendKey val="0"/>
          <c:showVal val="0"/>
          <c:showCatName val="0"/>
          <c:showSerName val="0"/>
          <c:showPercent val="0"/>
          <c:showBubbleSize val="0"/>
        </c:dLbls>
        <c:smooth val="0"/>
        <c:axId val="231250944"/>
        <c:axId val="231256832"/>
      </c:lineChart>
      <c:catAx>
        <c:axId val="231250944"/>
        <c:scaling>
          <c:orientation val="minMax"/>
        </c:scaling>
        <c:delete val="0"/>
        <c:axPos val="b"/>
        <c:numFmt formatCode="#,##0.00" sourceLinked="1"/>
        <c:majorTickMark val="out"/>
        <c:minorTickMark val="none"/>
        <c:tickLblPos val="nextTo"/>
        <c:crossAx val="231256832"/>
        <c:crosses val="autoZero"/>
        <c:auto val="1"/>
        <c:lblAlgn val="ctr"/>
        <c:lblOffset val="100"/>
        <c:noMultiLvlLbl val="0"/>
      </c:catAx>
      <c:valAx>
        <c:axId val="231256832"/>
        <c:scaling>
          <c:orientation val="minMax"/>
        </c:scaling>
        <c:delete val="0"/>
        <c:axPos val="l"/>
        <c:majorGridlines/>
        <c:numFmt formatCode="General" sourceLinked="1"/>
        <c:majorTickMark val="out"/>
        <c:minorTickMark val="none"/>
        <c:tickLblPos val="nextTo"/>
        <c:crossAx val="231250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7616907261592302"/>
          <c:y val="5.7811271445146611E-2"/>
          <c:w val="0.6414241107792561"/>
          <c:h val="0.87430908046365441"/>
        </c:manualLayout>
      </c:layout>
      <c:lineChart>
        <c:grouping val="standard"/>
        <c:varyColors val="0"/>
        <c:ser>
          <c:idx val="0"/>
          <c:order val="0"/>
          <c:marker>
            <c:symbol val="none"/>
          </c:marker>
          <c:val>
            <c:numRef>
              <c:f>Чувствительность!#REF!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Чувствительность!#REF!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Чувствительность!#REF!</c15:sqref>
                        </c15:formulaRef>
                      </c:ext>
                    </c:extLst>
                  </c:multiLvlStrRef>
                </c15:cat>
              </c15:filteredCategoryTitle>
            </c:ext>
            <c:ext xmlns:c16="http://schemas.microsoft.com/office/drawing/2014/chart" uri="{C3380CC4-5D6E-409C-BE32-E72D297353CC}">
              <c16:uniqueId val="{00000000-EBA1-4F13-855B-12D6A4015191}"/>
            </c:ext>
          </c:extLst>
        </c:ser>
        <c:dLbls>
          <c:showLegendKey val="0"/>
          <c:showVal val="0"/>
          <c:showCatName val="0"/>
          <c:showSerName val="0"/>
          <c:showPercent val="0"/>
          <c:showBubbleSize val="0"/>
        </c:dLbls>
        <c:smooth val="0"/>
        <c:axId val="231285888"/>
        <c:axId val="231287424"/>
      </c:lineChart>
      <c:catAx>
        <c:axId val="231285888"/>
        <c:scaling>
          <c:orientation val="minMax"/>
        </c:scaling>
        <c:delete val="0"/>
        <c:axPos val="b"/>
        <c:numFmt formatCode="#,##0.00" sourceLinked="1"/>
        <c:majorTickMark val="out"/>
        <c:minorTickMark val="none"/>
        <c:tickLblPos val="nextTo"/>
        <c:crossAx val="231287424"/>
        <c:crosses val="autoZero"/>
        <c:auto val="1"/>
        <c:lblAlgn val="ctr"/>
        <c:lblOffset val="100"/>
        <c:noMultiLvlLbl val="0"/>
      </c:catAx>
      <c:valAx>
        <c:axId val="231287424"/>
        <c:scaling>
          <c:orientation val="minMax"/>
        </c:scaling>
        <c:delete val="0"/>
        <c:axPos val="l"/>
        <c:majorGridlines/>
        <c:numFmt formatCode="General" sourceLinked="1"/>
        <c:majorTickMark val="out"/>
        <c:minorTickMark val="none"/>
        <c:tickLblPos val="nextTo"/>
        <c:crossAx val="231285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7616907261592302"/>
          <c:y val="2.8252405949256341E-2"/>
          <c:w val="0.65733739164957317"/>
          <c:h val="0.90889487498273247"/>
        </c:manualLayout>
      </c:layout>
      <c:lineChart>
        <c:grouping val="standard"/>
        <c:varyColors val="0"/>
        <c:ser>
          <c:idx val="0"/>
          <c:order val="0"/>
          <c:marker>
            <c:symbol val="none"/>
          </c:marker>
          <c:val>
            <c:numRef>
              <c:f>Чувствительность!#REF!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Чувствительность!#REF!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Чувствительность!#REF!</c15:sqref>
                        </c15:formulaRef>
                      </c:ext>
                    </c:extLst>
                  </c:multiLvlStrRef>
                </c15:cat>
              </c15:filteredCategoryTitle>
            </c:ext>
            <c:ext xmlns:c16="http://schemas.microsoft.com/office/drawing/2014/chart" uri="{C3380CC4-5D6E-409C-BE32-E72D297353CC}">
              <c16:uniqueId val="{00000000-D220-492A-9E0A-4C400153067A}"/>
            </c:ext>
          </c:extLst>
        </c:ser>
        <c:dLbls>
          <c:showLegendKey val="0"/>
          <c:showVal val="0"/>
          <c:showCatName val="0"/>
          <c:showSerName val="0"/>
          <c:showPercent val="0"/>
          <c:showBubbleSize val="0"/>
        </c:dLbls>
        <c:smooth val="0"/>
        <c:axId val="231300096"/>
        <c:axId val="231314176"/>
      </c:lineChart>
      <c:catAx>
        <c:axId val="231300096"/>
        <c:scaling>
          <c:orientation val="minMax"/>
        </c:scaling>
        <c:delete val="0"/>
        <c:axPos val="b"/>
        <c:numFmt formatCode="#,##0.00" sourceLinked="1"/>
        <c:majorTickMark val="out"/>
        <c:minorTickMark val="none"/>
        <c:tickLblPos val="nextTo"/>
        <c:crossAx val="231314176"/>
        <c:crosses val="autoZero"/>
        <c:auto val="1"/>
        <c:lblAlgn val="ctr"/>
        <c:lblOffset val="100"/>
        <c:noMultiLvlLbl val="0"/>
      </c:catAx>
      <c:valAx>
        <c:axId val="231314176"/>
        <c:scaling>
          <c:orientation val="minMax"/>
        </c:scaling>
        <c:delete val="0"/>
        <c:axPos val="l"/>
        <c:majorGridlines/>
        <c:numFmt formatCode="General" sourceLinked="1"/>
        <c:majorTickMark val="out"/>
        <c:minorTickMark val="none"/>
        <c:tickLblPos val="nextTo"/>
        <c:crossAx val="2313000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7616907261592302"/>
          <c:y val="7.5301837270341204E-2"/>
          <c:w val="0.65353629334955265"/>
          <c:h val="0.85696895646664872"/>
        </c:manualLayout>
      </c:layout>
      <c:lineChart>
        <c:grouping val="standard"/>
        <c:varyColors val="0"/>
        <c:ser>
          <c:idx val="0"/>
          <c:order val="0"/>
          <c:marker>
            <c:symbol val="none"/>
          </c:marker>
          <c:val>
            <c:numRef>
              <c:f>Чувствительность!#REF!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Чувствительность!#REF!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Чувствительность!#REF!</c15:sqref>
                        </c15:formulaRef>
                      </c:ext>
                    </c:extLst>
                  </c:multiLvlStrRef>
                </c15:cat>
              </c15:filteredCategoryTitle>
            </c:ext>
            <c:ext xmlns:c16="http://schemas.microsoft.com/office/drawing/2014/chart" uri="{C3380CC4-5D6E-409C-BE32-E72D297353CC}">
              <c16:uniqueId val="{00000000-90DA-42BA-AEC8-E4FDAAE8E45E}"/>
            </c:ext>
          </c:extLst>
        </c:ser>
        <c:dLbls>
          <c:showLegendKey val="0"/>
          <c:showVal val="0"/>
          <c:showCatName val="0"/>
          <c:showSerName val="0"/>
          <c:showPercent val="0"/>
          <c:showBubbleSize val="0"/>
        </c:dLbls>
        <c:smooth val="0"/>
        <c:axId val="231339136"/>
        <c:axId val="231340672"/>
      </c:lineChart>
      <c:catAx>
        <c:axId val="231339136"/>
        <c:scaling>
          <c:orientation val="minMax"/>
        </c:scaling>
        <c:delete val="0"/>
        <c:axPos val="b"/>
        <c:numFmt formatCode="#,##0.00" sourceLinked="1"/>
        <c:majorTickMark val="out"/>
        <c:minorTickMark val="none"/>
        <c:tickLblPos val="nextTo"/>
        <c:crossAx val="231340672"/>
        <c:crosses val="autoZero"/>
        <c:auto val="1"/>
        <c:lblAlgn val="ctr"/>
        <c:lblOffset val="100"/>
        <c:noMultiLvlLbl val="0"/>
      </c:catAx>
      <c:valAx>
        <c:axId val="231340672"/>
        <c:scaling>
          <c:orientation val="minMax"/>
        </c:scaling>
        <c:delete val="0"/>
        <c:axPos val="l"/>
        <c:majorGridlines/>
        <c:numFmt formatCode="General" sourceLinked="1"/>
        <c:majorTickMark val="out"/>
        <c:minorTickMark val="none"/>
        <c:tickLblPos val="nextTo"/>
        <c:crossAx val="231339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7616907261592302"/>
          <c:y val="7.4978653419395538E-2"/>
          <c:w val="0.63702257217847769"/>
          <c:h val="0.85714169848940547"/>
        </c:manualLayout>
      </c:layout>
      <c:lineChart>
        <c:grouping val="standard"/>
        <c:varyColors val="0"/>
        <c:ser>
          <c:idx val="0"/>
          <c:order val="0"/>
          <c:marker>
            <c:symbol val="none"/>
          </c:marker>
          <c:val>
            <c:numRef>
              <c:f>Чувствительность!#REF!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Чувствительность!#REF!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Чувствительность!#REF!</c15:sqref>
                        </c15:formulaRef>
                      </c:ext>
                    </c:extLst>
                  </c:multiLvlStrRef>
                </c15:cat>
              </c15:filteredCategoryTitle>
            </c:ext>
            <c:ext xmlns:c16="http://schemas.microsoft.com/office/drawing/2014/chart" uri="{C3380CC4-5D6E-409C-BE32-E72D297353CC}">
              <c16:uniqueId val="{00000000-A443-46BD-B2FA-E5A951CD6B65}"/>
            </c:ext>
          </c:extLst>
        </c:ser>
        <c:dLbls>
          <c:showLegendKey val="0"/>
          <c:showVal val="0"/>
          <c:showCatName val="0"/>
          <c:showSerName val="0"/>
          <c:showPercent val="0"/>
          <c:showBubbleSize val="0"/>
        </c:dLbls>
        <c:smooth val="0"/>
        <c:axId val="241921024"/>
        <c:axId val="241926912"/>
      </c:lineChart>
      <c:catAx>
        <c:axId val="241921024"/>
        <c:scaling>
          <c:orientation val="minMax"/>
        </c:scaling>
        <c:delete val="0"/>
        <c:axPos val="b"/>
        <c:numFmt formatCode="#,##0.00" sourceLinked="1"/>
        <c:majorTickMark val="out"/>
        <c:minorTickMark val="none"/>
        <c:tickLblPos val="nextTo"/>
        <c:crossAx val="241926912"/>
        <c:crosses val="autoZero"/>
        <c:auto val="1"/>
        <c:lblAlgn val="ctr"/>
        <c:lblOffset val="100"/>
        <c:noMultiLvlLbl val="0"/>
      </c:catAx>
      <c:valAx>
        <c:axId val="241926912"/>
        <c:scaling>
          <c:orientation val="minMax"/>
        </c:scaling>
        <c:delete val="0"/>
        <c:axPos val="l"/>
        <c:majorGridlines/>
        <c:numFmt formatCode="General" sourceLinked="1"/>
        <c:majorTickMark val="out"/>
        <c:minorTickMark val="none"/>
        <c:tickLblPos val="nextTo"/>
        <c:crossAx val="2419210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6</xdr:row>
      <xdr:rowOff>66674</xdr:rowOff>
    </xdr:from>
    <xdr:to>
      <xdr:col>6</xdr:col>
      <xdr:colOff>4371975</xdr:colOff>
      <xdr:row>18</xdr:row>
      <xdr:rowOff>19050</xdr:rowOff>
    </xdr:to>
    <xdr:graphicFrame macro="">
      <xdr:nvGraphicFramePr>
        <xdr:cNvPr id="3" name="Диаграмма 2">
          <a:extLst>
            <a:ext uri="{FF2B5EF4-FFF2-40B4-BE49-F238E27FC236}">
              <a16:creationId xmlns:a16="http://schemas.microsoft.com/office/drawing/2014/main" id="{00000000-0008-0000-1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24</xdr:row>
      <xdr:rowOff>28574</xdr:rowOff>
    </xdr:from>
    <xdr:to>
      <xdr:col>6</xdr:col>
      <xdr:colOff>4419600</xdr:colOff>
      <xdr:row>35</xdr:row>
      <xdr:rowOff>152399</xdr:rowOff>
    </xdr:to>
    <xdr:graphicFrame macro="">
      <xdr:nvGraphicFramePr>
        <xdr:cNvPr id="4" name="Диаграмма 3">
          <a:extLst>
            <a:ext uri="{FF2B5EF4-FFF2-40B4-BE49-F238E27FC236}">
              <a16:creationId xmlns:a16="http://schemas.microsoft.com/office/drawing/2014/main" id="{00000000-0008-0000-1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42</xdr:row>
      <xdr:rowOff>76200</xdr:rowOff>
    </xdr:from>
    <xdr:to>
      <xdr:col>6</xdr:col>
      <xdr:colOff>4533900</xdr:colOff>
      <xdr:row>53</xdr:row>
      <xdr:rowOff>152400</xdr:rowOff>
    </xdr:to>
    <xdr:graphicFrame macro="">
      <xdr:nvGraphicFramePr>
        <xdr:cNvPr id="5" name="Диаграмма 4">
          <a:extLst>
            <a:ext uri="{FF2B5EF4-FFF2-40B4-BE49-F238E27FC236}">
              <a16:creationId xmlns:a16="http://schemas.microsoft.com/office/drawing/2014/main" id="{00000000-0008-0000-1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60</xdr:row>
      <xdr:rowOff>38100</xdr:rowOff>
    </xdr:from>
    <xdr:to>
      <xdr:col>6</xdr:col>
      <xdr:colOff>4562475</xdr:colOff>
      <xdr:row>71</xdr:row>
      <xdr:rowOff>152400</xdr:rowOff>
    </xdr:to>
    <xdr:graphicFrame macro="">
      <xdr:nvGraphicFramePr>
        <xdr:cNvPr id="6" name="Диаграмма 5">
          <a:extLst>
            <a:ext uri="{FF2B5EF4-FFF2-40B4-BE49-F238E27FC236}">
              <a16:creationId xmlns:a16="http://schemas.microsoft.com/office/drawing/2014/main" id="{00000000-0008-0000-1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47626</xdr:colOff>
      <xdr:row>78</xdr:row>
      <xdr:rowOff>31750</xdr:rowOff>
    </xdr:from>
    <xdr:to>
      <xdr:col>6</xdr:col>
      <xdr:colOff>4492626</xdr:colOff>
      <xdr:row>94</xdr:row>
      <xdr:rowOff>82549</xdr:rowOff>
    </xdr:to>
    <xdr:graphicFrame macro="">
      <xdr:nvGraphicFramePr>
        <xdr:cNvPr id="7" name="Диаграмма 6">
          <a:extLst>
            <a:ext uri="{FF2B5EF4-FFF2-40B4-BE49-F238E27FC236}">
              <a16:creationId xmlns:a16="http://schemas.microsoft.com/office/drawing/2014/main" id="{00000000-0008-0000-1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oitehovich\Downloads\&#1060;&#1080;&#1085;&#1072;&#1085;&#1089;&#1086;&#1074;&#1072;&#1103;%20&#1084;&#1086;&#1076;&#1077;&#1083;&#1100;_&#1040;&#1084;&#1082;&#1086;&#1076;&#1086;&#1088;%20&#1090;&#1086;&#1083;&#1100;&#1082;&#1086;%20&#1044;&#1054;&#1052;&#1047;%20&#1059;&#1058;&#1054;&#1063;&#1053;.%20-%20&#1053;&#1048;&#1050;&#1054;&#1052;&#1059;%20&#1053;&#1045;%20&#1044;&#1040;&#1042;&#1040;&#1058;&#1068;!!!!.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ortachev\Analitzapiska\Documents%20and%20Settings\Nahimovskay\Local%20Settings\Temporary%20Internet%20Files\OLK35\&#1050;&#1086;&#1087;&#1080;&#1103;%20V2.200721&#1072;&#1087;&#1088;&#1077;&#1083;&#1103;&#1091;&#1090;&#1086;&#1095;&#108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User\Downloads\&#1041;&#1080;&#1079;&#1085;&#1077;&#1089;-&#1087;&#1083;&#1072;&#1085;%20&#1051;&#1086;&#1075;&#1086;&#1081;&#1089;&#1082;%20&#1085;&#1072;%203%20&#1075;&#1086;&#1076;&#1072;_&#1054;&#1040;&#1062;.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DMITRI~1\AppData\Local\Temp\_tc\&#1040;&#1084;&#1082;&#1086;&#1076;&#1086;&#1088;-&#1059;&#1085;&#1080;&#1084;&#1086;&#1076;\&#1060;&#1080;&#1085;&#1072;&#1085;&#1089;&#1086;&#1074;&#1072;&#1103;%20&#1084;&#1086;&#1076;&#1077;&#1083;&#1100;%20&#1040;&#1084;&#1082;&#1086;&#1076;&#1086;&#1088;-&#1059;&#1085;&#1080;&#1084;&#1086;&#1076;%20(&#1089;%20&#1087;&#1088;&#1086;&#1077;&#1082;&#1090;&#1086;&#1084;)%20&#1091;&#1090;&#1086;&#1095;&#1085;.%2023.08%20&#1057;%20&#1060;&#1054;&#1056;&#1052;&#1059;&#1051;&#1040;&#1052;&#10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_&#1073;&#1080;&#1079;&#1085;&#1077;&#1089;&#1087;&#1083;&#1072;&#1085;&#1099;\Documents%20and%20Settings\kulazhenko\&#1056;&#1072;&#1073;&#1086;&#1095;&#1080;&#1081;%20&#1089;&#1090;&#1086;&#1083;\VMEZ3ai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1058;&#1072;&#1090;&#1100;&#1103;&#1085;&#1072;\&#1041;&#1088;&#1103;&#1085;&#1089;&#1082;\&#1041;&#1055;_&#1060;&#1052;\Aser\&#1060;&#1052;_&#1040;&#104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1_&#1073;&#1080;&#1079;&#1085;&#1077;&#1089;&#1087;&#1083;&#1072;&#1085;&#1099;\&#1058;&#1077;&#1082;&#1091;&#1097;&#1080;&#1077;%20&#1073;&#1080;&#1079;&#1085;&#1077;&#1089;&#1087;&#1083;&#1072;&#1085;&#1099;\&#1041;&#1077;&#1083;&#1075;&#1086;&#1089;&#1087;&#1080;&#1097;&#1077;&#1087;&#1088;&#1086;&#1084;\&#1052;&#1086;&#1079;&#1099;&#1088;&#1100;&#1057;&#1086;&#1083;&#1100;\&#1052;&#1086;&#1079;&#1099;&#1088;&#1100;&#1057;&#1086;&#1083;&#1100;3\&#1041;&#1080;&#1079;&#1085;&#1077;&#1089;&#1055;&#1083;&#1072;&#1085;\Mozyrsaltai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RalkovAA\AppData\Local\Temp\notes63FA7C\~299028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1048;&#1053;&#1042;&#1045;&#1057;&#1058;&#1048;&#1062;&#1048;&#1054;&#1053;&#1053;&#1067;&#1045;%20&#1055;&#1056;&#1054;&#1045;&#1050;&#1058;&#1067;\&#1040;&#1084;&#1082;&#1086;&#1076;&#1086;&#1088;-&#1051;&#1086;&#1075;&#1086;&#1081;&#1089;&#1082;\&#1047;&#1072;&#1077;&#1084;%20&#1054;&#1040;&#1062;\&#1041;&#1080;&#1079;&#1085;&#1077;&#1089;-&#1087;&#1083;&#1072;&#1085;%20&#1051;&#1086;&#1075;&#1086;&#1081;&#1089;&#1082;%2019.11.201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1041;&#1088;&#1103;&#1085;&#1089;&#1082;\&#1041;&#1055;_&#1060;&#1052;\6%20&#1060;&#1080;&#1085;&#1084;&#1086;&#1076;&#1077;&#1083;&#11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Temp\Balans\B-info.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Documents%20and%20Settings\&#1050;&#1059;&#1050;&#1057;&#1040;\&#1052;&#1086;&#1080;%20&#1076;&#1086;&#1082;&#1091;&#1084;&#1077;&#1085;&#1090;&#1099;\&#1052;&#1086;&#1080;%20&#1076;&#1086;&#1082;&#1091;&#1084;&#1077;&#1085;&#1090;&#1099;\&#1052;&#1072;&#1090;&#1077;&#1088;&#1080;&#1072;&#1083;&#1099;%20&#1086;&#1090;%20&#1072;&#1074;&#1090;&#1086;&#1088;&#1086;&#1074;\&#1041;&#1072;&#1083;&#1072;&#1085;&#1089;%202008%20&#1044;&#1086;&#1084;&#1072;&#1088;&#1077;&#1085;&#1082;&#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опущения"/>
      <sheetName val="С учетом проекта"/>
      <sheetName val="Без учета проекта"/>
      <sheetName val="Проект"/>
      <sheetName val="Выпуск манипулятора"/>
      <sheetName val="рис"/>
      <sheetName val="Программа производства"/>
      <sheetName val="Календарный график"/>
      <sheetName val="Займ учредителя"/>
      <sheetName val="Материальные затраты"/>
      <sheetName val="Персонал"/>
      <sheetName val="БАЛАНС"/>
      <sheetName val="Анализ"/>
      <sheetName val="Отчет"/>
      <sheetName val="Опции"/>
      <sheetName val="Язык"/>
      <sheetName val="Графики"/>
      <sheetName val="Исходное"/>
      <sheetName val="Исходные данные"/>
    </sheetNames>
    <sheetDataSet>
      <sheetData sheetId="0"/>
      <sheetData sheetId="1">
        <row r="1302">
          <cell r="A1302">
            <v>11</v>
          </cell>
        </row>
      </sheetData>
      <sheetData sheetId="2">
        <row r="439">
          <cell r="A439" t="str">
            <v>Полуприцеп многофункциональный ПМФ-20/18</v>
          </cell>
        </row>
        <row r="498">
          <cell r="A498" t="str">
            <v>Полуприцеп многофункциональный ПМФ-20/18</v>
          </cell>
        </row>
      </sheetData>
      <sheetData sheetId="3">
        <row r="7">
          <cell r="D7">
            <v>44197</v>
          </cell>
        </row>
        <row r="8">
          <cell r="D8">
            <v>10</v>
          </cell>
        </row>
        <row r="9">
          <cell r="D9">
            <v>4</v>
          </cell>
          <cell r="E9" t="str">
            <v>лет</v>
          </cell>
        </row>
        <row r="10">
          <cell r="D10">
            <v>360</v>
          </cell>
        </row>
        <row r="11">
          <cell r="B11" t="str">
            <v>тыс. руб.</v>
          </cell>
          <cell r="D11">
            <v>5</v>
          </cell>
        </row>
        <row r="12">
          <cell r="B12" t="str">
            <v>долл. США</v>
          </cell>
          <cell r="D12">
            <v>1</v>
          </cell>
        </row>
        <row r="17">
          <cell r="D17">
            <v>0</v>
          </cell>
        </row>
        <row r="18">
          <cell r="D18" t="b">
            <v>0</v>
          </cell>
        </row>
        <row r="19">
          <cell r="B19" t="str">
            <v>тыс. руб.</v>
          </cell>
          <cell r="D19">
            <v>1</v>
          </cell>
        </row>
        <row r="20">
          <cell r="D20" t="b">
            <v>1</v>
          </cell>
        </row>
        <row r="25">
          <cell r="F25">
            <v>2021</v>
          </cell>
        </row>
        <row r="26">
          <cell r="F26">
            <v>1</v>
          </cell>
        </row>
        <row r="32">
          <cell r="F32">
            <v>2020</v>
          </cell>
          <cell r="G32" t="str">
            <v xml:space="preserve"> 2021</v>
          </cell>
          <cell r="H32" t="str">
            <v xml:space="preserve"> 2022</v>
          </cell>
          <cell r="I32" t="str">
            <v xml:space="preserve"> 2023</v>
          </cell>
          <cell r="J32" t="str">
            <v xml:space="preserve"> 2024</v>
          </cell>
          <cell r="K32" t="str">
            <v xml:space="preserve"> 2025</v>
          </cell>
          <cell r="L32" t="str">
            <v xml:space="preserve"> 2026</v>
          </cell>
          <cell r="M32" t="str">
            <v xml:space="preserve"> 2027</v>
          </cell>
          <cell r="N32" t="str">
            <v xml:space="preserve"> 2028</v>
          </cell>
          <cell r="O32" t="str">
            <v xml:space="preserve"> 2029</v>
          </cell>
          <cell r="P32" t="str">
            <v xml:space="preserve"> 2030</v>
          </cell>
          <cell r="Q32" t="str">
            <v xml:space="preserve"> 2031</v>
          </cell>
          <cell r="R32" t="str">
            <v xml:space="preserve"> 2032</v>
          </cell>
          <cell r="S32" t="str">
            <v xml:space="preserve"> 2033</v>
          </cell>
          <cell r="T32" t="str">
            <v xml:space="preserve"> 2034</v>
          </cell>
          <cell r="U32" t="str">
            <v xml:space="preserve"> 2035</v>
          </cell>
          <cell r="V32" t="str">
            <v xml:space="preserve"> 2036</v>
          </cell>
          <cell r="W32" t="str">
            <v xml:space="preserve"> 2037</v>
          </cell>
          <cell r="X32" t="str">
            <v xml:space="preserve"> 2038</v>
          </cell>
        </row>
        <row r="34">
          <cell r="F34">
            <v>1</v>
          </cell>
        </row>
        <row r="44">
          <cell r="F44">
            <v>2.4348999999999998</v>
          </cell>
          <cell r="G44">
            <v>2.4348999999999998</v>
          </cell>
          <cell r="H44">
            <v>2.4348999999999998</v>
          </cell>
          <cell r="I44">
            <v>2.4348999999999998</v>
          </cell>
          <cell r="J44">
            <v>2.4348999999999998</v>
          </cell>
          <cell r="K44">
            <v>2.4348999999999998</v>
          </cell>
          <cell r="L44">
            <v>2.4348999999999998</v>
          </cell>
          <cell r="M44">
            <v>2.4348999999999998</v>
          </cell>
          <cell r="N44">
            <v>2.4348999999999998</v>
          </cell>
          <cell r="O44">
            <v>2.4348999999999998</v>
          </cell>
          <cell r="P44">
            <v>2.4348999999999998</v>
          </cell>
          <cell r="Q44">
            <v>2.4348999999999998</v>
          </cell>
          <cell r="R44">
            <v>2.4348999999999998</v>
          </cell>
          <cell r="S44">
            <v>2.4348999999999998</v>
          </cell>
          <cell r="T44">
            <v>2.4348999999999998</v>
          </cell>
          <cell r="U44">
            <v>2.4348999999999998</v>
          </cell>
          <cell r="V44">
            <v>2.4348999999999998</v>
          </cell>
          <cell r="W44">
            <v>2.4348999999999998</v>
          </cell>
          <cell r="X44">
            <v>2.4348999999999998</v>
          </cell>
        </row>
        <row r="61">
          <cell r="A61" t="str">
            <v>Лес корабельный</v>
          </cell>
        </row>
        <row r="501">
          <cell r="B501">
            <v>0</v>
          </cell>
        </row>
        <row r="503">
          <cell r="B503">
            <v>0</v>
          </cell>
        </row>
        <row r="507">
          <cell r="B507">
            <v>0</v>
          </cell>
        </row>
        <row r="512">
          <cell r="B512">
            <v>0</v>
          </cell>
          <cell r="C512">
            <v>0</v>
          </cell>
        </row>
        <row r="513">
          <cell r="B513">
            <v>0</v>
          </cell>
          <cell r="C513">
            <v>0</v>
          </cell>
        </row>
        <row r="524">
          <cell r="B524">
            <v>0</v>
          </cell>
          <cell r="C524">
            <v>0</v>
          </cell>
        </row>
        <row r="525">
          <cell r="B525">
            <v>0</v>
          </cell>
          <cell r="C525">
            <v>0</v>
          </cell>
        </row>
        <row r="641">
          <cell r="B641">
            <v>0.18</v>
          </cell>
        </row>
        <row r="642">
          <cell r="B642">
            <v>30</v>
          </cell>
        </row>
        <row r="643">
          <cell r="B643">
            <v>1</v>
          </cell>
        </row>
        <row r="644">
          <cell r="B644">
            <v>1</v>
          </cell>
        </row>
        <row r="697">
          <cell r="B697">
            <v>0.24</v>
          </cell>
        </row>
        <row r="698">
          <cell r="B698">
            <v>90</v>
          </cell>
        </row>
        <row r="1301">
          <cell r="A1301" t="str">
            <v>Форвардерный манипулятор AMKODOR KF10080</v>
          </cell>
        </row>
      </sheetData>
      <sheetData sheetId="4"/>
      <sheetData sheetId="5"/>
      <sheetData sheetId="6"/>
      <sheetData sheetId="7"/>
      <sheetData sheetId="8"/>
      <sheetData sheetId="9"/>
      <sheetData sheetId="10"/>
      <sheetData sheetId="11">
        <row r="891">
          <cell r="F891">
            <v>1</v>
          </cell>
        </row>
        <row r="892">
          <cell r="F892">
            <v>1</v>
          </cell>
        </row>
        <row r="893">
          <cell r="F893">
            <v>1</v>
          </cell>
        </row>
        <row r="894">
          <cell r="F894">
            <v>1</v>
          </cell>
        </row>
        <row r="895">
          <cell r="F895">
            <v>1</v>
          </cell>
        </row>
        <row r="896">
          <cell r="F896">
            <v>1</v>
          </cell>
        </row>
      </sheetData>
      <sheetData sheetId="12">
        <row r="9">
          <cell r="E9">
            <v>1</v>
          </cell>
        </row>
      </sheetData>
      <sheetData sheetId="13"/>
      <sheetData sheetId="14">
        <row r="5">
          <cell r="B5" t="str">
            <v>5.03</v>
          </cell>
        </row>
        <row r="10">
          <cell r="B10" t="b">
            <v>1</v>
          </cell>
        </row>
      </sheetData>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ф99"/>
      <sheetName val="2002(v2)"/>
      <sheetName val="2004(2,3)"/>
      <sheetName val="2009(2,3) (2)"/>
      <sheetName val="Печ40"/>
      <sheetName val="2002-03(2,3)"/>
      <sheetName val="I"/>
      <sheetName val="2002_v2_"/>
      <sheetName val="Оценка DCF"/>
      <sheetName val="GKN (2)"/>
      <sheetName val="ПЕРЕЧЕНЬ"/>
      <sheetName val="Программа"/>
      <sheetName val="Лист2"/>
      <sheetName val="Предпр.-взвеш. оценка"/>
      <sheetName val="Гр5(о)"/>
      <sheetName val="Управление"/>
      <sheetName val="2009(2,3)_(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екомендации"/>
      <sheetName val="Инвест. предл."/>
      <sheetName val="Пасп. инвест. проекта"/>
      <sheetName val="Пасп. организ."/>
      <sheetName val="курсы валют"/>
      <sheetName val="Сводн. показ. по проекту"/>
      <sheetName val="Осн. показ. ФХД"/>
      <sheetName val="4-1 Исходные данные"/>
      <sheetName val="4-2 Цены"/>
      <sheetName val="4-3 Прогр пр-ва и реал (натур)"/>
      <sheetName val="4-4 Прогр пр-ва и реал (стоим)"/>
      <sheetName val="4-5 (руб)"/>
      <sheetName val="4-5 (долл)"/>
      <sheetName val="4-6 Расч. затр. на ТЭР"/>
      <sheetName val="4-7 Расч. потр.  в труд. рес."/>
      <sheetName val="4-8 Амортизация"/>
      <sheetName val="4-9 Затр. на пр-во и реализ."/>
      <sheetName val="4-10 Чистый обор. капитал"/>
      <sheetName val="4-11 Инвест затраты и ист. фин."/>
      <sheetName val="4-12 Условия кредита"/>
      <sheetName val="4-13 Погаш. долгоср. кредитов"/>
      <sheetName val="ЭПС"/>
      <sheetName val="4-14 Погаш. долгоср. обязат."/>
      <sheetName val="4-15 Расч. прибыли от реализ."/>
      <sheetName val="4-16 Расчет налогов"/>
      <sheetName val="4-17 Расч. потока денеж. ср-в"/>
      <sheetName val="4-18 Проектно-баланс. ведом."/>
      <sheetName val="4-19 Расч. чист. потока наличн."/>
      <sheetName val="4-20 Расч. окуп. гос. поддержки"/>
      <sheetName val="4-21 Расч. валютоокуп. проекта"/>
      <sheetName val="4-22 График реал. проекта"/>
      <sheetName val="4-22 Показ. чувств. проекта"/>
      <sheetName val="4-22 График реализ. проекта"/>
      <sheetName val="4-3 (без учета реал. проекта)"/>
      <sheetName val="4-4 (без учета реал. проекта)"/>
      <sheetName val="4-5 (без учета реал. проекта)"/>
      <sheetName val="4-6 (без учета реал. проекта)"/>
      <sheetName val="4-7 (без учета реализ. проекта)"/>
      <sheetName val="4-8 (без учета реализ. проекта)"/>
      <sheetName val="4-9 (без учета реализ. проекта)"/>
      <sheetName val="4-10 (без учета реал. проекта)"/>
      <sheetName val="4-15 (без учета реал. проекта)"/>
      <sheetName val="4-16 (без учета реал. проекта)"/>
      <sheetName val="4-17 (без учета реал. проекта)"/>
      <sheetName val="4-18 (без учета реал. проекта)"/>
      <sheetName val="4-21 (без учета реал. проекта)"/>
      <sheetName val="Лист1"/>
      <sheetName val="Лист2"/>
    </sheetNames>
    <sheetDataSet>
      <sheetData sheetId="0"/>
      <sheetData sheetId="1"/>
      <sheetData sheetId="2"/>
      <sheetData sheetId="3"/>
      <sheetData sheetId="4">
        <row r="3">
          <cell r="B3">
            <v>1.586462</v>
          </cell>
        </row>
      </sheetData>
      <sheetData sheetId="5"/>
      <sheetData sheetId="6"/>
      <sheetData sheetId="7">
        <row r="13">
          <cell r="C13">
            <v>2.11</v>
          </cell>
        </row>
      </sheetData>
      <sheetData sheetId="8"/>
      <sheetData sheetId="9"/>
      <sheetData sheetId="10">
        <row r="76">
          <cell r="J76">
            <v>807.04048277596178</v>
          </cell>
        </row>
      </sheetData>
      <sheetData sheetId="11"/>
      <sheetData sheetId="12">
        <row r="38">
          <cell r="W38">
            <v>0</v>
          </cell>
        </row>
      </sheetData>
      <sheetData sheetId="13">
        <row r="39">
          <cell r="K39">
            <v>562.31298497515274</v>
          </cell>
        </row>
      </sheetData>
      <sheetData sheetId="14">
        <row r="15">
          <cell r="U15">
            <v>563.38599999999997</v>
          </cell>
        </row>
      </sheetData>
      <sheetData sheetId="15">
        <row r="72">
          <cell r="O72">
            <v>497.65043325602568</v>
          </cell>
        </row>
      </sheetData>
      <sheetData sheetId="16">
        <row r="18">
          <cell r="G18">
            <v>281.0849984470442</v>
          </cell>
        </row>
      </sheetData>
      <sheetData sheetId="17">
        <row r="10">
          <cell r="J10">
            <v>78.762077746736637</v>
          </cell>
        </row>
      </sheetData>
      <sheetData sheetId="18">
        <row r="26">
          <cell r="M26">
            <v>0</v>
          </cell>
        </row>
      </sheetData>
      <sheetData sheetId="19"/>
      <sheetData sheetId="20"/>
      <sheetData sheetId="21"/>
      <sheetData sheetId="22"/>
      <sheetData sheetId="23">
        <row r="38">
          <cell r="I38">
            <v>-2740.225293431768</v>
          </cell>
        </row>
      </sheetData>
      <sheetData sheetId="24">
        <row r="26">
          <cell r="M26">
            <v>9.9673215669208322</v>
          </cell>
        </row>
      </sheetData>
      <sheetData sheetId="25">
        <row r="25">
          <cell r="E25">
            <v>9.9673215669208322</v>
          </cell>
        </row>
      </sheetData>
      <sheetData sheetId="26">
        <row r="9">
          <cell r="K9">
            <v>5578.4644901979837</v>
          </cell>
        </row>
      </sheetData>
      <sheetData sheetId="27"/>
      <sheetData sheetId="28">
        <row r="13">
          <cell r="J13">
            <v>0</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иаграмма3"/>
      <sheetName val="паспорт"/>
      <sheetName val="Лист3"/>
      <sheetName val="инвест предложение"/>
      <sheetName val="сводные показатели 1.1"/>
      <sheetName val="Калькуляция на мосты и гмп "/>
      <sheetName val="осн. пок-ли Пр3"/>
      <sheetName val="исходные данные 4-1"/>
      <sheetName val="свод по закл договорам 4-12"/>
      <sheetName val="Приложение 3"/>
      <sheetName val="2008"/>
      <sheetName val="ОС"/>
      <sheetName val="Лист5"/>
      <sheetName val="Лист6"/>
      <sheetName val="бАЛАНС"/>
      <sheetName val="Валютная окупаемость"/>
      <sheetName val="Финансовые показатели"/>
      <sheetName val="Отчет_о_движении_ДС"/>
      <sheetName val="Лист1"/>
      <sheetName val="План_производства"/>
      <sheetName val="Цены 1.2"/>
      <sheetName val="Пр-во и реализация шт. 1.3"/>
      <sheetName val="Пр-во и реализация руб. 1.4"/>
      <sheetName val="Сырье-материалы 1.5"/>
      <sheetName val="Топливо-Энергетика 1.6"/>
      <sheetName val="4.7 (2)"/>
      <sheetName val="Численность 1.7"/>
      <sheetName val="4-8"/>
      <sheetName val="Затраты на производство 1.9"/>
      <sheetName val="Фонды 1.8"/>
      <sheetName val="Косвенные"/>
      <sheetName val="Общие инвест затраты 1.11"/>
      <sheetName val="7-3"/>
      <sheetName val="Отчет_о_прибылях 1.12"/>
      <sheetName val="Налоги_с_продаж 1.13"/>
      <sheetName val="ЧОК 1.10"/>
      <sheetName val="ОДДС 1.14"/>
      <sheetName val="баланс 1.15"/>
      <sheetName val="ЧПН 1.16"/>
      <sheetName val="4-20"/>
      <sheetName val="4-21"/>
      <sheetName val="4-22 (по 158 пост.)"/>
      <sheetName val="4-22-1 (2)"/>
      <sheetName val="Общие показатели эффект.инвест."/>
      <sheetName val="Диаграмма1"/>
      <sheetName val="Диаграмма2"/>
      <sheetName val="Расчет_окупаемости_проекта"/>
      <sheetName val="Лист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62">
          <cell r="B62">
            <v>8.7055000000000007</v>
          </cell>
        </row>
        <row r="64">
          <cell r="B64">
            <v>9.1355999999999984</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10">
          <cell r="C10">
            <v>609.67999999999995</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07">
          <cell r="E107">
            <v>10</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омпания"/>
      <sheetName val="Проект"/>
      <sheetName val="Сумм"/>
      <sheetName val="Анализ"/>
      <sheetName val="БАЛАНС"/>
      <sheetName val="Отчет"/>
      <sheetName val="Опции"/>
      <sheetName val="Язык"/>
    </sheetNames>
    <sheetDataSet>
      <sheetData sheetId="0"/>
      <sheetData sheetId="1" refreshError="1">
        <row r="19">
          <cell r="F19" t="str">
            <v>евро</v>
          </cell>
        </row>
      </sheetData>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опущения"/>
      <sheetName val="ФМ"/>
      <sheetName val="WACC"/>
      <sheetName val="Timeline"/>
      <sheetName val="EV"/>
      <sheetName val="Опции"/>
      <sheetName val="ОПР"/>
      <sheetName val="ОХР"/>
      <sheetName val="РР"/>
      <sheetName val="Оборудование"/>
      <sheetName val="Строй-смета"/>
      <sheetName val="Календарный график"/>
      <sheetName val="Распределение процентов"/>
      <sheetName val="МИНБанк"/>
      <sheetName val="ФРП1"/>
      <sheetName val="ФРП2"/>
      <sheetName val="ФРП3"/>
      <sheetName val="ФРП4"/>
      <sheetName val="Сбербанк"/>
      <sheetName val="&gt;&gt;"/>
      <sheetName val="Графики"/>
      <sheetName val="Чувствительнос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3">
          <cell r="G3">
            <v>1</v>
          </cell>
        </row>
        <row r="5">
          <cell r="G5">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омпания"/>
      <sheetName val="Проект"/>
      <sheetName val="Сумм"/>
      <sheetName val="Анализ"/>
      <sheetName val="БАЛАНС"/>
      <sheetName val="Диаграмма2"/>
      <sheetName val="График"/>
      <sheetName val="Калькуляции"/>
      <sheetName val="Кредит"/>
      <sheetName val="Отчет"/>
      <sheetName val="Опции"/>
      <sheetName val="Язык"/>
      <sheetName val="Чувствительнос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F5">
            <v>0.15</v>
          </cell>
        </row>
        <row r="7">
          <cell r="F7">
            <v>12</v>
          </cell>
        </row>
      </sheetData>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Cntrl"/>
      <sheetName val="Inputs"/>
      <sheetName val="HistFS"/>
      <sheetName val="Calend"/>
      <sheetName val="Timing"/>
      <sheetName val="Rev"/>
      <sheetName val="OPEX"/>
      <sheetName val="Tax&amp;WC"/>
      <sheetName val="FA&amp;CAPX"/>
      <sheetName val="Financing"/>
      <sheetName val="P&amp;L"/>
      <sheetName val="BS"/>
      <sheetName val="CF"/>
      <sheetName val="DCF"/>
      <sheetName val="WACC"/>
      <sheetName val="KPI"/>
      <sheetName val="BudgEff"/>
      <sheetName val="Sens"/>
      <sheetName val="Checks"/>
    </sheetNames>
    <sheetDataSet>
      <sheetData sheetId="0"/>
      <sheetData sheetId="1">
        <row r="180">
          <cell r="C180" t="str">
            <v>В конце</v>
          </cell>
        </row>
        <row r="181">
          <cell r="C181" t="str">
            <v>Равные</v>
          </cell>
        </row>
        <row r="182">
          <cell r="C182" t="str">
            <v>Индивидульные</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План пр-ва в натур.выраж."/>
      <sheetName val="Объем импорта"/>
      <sheetName val="2 Цены"/>
      <sheetName val="3 Расчет прямых затрат"/>
      <sheetName val="4 Расч. потр.  в труд. рес."/>
      <sheetName val="5 Расч. затр. на ТЭР"/>
      <sheetName val="6 Амортизация"/>
      <sheetName val="7 Затр. на пр-во"/>
      <sheetName val="Кредит+лизинг"/>
      <sheetName val="8 Расчет прибыли"/>
      <sheetName val="9 Расчет потока ден. ср-в"/>
      <sheetName val="10 Проектно-баланс. ведом."/>
      <sheetName val="курсы валют"/>
      <sheetName va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акро"/>
      <sheetName val="Содержание"/>
      <sheetName val="1 Исходные данные"/>
      <sheetName val="2.1 Затраты"/>
      <sheetName val="Норматив"/>
      <sheetName val="ТЭР"/>
      <sheetName val="Аморт"/>
      <sheetName val="2.2 Выручка"/>
      <sheetName val="2.3 ЧОК"/>
      <sheetName val="2.4 Налоги"/>
      <sheetName val="Инвестиции"/>
      <sheetName val="2.5 Финансирование"/>
      <sheetName val="2.6 Бюджет"/>
      <sheetName val="3 Формы отчетности"/>
      <sheetName val="ББ"/>
      <sheetName val="4.1 Показатели с учетом реализа"/>
      <sheetName val="4.2 Показатели без уч.реализаци"/>
      <sheetName val="5 Чувствительность"/>
    </sheetNames>
    <sheetDataSet>
      <sheetData sheetId="0" refreshError="1"/>
      <sheetData sheetId="1" refreshError="1"/>
      <sheetData sheetId="2" refreshError="1"/>
      <sheetData sheetId="3" refreshError="1"/>
      <sheetData sheetId="4" refreshError="1"/>
      <sheetData sheetId="5"/>
      <sheetData sheetId="6">
        <row r="37">
          <cell r="K37">
            <v>0</v>
          </cell>
        </row>
      </sheetData>
      <sheetData sheetId="7"/>
      <sheetData sheetId="8">
        <row r="6">
          <cell r="G6">
            <v>0</v>
          </cell>
        </row>
      </sheetData>
      <sheetData sheetId="9">
        <row r="9">
          <cell r="F9">
            <v>0</v>
          </cell>
        </row>
      </sheetData>
      <sheetData sheetId="10" refreshError="1"/>
      <sheetData sheetId="11">
        <row r="45">
          <cell r="I45">
            <v>1045.8394179885713</v>
          </cell>
        </row>
      </sheetData>
      <sheetData sheetId="12" refreshError="1"/>
      <sheetData sheetId="13">
        <row r="13">
          <cell r="G13">
            <v>0</v>
          </cell>
        </row>
      </sheetData>
      <sheetData sheetId="14"/>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1"/>
      <sheetName val="Ф2"/>
      <sheetName val="Ф3"/>
      <sheetName val="Ф4"/>
      <sheetName val="Ф5"/>
      <sheetName val="Ф6"/>
      <sheetName val="Чистые активы"/>
      <sheetName val="ФинАнализ-1"/>
      <sheetName val="ФинАнализ-2"/>
      <sheetName val="ФинАнализ-3"/>
      <sheetName val="ФинАнализ-4"/>
      <sheetName val="Инструкция"/>
      <sheetName val="СпецФункции"/>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3">
          <cell r="K13">
            <v>25</v>
          </cell>
        </row>
      </sheetData>
      <sheetData sheetId="8" refreshError="1"/>
      <sheetData sheetId="9" refreshError="1"/>
      <sheetData sheetId="10" refreshError="1"/>
      <sheetData sheetId="11" refreshError="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1"/>
      <sheetName val="Ф2"/>
      <sheetName val="Ф3"/>
      <sheetName val="Ф4"/>
      <sheetName val="Ф5"/>
      <sheetName val="Ф6"/>
      <sheetName val="Чистые активы"/>
      <sheetName val="ФинАнализ-1"/>
      <sheetName val="ФинАнализ-2"/>
      <sheetName val="ФинАнализ-3"/>
      <sheetName val="ФинАнализ-4"/>
      <sheetName val="Инструкция"/>
      <sheetName val="СпецФункции"/>
    </sheetNames>
    <sheetDataSet>
      <sheetData sheetId="0">
        <row r="12">
          <cell r="E12" t="str">
            <v>Закрытое акционерное общество «Медтехника»</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7"/>
  <dimension ref="A1:K38"/>
  <sheetViews>
    <sheetView view="pageBreakPreview" topLeftCell="B4" zoomScaleNormal="100" zoomScaleSheetLayoutView="100" workbookViewId="0">
      <selection activeCell="C7" sqref="C7:K38"/>
    </sheetView>
  </sheetViews>
  <sheetFormatPr defaultRowHeight="15" x14ac:dyDescent="0.25"/>
  <cols>
    <col min="1" max="1" width="5.28515625" customWidth="1"/>
    <col min="2" max="2" width="59.42578125" customWidth="1"/>
    <col min="3" max="3" width="10.5703125" customWidth="1"/>
    <col min="4" max="11" width="10.85546875" customWidth="1"/>
  </cols>
  <sheetData>
    <row r="1" spans="1:11" x14ac:dyDescent="0.25">
      <c r="A1" s="588"/>
      <c r="B1" s="588"/>
      <c r="C1" s="588"/>
      <c r="D1" s="588"/>
      <c r="E1" s="588"/>
      <c r="F1" s="588"/>
      <c r="G1" s="588"/>
      <c r="H1" s="588"/>
      <c r="I1" s="588"/>
      <c r="J1" s="588"/>
      <c r="K1" s="588"/>
    </row>
    <row r="2" spans="1:11" ht="30" customHeight="1" x14ac:dyDescent="0.25">
      <c r="A2" s="585" t="s">
        <v>803</v>
      </c>
      <c r="B2" s="585"/>
      <c r="C2" s="585"/>
      <c r="D2" s="585"/>
      <c r="E2" s="585"/>
      <c r="F2" s="585"/>
      <c r="G2" s="585"/>
      <c r="H2" s="585"/>
      <c r="I2" s="585"/>
      <c r="J2" s="585"/>
      <c r="K2" s="585"/>
    </row>
    <row r="3" spans="1:11" ht="15" customHeight="1" x14ac:dyDescent="0.25">
      <c r="A3" s="586" t="s">
        <v>758</v>
      </c>
      <c r="B3" s="586"/>
      <c r="C3" s="586"/>
      <c r="D3" s="586"/>
      <c r="E3" s="586"/>
      <c r="F3" s="586"/>
      <c r="G3" s="586"/>
      <c r="H3" s="586"/>
      <c r="I3" s="586"/>
      <c r="J3" s="586"/>
      <c r="K3" s="586"/>
    </row>
    <row r="4" spans="1:11" x14ac:dyDescent="0.25">
      <c r="A4" s="587"/>
      <c r="B4" s="587"/>
      <c r="C4" s="587"/>
      <c r="D4" s="587"/>
      <c r="E4" s="587"/>
      <c r="F4" s="587"/>
      <c r="G4" s="587"/>
      <c r="H4" s="587"/>
      <c r="I4" s="587"/>
      <c r="J4" s="587"/>
      <c r="K4" s="587"/>
    </row>
    <row r="5" spans="1:11" x14ac:dyDescent="0.25">
      <c r="A5" s="589" t="s">
        <v>17</v>
      </c>
      <c r="B5" s="591" t="s">
        <v>40</v>
      </c>
      <c r="C5" s="591" t="s">
        <v>759</v>
      </c>
      <c r="D5" s="584" t="s">
        <v>20</v>
      </c>
      <c r="E5" s="584"/>
      <c r="F5" s="584"/>
      <c r="G5" s="584"/>
      <c r="H5" s="584"/>
      <c r="I5" s="584"/>
      <c r="J5" s="584"/>
      <c r="K5" s="584"/>
    </row>
    <row r="6" spans="1:11" ht="20.25" customHeight="1" x14ac:dyDescent="0.25">
      <c r="A6" s="590"/>
      <c r="B6" s="592"/>
      <c r="C6" s="592"/>
      <c r="D6" s="439">
        <v>2023</v>
      </c>
      <c r="E6" s="439">
        <v>2024</v>
      </c>
      <c r="F6" s="439">
        <v>2025</v>
      </c>
      <c r="G6" s="440">
        <v>2026</v>
      </c>
      <c r="H6" s="439">
        <v>2027</v>
      </c>
      <c r="I6" s="439">
        <v>2028</v>
      </c>
      <c r="J6" s="440">
        <v>2029</v>
      </c>
      <c r="K6" s="439">
        <v>2030</v>
      </c>
    </row>
    <row r="7" spans="1:11" x14ac:dyDescent="0.25">
      <c r="A7" s="90" t="s">
        <v>103</v>
      </c>
      <c r="B7" s="419" t="s">
        <v>760</v>
      </c>
      <c r="C7" s="143"/>
      <c r="D7" s="144"/>
      <c r="E7" s="144"/>
      <c r="F7" s="144"/>
      <c r="G7" s="144"/>
      <c r="H7" s="144"/>
      <c r="I7" s="144"/>
      <c r="J7" s="144"/>
      <c r="K7" s="144"/>
    </row>
    <row r="8" spans="1:11" x14ac:dyDescent="0.25">
      <c r="A8" s="90" t="s">
        <v>75</v>
      </c>
      <c r="B8" s="419" t="s">
        <v>761</v>
      </c>
      <c r="C8" s="143"/>
      <c r="D8" s="144"/>
      <c r="E8" s="144"/>
      <c r="F8" s="144"/>
      <c r="G8" s="144"/>
      <c r="H8" s="144"/>
      <c r="I8" s="144"/>
      <c r="J8" s="144"/>
      <c r="K8" s="144"/>
    </row>
    <row r="9" spans="1:11" x14ac:dyDescent="0.25">
      <c r="A9" s="90" t="s">
        <v>77</v>
      </c>
      <c r="B9" s="419" t="s">
        <v>762</v>
      </c>
      <c r="C9" s="143"/>
      <c r="D9" s="144"/>
      <c r="E9" s="144"/>
      <c r="F9" s="144"/>
      <c r="G9" s="144"/>
      <c r="H9" s="144"/>
      <c r="I9" s="144"/>
      <c r="J9" s="144"/>
      <c r="K9" s="144"/>
    </row>
    <row r="10" spans="1:11" x14ac:dyDescent="0.25">
      <c r="A10" s="90" t="s">
        <v>79</v>
      </c>
      <c r="B10" s="419" t="s">
        <v>763</v>
      </c>
      <c r="C10" s="143"/>
      <c r="D10" s="144"/>
      <c r="E10" s="144"/>
      <c r="F10" s="144"/>
      <c r="G10" s="144"/>
      <c r="H10" s="144"/>
      <c r="I10" s="144"/>
      <c r="J10" s="144"/>
      <c r="K10" s="144"/>
    </row>
    <row r="11" spans="1:11" ht="25.5" x14ac:dyDescent="0.25">
      <c r="A11" s="90" t="s">
        <v>81</v>
      </c>
      <c r="B11" s="419" t="s">
        <v>764</v>
      </c>
      <c r="C11" s="143"/>
      <c r="D11" s="441"/>
      <c r="E11" s="441"/>
      <c r="F11" s="441"/>
      <c r="G11" s="441"/>
      <c r="H11" s="441"/>
      <c r="I11" s="441"/>
      <c r="J11" s="441"/>
      <c r="K11" s="441"/>
    </row>
    <row r="12" spans="1:11" x14ac:dyDescent="0.25">
      <c r="A12" s="90" t="s">
        <v>83</v>
      </c>
      <c r="B12" s="419" t="s">
        <v>765</v>
      </c>
      <c r="C12" s="143"/>
      <c r="D12" s="143"/>
      <c r="E12" s="143"/>
      <c r="F12" s="143"/>
      <c r="G12" s="143"/>
      <c r="H12" s="143"/>
      <c r="I12" s="143"/>
      <c r="J12" s="143"/>
      <c r="K12" s="143"/>
    </row>
    <row r="13" spans="1:11" x14ac:dyDescent="0.25">
      <c r="A13" s="90" t="s">
        <v>163</v>
      </c>
      <c r="B13" s="419" t="s">
        <v>766</v>
      </c>
      <c r="C13" s="143"/>
      <c r="D13" s="143"/>
      <c r="E13" s="143"/>
      <c r="F13" s="143"/>
      <c r="G13" s="143"/>
      <c r="H13" s="143"/>
      <c r="I13" s="143"/>
      <c r="J13" s="143"/>
      <c r="K13" s="143"/>
    </row>
    <row r="14" spans="1:11" x14ac:dyDescent="0.25">
      <c r="A14" s="90" t="s">
        <v>164</v>
      </c>
      <c r="B14" s="419" t="s">
        <v>767</v>
      </c>
      <c r="C14" s="143"/>
      <c r="D14" s="144"/>
      <c r="E14" s="144"/>
      <c r="F14" s="144"/>
      <c r="G14" s="144"/>
      <c r="H14" s="144"/>
      <c r="I14" s="144"/>
      <c r="J14" s="144"/>
      <c r="K14" s="144"/>
    </row>
    <row r="15" spans="1:11" ht="25.5" x14ac:dyDescent="0.25">
      <c r="A15" s="90" t="s">
        <v>166</v>
      </c>
      <c r="B15" s="419" t="s">
        <v>996</v>
      </c>
      <c r="C15" s="143"/>
      <c r="D15" s="144"/>
      <c r="E15" s="144"/>
      <c r="F15" s="144"/>
      <c r="G15" s="144"/>
      <c r="H15" s="144"/>
      <c r="I15" s="144"/>
      <c r="J15" s="144"/>
      <c r="K15" s="144"/>
    </row>
    <row r="16" spans="1:11" x14ac:dyDescent="0.25">
      <c r="A16" s="90" t="s">
        <v>85</v>
      </c>
      <c r="B16" s="419" t="s">
        <v>768</v>
      </c>
      <c r="C16" s="143"/>
      <c r="D16" s="418"/>
      <c r="E16" s="418"/>
      <c r="F16" s="418"/>
      <c r="G16" s="418"/>
      <c r="H16" s="418"/>
      <c r="I16" s="418"/>
      <c r="J16" s="418"/>
      <c r="K16" s="418"/>
    </row>
    <row r="17" spans="1:11" x14ac:dyDescent="0.25">
      <c r="A17" s="90" t="s">
        <v>87</v>
      </c>
      <c r="B17" s="419" t="s">
        <v>769</v>
      </c>
      <c r="C17" s="442"/>
      <c r="D17" s="420"/>
      <c r="E17" s="420"/>
      <c r="F17" s="420"/>
      <c r="G17" s="420"/>
      <c r="H17" s="420"/>
      <c r="I17" s="420"/>
      <c r="J17" s="420"/>
      <c r="K17" s="420"/>
    </row>
    <row r="18" spans="1:11" x14ac:dyDescent="0.25">
      <c r="A18" s="90" t="s">
        <v>89</v>
      </c>
      <c r="B18" s="419" t="s">
        <v>770</v>
      </c>
      <c r="C18" s="418"/>
      <c r="D18" s="144"/>
      <c r="E18" s="144"/>
      <c r="F18" s="144"/>
      <c r="G18" s="144"/>
      <c r="H18" s="144"/>
      <c r="I18" s="144"/>
      <c r="J18" s="144"/>
      <c r="K18" s="144"/>
    </row>
    <row r="19" spans="1:11" x14ac:dyDescent="0.25">
      <c r="A19" s="90" t="s">
        <v>66</v>
      </c>
      <c r="B19" s="419" t="s">
        <v>771</v>
      </c>
      <c r="C19" s="418"/>
      <c r="D19" s="144"/>
      <c r="E19" s="144"/>
      <c r="F19" s="144"/>
      <c r="G19" s="144"/>
      <c r="H19" s="144"/>
      <c r="I19" s="144"/>
      <c r="J19" s="144"/>
      <c r="K19" s="144"/>
    </row>
    <row r="20" spans="1:11" x14ac:dyDescent="0.25">
      <c r="A20" s="90" t="s">
        <v>93</v>
      </c>
      <c r="B20" s="419" t="s">
        <v>772</v>
      </c>
      <c r="C20" s="418"/>
      <c r="D20" s="443"/>
      <c r="E20" s="443"/>
      <c r="F20" s="443"/>
      <c r="G20" s="443"/>
      <c r="H20" s="443"/>
      <c r="I20" s="443"/>
      <c r="J20" s="443"/>
      <c r="K20" s="443"/>
    </row>
    <row r="21" spans="1:11" ht="15" customHeight="1" x14ac:dyDescent="0.25">
      <c r="A21" s="90" t="s">
        <v>99</v>
      </c>
      <c r="B21" s="419" t="s">
        <v>773</v>
      </c>
      <c r="C21" s="444"/>
      <c r="D21" s="445"/>
      <c r="E21" s="445"/>
      <c r="F21" s="445"/>
      <c r="G21" s="445"/>
      <c r="H21" s="445"/>
      <c r="I21" s="445"/>
      <c r="J21" s="445"/>
      <c r="K21" s="445"/>
    </row>
    <row r="22" spans="1:11" x14ac:dyDescent="0.25">
      <c r="A22" s="90" t="s">
        <v>261</v>
      </c>
      <c r="B22" s="419" t="s">
        <v>774</v>
      </c>
      <c r="C22" s="444"/>
      <c r="D22" s="445"/>
      <c r="E22" s="445"/>
      <c r="F22" s="445"/>
      <c r="G22" s="445"/>
      <c r="H22" s="445"/>
      <c r="I22" s="445"/>
      <c r="J22" s="445"/>
      <c r="K22" s="445"/>
    </row>
    <row r="23" spans="1:11" ht="14.25" customHeight="1" x14ac:dyDescent="0.25">
      <c r="A23" s="90" t="s">
        <v>482</v>
      </c>
      <c r="B23" s="419" t="s">
        <v>775</v>
      </c>
      <c r="C23" s="446"/>
      <c r="D23" s="143"/>
      <c r="E23" s="143"/>
      <c r="F23" s="143"/>
      <c r="G23" s="143"/>
      <c r="H23" s="143"/>
      <c r="I23" s="143"/>
      <c r="J23" s="143"/>
      <c r="K23" s="143"/>
    </row>
    <row r="24" spans="1:11" x14ac:dyDescent="0.25">
      <c r="A24" s="90" t="s">
        <v>484</v>
      </c>
      <c r="B24" s="419" t="s">
        <v>776</v>
      </c>
      <c r="C24" s="418"/>
      <c r="D24" s="143"/>
      <c r="E24" s="143"/>
      <c r="F24" s="143"/>
      <c r="G24" s="143"/>
      <c r="H24" s="143"/>
      <c r="I24" s="143"/>
      <c r="J24" s="143"/>
      <c r="K24" s="143"/>
    </row>
    <row r="25" spans="1:11" x14ac:dyDescent="0.25">
      <c r="A25" s="90" t="s">
        <v>486</v>
      </c>
      <c r="B25" s="419" t="s">
        <v>777</v>
      </c>
      <c r="C25" s="447"/>
      <c r="D25" s="143"/>
      <c r="E25" s="143"/>
      <c r="F25" s="143"/>
      <c r="G25" s="144"/>
      <c r="H25" s="143"/>
      <c r="I25" s="143"/>
      <c r="J25" s="143"/>
      <c r="K25" s="143"/>
    </row>
    <row r="26" spans="1:11" x14ac:dyDescent="0.25">
      <c r="A26" s="90" t="s">
        <v>570</v>
      </c>
      <c r="B26" s="419" t="s">
        <v>778</v>
      </c>
      <c r="C26" s="448"/>
      <c r="D26" s="418"/>
      <c r="E26" s="418"/>
      <c r="F26" s="418"/>
      <c r="G26" s="418"/>
      <c r="H26" s="418"/>
      <c r="I26" s="418"/>
      <c r="J26" s="418"/>
      <c r="K26" s="418"/>
    </row>
    <row r="27" spans="1:11" x14ac:dyDescent="0.25">
      <c r="A27" s="90" t="s">
        <v>779</v>
      </c>
      <c r="B27" s="419" t="s">
        <v>780</v>
      </c>
      <c r="C27" s="147"/>
      <c r="D27" s="418"/>
      <c r="E27" s="418"/>
      <c r="F27" s="418"/>
      <c r="G27" s="418"/>
      <c r="H27" s="418"/>
      <c r="I27" s="418"/>
      <c r="J27" s="418"/>
      <c r="K27" s="418"/>
    </row>
    <row r="28" spans="1:11" x14ac:dyDescent="0.25">
      <c r="A28" s="90" t="s">
        <v>781</v>
      </c>
      <c r="B28" s="419" t="s">
        <v>782</v>
      </c>
      <c r="C28" s="147"/>
      <c r="D28" s="418"/>
      <c r="E28" s="418"/>
      <c r="F28" s="418"/>
      <c r="G28" s="418"/>
      <c r="H28" s="418"/>
      <c r="I28" s="418"/>
      <c r="J28" s="418"/>
      <c r="K28" s="418"/>
    </row>
    <row r="29" spans="1:11" x14ac:dyDescent="0.25">
      <c r="A29" s="90" t="s">
        <v>783</v>
      </c>
      <c r="B29" s="419" t="s">
        <v>784</v>
      </c>
      <c r="C29" s="147"/>
      <c r="D29" s="418"/>
      <c r="E29" s="418"/>
      <c r="F29" s="418"/>
      <c r="G29" s="418"/>
      <c r="H29" s="418"/>
      <c r="I29" s="418"/>
      <c r="J29" s="418"/>
      <c r="K29" s="418"/>
    </row>
    <row r="30" spans="1:11" x14ac:dyDescent="0.25">
      <c r="A30" s="90" t="s">
        <v>785</v>
      </c>
      <c r="B30" s="417" t="s">
        <v>786</v>
      </c>
      <c r="C30" s="143"/>
      <c r="D30" s="418"/>
      <c r="E30" s="418"/>
      <c r="F30" s="418"/>
      <c r="G30" s="418"/>
      <c r="H30" s="418"/>
      <c r="I30" s="418"/>
      <c r="J30" s="418"/>
      <c r="K30" s="418"/>
    </row>
    <row r="31" spans="1:11" x14ac:dyDescent="0.25">
      <c r="A31" s="90" t="s">
        <v>787</v>
      </c>
      <c r="B31" s="419" t="s">
        <v>788</v>
      </c>
      <c r="C31" s="449"/>
      <c r="D31" s="418"/>
      <c r="E31" s="418"/>
      <c r="F31" s="418"/>
      <c r="G31" s="418"/>
      <c r="H31" s="418"/>
      <c r="I31" s="418"/>
      <c r="J31" s="418"/>
      <c r="K31" s="418"/>
    </row>
    <row r="32" spans="1:11" x14ac:dyDescent="0.25">
      <c r="A32" s="90" t="s">
        <v>789</v>
      </c>
      <c r="B32" s="419" t="s">
        <v>790</v>
      </c>
      <c r="C32" s="450"/>
      <c r="D32" s="418"/>
      <c r="E32" s="418"/>
      <c r="F32" s="418"/>
      <c r="G32" s="418"/>
      <c r="H32" s="418"/>
      <c r="I32" s="418"/>
      <c r="J32" s="418"/>
      <c r="K32" s="418"/>
    </row>
    <row r="33" spans="1:11" x14ac:dyDescent="0.25">
      <c r="A33" s="90" t="s">
        <v>791</v>
      </c>
      <c r="B33" s="419" t="s">
        <v>792</v>
      </c>
      <c r="C33" s="418"/>
      <c r="D33" s="450"/>
      <c r="E33" s="450"/>
      <c r="F33" s="450"/>
      <c r="G33" s="450"/>
      <c r="H33" s="450"/>
      <c r="I33" s="450"/>
      <c r="J33" s="450"/>
      <c r="K33" s="450"/>
    </row>
    <row r="34" spans="1:11" x14ac:dyDescent="0.25">
      <c r="A34" s="90" t="s">
        <v>793</v>
      </c>
      <c r="B34" s="419" t="s">
        <v>794</v>
      </c>
      <c r="C34" s="418"/>
      <c r="D34" s="441"/>
      <c r="E34" s="441"/>
      <c r="F34" s="441"/>
      <c r="G34" s="441"/>
      <c r="H34" s="441"/>
      <c r="I34" s="441"/>
      <c r="J34" s="441"/>
      <c r="K34" s="441"/>
    </row>
    <row r="35" spans="1:11" x14ac:dyDescent="0.25">
      <c r="A35" s="90" t="s">
        <v>795</v>
      </c>
      <c r="B35" s="419" t="s">
        <v>796</v>
      </c>
      <c r="C35" s="418"/>
      <c r="D35" s="144"/>
      <c r="E35" s="144"/>
      <c r="F35" s="144"/>
      <c r="G35" s="144"/>
      <c r="H35" s="144"/>
      <c r="I35" s="144"/>
      <c r="J35" s="144"/>
      <c r="K35" s="144"/>
    </row>
    <row r="36" spans="1:11" ht="25.5" x14ac:dyDescent="0.25">
      <c r="A36" s="90" t="s">
        <v>797</v>
      </c>
      <c r="B36" s="419" t="s">
        <v>798</v>
      </c>
      <c r="C36" s="418"/>
      <c r="D36" s="441"/>
      <c r="E36" s="441"/>
      <c r="F36" s="441"/>
      <c r="G36" s="441"/>
      <c r="H36" s="441"/>
      <c r="I36" s="441"/>
      <c r="J36" s="441"/>
      <c r="K36" s="441"/>
    </row>
    <row r="37" spans="1:11" x14ac:dyDescent="0.25">
      <c r="A37" s="90" t="s">
        <v>799</v>
      </c>
      <c r="B37" s="419" t="s">
        <v>800</v>
      </c>
      <c r="C37" s="418"/>
      <c r="D37" s="441"/>
      <c r="E37" s="441"/>
      <c r="F37" s="441"/>
      <c r="G37" s="441"/>
      <c r="H37" s="441"/>
      <c r="I37" s="441"/>
      <c r="J37" s="441"/>
      <c r="K37" s="441"/>
    </row>
    <row r="38" spans="1:11" x14ac:dyDescent="0.25">
      <c r="A38" s="90" t="s">
        <v>801</v>
      </c>
      <c r="B38" s="419" t="s">
        <v>802</v>
      </c>
      <c r="C38" s="418"/>
      <c r="D38" s="441"/>
      <c r="E38" s="441"/>
      <c r="F38" s="441"/>
      <c r="G38" s="441"/>
      <c r="H38" s="441"/>
      <c r="I38" s="441"/>
      <c r="J38" s="441"/>
      <c r="K38" s="441"/>
    </row>
  </sheetData>
  <mergeCells count="8">
    <mergeCell ref="D5:K5"/>
    <mergeCell ref="A2:K2"/>
    <mergeCell ref="A3:K3"/>
    <mergeCell ref="A4:K4"/>
    <mergeCell ref="A1:K1"/>
    <mergeCell ref="A5:A6"/>
    <mergeCell ref="B5:B6"/>
    <mergeCell ref="C5:C6"/>
  </mergeCells>
  <pageMargins left="0.70866141732283472" right="0.70866141732283472" top="0.74803149606299213" bottom="0.74803149606299213" header="0.31496062992125984" footer="0.31496062992125984"/>
  <pageSetup paperSize="9" scale="8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tabColor rgb="FF92D050"/>
    <pageSetUpPr fitToPage="1"/>
  </sheetPr>
  <dimension ref="A1:K32"/>
  <sheetViews>
    <sheetView view="pageBreakPreview" zoomScaleNormal="100" zoomScaleSheetLayoutView="100" workbookViewId="0">
      <pane ySplit="5" topLeftCell="A6" activePane="bottomLeft" state="frozen"/>
      <selection activeCell="G28" sqref="G28"/>
      <selection pane="bottomLeft" activeCell="G28" sqref="G28"/>
    </sheetView>
  </sheetViews>
  <sheetFormatPr defaultColWidth="8.85546875" defaultRowHeight="15" x14ac:dyDescent="0.25"/>
  <cols>
    <col min="1" max="1" width="6.85546875" style="69" customWidth="1"/>
    <col min="2" max="2" width="43" style="69" customWidth="1"/>
    <col min="3" max="10" width="11.28515625" style="69" customWidth="1"/>
    <col min="11" max="16384" width="8.85546875" style="69"/>
  </cols>
  <sheetData>
    <row r="1" spans="1:11" ht="30" customHeight="1" x14ac:dyDescent="0.25">
      <c r="A1" s="632" t="s">
        <v>1016</v>
      </c>
      <c r="B1" s="632"/>
      <c r="C1" s="632"/>
      <c r="D1" s="632"/>
      <c r="E1" s="632"/>
      <c r="F1" s="632"/>
      <c r="G1" s="632"/>
      <c r="H1" s="632"/>
      <c r="I1" s="632"/>
      <c r="J1" s="632"/>
    </row>
    <row r="2" spans="1:11" ht="15" customHeight="1" x14ac:dyDescent="0.25">
      <c r="A2" s="630" t="s">
        <v>172</v>
      </c>
      <c r="B2" s="630"/>
      <c r="C2" s="630"/>
      <c r="D2" s="630"/>
      <c r="E2" s="630"/>
      <c r="F2" s="630"/>
      <c r="G2" s="630"/>
      <c r="H2" s="630"/>
      <c r="I2" s="630"/>
      <c r="J2" s="630"/>
    </row>
    <row r="3" spans="1:11" ht="15" customHeight="1" x14ac:dyDescent="0.25">
      <c r="A3" s="631" t="s">
        <v>16</v>
      </c>
      <c r="B3" s="631"/>
      <c r="C3" s="631"/>
      <c r="D3" s="631"/>
      <c r="E3" s="631"/>
      <c r="F3" s="631"/>
      <c r="G3" s="631"/>
      <c r="H3" s="631"/>
      <c r="I3" s="631"/>
      <c r="J3" s="631"/>
      <c r="K3" s="104"/>
    </row>
    <row r="4" spans="1:11" ht="15" customHeight="1" x14ac:dyDescent="0.25">
      <c r="A4" s="633" t="s">
        <v>17</v>
      </c>
      <c r="B4" s="633" t="s">
        <v>173</v>
      </c>
      <c r="C4" s="628" t="s">
        <v>20</v>
      </c>
      <c r="D4" s="629"/>
      <c r="E4" s="629"/>
      <c r="F4" s="629"/>
      <c r="G4" s="629"/>
      <c r="H4" s="629"/>
      <c r="I4" s="629"/>
      <c r="J4" s="629"/>
    </row>
    <row r="5" spans="1:11" ht="27" customHeight="1" x14ac:dyDescent="0.25">
      <c r="A5" s="590"/>
      <c r="B5" s="590"/>
      <c r="C5" s="93">
        <v>2023</v>
      </c>
      <c r="D5" s="93">
        <v>2024</v>
      </c>
      <c r="E5" s="93">
        <v>2025</v>
      </c>
      <c r="F5" s="93">
        <v>2026</v>
      </c>
      <c r="G5" s="93">
        <v>2027</v>
      </c>
      <c r="H5" s="93">
        <v>2028</v>
      </c>
      <c r="I5" s="93">
        <v>2029</v>
      </c>
      <c r="J5" s="93">
        <v>2030</v>
      </c>
    </row>
    <row r="6" spans="1:11" ht="27" customHeight="1" x14ac:dyDescent="0.25">
      <c r="A6" s="91" t="s">
        <v>103</v>
      </c>
      <c r="B6" s="99" t="s">
        <v>174</v>
      </c>
      <c r="C6" s="248"/>
      <c r="D6" s="248"/>
      <c r="E6" s="248"/>
      <c r="F6" s="248"/>
      <c r="G6" s="248"/>
      <c r="H6" s="248"/>
      <c r="I6" s="248"/>
      <c r="J6" s="248"/>
    </row>
    <row r="7" spans="1:11" ht="15" customHeight="1" x14ac:dyDescent="0.25">
      <c r="A7" s="91" t="s">
        <v>75</v>
      </c>
      <c r="B7" s="99" t="s">
        <v>175</v>
      </c>
      <c r="C7" s="248"/>
      <c r="D7" s="248"/>
      <c r="E7" s="248"/>
      <c r="F7" s="248"/>
      <c r="G7" s="248"/>
      <c r="H7" s="248"/>
      <c r="I7" s="248"/>
      <c r="J7" s="248"/>
    </row>
    <row r="8" spans="1:11" ht="15" customHeight="1" x14ac:dyDescent="0.25">
      <c r="A8" s="82"/>
      <c r="B8" s="103" t="s">
        <v>65</v>
      </c>
      <c r="C8" s="249"/>
      <c r="D8" s="250"/>
      <c r="E8" s="250"/>
      <c r="F8" s="250"/>
      <c r="G8" s="250"/>
      <c r="H8" s="250"/>
      <c r="I8" s="250"/>
      <c r="J8" s="250"/>
    </row>
    <row r="9" spans="1:11" ht="15" customHeight="1" x14ac:dyDescent="0.25">
      <c r="A9" s="102" t="s">
        <v>176</v>
      </c>
      <c r="B9" s="101" t="s">
        <v>177</v>
      </c>
      <c r="C9" s="251"/>
      <c r="D9" s="251"/>
      <c r="E9" s="251"/>
      <c r="F9" s="251"/>
      <c r="G9" s="251"/>
      <c r="H9" s="251"/>
      <c r="I9" s="251"/>
      <c r="J9" s="251"/>
    </row>
    <row r="10" spans="1:11" ht="25.5" x14ac:dyDescent="0.25">
      <c r="A10" s="91" t="s">
        <v>178</v>
      </c>
      <c r="B10" s="99" t="s">
        <v>179</v>
      </c>
      <c r="C10" s="248"/>
      <c r="D10" s="248"/>
      <c r="E10" s="248"/>
      <c r="F10" s="248"/>
      <c r="G10" s="248"/>
      <c r="H10" s="248"/>
      <c r="I10" s="248"/>
      <c r="J10" s="248"/>
    </row>
    <row r="11" spans="1:11" ht="15" customHeight="1" x14ac:dyDescent="0.25">
      <c r="A11" s="91" t="s">
        <v>180</v>
      </c>
      <c r="B11" s="99" t="s">
        <v>181</v>
      </c>
      <c r="C11" s="248"/>
      <c r="D11" s="248"/>
      <c r="E11" s="248"/>
      <c r="F11" s="248"/>
      <c r="G11" s="248"/>
      <c r="H11" s="248"/>
      <c r="I11" s="248"/>
      <c r="J11" s="248"/>
    </row>
    <row r="12" spans="1:11" x14ac:dyDescent="0.25">
      <c r="A12" s="91" t="s">
        <v>182</v>
      </c>
      <c r="B12" s="19" t="s">
        <v>855</v>
      </c>
      <c r="C12" s="252"/>
      <c r="D12" s="252"/>
      <c r="E12" s="252"/>
      <c r="F12" s="252"/>
      <c r="G12" s="252"/>
      <c r="H12" s="252"/>
      <c r="I12" s="252"/>
      <c r="J12" s="252"/>
    </row>
    <row r="13" spans="1:11" x14ac:dyDescent="0.25">
      <c r="A13" s="91" t="s">
        <v>183</v>
      </c>
      <c r="B13" s="19" t="s">
        <v>184</v>
      </c>
      <c r="C13" s="252"/>
      <c r="D13" s="253"/>
      <c r="E13" s="253"/>
      <c r="F13" s="253"/>
      <c r="G13" s="253"/>
      <c r="H13" s="253"/>
      <c r="I13" s="253"/>
      <c r="J13" s="253"/>
    </row>
    <row r="14" spans="1:11" ht="15" customHeight="1" x14ac:dyDescent="0.25">
      <c r="A14" s="91" t="s">
        <v>77</v>
      </c>
      <c r="B14" s="99" t="s">
        <v>185</v>
      </c>
      <c r="C14" s="252"/>
      <c r="D14" s="252"/>
      <c r="E14" s="252"/>
      <c r="F14" s="252"/>
      <c r="G14" s="252"/>
      <c r="H14" s="252"/>
      <c r="I14" s="252"/>
      <c r="J14" s="252"/>
    </row>
    <row r="15" spans="1:11" ht="15" customHeight="1" x14ac:dyDescent="0.25">
      <c r="A15" s="91" t="s">
        <v>79</v>
      </c>
      <c r="B15" s="99" t="s">
        <v>186</v>
      </c>
      <c r="C15" s="252"/>
      <c r="D15" s="252"/>
      <c r="E15" s="252"/>
      <c r="F15" s="252"/>
      <c r="G15" s="252"/>
      <c r="H15" s="252"/>
      <c r="I15" s="252"/>
      <c r="J15" s="252"/>
    </row>
    <row r="16" spans="1:11" ht="25.5" x14ac:dyDescent="0.25">
      <c r="A16" s="91" t="s">
        <v>114</v>
      </c>
      <c r="B16" s="99" t="s">
        <v>187</v>
      </c>
      <c r="C16" s="254"/>
      <c r="D16" s="254"/>
      <c r="E16" s="254"/>
      <c r="F16" s="254"/>
      <c r="G16" s="254"/>
      <c r="H16" s="254"/>
      <c r="I16" s="254"/>
      <c r="J16" s="254"/>
    </row>
    <row r="17" spans="1:10" ht="15" customHeight="1" x14ac:dyDescent="0.25">
      <c r="A17" s="91" t="s">
        <v>116</v>
      </c>
      <c r="B17" s="99" t="s">
        <v>188</v>
      </c>
      <c r="C17" s="252"/>
      <c r="D17" s="255"/>
      <c r="E17" s="255"/>
      <c r="F17" s="255"/>
      <c r="G17" s="255"/>
      <c r="H17" s="255"/>
      <c r="I17" s="255"/>
      <c r="J17" s="255"/>
    </row>
    <row r="18" spans="1:10" ht="15" customHeight="1" x14ac:dyDescent="0.25">
      <c r="A18" s="82"/>
      <c r="B18" s="103" t="s">
        <v>65</v>
      </c>
      <c r="C18" s="256"/>
      <c r="D18" s="257"/>
      <c r="E18" s="257"/>
      <c r="F18" s="257"/>
      <c r="G18" s="257"/>
      <c r="H18" s="257"/>
      <c r="I18" s="257"/>
      <c r="J18" s="257"/>
    </row>
    <row r="19" spans="1:10" ht="15" customHeight="1" x14ac:dyDescent="0.25">
      <c r="A19" s="102" t="s">
        <v>189</v>
      </c>
      <c r="B19" s="101" t="s">
        <v>190</v>
      </c>
      <c r="C19" s="258"/>
      <c r="D19" s="258"/>
      <c r="E19" s="258"/>
      <c r="F19" s="258"/>
      <c r="G19" s="258"/>
      <c r="H19" s="258"/>
      <c r="I19" s="258"/>
      <c r="J19" s="258"/>
    </row>
    <row r="20" spans="1:10" ht="15" customHeight="1" x14ac:dyDescent="0.25">
      <c r="A20" s="91" t="s">
        <v>191</v>
      </c>
      <c r="B20" s="99" t="s">
        <v>192</v>
      </c>
      <c r="C20" s="259"/>
      <c r="D20" s="259"/>
      <c r="E20" s="259"/>
      <c r="F20" s="259"/>
      <c r="G20" s="259"/>
      <c r="H20" s="259"/>
      <c r="I20" s="259"/>
      <c r="J20" s="259"/>
    </row>
    <row r="21" spans="1:10" ht="15" customHeight="1" x14ac:dyDescent="0.25">
      <c r="A21" s="91" t="s">
        <v>193</v>
      </c>
      <c r="B21" s="99" t="s">
        <v>194</v>
      </c>
      <c r="C21" s="252"/>
      <c r="D21" s="253"/>
      <c r="E21" s="253"/>
      <c r="F21" s="253"/>
      <c r="G21" s="253"/>
      <c r="H21" s="253"/>
      <c r="I21" s="253"/>
      <c r="J21" s="253"/>
    </row>
    <row r="22" spans="1:10" ht="15" customHeight="1" x14ac:dyDescent="0.25">
      <c r="A22" s="91" t="s">
        <v>195</v>
      </c>
      <c r="B22" s="99" t="s">
        <v>196</v>
      </c>
      <c r="C22" s="252"/>
      <c r="D22" s="253"/>
      <c r="E22" s="253"/>
      <c r="F22" s="253"/>
      <c r="G22" s="253"/>
      <c r="H22" s="253"/>
      <c r="I22" s="253"/>
      <c r="J22" s="253"/>
    </row>
    <row r="23" spans="1:10" ht="15" customHeight="1" x14ac:dyDescent="0.25">
      <c r="A23" s="91" t="s">
        <v>197</v>
      </c>
      <c r="B23" s="99" t="s">
        <v>198</v>
      </c>
      <c r="C23" s="252"/>
      <c r="D23" s="252"/>
      <c r="E23" s="252"/>
      <c r="F23" s="252"/>
      <c r="G23" s="252"/>
      <c r="H23" s="252"/>
      <c r="I23" s="252"/>
      <c r="J23" s="252"/>
    </row>
    <row r="24" spans="1:10" ht="15" customHeight="1" x14ac:dyDescent="0.25">
      <c r="A24" s="91" t="s">
        <v>462</v>
      </c>
      <c r="B24" s="100" t="s">
        <v>465</v>
      </c>
      <c r="C24" s="252"/>
      <c r="D24" s="252"/>
      <c r="E24" s="252"/>
      <c r="F24" s="252"/>
      <c r="G24" s="252"/>
      <c r="H24" s="252"/>
      <c r="I24" s="252"/>
      <c r="J24" s="252"/>
    </row>
    <row r="25" spans="1:10" ht="15" customHeight="1" x14ac:dyDescent="0.25">
      <c r="A25" s="91" t="s">
        <v>463</v>
      </c>
      <c r="B25" s="100" t="s">
        <v>466</v>
      </c>
      <c r="C25" s="252"/>
      <c r="D25" s="252"/>
      <c r="E25" s="252"/>
      <c r="F25" s="252"/>
      <c r="G25" s="252"/>
      <c r="H25" s="252"/>
      <c r="I25" s="252"/>
      <c r="J25" s="252"/>
    </row>
    <row r="26" spans="1:10" ht="15" customHeight="1" x14ac:dyDescent="0.25">
      <c r="A26" s="91" t="s">
        <v>464</v>
      </c>
      <c r="B26" s="100" t="s">
        <v>467</v>
      </c>
      <c r="C26" s="252"/>
      <c r="D26" s="252"/>
      <c r="E26" s="252"/>
      <c r="F26" s="252"/>
      <c r="G26" s="252"/>
      <c r="H26" s="252"/>
      <c r="I26" s="252"/>
      <c r="J26" s="252"/>
    </row>
    <row r="27" spans="1:10" ht="15" customHeight="1" x14ac:dyDescent="0.25">
      <c r="A27" s="91" t="s">
        <v>81</v>
      </c>
      <c r="B27" s="99" t="s">
        <v>199</v>
      </c>
      <c r="C27" s="252"/>
      <c r="D27" s="253"/>
      <c r="E27" s="253"/>
      <c r="F27" s="253"/>
      <c r="G27" s="253"/>
      <c r="H27" s="253"/>
      <c r="I27" s="253"/>
      <c r="J27" s="253"/>
    </row>
    <row r="28" spans="1:10" ht="15" customHeight="1" x14ac:dyDescent="0.25">
      <c r="A28" s="91" t="s">
        <v>119</v>
      </c>
      <c r="B28" s="99" t="s">
        <v>200</v>
      </c>
      <c r="C28" s="252"/>
      <c r="D28" s="252"/>
      <c r="E28" s="252"/>
      <c r="F28" s="252"/>
      <c r="G28" s="252"/>
      <c r="H28" s="252"/>
      <c r="I28" s="252"/>
      <c r="J28" s="252"/>
    </row>
    <row r="29" spans="1:10" ht="15" customHeight="1" x14ac:dyDescent="0.25">
      <c r="A29" s="91" t="s">
        <v>134</v>
      </c>
      <c r="B29" s="99" t="s">
        <v>92</v>
      </c>
      <c r="C29" s="252"/>
      <c r="D29" s="252"/>
      <c r="E29" s="252"/>
      <c r="F29" s="252"/>
      <c r="G29" s="252"/>
      <c r="H29" s="252"/>
      <c r="I29" s="252"/>
      <c r="J29" s="252"/>
    </row>
    <row r="30" spans="1:10" ht="15" customHeight="1" x14ac:dyDescent="0.25">
      <c r="A30" s="91"/>
      <c r="B30" s="99" t="s">
        <v>65</v>
      </c>
      <c r="C30" s="252"/>
      <c r="D30" s="253"/>
      <c r="E30" s="253"/>
      <c r="F30" s="253"/>
      <c r="G30" s="253"/>
      <c r="H30" s="253"/>
      <c r="I30" s="253"/>
      <c r="J30" s="253"/>
    </row>
    <row r="31" spans="1:10" ht="15" customHeight="1" x14ac:dyDescent="0.25">
      <c r="A31" s="91" t="s">
        <v>136</v>
      </c>
      <c r="B31" s="99" t="s">
        <v>201</v>
      </c>
      <c r="C31" s="252"/>
      <c r="D31" s="252"/>
      <c r="E31" s="252"/>
      <c r="F31" s="252"/>
      <c r="G31" s="252"/>
      <c r="H31" s="252"/>
      <c r="I31" s="252"/>
      <c r="J31" s="252"/>
    </row>
    <row r="32" spans="1:10" ht="15" customHeight="1" x14ac:dyDescent="0.25">
      <c r="A32" s="91" t="s">
        <v>137</v>
      </c>
      <c r="B32" s="99" t="s">
        <v>202</v>
      </c>
      <c r="C32" s="252"/>
      <c r="D32" s="252"/>
      <c r="E32" s="252"/>
      <c r="F32" s="252"/>
      <c r="G32" s="252"/>
      <c r="H32" s="252"/>
      <c r="I32" s="252"/>
      <c r="J32" s="252"/>
    </row>
  </sheetData>
  <mergeCells count="6">
    <mergeCell ref="C4:J4"/>
    <mergeCell ref="A2:J2"/>
    <mergeCell ref="A3:J3"/>
    <mergeCell ref="A1:J1"/>
    <mergeCell ref="A4:A5"/>
    <mergeCell ref="B4:B5"/>
  </mergeCells>
  <pageMargins left="0.7" right="0.7" top="0.75" bottom="0.75" header="0.3" footer="0.3"/>
  <pageSetup paperSize="9" scale="9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2">
    <tabColor rgb="FFFFC000"/>
    <pageSetUpPr fitToPage="1"/>
  </sheetPr>
  <dimension ref="A1:O57"/>
  <sheetViews>
    <sheetView view="pageBreakPreview" zoomScaleNormal="100" zoomScaleSheetLayoutView="100" workbookViewId="0">
      <pane ySplit="5" topLeftCell="A6" activePane="bottomLeft" state="frozen"/>
      <selection activeCell="G28" sqref="G28"/>
      <selection pane="bottomLeft" activeCell="G28" sqref="G28"/>
    </sheetView>
  </sheetViews>
  <sheetFormatPr defaultRowHeight="15" x14ac:dyDescent="0.25"/>
  <cols>
    <col min="1" max="1" width="4.140625" customWidth="1"/>
    <col min="2" max="2" width="63.28515625" customWidth="1"/>
    <col min="3" max="3" width="10.85546875" customWidth="1"/>
    <col min="4" max="4" width="10.42578125" customWidth="1"/>
    <col min="5" max="5" width="12.5703125" customWidth="1"/>
    <col min="6" max="6" width="13.28515625" customWidth="1"/>
    <col min="7" max="7" width="14" customWidth="1"/>
    <col min="8" max="8" width="11.85546875" customWidth="1"/>
    <col min="9" max="9" width="11.5703125" customWidth="1"/>
    <col min="10" max="10" width="12.85546875" customWidth="1"/>
  </cols>
  <sheetData>
    <row r="1" spans="1:12" ht="30" customHeight="1" x14ac:dyDescent="0.25">
      <c r="A1" s="593" t="s">
        <v>1017</v>
      </c>
      <c r="B1" s="593"/>
      <c r="C1" s="593"/>
      <c r="D1" s="593"/>
      <c r="E1" s="593"/>
      <c r="F1" s="593"/>
      <c r="G1" s="593"/>
      <c r="H1" s="593"/>
      <c r="I1" s="593"/>
      <c r="J1" s="593"/>
    </row>
    <row r="2" spans="1:12" ht="15" customHeight="1" x14ac:dyDescent="0.25">
      <c r="A2" s="635" t="s">
        <v>203</v>
      </c>
      <c r="B2" s="635"/>
      <c r="C2" s="635"/>
      <c r="D2" s="635"/>
      <c r="E2" s="635"/>
      <c r="F2" s="635"/>
      <c r="G2" s="635"/>
      <c r="H2" s="635"/>
      <c r="I2" s="635"/>
      <c r="J2" s="635"/>
    </row>
    <row r="3" spans="1:12" ht="15" customHeight="1" x14ac:dyDescent="0.25">
      <c r="A3" s="636" t="s">
        <v>16</v>
      </c>
      <c r="B3" s="636"/>
      <c r="C3" s="636"/>
      <c r="D3" s="636"/>
      <c r="E3" s="636"/>
      <c r="F3" s="636"/>
      <c r="G3" s="636"/>
      <c r="H3" s="636"/>
      <c r="I3" s="636"/>
      <c r="J3" s="636"/>
    </row>
    <row r="4" spans="1:12" ht="27" customHeight="1" x14ac:dyDescent="0.25">
      <c r="A4" s="626" t="s">
        <v>17</v>
      </c>
      <c r="B4" s="626" t="s">
        <v>40</v>
      </c>
      <c r="C4" s="621" t="s">
        <v>204</v>
      </c>
      <c r="D4" s="621"/>
      <c r="E4" s="621"/>
      <c r="F4" s="621"/>
      <c r="G4" s="621"/>
      <c r="H4" s="621"/>
      <c r="I4" s="621"/>
      <c r="J4" s="621"/>
    </row>
    <row r="5" spans="1:12" ht="27" customHeight="1" x14ac:dyDescent="0.25">
      <c r="A5" s="627"/>
      <c r="B5" s="627"/>
      <c r="C5" s="174">
        <v>2023</v>
      </c>
      <c r="D5" s="174">
        <v>2024</v>
      </c>
      <c r="E5" s="175">
        <v>2025</v>
      </c>
      <c r="F5" s="175">
        <v>2026</v>
      </c>
      <c r="G5" s="174">
        <v>2027</v>
      </c>
      <c r="H5" s="174">
        <v>2028</v>
      </c>
      <c r="I5" s="175">
        <v>2029</v>
      </c>
      <c r="J5" s="175">
        <v>2030</v>
      </c>
    </row>
    <row r="6" spans="1:12" ht="15" customHeight="1" x14ac:dyDescent="0.25">
      <c r="A6" s="14">
        <v>1</v>
      </c>
      <c r="B6" s="4" t="s">
        <v>205</v>
      </c>
      <c r="C6" s="5"/>
      <c r="D6" s="5"/>
      <c r="E6" s="5"/>
      <c r="F6" s="5"/>
      <c r="G6" s="5"/>
      <c r="H6" s="5"/>
      <c r="I6" s="5"/>
      <c r="J6" s="5"/>
    </row>
    <row r="7" spans="1:12" ht="15" customHeight="1" x14ac:dyDescent="0.25">
      <c r="A7" s="634" t="s">
        <v>75</v>
      </c>
      <c r="B7" s="4" t="s">
        <v>206</v>
      </c>
      <c r="C7" s="41"/>
      <c r="D7" s="41"/>
      <c r="E7" s="41"/>
      <c r="F7" s="41"/>
      <c r="G7" s="41"/>
      <c r="H7" s="41"/>
      <c r="I7" s="41"/>
      <c r="J7" s="41"/>
    </row>
    <row r="8" spans="1:12" ht="15" customHeight="1" x14ac:dyDescent="0.25">
      <c r="A8" s="634"/>
      <c r="B8" s="4" t="s">
        <v>207</v>
      </c>
      <c r="C8" s="399"/>
      <c r="D8" s="399"/>
      <c r="E8" s="399"/>
      <c r="F8" s="399"/>
      <c r="G8" s="399"/>
      <c r="H8" s="399"/>
      <c r="I8" s="399"/>
      <c r="J8" s="399"/>
      <c r="L8" s="158"/>
    </row>
    <row r="9" spans="1:12" ht="15" customHeight="1" x14ac:dyDescent="0.25">
      <c r="A9" s="634"/>
      <c r="B9" s="4" t="s">
        <v>208</v>
      </c>
      <c r="C9" s="41"/>
      <c r="D9" s="41"/>
      <c r="E9" s="41"/>
      <c r="F9" s="41"/>
      <c r="G9" s="41"/>
      <c r="H9" s="41"/>
      <c r="I9" s="41"/>
      <c r="J9" s="41"/>
    </row>
    <row r="10" spans="1:12" ht="15" customHeight="1" x14ac:dyDescent="0.25">
      <c r="A10" s="634" t="s">
        <v>77</v>
      </c>
      <c r="B10" s="4" t="s">
        <v>209</v>
      </c>
      <c r="C10" s="41"/>
      <c r="D10" s="41"/>
      <c r="E10" s="41"/>
      <c r="F10" s="41"/>
      <c r="G10" s="41"/>
      <c r="H10" s="41"/>
      <c r="I10" s="41"/>
      <c r="J10" s="41"/>
    </row>
    <row r="11" spans="1:12" ht="15" customHeight="1" x14ac:dyDescent="0.25">
      <c r="A11" s="634"/>
      <c r="B11" s="4" t="s">
        <v>210</v>
      </c>
      <c r="C11" s="242"/>
      <c r="D11" s="242"/>
      <c r="E11" s="242"/>
      <c r="F11" s="242"/>
      <c r="G11" s="242"/>
      <c r="H11" s="242"/>
      <c r="I11" s="242"/>
      <c r="J11" s="242"/>
    </row>
    <row r="12" spans="1:12" ht="15" customHeight="1" x14ac:dyDescent="0.25">
      <c r="A12" s="634"/>
      <c r="B12" s="4" t="s">
        <v>211</v>
      </c>
      <c r="C12" s="41"/>
      <c r="D12" s="41"/>
      <c r="E12" s="41"/>
      <c r="F12" s="41"/>
      <c r="G12" s="41"/>
      <c r="H12" s="41"/>
      <c r="I12" s="41"/>
      <c r="J12" s="41"/>
    </row>
    <row r="13" spans="1:12" ht="15" customHeight="1" x14ac:dyDescent="0.25">
      <c r="A13" s="634" t="s">
        <v>79</v>
      </c>
      <c r="B13" s="4" t="s">
        <v>212</v>
      </c>
      <c r="C13" s="41"/>
      <c r="D13" s="41"/>
      <c r="E13" s="41"/>
      <c r="F13" s="41"/>
      <c r="G13" s="41"/>
      <c r="H13" s="41"/>
      <c r="I13" s="41"/>
      <c r="J13" s="41"/>
    </row>
    <row r="14" spans="1:12" ht="15" customHeight="1" x14ac:dyDescent="0.25">
      <c r="A14" s="634"/>
      <c r="B14" s="4" t="s">
        <v>213</v>
      </c>
      <c r="C14" s="399"/>
      <c r="D14" s="399"/>
      <c r="E14" s="399"/>
      <c r="F14" s="399"/>
      <c r="G14" s="399"/>
      <c r="H14" s="399"/>
      <c r="I14" s="399"/>
      <c r="J14" s="399"/>
    </row>
    <row r="15" spans="1:12" ht="15" customHeight="1" x14ac:dyDescent="0.25">
      <c r="A15" s="634"/>
      <c r="B15" s="4" t="s">
        <v>211</v>
      </c>
      <c r="C15" s="41"/>
      <c r="D15" s="41"/>
      <c r="E15" s="41"/>
      <c r="F15" s="41"/>
      <c r="G15" s="41"/>
      <c r="H15" s="41"/>
      <c r="I15" s="41"/>
      <c r="J15" s="41"/>
    </row>
    <row r="16" spans="1:12" ht="15" customHeight="1" x14ac:dyDescent="0.25">
      <c r="A16" s="634" t="s">
        <v>114</v>
      </c>
      <c r="B16" s="4" t="s">
        <v>214</v>
      </c>
      <c r="C16" s="108"/>
      <c r="D16" s="108"/>
      <c r="E16" s="108"/>
      <c r="F16" s="108"/>
      <c r="G16" s="108"/>
      <c r="H16" s="108"/>
      <c r="I16" s="108"/>
      <c r="J16" s="108"/>
    </row>
    <row r="17" spans="1:10" ht="15" customHeight="1" x14ac:dyDescent="0.25">
      <c r="A17" s="634"/>
      <c r="B17" s="4" t="s">
        <v>215</v>
      </c>
      <c r="C17" s="108"/>
      <c r="D17" s="108"/>
      <c r="E17" s="108"/>
      <c r="F17" s="108"/>
      <c r="G17" s="108"/>
      <c r="H17" s="108"/>
      <c r="I17" s="108"/>
      <c r="J17" s="108"/>
    </row>
    <row r="18" spans="1:10" ht="15" customHeight="1" x14ac:dyDescent="0.25">
      <c r="A18" s="634"/>
      <c r="B18" s="4" t="s">
        <v>211</v>
      </c>
      <c r="C18" s="108"/>
      <c r="D18" s="108"/>
      <c r="E18" s="108"/>
      <c r="F18" s="108"/>
      <c r="G18" s="108"/>
      <c r="H18" s="108"/>
      <c r="I18" s="108"/>
      <c r="J18" s="108"/>
    </row>
    <row r="19" spans="1:10" ht="15" customHeight="1" x14ac:dyDescent="0.25">
      <c r="A19" s="7" t="s">
        <v>116</v>
      </c>
      <c r="B19" s="4" t="s">
        <v>216</v>
      </c>
      <c r="C19" s="108"/>
      <c r="D19" s="108"/>
      <c r="E19" s="108"/>
      <c r="F19" s="108"/>
      <c r="G19" s="108"/>
      <c r="H19" s="108"/>
      <c r="I19" s="108"/>
      <c r="J19" s="108"/>
    </row>
    <row r="20" spans="1:10" ht="15" customHeight="1" x14ac:dyDescent="0.25">
      <c r="A20" s="634" t="s">
        <v>217</v>
      </c>
      <c r="B20" s="4" t="s">
        <v>218</v>
      </c>
      <c r="C20" s="108"/>
      <c r="D20" s="108"/>
      <c r="E20" s="108"/>
      <c r="F20" s="108"/>
      <c r="G20" s="108"/>
      <c r="H20" s="108"/>
      <c r="I20" s="108"/>
      <c r="J20" s="108"/>
    </row>
    <row r="21" spans="1:10" ht="15" customHeight="1" x14ac:dyDescent="0.25">
      <c r="A21" s="634"/>
      <c r="B21" s="4" t="s">
        <v>219</v>
      </c>
      <c r="C21" s="399"/>
      <c r="D21" s="399"/>
      <c r="E21" s="399"/>
      <c r="F21" s="399"/>
      <c r="G21" s="399"/>
      <c r="H21" s="399"/>
      <c r="I21" s="399"/>
      <c r="J21" s="399"/>
    </row>
    <row r="22" spans="1:10" ht="15" customHeight="1" x14ac:dyDescent="0.25">
      <c r="A22" s="634"/>
      <c r="B22" s="4" t="s">
        <v>220</v>
      </c>
      <c r="C22" s="41"/>
      <c r="D22" s="41"/>
      <c r="E22" s="41"/>
      <c r="F22" s="41"/>
      <c r="G22" s="41"/>
      <c r="H22" s="41"/>
      <c r="I22" s="41"/>
      <c r="J22" s="41"/>
    </row>
    <row r="23" spans="1:10" ht="15" customHeight="1" x14ac:dyDescent="0.25">
      <c r="A23" s="7" t="s">
        <v>221</v>
      </c>
      <c r="B23" s="4" t="s">
        <v>194</v>
      </c>
      <c r="C23" s="108"/>
      <c r="D23" s="108"/>
      <c r="E23" s="108"/>
      <c r="F23" s="108"/>
      <c r="G23" s="108"/>
      <c r="H23" s="108"/>
      <c r="I23" s="108"/>
      <c r="J23" s="108"/>
    </row>
    <row r="24" spans="1:10" ht="15" customHeight="1" x14ac:dyDescent="0.25">
      <c r="A24" s="7" t="s">
        <v>222</v>
      </c>
      <c r="B24" s="4" t="s">
        <v>194</v>
      </c>
      <c r="C24" s="108"/>
      <c r="D24" s="108"/>
      <c r="E24" s="108"/>
      <c r="F24" s="108"/>
      <c r="G24" s="108"/>
      <c r="H24" s="108"/>
      <c r="I24" s="108"/>
      <c r="J24" s="108"/>
    </row>
    <row r="25" spans="1:10" ht="15" customHeight="1" x14ac:dyDescent="0.25">
      <c r="A25" s="7" t="s">
        <v>223</v>
      </c>
      <c r="B25" s="4" t="s">
        <v>224</v>
      </c>
      <c r="C25" s="395"/>
      <c r="D25" s="108"/>
      <c r="E25" s="108"/>
      <c r="F25" s="108"/>
      <c r="G25" s="108"/>
      <c r="H25" s="108"/>
      <c r="I25" s="108"/>
      <c r="J25" s="108"/>
    </row>
    <row r="26" spans="1:10" ht="15" customHeight="1" x14ac:dyDescent="0.25">
      <c r="A26" s="7" t="s">
        <v>225</v>
      </c>
      <c r="B26" s="4" t="s">
        <v>226</v>
      </c>
      <c r="C26" s="61"/>
      <c r="D26" s="61"/>
      <c r="E26" s="61"/>
      <c r="F26" s="61"/>
      <c r="G26" s="61"/>
      <c r="H26" s="61"/>
      <c r="I26" s="61"/>
      <c r="J26" s="61"/>
    </row>
    <row r="27" spans="1:10" ht="15" hidden="1" customHeight="1" x14ac:dyDescent="0.25">
      <c r="A27" s="336"/>
      <c r="B27" s="321" t="s">
        <v>1005</v>
      </c>
      <c r="C27" s="397"/>
      <c r="D27" s="397"/>
      <c r="E27" s="397"/>
      <c r="F27" s="397"/>
      <c r="G27" s="397"/>
      <c r="H27" s="397"/>
      <c r="I27" s="397"/>
      <c r="J27" s="397"/>
    </row>
    <row r="28" spans="1:10" ht="15" hidden="1" customHeight="1" x14ac:dyDescent="0.25">
      <c r="A28" s="336"/>
      <c r="B28" s="321" t="s">
        <v>1004</v>
      </c>
      <c r="C28" s="397"/>
      <c r="D28" s="397"/>
      <c r="E28" s="397"/>
      <c r="F28" s="397"/>
      <c r="G28" s="397"/>
      <c r="H28" s="397"/>
      <c r="I28" s="397"/>
      <c r="J28" s="397"/>
    </row>
    <row r="29" spans="1:10" ht="15" hidden="1" customHeight="1" x14ac:dyDescent="0.25">
      <c r="A29" s="336"/>
      <c r="B29" s="321" t="s">
        <v>1003</v>
      </c>
      <c r="C29" s="397"/>
      <c r="D29" s="397"/>
      <c r="E29" s="397"/>
      <c r="F29" s="397"/>
      <c r="G29" s="397"/>
      <c r="H29" s="397"/>
      <c r="I29" s="397"/>
      <c r="J29" s="397"/>
    </row>
    <row r="30" spans="1:10" ht="15" customHeight="1" x14ac:dyDescent="0.25">
      <c r="A30" s="38" t="s">
        <v>227</v>
      </c>
      <c r="B30" s="4" t="s">
        <v>461</v>
      </c>
      <c r="C30" s="412"/>
      <c r="D30" s="412"/>
      <c r="E30" s="412"/>
      <c r="F30" s="412"/>
      <c r="G30" s="412"/>
      <c r="H30" s="412"/>
      <c r="I30" s="412"/>
      <c r="J30" s="412"/>
    </row>
    <row r="31" spans="1:10" s="34" customFormat="1" ht="15" customHeight="1" x14ac:dyDescent="0.25">
      <c r="A31" s="39" t="s">
        <v>228</v>
      </c>
      <c r="B31" s="40" t="s">
        <v>248</v>
      </c>
      <c r="C31" s="149"/>
      <c r="D31" s="149"/>
      <c r="E31" s="149"/>
      <c r="F31" s="149"/>
      <c r="G31" s="149"/>
      <c r="H31" s="149"/>
      <c r="I31" s="149"/>
      <c r="J31" s="149"/>
    </row>
    <row r="32" spans="1:10" ht="15" customHeight="1" x14ac:dyDescent="0.25">
      <c r="A32" s="7" t="s">
        <v>81</v>
      </c>
      <c r="B32" s="4" t="s">
        <v>229</v>
      </c>
      <c r="C32" s="108"/>
      <c r="D32" s="108"/>
      <c r="E32" s="108"/>
      <c r="F32" s="108"/>
      <c r="G32" s="398"/>
      <c r="H32" s="398"/>
      <c r="I32" s="398"/>
      <c r="J32" s="398"/>
    </row>
    <row r="33" spans="1:10" ht="15" customHeight="1" x14ac:dyDescent="0.25">
      <c r="A33" s="634" t="s">
        <v>119</v>
      </c>
      <c r="B33" s="4" t="s">
        <v>230</v>
      </c>
      <c r="C33" s="108"/>
      <c r="D33" s="108"/>
      <c r="E33" s="108"/>
      <c r="F33" s="108"/>
      <c r="G33" s="108"/>
      <c r="H33" s="108"/>
      <c r="I33" s="108"/>
      <c r="J33" s="108"/>
    </row>
    <row r="34" spans="1:10" ht="15" customHeight="1" x14ac:dyDescent="0.25">
      <c r="A34" s="634"/>
      <c r="B34" s="4" t="s">
        <v>231</v>
      </c>
      <c r="C34" s="399"/>
      <c r="D34" s="399"/>
      <c r="E34" s="399"/>
      <c r="F34" s="399"/>
      <c r="G34" s="399"/>
      <c r="H34" s="399"/>
      <c r="I34" s="399"/>
      <c r="J34" s="399"/>
    </row>
    <row r="35" spans="1:10" ht="15" customHeight="1" x14ac:dyDescent="0.25">
      <c r="A35" s="634"/>
      <c r="B35" s="4" t="s">
        <v>232</v>
      </c>
      <c r="C35" s="61"/>
      <c r="D35" s="61"/>
      <c r="E35" s="61"/>
      <c r="F35" s="61"/>
      <c r="G35" s="61"/>
      <c r="H35" s="61"/>
      <c r="I35" s="61"/>
      <c r="J35" s="61"/>
    </row>
    <row r="36" spans="1:10" ht="15" customHeight="1" x14ac:dyDescent="0.25">
      <c r="A36" s="7" t="s">
        <v>134</v>
      </c>
      <c r="B36" s="4" t="s">
        <v>233</v>
      </c>
      <c r="C36" s="108"/>
      <c r="D36" s="108"/>
      <c r="E36" s="108"/>
      <c r="F36" s="108"/>
      <c r="G36" s="398"/>
      <c r="H36" s="398"/>
      <c r="I36" s="398"/>
      <c r="J36" s="398"/>
    </row>
    <row r="37" spans="1:10" ht="15" customHeight="1" x14ac:dyDescent="0.25">
      <c r="A37" s="634" t="s">
        <v>142</v>
      </c>
      <c r="B37" s="4" t="s">
        <v>234</v>
      </c>
      <c r="C37" s="108"/>
      <c r="D37" s="108"/>
      <c r="E37" s="108"/>
      <c r="F37" s="108"/>
      <c r="G37" s="108"/>
      <c r="H37" s="108"/>
      <c r="I37" s="108"/>
      <c r="J37" s="108"/>
    </row>
    <row r="38" spans="1:10" ht="15" customHeight="1" x14ac:dyDescent="0.25">
      <c r="A38" s="634"/>
      <c r="B38" s="4" t="s">
        <v>235</v>
      </c>
      <c r="C38" s="399"/>
      <c r="D38" s="399"/>
      <c r="E38" s="399"/>
      <c r="F38" s="399"/>
      <c r="G38" s="399"/>
      <c r="H38" s="399"/>
      <c r="I38" s="399"/>
      <c r="J38" s="399"/>
    </row>
    <row r="39" spans="1:10" ht="15" customHeight="1" x14ac:dyDescent="0.25">
      <c r="A39" s="634"/>
      <c r="B39" s="4" t="s">
        <v>236</v>
      </c>
      <c r="C39" s="108"/>
      <c r="D39" s="108"/>
      <c r="E39" s="108"/>
      <c r="F39" s="108"/>
      <c r="G39" s="108"/>
      <c r="H39" s="108"/>
      <c r="I39" s="108"/>
      <c r="J39" s="108"/>
    </row>
    <row r="40" spans="1:10" ht="15" customHeight="1" x14ac:dyDescent="0.25">
      <c r="A40" s="634" t="s">
        <v>151</v>
      </c>
      <c r="B40" s="4" t="s">
        <v>237</v>
      </c>
      <c r="C40" s="108"/>
      <c r="D40" s="108"/>
      <c r="E40" s="108"/>
      <c r="F40" s="108"/>
      <c r="G40" s="108"/>
      <c r="H40" s="108"/>
      <c r="I40" s="108"/>
      <c r="J40" s="108"/>
    </row>
    <row r="41" spans="1:10" ht="15" customHeight="1" x14ac:dyDescent="0.25">
      <c r="A41" s="634"/>
      <c r="B41" s="4" t="s">
        <v>238</v>
      </c>
      <c r="C41" s="399"/>
      <c r="D41" s="399"/>
      <c r="E41" s="399"/>
      <c r="F41" s="399"/>
      <c r="G41" s="399"/>
      <c r="H41" s="399"/>
      <c r="I41" s="399"/>
      <c r="J41" s="399"/>
    </row>
    <row r="42" spans="1:10" ht="15" customHeight="1" x14ac:dyDescent="0.25">
      <c r="A42" s="634"/>
      <c r="B42" s="4" t="s">
        <v>239</v>
      </c>
      <c r="C42" s="61"/>
      <c r="D42" s="61"/>
      <c r="E42" s="61"/>
      <c r="F42" s="61"/>
      <c r="G42" s="61"/>
      <c r="H42" s="61"/>
      <c r="I42" s="61"/>
      <c r="J42" s="61"/>
    </row>
    <row r="43" spans="1:10" ht="15" customHeight="1" x14ac:dyDescent="0.25">
      <c r="A43" s="7" t="s">
        <v>152</v>
      </c>
      <c r="B43" s="4" t="s">
        <v>240</v>
      </c>
      <c r="C43" s="61"/>
      <c r="D43" s="61"/>
      <c r="E43" s="61"/>
      <c r="F43" s="61"/>
      <c r="G43" s="61"/>
      <c r="H43" s="61"/>
      <c r="I43" s="61"/>
      <c r="J43" s="61"/>
    </row>
    <row r="44" spans="1:10" ht="15" hidden="1" customHeight="1" x14ac:dyDescent="0.25">
      <c r="A44" s="336"/>
      <c r="B44" s="321" t="s">
        <v>1002</v>
      </c>
      <c r="C44" s="397"/>
      <c r="D44" s="397"/>
      <c r="E44" s="397"/>
      <c r="F44" s="397"/>
      <c r="G44" s="397"/>
      <c r="H44" s="397"/>
      <c r="I44" s="397"/>
      <c r="J44" s="397"/>
    </row>
    <row r="45" spans="1:10" ht="15" hidden="1" customHeight="1" x14ac:dyDescent="0.25">
      <c r="A45" s="336"/>
      <c r="B45" s="321" t="s">
        <v>1034</v>
      </c>
      <c r="C45" s="437"/>
      <c r="D45" s="437"/>
      <c r="E45" s="437"/>
      <c r="F45" s="437"/>
      <c r="G45" s="437"/>
      <c r="H45" s="437"/>
      <c r="I45" s="437"/>
      <c r="J45" s="437"/>
    </row>
    <row r="46" spans="1:10" ht="25.5" hidden="1" x14ac:dyDescent="0.25">
      <c r="A46" s="336"/>
      <c r="B46" s="321" t="s">
        <v>1008</v>
      </c>
      <c r="C46" s="337"/>
      <c r="D46" s="337"/>
      <c r="E46" s="337"/>
      <c r="F46" s="337"/>
      <c r="G46" s="337"/>
      <c r="H46" s="337"/>
      <c r="I46" s="337"/>
      <c r="J46" s="337"/>
    </row>
    <row r="47" spans="1:10" ht="15" customHeight="1" x14ac:dyDescent="0.25">
      <c r="A47" s="7" t="s">
        <v>241</v>
      </c>
      <c r="B47" s="4" t="s">
        <v>242</v>
      </c>
      <c r="C47" s="61"/>
      <c r="D47" s="61"/>
      <c r="E47" s="61"/>
      <c r="F47" s="61"/>
      <c r="G47" s="61"/>
      <c r="H47" s="61"/>
      <c r="I47" s="61"/>
      <c r="J47" s="61"/>
    </row>
    <row r="48" spans="1:10" ht="25.5" hidden="1" x14ac:dyDescent="0.25">
      <c r="A48" s="388"/>
      <c r="B48" s="419" t="s">
        <v>1000</v>
      </c>
      <c r="C48" s="146"/>
      <c r="D48" s="146"/>
      <c r="E48" s="146"/>
      <c r="F48" s="146"/>
      <c r="G48" s="146"/>
      <c r="H48" s="146"/>
      <c r="I48" s="146"/>
      <c r="J48" s="146"/>
    </row>
    <row r="49" spans="1:15" ht="15" hidden="1" customHeight="1" x14ac:dyDescent="0.25">
      <c r="A49" s="336"/>
      <c r="B49" s="321" t="s">
        <v>1001</v>
      </c>
      <c r="C49" s="395"/>
      <c r="D49" s="395"/>
      <c r="E49" s="395"/>
      <c r="F49" s="395"/>
      <c r="G49" s="395"/>
      <c r="H49" s="395"/>
      <c r="I49" s="395"/>
      <c r="J49" s="395"/>
    </row>
    <row r="50" spans="1:15" ht="15" customHeight="1" x14ac:dyDescent="0.25">
      <c r="A50" s="21" t="s">
        <v>243</v>
      </c>
      <c r="B50" s="6" t="s">
        <v>244</v>
      </c>
      <c r="C50" s="403"/>
      <c r="D50" s="403"/>
      <c r="E50" s="403"/>
      <c r="F50" s="403"/>
      <c r="G50" s="403"/>
      <c r="H50" s="403"/>
      <c r="I50" s="403"/>
      <c r="J50" s="403"/>
    </row>
    <row r="51" spans="1:15" s="34" customFormat="1" ht="15" customHeight="1" x14ac:dyDescent="0.25">
      <c r="A51" s="39" t="s">
        <v>245</v>
      </c>
      <c r="B51" s="40" t="s">
        <v>246</v>
      </c>
      <c r="C51" s="43"/>
      <c r="D51" s="43"/>
      <c r="E51" s="43"/>
      <c r="F51" s="43"/>
      <c r="G51" s="43"/>
      <c r="H51" s="43"/>
      <c r="I51" s="43"/>
      <c r="J51" s="43"/>
    </row>
    <row r="52" spans="1:15" s="34" customFormat="1" ht="15" customHeight="1" x14ac:dyDescent="0.25">
      <c r="A52" s="39" t="s">
        <v>83</v>
      </c>
      <c r="B52" s="40" t="s">
        <v>249</v>
      </c>
      <c r="C52" s="43"/>
      <c r="D52" s="43"/>
      <c r="E52" s="43"/>
      <c r="F52" s="43"/>
      <c r="G52" s="43"/>
      <c r="H52" s="43"/>
      <c r="I52" s="43"/>
      <c r="J52" s="43"/>
    </row>
    <row r="53" spans="1:15" s="34" customFormat="1" ht="15" customHeight="1" x14ac:dyDescent="0.25">
      <c r="A53" s="39" t="s">
        <v>85</v>
      </c>
      <c r="B53" s="40" t="s">
        <v>247</v>
      </c>
      <c r="C53" s="150"/>
      <c r="D53" s="150"/>
      <c r="E53" s="150"/>
      <c r="F53" s="150"/>
      <c r="G53" s="150"/>
      <c r="H53" s="150"/>
      <c r="I53" s="150"/>
      <c r="J53" s="150"/>
    </row>
    <row r="54" spans="1:15" x14ac:dyDescent="0.25">
      <c r="C54" s="50"/>
      <c r="D54" s="50"/>
      <c r="E54" s="50"/>
      <c r="F54" s="50"/>
      <c r="G54" s="50"/>
      <c r="H54" s="50"/>
      <c r="I54" s="50"/>
      <c r="J54" s="50"/>
    </row>
    <row r="55" spans="1:15" x14ac:dyDescent="0.25">
      <c r="C55" s="50"/>
      <c r="D55" s="50"/>
      <c r="E55" s="50"/>
      <c r="F55" s="50"/>
      <c r="G55" s="50"/>
      <c r="H55" s="50"/>
      <c r="I55" s="50"/>
      <c r="J55" s="50"/>
      <c r="M55" s="50"/>
      <c r="O55" s="50"/>
    </row>
    <row r="56" spans="1:15" x14ac:dyDescent="0.25">
      <c r="C56" s="50"/>
      <c r="D56" s="50"/>
      <c r="E56" s="50"/>
      <c r="F56" s="50"/>
      <c r="G56" s="50"/>
      <c r="H56" s="50"/>
      <c r="I56" s="50"/>
      <c r="J56" s="50"/>
    </row>
    <row r="57" spans="1:15" x14ac:dyDescent="0.25">
      <c r="C57" s="66"/>
      <c r="D57" s="66"/>
      <c r="E57" s="66"/>
      <c r="F57" s="66"/>
      <c r="G57" s="66"/>
      <c r="H57" s="66"/>
      <c r="I57" s="66"/>
      <c r="J57" s="66"/>
    </row>
  </sheetData>
  <mergeCells count="14">
    <mergeCell ref="A40:A42"/>
    <mergeCell ref="A37:A39"/>
    <mergeCell ref="A33:A35"/>
    <mergeCell ref="A2:J2"/>
    <mergeCell ref="A3:J3"/>
    <mergeCell ref="A1:J1"/>
    <mergeCell ref="C4:J4"/>
    <mergeCell ref="A20:A22"/>
    <mergeCell ref="A16:A18"/>
    <mergeCell ref="A13:A15"/>
    <mergeCell ref="A10:A12"/>
    <mergeCell ref="A7:A9"/>
    <mergeCell ref="A4:A5"/>
    <mergeCell ref="B4:B5"/>
  </mergeCells>
  <pageMargins left="0.7" right="0.7" top="0.75" bottom="0.75" header="0.3" footer="0.3"/>
  <pageSetup paperSize="9" scale="7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3">
    <tabColor rgb="FFFFC000"/>
    <pageSetUpPr fitToPage="1"/>
  </sheetPr>
  <dimension ref="A1:V54"/>
  <sheetViews>
    <sheetView view="pageBreakPreview" zoomScaleNormal="100" zoomScaleSheetLayoutView="100" workbookViewId="0">
      <pane ySplit="6" topLeftCell="A13" activePane="bottomLeft" state="frozen"/>
      <selection activeCell="G28" sqref="G28"/>
      <selection pane="bottomLeft" activeCell="G28" sqref="G28"/>
    </sheetView>
  </sheetViews>
  <sheetFormatPr defaultRowHeight="15" x14ac:dyDescent="0.25"/>
  <cols>
    <col min="2" max="2" width="35.42578125" customWidth="1"/>
    <col min="7" max="7" width="11.28515625" customWidth="1"/>
    <col min="8" max="9" width="10.85546875" bestFit="1" customWidth="1"/>
    <col min="15" max="15" width="13.42578125" customWidth="1"/>
    <col min="16" max="16" width="12.42578125" bestFit="1" customWidth="1"/>
    <col min="17" max="17" width="9.140625" hidden="1" customWidth="1"/>
  </cols>
  <sheetData>
    <row r="1" spans="1:18" ht="30" customHeight="1" x14ac:dyDescent="0.25">
      <c r="A1" s="593" t="s">
        <v>1018</v>
      </c>
      <c r="B1" s="593"/>
      <c r="C1" s="593"/>
      <c r="D1" s="593"/>
      <c r="E1" s="593"/>
      <c r="F1" s="593"/>
      <c r="G1" s="593"/>
      <c r="H1" s="593"/>
      <c r="I1" s="593"/>
      <c r="J1" s="593"/>
      <c r="K1" s="593"/>
      <c r="L1" s="593"/>
      <c r="M1" s="593"/>
      <c r="N1" s="593"/>
      <c r="O1" s="593"/>
    </row>
    <row r="2" spans="1:18" x14ac:dyDescent="0.25">
      <c r="A2" s="637" t="s">
        <v>508</v>
      </c>
      <c r="B2" s="630"/>
      <c r="C2" s="630"/>
      <c r="D2" s="630"/>
      <c r="E2" s="630"/>
      <c r="F2" s="630"/>
      <c r="G2" s="630"/>
      <c r="H2" s="630"/>
      <c r="I2" s="630"/>
      <c r="J2" s="630"/>
      <c r="K2" s="630"/>
      <c r="L2" s="630"/>
      <c r="M2" s="630"/>
      <c r="N2" s="630"/>
      <c r="O2" s="630"/>
    </row>
    <row r="3" spans="1:18" x14ac:dyDescent="0.25">
      <c r="A3" s="593" t="s">
        <v>16</v>
      </c>
      <c r="B3" s="593"/>
      <c r="C3" s="593"/>
      <c r="D3" s="593"/>
      <c r="E3" s="593"/>
      <c r="F3" s="593"/>
      <c r="G3" s="593"/>
      <c r="H3" s="593"/>
      <c r="I3" s="593"/>
      <c r="J3" s="593"/>
      <c r="K3" s="593"/>
      <c r="L3" s="593"/>
      <c r="M3" s="593"/>
      <c r="N3" s="593"/>
      <c r="O3" s="593"/>
    </row>
    <row r="4" spans="1:18" ht="15" customHeight="1" x14ac:dyDescent="0.25">
      <c r="A4" s="626" t="s">
        <v>17</v>
      </c>
      <c r="B4" s="626" t="s">
        <v>509</v>
      </c>
      <c r="C4" s="626" t="s">
        <v>20</v>
      </c>
      <c r="D4" s="627"/>
      <c r="E4" s="627"/>
      <c r="F4" s="627"/>
      <c r="G4" s="627"/>
      <c r="H4" s="627"/>
      <c r="I4" s="627"/>
      <c r="J4" s="627"/>
      <c r="K4" s="627"/>
      <c r="L4" s="627"/>
      <c r="M4" s="627"/>
      <c r="N4" s="627"/>
      <c r="O4" s="626" t="s">
        <v>510</v>
      </c>
    </row>
    <row r="5" spans="1:18" x14ac:dyDescent="0.25">
      <c r="A5" s="627"/>
      <c r="B5" s="627"/>
      <c r="C5" s="627">
        <v>2023</v>
      </c>
      <c r="D5" s="627"/>
      <c r="E5" s="627"/>
      <c r="F5" s="627"/>
      <c r="G5" s="627"/>
      <c r="H5" s="638">
        <v>2024</v>
      </c>
      <c r="I5" s="638">
        <v>2025</v>
      </c>
      <c r="J5" s="638">
        <v>2026</v>
      </c>
      <c r="K5" s="638">
        <v>2027</v>
      </c>
      <c r="L5" s="638">
        <v>2028</v>
      </c>
      <c r="M5" s="638">
        <v>2029</v>
      </c>
      <c r="N5" s="640">
        <v>2030</v>
      </c>
      <c r="O5" s="627"/>
    </row>
    <row r="6" spans="1:18" ht="24" x14ac:dyDescent="0.25">
      <c r="A6" s="627"/>
      <c r="B6" s="627"/>
      <c r="C6" s="58" t="s">
        <v>511</v>
      </c>
      <c r="D6" s="58" t="s">
        <v>512</v>
      </c>
      <c r="E6" s="58" t="s">
        <v>513</v>
      </c>
      <c r="F6" s="58" t="s">
        <v>514</v>
      </c>
      <c r="G6" s="58" t="s">
        <v>515</v>
      </c>
      <c r="H6" s="639"/>
      <c r="I6" s="639"/>
      <c r="J6" s="639"/>
      <c r="K6" s="639"/>
      <c r="L6" s="639"/>
      <c r="M6" s="639"/>
      <c r="N6" s="641"/>
      <c r="O6" s="627"/>
    </row>
    <row r="7" spans="1:18" x14ac:dyDescent="0.25">
      <c r="A7" s="59"/>
      <c r="B7" s="6" t="s">
        <v>516</v>
      </c>
      <c r="C7" s="41"/>
      <c r="D7" s="41"/>
      <c r="E7" s="41"/>
      <c r="F7" s="41"/>
      <c r="G7" s="41"/>
      <c r="H7" s="41"/>
      <c r="I7" s="41"/>
      <c r="J7" s="41"/>
      <c r="K7" s="41"/>
      <c r="L7" s="41"/>
      <c r="M7" s="41"/>
      <c r="N7" s="41"/>
      <c r="O7" s="41"/>
    </row>
    <row r="8" spans="1:18" x14ac:dyDescent="0.25">
      <c r="A8" s="14">
        <v>1</v>
      </c>
      <c r="B8" s="4" t="s">
        <v>517</v>
      </c>
      <c r="C8" s="41"/>
      <c r="D8" s="41"/>
      <c r="E8" s="41"/>
      <c r="F8" s="41"/>
      <c r="G8" s="41"/>
      <c r="H8" s="41"/>
      <c r="I8" s="41"/>
      <c r="J8" s="41"/>
      <c r="K8" s="41"/>
      <c r="L8" s="41"/>
      <c r="M8" s="41"/>
      <c r="N8" s="41"/>
      <c r="O8" s="41"/>
    </row>
    <row r="9" spans="1:18" x14ac:dyDescent="0.25">
      <c r="A9" s="59" t="s">
        <v>75</v>
      </c>
      <c r="B9" s="4" t="s">
        <v>684</v>
      </c>
      <c r="C9" s="41"/>
      <c r="D9" s="41"/>
      <c r="E9" s="41"/>
      <c r="F9" s="41"/>
      <c r="G9" s="41"/>
      <c r="H9" s="41"/>
      <c r="I9" s="41"/>
      <c r="J9" s="41"/>
      <c r="K9" s="41"/>
      <c r="L9" s="41"/>
      <c r="M9" s="41"/>
      <c r="N9" s="41"/>
      <c r="O9" s="41"/>
    </row>
    <row r="10" spans="1:18" x14ac:dyDescent="0.25">
      <c r="A10" s="71" t="s">
        <v>176</v>
      </c>
      <c r="B10" s="73" t="s">
        <v>683</v>
      </c>
      <c r="C10" s="41"/>
      <c r="D10" s="41"/>
      <c r="E10" s="41"/>
      <c r="F10" s="41"/>
      <c r="G10" s="41"/>
      <c r="H10" s="41"/>
      <c r="I10" s="41"/>
      <c r="J10" s="41"/>
      <c r="K10" s="41"/>
      <c r="L10" s="41"/>
      <c r="M10" s="41"/>
      <c r="N10" s="41"/>
      <c r="O10" s="41"/>
    </row>
    <row r="11" spans="1:18" x14ac:dyDescent="0.25">
      <c r="A11" s="71" t="s">
        <v>178</v>
      </c>
      <c r="B11" s="73" t="s">
        <v>685</v>
      </c>
      <c r="C11" s="41"/>
      <c r="D11" s="41"/>
      <c r="E11" s="41"/>
      <c r="F11" s="41"/>
      <c r="G11" s="41"/>
      <c r="H11" s="41"/>
      <c r="I11" s="41"/>
      <c r="J11" s="41"/>
      <c r="K11" s="41"/>
      <c r="L11" s="41"/>
      <c r="M11" s="41"/>
      <c r="N11" s="41"/>
      <c r="O11" s="41"/>
    </row>
    <row r="12" spans="1:18" x14ac:dyDescent="0.25">
      <c r="A12" s="59" t="s">
        <v>77</v>
      </c>
      <c r="B12" s="4" t="s">
        <v>518</v>
      </c>
      <c r="C12" s="41"/>
      <c r="D12" s="41"/>
      <c r="E12" s="41"/>
      <c r="F12" s="41"/>
      <c r="G12" s="41"/>
      <c r="H12" s="41"/>
      <c r="I12" s="41"/>
      <c r="J12" s="41"/>
      <c r="K12" s="41"/>
      <c r="L12" s="41"/>
      <c r="M12" s="41"/>
      <c r="N12" s="41"/>
      <c r="O12" s="41"/>
    </row>
    <row r="13" spans="1:18" ht="25.5" x14ac:dyDescent="0.25">
      <c r="A13" s="59" t="s">
        <v>79</v>
      </c>
      <c r="B13" s="4" t="s">
        <v>519</v>
      </c>
      <c r="C13" s="41"/>
      <c r="D13" s="41"/>
      <c r="E13" s="41"/>
      <c r="F13" s="41"/>
      <c r="G13" s="41"/>
      <c r="H13" s="41"/>
      <c r="I13" s="41"/>
      <c r="J13" s="41"/>
      <c r="K13" s="41"/>
      <c r="L13" s="41"/>
      <c r="M13" s="41"/>
      <c r="N13" s="41"/>
      <c r="O13" s="41"/>
      <c r="P13" s="50"/>
      <c r="R13" s="50"/>
    </row>
    <row r="14" spans="1:18" ht="38.25" x14ac:dyDescent="0.25">
      <c r="A14" s="59" t="s">
        <v>520</v>
      </c>
      <c r="B14" s="4" t="s">
        <v>521</v>
      </c>
      <c r="C14" s="41"/>
      <c r="D14" s="41"/>
      <c r="E14" s="41"/>
      <c r="F14" s="41"/>
      <c r="G14" s="41"/>
      <c r="H14" s="41"/>
      <c r="I14" s="41"/>
      <c r="J14" s="41"/>
      <c r="K14" s="41"/>
      <c r="L14" s="41"/>
      <c r="M14" s="41"/>
      <c r="N14" s="41"/>
      <c r="O14" s="41"/>
    </row>
    <row r="15" spans="1:18" x14ac:dyDescent="0.25">
      <c r="A15" s="59" t="s">
        <v>114</v>
      </c>
      <c r="B15" s="4" t="s">
        <v>522</v>
      </c>
      <c r="C15" s="41"/>
      <c r="D15" s="41"/>
      <c r="E15" s="41"/>
      <c r="F15" s="41"/>
      <c r="G15" s="41"/>
      <c r="H15" s="41"/>
      <c r="I15" s="41"/>
      <c r="J15" s="41"/>
      <c r="K15" s="41"/>
      <c r="L15" s="41"/>
      <c r="M15" s="41"/>
      <c r="N15" s="41"/>
      <c r="O15" s="41"/>
    </row>
    <row r="16" spans="1:18" ht="25.5" x14ac:dyDescent="0.25">
      <c r="A16" s="59" t="s">
        <v>116</v>
      </c>
      <c r="B16" s="4" t="s">
        <v>523</v>
      </c>
      <c r="C16" s="41"/>
      <c r="D16" s="41"/>
      <c r="E16" s="41"/>
      <c r="F16" s="41"/>
      <c r="G16" s="41"/>
      <c r="H16" s="41"/>
      <c r="I16" s="41"/>
      <c r="J16" s="41"/>
      <c r="K16" s="41"/>
      <c r="L16" s="41"/>
      <c r="M16" s="41"/>
      <c r="N16" s="41"/>
      <c r="O16" s="41"/>
    </row>
    <row r="17" spans="1:22" ht="25.5" x14ac:dyDescent="0.25">
      <c r="A17" s="59" t="s">
        <v>81</v>
      </c>
      <c r="B17" s="4" t="s">
        <v>524</v>
      </c>
      <c r="C17" s="41"/>
      <c r="D17" s="41"/>
      <c r="E17" s="41"/>
      <c r="F17" s="41"/>
      <c r="G17" s="41"/>
      <c r="H17" s="41"/>
      <c r="I17" s="41"/>
      <c r="J17" s="41"/>
      <c r="K17" s="41"/>
      <c r="L17" s="41"/>
      <c r="M17" s="41"/>
      <c r="N17" s="41"/>
      <c r="O17" s="41"/>
      <c r="P17" s="50"/>
    </row>
    <row r="18" spans="1:22" x14ac:dyDescent="0.25">
      <c r="A18" s="59" t="s">
        <v>119</v>
      </c>
      <c r="B18" s="74" t="s">
        <v>525</v>
      </c>
      <c r="C18" s="41"/>
      <c r="D18" s="41"/>
      <c r="E18" s="41"/>
      <c r="F18" s="41"/>
      <c r="G18" s="41"/>
      <c r="H18" s="41"/>
      <c r="I18" s="41"/>
      <c r="J18" s="41"/>
      <c r="K18" s="41"/>
      <c r="L18" s="41"/>
      <c r="M18" s="41"/>
      <c r="N18" s="41"/>
      <c r="O18" s="41"/>
    </row>
    <row r="19" spans="1:22" ht="25.5" x14ac:dyDescent="0.25">
      <c r="A19" s="59" t="s">
        <v>83</v>
      </c>
      <c r="B19" s="74" t="s">
        <v>526</v>
      </c>
      <c r="C19" s="41"/>
      <c r="D19" s="41"/>
      <c r="E19" s="41"/>
      <c r="F19" s="41"/>
      <c r="G19" s="41"/>
      <c r="H19" s="41"/>
      <c r="I19" s="41"/>
      <c r="J19" s="41"/>
      <c r="K19" s="41"/>
      <c r="L19" s="41"/>
      <c r="M19" s="41"/>
      <c r="N19" s="41"/>
      <c r="O19" s="41"/>
      <c r="Q19" s="50"/>
      <c r="V19" s="50"/>
    </row>
    <row r="20" spans="1:22" x14ac:dyDescent="0.25">
      <c r="A20" s="59" t="s">
        <v>85</v>
      </c>
      <c r="B20" s="4" t="s">
        <v>527</v>
      </c>
      <c r="C20" s="61"/>
      <c r="D20" s="61"/>
      <c r="E20" s="61"/>
      <c r="F20" s="61"/>
      <c r="G20" s="63"/>
      <c r="H20" s="63"/>
      <c r="I20" s="63"/>
      <c r="J20" s="63"/>
      <c r="K20" s="63"/>
      <c r="L20" s="63"/>
      <c r="M20" s="63"/>
      <c r="N20" s="63"/>
      <c r="O20" s="63"/>
      <c r="P20" s="50"/>
      <c r="R20" s="50"/>
    </row>
    <row r="21" spans="1:22" ht="25.5" x14ac:dyDescent="0.25">
      <c r="A21" s="59" t="s">
        <v>87</v>
      </c>
      <c r="B21" s="4" t="s">
        <v>528</v>
      </c>
      <c r="C21" s="41"/>
      <c r="D21" s="41"/>
      <c r="E21" s="41"/>
      <c r="F21" s="41"/>
      <c r="G21" s="41"/>
      <c r="H21" s="41"/>
      <c r="I21" s="41"/>
      <c r="J21" s="41"/>
      <c r="K21" s="41"/>
      <c r="L21" s="41"/>
      <c r="M21" s="41"/>
      <c r="N21" s="41"/>
      <c r="O21" s="41"/>
      <c r="P21" s="50"/>
    </row>
    <row r="22" spans="1:22" ht="25.5" x14ac:dyDescent="0.25">
      <c r="A22" s="14"/>
      <c r="B22" s="6" t="s">
        <v>529</v>
      </c>
      <c r="C22" s="45"/>
      <c r="D22" s="45"/>
      <c r="E22" s="45"/>
      <c r="F22" s="45"/>
      <c r="G22" s="45"/>
      <c r="H22" s="45"/>
      <c r="I22" s="45"/>
      <c r="J22" s="45"/>
      <c r="K22" s="45"/>
      <c r="L22" s="45"/>
      <c r="M22" s="45"/>
      <c r="N22" s="45"/>
      <c r="O22" s="45"/>
    </row>
    <row r="23" spans="1:22" x14ac:dyDescent="0.25">
      <c r="A23" s="59" t="s">
        <v>89</v>
      </c>
      <c r="B23" s="4" t="s">
        <v>530</v>
      </c>
      <c r="C23" s="41"/>
      <c r="D23" s="41"/>
      <c r="E23" s="41"/>
      <c r="F23" s="41"/>
      <c r="G23" s="41"/>
      <c r="H23" s="41"/>
      <c r="I23" s="41"/>
      <c r="J23" s="41"/>
      <c r="K23" s="41"/>
      <c r="L23" s="41"/>
      <c r="M23" s="41"/>
      <c r="N23" s="41"/>
      <c r="O23" s="41"/>
    </row>
    <row r="24" spans="1:22" x14ac:dyDescent="0.25">
      <c r="A24" s="59"/>
      <c r="B24" s="4" t="s">
        <v>65</v>
      </c>
      <c r="C24" s="41"/>
      <c r="D24" s="45"/>
      <c r="E24" s="45"/>
      <c r="F24" s="45"/>
      <c r="G24" s="45"/>
      <c r="H24" s="45"/>
      <c r="I24" s="45"/>
      <c r="J24" s="45"/>
      <c r="K24" s="45"/>
      <c r="L24" s="45"/>
      <c r="M24" s="45"/>
      <c r="N24" s="45"/>
      <c r="O24" s="41"/>
    </row>
    <row r="25" spans="1:22" ht="25.5" x14ac:dyDescent="0.25">
      <c r="A25" s="59" t="s">
        <v>66</v>
      </c>
      <c r="B25" s="4" t="s">
        <v>531</v>
      </c>
      <c r="C25" s="45"/>
      <c r="D25" s="45"/>
      <c r="E25" s="45"/>
      <c r="F25" s="45"/>
      <c r="G25" s="45"/>
      <c r="H25" s="45"/>
      <c r="I25" s="45"/>
      <c r="J25" s="45"/>
      <c r="K25" s="45"/>
      <c r="L25" s="45"/>
      <c r="M25" s="45"/>
      <c r="N25" s="45"/>
      <c r="O25" s="41"/>
    </row>
    <row r="26" spans="1:22" ht="25.5" x14ac:dyDescent="0.25">
      <c r="A26" s="59" t="s">
        <v>68</v>
      </c>
      <c r="B26" s="4" t="s">
        <v>532</v>
      </c>
      <c r="C26" s="41"/>
      <c r="D26" s="41"/>
      <c r="E26" s="41"/>
      <c r="F26" s="41"/>
      <c r="G26" s="41"/>
      <c r="H26" s="41"/>
      <c r="I26" s="41"/>
      <c r="J26" s="41"/>
      <c r="K26" s="41"/>
      <c r="L26" s="41"/>
      <c r="M26" s="41"/>
      <c r="N26" s="41"/>
      <c r="O26" s="41"/>
      <c r="Q26" s="107">
        <f>O21*0.2</f>
        <v>0</v>
      </c>
    </row>
    <row r="27" spans="1:22" x14ac:dyDescent="0.25">
      <c r="A27" s="59" t="s">
        <v>93</v>
      </c>
      <c r="B27" s="4" t="s">
        <v>533</v>
      </c>
      <c r="C27" s="41"/>
      <c r="D27" s="41"/>
      <c r="E27" s="41"/>
      <c r="F27" s="41"/>
      <c r="G27" s="41"/>
      <c r="H27" s="41"/>
      <c r="I27" s="41"/>
      <c r="J27" s="41"/>
      <c r="K27" s="41"/>
      <c r="L27" s="41"/>
      <c r="M27" s="41"/>
      <c r="N27" s="41"/>
      <c r="O27" s="41"/>
      <c r="Q27" s="107"/>
    </row>
    <row r="28" spans="1:22" ht="15" customHeight="1" x14ac:dyDescent="0.25">
      <c r="A28" s="59"/>
      <c r="B28" s="4" t="s">
        <v>65</v>
      </c>
      <c r="C28" s="45"/>
      <c r="D28" s="45"/>
      <c r="E28" s="45"/>
      <c r="F28" s="45"/>
      <c r="G28" s="45"/>
      <c r="H28" s="45"/>
      <c r="I28" s="45"/>
      <c r="J28" s="45"/>
      <c r="K28" s="45"/>
      <c r="L28" s="45"/>
      <c r="M28" s="45"/>
      <c r="N28" s="45"/>
      <c r="O28" s="45"/>
      <c r="Q28" s="107"/>
    </row>
    <row r="29" spans="1:22" x14ac:dyDescent="0.25">
      <c r="A29" s="59" t="s">
        <v>95</v>
      </c>
      <c r="B29" s="4" t="s">
        <v>534</v>
      </c>
      <c r="C29" s="45"/>
      <c r="D29" s="45"/>
      <c r="E29" s="45"/>
      <c r="F29" s="45"/>
      <c r="G29" s="45"/>
      <c r="H29" s="45"/>
      <c r="I29" s="45"/>
      <c r="J29" s="45"/>
      <c r="K29" s="45"/>
      <c r="L29" s="45"/>
      <c r="M29" s="45"/>
      <c r="N29" s="45"/>
      <c r="O29" s="45"/>
      <c r="Q29" s="107"/>
    </row>
    <row r="30" spans="1:22" x14ac:dyDescent="0.25">
      <c r="A30" s="59" t="s">
        <v>535</v>
      </c>
      <c r="B30" s="4" t="s">
        <v>536</v>
      </c>
      <c r="C30" s="45"/>
      <c r="D30" s="45"/>
      <c r="E30" s="45"/>
      <c r="F30" s="45"/>
      <c r="G30" s="45"/>
      <c r="H30" s="45"/>
      <c r="I30" s="45"/>
      <c r="J30" s="45"/>
      <c r="K30" s="45"/>
      <c r="L30" s="45"/>
      <c r="M30" s="45"/>
      <c r="N30" s="45"/>
      <c r="O30" s="45"/>
      <c r="Q30" s="107"/>
    </row>
    <row r="31" spans="1:22" ht="15" customHeight="1" x14ac:dyDescent="0.25">
      <c r="A31" s="59" t="s">
        <v>97</v>
      </c>
      <c r="B31" s="4" t="s">
        <v>537</v>
      </c>
      <c r="C31" s="45"/>
      <c r="D31" s="45"/>
      <c r="E31" s="45"/>
      <c r="F31" s="45"/>
      <c r="G31" s="45"/>
      <c r="H31" s="45"/>
      <c r="I31" s="45"/>
      <c r="J31" s="45"/>
      <c r="K31" s="45"/>
      <c r="L31" s="45"/>
      <c r="M31" s="45"/>
      <c r="N31" s="45"/>
      <c r="O31" s="45"/>
      <c r="Q31" s="107"/>
    </row>
    <row r="32" spans="1:22" ht="25.5" x14ac:dyDescent="0.25">
      <c r="A32" s="59" t="s">
        <v>538</v>
      </c>
      <c r="B32" s="4" t="s">
        <v>539</v>
      </c>
      <c r="C32" s="45"/>
      <c r="D32" s="45"/>
      <c r="E32" s="45"/>
      <c r="F32" s="45"/>
      <c r="G32" s="45"/>
      <c r="H32" s="45"/>
      <c r="I32" s="45"/>
      <c r="J32" s="45"/>
      <c r="K32" s="45"/>
      <c r="L32" s="45"/>
      <c r="M32" s="45"/>
      <c r="N32" s="45"/>
      <c r="O32" s="45"/>
      <c r="Q32" s="107"/>
    </row>
    <row r="33" spans="1:17" x14ac:dyDescent="0.25">
      <c r="A33" s="59" t="s">
        <v>540</v>
      </c>
      <c r="B33" s="4" t="s">
        <v>541</v>
      </c>
      <c r="C33" s="45"/>
      <c r="D33" s="45"/>
      <c r="E33" s="45"/>
      <c r="F33" s="45"/>
      <c r="G33" s="45"/>
      <c r="H33" s="45"/>
      <c r="I33" s="45"/>
      <c r="J33" s="45"/>
      <c r="K33" s="45"/>
      <c r="L33" s="45"/>
      <c r="M33" s="45"/>
      <c r="N33" s="45"/>
      <c r="O33" s="45"/>
      <c r="Q33" s="107"/>
    </row>
    <row r="34" spans="1:17" x14ac:dyDescent="0.25">
      <c r="A34" s="59" t="s">
        <v>542</v>
      </c>
      <c r="B34" s="4" t="s">
        <v>543</v>
      </c>
      <c r="C34" s="45"/>
      <c r="D34" s="45"/>
      <c r="E34" s="45"/>
      <c r="F34" s="45"/>
      <c r="G34" s="45"/>
      <c r="H34" s="45"/>
      <c r="I34" s="45"/>
      <c r="J34" s="45"/>
      <c r="K34" s="45"/>
      <c r="L34" s="45"/>
      <c r="M34" s="45"/>
      <c r="N34" s="45"/>
      <c r="O34" s="45"/>
      <c r="Q34" s="107"/>
    </row>
    <row r="35" spans="1:17" ht="38.25" x14ac:dyDescent="0.25">
      <c r="A35" s="59" t="s">
        <v>544</v>
      </c>
      <c r="B35" s="4" t="s">
        <v>545</v>
      </c>
      <c r="C35" s="45"/>
      <c r="D35" s="45"/>
      <c r="E35" s="45"/>
      <c r="F35" s="45"/>
      <c r="G35" s="45"/>
      <c r="H35" s="45"/>
      <c r="I35" s="45"/>
      <c r="J35" s="45"/>
      <c r="K35" s="45"/>
      <c r="L35" s="45"/>
      <c r="M35" s="45"/>
      <c r="N35" s="45"/>
      <c r="O35" s="45"/>
      <c r="Q35" s="107"/>
    </row>
    <row r="36" spans="1:17" ht="15" customHeight="1" x14ac:dyDescent="0.25">
      <c r="A36" s="59" t="s">
        <v>546</v>
      </c>
      <c r="B36" s="4" t="s">
        <v>547</v>
      </c>
      <c r="C36" s="41"/>
      <c r="D36" s="41"/>
      <c r="E36" s="41"/>
      <c r="F36" s="41"/>
      <c r="G36" s="41"/>
      <c r="H36" s="41"/>
      <c r="I36" s="41"/>
      <c r="J36" s="41"/>
      <c r="K36" s="41"/>
      <c r="L36" s="41"/>
      <c r="M36" s="41"/>
      <c r="N36" s="41"/>
      <c r="O36" s="41"/>
      <c r="Q36" s="107"/>
    </row>
    <row r="37" spans="1:17" x14ac:dyDescent="0.25">
      <c r="A37" s="59"/>
      <c r="B37" s="4" t="s">
        <v>548</v>
      </c>
      <c r="C37" s="41"/>
      <c r="D37" s="41"/>
      <c r="E37" s="41"/>
      <c r="F37" s="41"/>
      <c r="G37" s="41"/>
      <c r="H37" s="41"/>
      <c r="I37" s="41"/>
      <c r="J37" s="41"/>
      <c r="K37" s="41"/>
      <c r="L37" s="41"/>
      <c r="M37" s="41"/>
      <c r="N37" s="41"/>
      <c r="O37" s="41"/>
      <c r="Q37" s="107"/>
    </row>
    <row r="38" spans="1:17" ht="25.5" x14ac:dyDescent="0.25">
      <c r="A38" s="59" t="s">
        <v>549</v>
      </c>
      <c r="B38" s="4" t="s">
        <v>843</v>
      </c>
      <c r="C38" s="41"/>
      <c r="D38" s="41"/>
      <c r="E38" s="41"/>
      <c r="F38" s="41"/>
      <c r="G38" s="41"/>
      <c r="H38" s="41"/>
      <c r="I38" s="41"/>
      <c r="J38" s="41"/>
      <c r="K38" s="41"/>
      <c r="L38" s="41"/>
      <c r="M38" s="41"/>
      <c r="N38" s="41"/>
      <c r="O38" s="41"/>
      <c r="Q38" s="107"/>
    </row>
    <row r="39" spans="1:17" ht="25.5" x14ac:dyDescent="0.25">
      <c r="A39" s="59" t="s">
        <v>550</v>
      </c>
      <c r="B39" s="4" t="s">
        <v>551</v>
      </c>
      <c r="C39" s="41"/>
      <c r="D39" s="41"/>
      <c r="E39" s="41"/>
      <c r="F39" s="41"/>
      <c r="G39" s="41"/>
      <c r="H39" s="41"/>
      <c r="I39" s="41"/>
      <c r="J39" s="41"/>
      <c r="K39" s="41"/>
      <c r="L39" s="41"/>
      <c r="M39" s="41"/>
      <c r="N39" s="41"/>
      <c r="O39" s="41"/>
      <c r="Q39" s="107"/>
    </row>
    <row r="40" spans="1:17" ht="25.5" x14ac:dyDescent="0.25">
      <c r="A40" s="59" t="s">
        <v>552</v>
      </c>
      <c r="B40" s="4" t="s">
        <v>1037</v>
      </c>
      <c r="C40" s="41"/>
      <c r="D40" s="41"/>
      <c r="E40" s="41"/>
      <c r="F40" s="41"/>
      <c r="G40" s="41"/>
      <c r="H40" s="41"/>
      <c r="I40" s="41"/>
      <c r="J40" s="41"/>
      <c r="K40" s="41"/>
      <c r="L40" s="41"/>
      <c r="M40" s="41"/>
      <c r="N40" s="41"/>
      <c r="O40" s="41"/>
      <c r="Q40" s="107">
        <f>O21*0.8</f>
        <v>0</v>
      </c>
    </row>
    <row r="41" spans="1:17" ht="25.5" x14ac:dyDescent="0.25">
      <c r="A41" s="59" t="s">
        <v>553</v>
      </c>
      <c r="B41" s="4" t="s">
        <v>818</v>
      </c>
      <c r="C41" s="30"/>
      <c r="D41" s="30"/>
      <c r="E41" s="41"/>
      <c r="F41" s="41"/>
      <c r="G41" s="41"/>
      <c r="H41" s="41"/>
      <c r="I41" s="41"/>
      <c r="J41" s="41"/>
      <c r="K41" s="41"/>
      <c r="L41" s="41"/>
      <c r="M41" s="41"/>
      <c r="N41" s="41"/>
      <c r="O41" s="41"/>
      <c r="Q41" s="107"/>
    </row>
    <row r="42" spans="1:17" ht="15" customHeight="1" x14ac:dyDescent="0.25">
      <c r="A42" s="59" t="s">
        <v>554</v>
      </c>
      <c r="B42" s="4" t="s">
        <v>555</v>
      </c>
      <c r="C42" s="45"/>
      <c r="D42" s="45"/>
      <c r="E42" s="45"/>
      <c r="F42" s="45"/>
      <c r="G42" s="45"/>
      <c r="H42" s="45"/>
      <c r="I42" s="45"/>
      <c r="J42" s="45"/>
      <c r="K42" s="45"/>
      <c r="L42" s="45"/>
      <c r="M42" s="45"/>
      <c r="N42" s="45"/>
      <c r="O42" s="45"/>
    </row>
    <row r="43" spans="1:17" ht="25.5" x14ac:dyDescent="0.25">
      <c r="A43" s="59" t="s">
        <v>556</v>
      </c>
      <c r="B43" s="4" t="s">
        <v>557</v>
      </c>
      <c r="C43" s="45"/>
      <c r="D43" s="45"/>
      <c r="E43" s="45"/>
      <c r="F43" s="45"/>
      <c r="G43" s="45"/>
      <c r="H43" s="45"/>
      <c r="I43" s="45"/>
      <c r="J43" s="45"/>
      <c r="K43" s="45"/>
      <c r="L43" s="45"/>
      <c r="M43" s="45"/>
      <c r="N43" s="45"/>
      <c r="O43" s="45"/>
    </row>
    <row r="44" spans="1:17" ht="38.25" x14ac:dyDescent="0.25">
      <c r="A44" s="59" t="s">
        <v>99</v>
      </c>
      <c r="B44" s="4" t="s">
        <v>558</v>
      </c>
      <c r="C44" s="41"/>
      <c r="D44" s="41"/>
      <c r="E44" s="41"/>
      <c r="F44" s="41"/>
      <c r="G44" s="41"/>
      <c r="H44" s="41"/>
      <c r="I44" s="41"/>
      <c r="J44" s="41"/>
      <c r="K44" s="41"/>
      <c r="L44" s="41"/>
      <c r="M44" s="41"/>
      <c r="N44" s="41"/>
      <c r="O44" s="41"/>
    </row>
    <row r="45" spans="1:17" ht="25.5" x14ac:dyDescent="0.25">
      <c r="A45" s="59" t="s">
        <v>482</v>
      </c>
      <c r="B45" s="4" t="s">
        <v>559</v>
      </c>
      <c r="C45" s="20"/>
      <c r="D45" s="20"/>
      <c r="E45" s="20"/>
      <c r="F45" s="20"/>
      <c r="G45" s="20"/>
      <c r="H45" s="20"/>
      <c r="I45" s="20"/>
      <c r="J45" s="20"/>
      <c r="K45" s="20"/>
      <c r="L45" s="20"/>
      <c r="M45" s="20"/>
      <c r="N45" s="20"/>
      <c r="O45" s="20"/>
    </row>
    <row r="46" spans="1:17" x14ac:dyDescent="0.25">
      <c r="A46" s="59" t="s">
        <v>560</v>
      </c>
      <c r="B46" s="4" t="s">
        <v>561</v>
      </c>
      <c r="C46" s="98"/>
      <c r="D46" s="98"/>
      <c r="E46" s="98"/>
      <c r="F46" s="98"/>
      <c r="G46" s="98"/>
      <c r="H46" s="98"/>
      <c r="I46" s="98"/>
      <c r="J46" s="98"/>
      <c r="K46" s="98"/>
      <c r="L46" s="98"/>
      <c r="M46" s="98"/>
      <c r="N46" s="98"/>
      <c r="O46" s="98"/>
    </row>
    <row r="47" spans="1:17" x14ac:dyDescent="0.25">
      <c r="A47" s="59" t="s">
        <v>562</v>
      </c>
      <c r="B47" s="4" t="s">
        <v>563</v>
      </c>
      <c r="C47" s="98"/>
      <c r="D47" s="98"/>
      <c r="E47" s="98"/>
      <c r="F47" s="98"/>
      <c r="G47" s="98"/>
      <c r="H47" s="98"/>
      <c r="I47" s="98"/>
      <c r="J47" s="98"/>
      <c r="K47" s="98"/>
      <c r="L47" s="98"/>
      <c r="M47" s="98"/>
      <c r="N47" s="98"/>
      <c r="O47" s="98"/>
    </row>
    <row r="48" spans="1:17" x14ac:dyDescent="0.25">
      <c r="A48" s="59" t="s">
        <v>564</v>
      </c>
      <c r="B48" s="4" t="s">
        <v>565</v>
      </c>
      <c r="C48" s="98"/>
      <c r="D48" s="98"/>
      <c r="E48" s="98"/>
      <c r="F48" s="98"/>
      <c r="G48" s="98"/>
      <c r="H48" s="98"/>
      <c r="I48" s="98"/>
      <c r="J48" s="98"/>
      <c r="K48" s="98"/>
      <c r="L48" s="98"/>
      <c r="M48" s="98"/>
      <c r="N48" s="98"/>
      <c r="O48" s="98"/>
    </row>
    <row r="49" spans="1:15" x14ac:dyDescent="0.25">
      <c r="A49" s="14"/>
      <c r="B49" s="6" t="s">
        <v>566</v>
      </c>
      <c r="C49" s="45"/>
      <c r="D49" s="45"/>
      <c r="E49" s="45"/>
      <c r="F49" s="45"/>
      <c r="G49" s="45"/>
      <c r="H49" s="45"/>
      <c r="I49" s="45"/>
      <c r="J49" s="45"/>
      <c r="K49" s="45"/>
      <c r="L49" s="45"/>
      <c r="M49" s="45"/>
      <c r="N49" s="45"/>
      <c r="O49" s="45"/>
    </row>
    <row r="50" spans="1:15" ht="76.5" x14ac:dyDescent="0.25">
      <c r="A50" s="59" t="s">
        <v>484</v>
      </c>
      <c r="B50" s="4" t="s">
        <v>567</v>
      </c>
      <c r="C50" s="45"/>
      <c r="D50" s="45"/>
      <c r="E50" s="45"/>
      <c r="F50" s="41"/>
      <c r="G50" s="30"/>
      <c r="H50" s="41"/>
      <c r="I50" s="41"/>
      <c r="J50" s="41"/>
      <c r="K50" s="41"/>
      <c r="L50" s="41"/>
      <c r="M50" s="41"/>
      <c r="N50" s="41"/>
      <c r="O50" s="41"/>
    </row>
    <row r="51" spans="1:15" ht="15" customHeight="1" x14ac:dyDescent="0.25">
      <c r="A51" s="59" t="s">
        <v>251</v>
      </c>
      <c r="B51" s="4" t="s">
        <v>568</v>
      </c>
      <c r="C51" s="45"/>
      <c r="D51" s="45"/>
      <c r="E51" s="45"/>
      <c r="F51" s="45"/>
      <c r="G51" s="45"/>
      <c r="H51" s="45"/>
      <c r="I51" s="45"/>
      <c r="J51" s="45"/>
      <c r="K51" s="45"/>
      <c r="L51" s="45"/>
      <c r="M51" s="45"/>
      <c r="N51" s="45"/>
      <c r="O51" s="45"/>
    </row>
    <row r="52" spans="1:15" ht="51" x14ac:dyDescent="0.25">
      <c r="A52" s="59" t="s">
        <v>486</v>
      </c>
      <c r="B52" s="4" t="s">
        <v>569</v>
      </c>
      <c r="C52" s="45"/>
      <c r="D52" s="45"/>
      <c r="E52" s="45"/>
      <c r="F52" s="45"/>
      <c r="G52" s="45"/>
      <c r="H52" s="45"/>
      <c r="I52" s="45"/>
      <c r="J52" s="45"/>
      <c r="K52" s="45"/>
      <c r="L52" s="45"/>
      <c r="M52" s="45"/>
      <c r="N52" s="45"/>
      <c r="O52" s="45"/>
    </row>
    <row r="53" spans="1:15" ht="30" customHeight="1" x14ac:dyDescent="0.25">
      <c r="A53" s="59" t="s">
        <v>570</v>
      </c>
      <c r="B53" s="4" t="s">
        <v>571</v>
      </c>
      <c r="C53" s="45"/>
      <c r="D53" s="45"/>
      <c r="E53" s="45"/>
      <c r="F53" s="45"/>
      <c r="G53" s="45"/>
      <c r="H53" s="45"/>
      <c r="I53" s="45"/>
      <c r="J53" s="45"/>
      <c r="K53" s="45"/>
      <c r="L53" s="45"/>
      <c r="M53" s="45"/>
      <c r="N53" s="45"/>
      <c r="O53" s="45"/>
    </row>
    <row r="54" spans="1:15" ht="30" customHeight="1" x14ac:dyDescent="0.25">
      <c r="A54" s="14"/>
      <c r="B54" s="4" t="s">
        <v>572</v>
      </c>
      <c r="C54" s="41"/>
      <c r="D54" s="41"/>
      <c r="E54" s="41"/>
      <c r="F54" s="41"/>
      <c r="G54" s="41"/>
      <c r="H54" s="41"/>
      <c r="I54" s="41"/>
      <c r="J54" s="41"/>
      <c r="K54" s="41"/>
      <c r="L54" s="41"/>
      <c r="M54" s="41"/>
      <c r="N54" s="41"/>
      <c r="O54" s="41"/>
    </row>
  </sheetData>
  <mergeCells count="15">
    <mergeCell ref="A1:O1"/>
    <mergeCell ref="A2:O2"/>
    <mergeCell ref="A3:O3"/>
    <mergeCell ref="A4:A6"/>
    <mergeCell ref="B4:B6"/>
    <mergeCell ref="C4:N4"/>
    <mergeCell ref="O4:O6"/>
    <mergeCell ref="C5:G5"/>
    <mergeCell ref="H5:H6"/>
    <mergeCell ref="I5:I6"/>
    <mergeCell ref="J5:J6"/>
    <mergeCell ref="K5:K6"/>
    <mergeCell ref="L5:L6"/>
    <mergeCell ref="M5:M6"/>
    <mergeCell ref="N5:N6"/>
  </mergeCells>
  <pageMargins left="0.7" right="0.7" top="0.75" bottom="0.75" header="0.3" footer="0.3"/>
  <pageSetup paperSize="9" scale="5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1">
    <tabColor rgb="FFFF0000"/>
  </sheetPr>
  <dimension ref="A1:B23"/>
  <sheetViews>
    <sheetView workbookViewId="0">
      <selection activeCell="E32" sqref="E32"/>
    </sheetView>
  </sheetViews>
  <sheetFormatPr defaultRowHeight="15" x14ac:dyDescent="0.25"/>
  <cols>
    <col min="1" max="1" width="61.28515625" customWidth="1"/>
    <col min="2" max="2" width="32.7109375" customWidth="1"/>
  </cols>
  <sheetData>
    <row r="1" spans="1:2" x14ac:dyDescent="0.25">
      <c r="A1" s="70"/>
      <c r="B1" s="70"/>
    </row>
    <row r="2" spans="1:2" x14ac:dyDescent="0.25">
      <c r="A2" s="642" t="s">
        <v>692</v>
      </c>
      <c r="B2" s="642"/>
    </row>
    <row r="3" spans="1:2" x14ac:dyDescent="0.25">
      <c r="A3" s="80"/>
      <c r="B3" s="80"/>
    </row>
    <row r="4" spans="1:2" x14ac:dyDescent="0.25">
      <c r="A4" s="80" t="s">
        <v>693</v>
      </c>
      <c r="B4" s="81"/>
    </row>
    <row r="5" spans="1:2" x14ac:dyDescent="0.25">
      <c r="A5" s="80" t="s">
        <v>694</v>
      </c>
      <c r="B5" s="81"/>
    </row>
    <row r="6" spans="1:2" x14ac:dyDescent="0.25">
      <c r="A6" s="80" t="s">
        <v>695</v>
      </c>
      <c r="B6" s="81"/>
    </row>
    <row r="7" spans="1:2" x14ac:dyDescent="0.25">
      <c r="A7" s="70"/>
      <c r="B7" s="70"/>
    </row>
    <row r="8" spans="1:2" ht="15" customHeight="1" x14ac:dyDescent="0.25">
      <c r="A8" s="16" t="s">
        <v>696</v>
      </c>
      <c r="B8" s="16" t="s">
        <v>697</v>
      </c>
    </row>
    <row r="9" spans="1:2" ht="15" customHeight="1" x14ac:dyDescent="0.25">
      <c r="A9" s="1" t="s">
        <v>698</v>
      </c>
      <c r="B9" s="12"/>
    </row>
    <row r="10" spans="1:2" ht="15" customHeight="1" x14ac:dyDescent="0.25">
      <c r="A10" s="1" t="s">
        <v>699</v>
      </c>
      <c r="B10" s="12"/>
    </row>
    <row r="11" spans="1:2" ht="15" customHeight="1" x14ac:dyDescent="0.25">
      <c r="A11" s="1" t="s">
        <v>700</v>
      </c>
      <c r="B11" s="12"/>
    </row>
    <row r="12" spans="1:2" ht="15" customHeight="1" x14ac:dyDescent="0.25">
      <c r="A12" s="1" t="s">
        <v>701</v>
      </c>
      <c r="B12" s="12"/>
    </row>
    <row r="13" spans="1:2" ht="15" customHeight="1" x14ac:dyDescent="0.25">
      <c r="A13" s="1" t="s">
        <v>702</v>
      </c>
      <c r="B13" s="12"/>
    </row>
    <row r="14" spans="1:2" ht="15" customHeight="1" x14ac:dyDescent="0.25">
      <c r="A14" s="1" t="s">
        <v>703</v>
      </c>
      <c r="B14" s="12"/>
    </row>
    <row r="15" spans="1:2" ht="15" customHeight="1" x14ac:dyDescent="0.25">
      <c r="A15" s="1" t="s">
        <v>704</v>
      </c>
      <c r="B15" s="89"/>
    </row>
    <row r="16" spans="1:2" ht="15" customHeight="1" x14ac:dyDescent="0.25">
      <c r="A16" s="1" t="s">
        <v>705</v>
      </c>
      <c r="B16" s="12"/>
    </row>
    <row r="17" spans="1:2" ht="15" customHeight="1" x14ac:dyDescent="0.25">
      <c r="A17" s="1" t="s">
        <v>706</v>
      </c>
      <c r="B17" s="89"/>
    </row>
    <row r="18" spans="1:2" ht="15" customHeight="1" x14ac:dyDescent="0.25">
      <c r="A18" s="1" t="s">
        <v>707</v>
      </c>
      <c r="B18" s="89"/>
    </row>
    <row r="19" spans="1:2" ht="15" customHeight="1" x14ac:dyDescent="0.25">
      <c r="A19" s="1" t="s">
        <v>708</v>
      </c>
      <c r="B19" s="12"/>
    </row>
    <row r="20" spans="1:2" ht="15" customHeight="1" x14ac:dyDescent="0.25">
      <c r="A20" s="1" t="s">
        <v>709</v>
      </c>
      <c r="B20" s="12"/>
    </row>
    <row r="21" spans="1:2" x14ac:dyDescent="0.25">
      <c r="A21" s="1" t="s">
        <v>710</v>
      </c>
      <c r="B21" s="12"/>
    </row>
    <row r="22" spans="1:2" x14ac:dyDescent="0.25">
      <c r="A22" s="70"/>
      <c r="B22" s="70"/>
    </row>
    <row r="23" spans="1:2" ht="30" customHeight="1" x14ac:dyDescent="0.25">
      <c r="A23" s="643" t="s">
        <v>711</v>
      </c>
      <c r="B23" s="643"/>
    </row>
  </sheetData>
  <mergeCells count="2">
    <mergeCell ref="A2:B2"/>
    <mergeCell ref="A23:B23"/>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Лист21">
    <tabColor rgb="FFFF0000"/>
  </sheetPr>
  <dimension ref="A1:CU27"/>
  <sheetViews>
    <sheetView workbookViewId="0">
      <selection activeCell="E22" sqref="E22:H22"/>
    </sheetView>
  </sheetViews>
  <sheetFormatPr defaultRowHeight="15" x14ac:dyDescent="0.25"/>
  <cols>
    <col min="2" max="2" width="49" customWidth="1"/>
  </cols>
  <sheetData>
    <row r="1" spans="1:14" ht="15" customHeight="1" x14ac:dyDescent="0.25">
      <c r="A1" s="593" t="s">
        <v>817</v>
      </c>
      <c r="B1" s="593"/>
      <c r="C1" s="593"/>
      <c r="D1" s="593"/>
      <c r="E1" s="593"/>
      <c r="F1" s="593"/>
      <c r="G1" s="593"/>
      <c r="H1" s="593"/>
      <c r="I1" s="593"/>
      <c r="J1" s="593"/>
      <c r="K1" s="593"/>
      <c r="L1" s="593"/>
      <c r="M1" s="593"/>
      <c r="N1" s="593"/>
    </row>
    <row r="2" spans="1:14" x14ac:dyDescent="0.25">
      <c r="A2" s="637" t="s">
        <v>816</v>
      </c>
      <c r="B2" s="630"/>
      <c r="C2" s="630"/>
      <c r="D2" s="630"/>
      <c r="E2" s="630"/>
      <c r="F2" s="630"/>
      <c r="G2" s="630"/>
      <c r="H2" s="630"/>
      <c r="I2" s="630"/>
      <c r="J2" s="630"/>
      <c r="K2" s="630"/>
      <c r="L2" s="630"/>
      <c r="M2" s="630"/>
      <c r="N2" s="630"/>
    </row>
    <row r="3" spans="1:14" ht="15" customHeight="1" x14ac:dyDescent="0.25">
      <c r="A3" s="70"/>
      <c r="B3" s="70"/>
      <c r="C3" s="70"/>
      <c r="D3" s="70"/>
      <c r="E3" s="70"/>
      <c r="F3" s="70"/>
      <c r="G3" s="70"/>
      <c r="H3" s="70"/>
      <c r="I3" s="70"/>
      <c r="J3" s="70"/>
      <c r="K3" s="70"/>
      <c r="L3" s="70"/>
      <c r="M3" s="70"/>
      <c r="N3" s="106" t="s">
        <v>16</v>
      </c>
    </row>
    <row r="4" spans="1:14" ht="15" customHeight="1" x14ac:dyDescent="0.25">
      <c r="A4" s="589" t="s">
        <v>17</v>
      </c>
      <c r="B4" s="589" t="s">
        <v>40</v>
      </c>
      <c r="C4" s="589" t="s">
        <v>19</v>
      </c>
      <c r="D4" s="646" t="s">
        <v>20</v>
      </c>
      <c r="E4" s="647"/>
      <c r="F4" s="647"/>
      <c r="G4" s="647"/>
      <c r="H4" s="647"/>
      <c r="I4" s="647"/>
      <c r="J4" s="647"/>
      <c r="K4" s="647"/>
      <c r="L4" s="647"/>
      <c r="M4" s="648"/>
      <c r="N4" s="649" t="s">
        <v>469</v>
      </c>
    </row>
    <row r="5" spans="1:14" ht="23.25" customHeight="1" x14ac:dyDescent="0.25">
      <c r="A5" s="590"/>
      <c r="B5" s="590"/>
      <c r="C5" s="590"/>
      <c r="D5" s="11">
        <v>2021</v>
      </c>
      <c r="E5" s="11">
        <v>2022</v>
      </c>
      <c r="F5" s="11">
        <v>2023</v>
      </c>
      <c r="G5" s="11">
        <v>2024</v>
      </c>
      <c r="H5" s="11">
        <v>2025</v>
      </c>
      <c r="I5" s="11">
        <v>2026</v>
      </c>
      <c r="J5" s="11">
        <v>2027</v>
      </c>
      <c r="K5" s="11">
        <v>2028</v>
      </c>
      <c r="L5" s="11">
        <v>2029</v>
      </c>
      <c r="M5" s="11">
        <v>2030</v>
      </c>
      <c r="N5" s="650"/>
    </row>
    <row r="6" spans="1:14" ht="15" customHeight="1" x14ac:dyDescent="0.25">
      <c r="A6" s="51">
        <v>1</v>
      </c>
      <c r="B6" s="1" t="s">
        <v>712</v>
      </c>
      <c r="C6" s="12"/>
      <c r="D6" s="35"/>
      <c r="E6" s="35"/>
      <c r="F6" s="35"/>
      <c r="G6" s="35"/>
      <c r="H6" s="12"/>
      <c r="I6" s="12"/>
      <c r="J6" s="12"/>
      <c r="K6" s="12"/>
      <c r="L6" s="12"/>
      <c r="M6" s="12"/>
      <c r="N6" s="35"/>
    </row>
    <row r="7" spans="1:14" ht="15" customHeight="1" x14ac:dyDescent="0.25">
      <c r="A7" s="51">
        <v>2</v>
      </c>
      <c r="B7" s="1" t="s">
        <v>475</v>
      </c>
      <c r="C7" s="12"/>
      <c r="D7" s="12"/>
      <c r="E7" s="35"/>
      <c r="F7" s="35"/>
      <c r="G7" s="35"/>
      <c r="H7" s="35"/>
      <c r="I7" s="35"/>
      <c r="J7" s="12"/>
      <c r="K7" s="12"/>
      <c r="L7" s="12"/>
      <c r="M7" s="12"/>
      <c r="N7" s="15" t="s">
        <v>50</v>
      </c>
    </row>
    <row r="8" spans="1:14" ht="15" customHeight="1" x14ac:dyDescent="0.25">
      <c r="A8" s="51">
        <v>3</v>
      </c>
      <c r="B8" s="1" t="s">
        <v>476</v>
      </c>
      <c r="C8" s="12"/>
      <c r="D8" s="12"/>
      <c r="E8" s="12"/>
      <c r="F8" s="12"/>
      <c r="G8" s="35"/>
      <c r="H8" s="35"/>
      <c r="I8" s="35"/>
      <c r="J8" s="12"/>
      <c r="K8" s="12"/>
      <c r="L8" s="12"/>
      <c r="M8" s="12"/>
      <c r="N8" s="35"/>
    </row>
    <row r="9" spans="1:14" ht="15" customHeight="1" x14ac:dyDescent="0.25">
      <c r="A9" s="51">
        <v>4</v>
      </c>
      <c r="B9" s="1" t="s">
        <v>477</v>
      </c>
      <c r="C9" s="12"/>
      <c r="D9" s="35"/>
      <c r="E9" s="35"/>
      <c r="F9" s="35"/>
      <c r="G9" s="35"/>
      <c r="H9" s="35"/>
      <c r="I9" s="35"/>
      <c r="J9" s="12"/>
      <c r="K9" s="12"/>
      <c r="L9" s="12"/>
      <c r="M9" s="12"/>
      <c r="N9" s="35"/>
    </row>
    <row r="10" spans="1:14" ht="15" customHeight="1" x14ac:dyDescent="0.25">
      <c r="A10" s="51">
        <v>5</v>
      </c>
      <c r="B10" s="1" t="s">
        <v>478</v>
      </c>
      <c r="C10" s="12"/>
      <c r="D10" s="12"/>
      <c r="E10" s="12"/>
      <c r="F10" s="12"/>
      <c r="G10" s="12"/>
      <c r="H10" s="12"/>
      <c r="I10" s="12"/>
      <c r="J10" s="12"/>
      <c r="K10" s="12"/>
      <c r="L10" s="12"/>
      <c r="M10" s="12"/>
      <c r="N10" s="12"/>
    </row>
    <row r="11" spans="1:14" ht="15" customHeight="1" x14ac:dyDescent="0.25">
      <c r="A11" s="82"/>
      <c r="B11" s="52" t="s">
        <v>713</v>
      </c>
      <c r="C11" s="13"/>
      <c r="D11" s="13"/>
      <c r="E11" s="13"/>
      <c r="F11" s="13"/>
      <c r="G11" s="13"/>
      <c r="H11" s="13"/>
      <c r="I11" s="13"/>
      <c r="J11" s="13"/>
      <c r="K11" s="13"/>
      <c r="L11" s="13"/>
      <c r="M11" s="13"/>
      <c r="N11" s="13"/>
    </row>
    <row r="12" spans="1:14" ht="15" customHeight="1" x14ac:dyDescent="0.25">
      <c r="A12" s="10" t="s">
        <v>714</v>
      </c>
      <c r="B12" s="83" t="s">
        <v>715</v>
      </c>
      <c r="C12" s="84"/>
      <c r="D12" s="84"/>
      <c r="E12" s="84"/>
      <c r="F12" s="84"/>
      <c r="G12" s="84"/>
      <c r="H12" s="84"/>
      <c r="I12" s="84"/>
      <c r="J12" s="84"/>
      <c r="K12" s="84"/>
      <c r="L12" s="84"/>
      <c r="M12" s="84"/>
      <c r="N12" s="84"/>
    </row>
    <row r="13" spans="1:14" ht="15" customHeight="1" x14ac:dyDescent="0.25">
      <c r="A13" s="9" t="s">
        <v>716</v>
      </c>
      <c r="B13" s="1" t="s">
        <v>717</v>
      </c>
      <c r="C13" s="12"/>
      <c r="D13" s="12"/>
      <c r="E13" s="12"/>
      <c r="F13" s="12"/>
      <c r="G13" s="12"/>
      <c r="H13" s="12"/>
      <c r="I13" s="12"/>
      <c r="J13" s="12"/>
      <c r="K13" s="12"/>
      <c r="L13" s="12"/>
      <c r="M13" s="12"/>
      <c r="N13" s="12"/>
    </row>
    <row r="14" spans="1:14" ht="15" customHeight="1" x14ac:dyDescent="0.25">
      <c r="A14" s="9" t="s">
        <v>718</v>
      </c>
      <c r="B14" s="1" t="s">
        <v>719</v>
      </c>
      <c r="C14" s="12"/>
      <c r="D14" s="12"/>
      <c r="E14" s="12"/>
      <c r="F14" s="12"/>
      <c r="G14" s="12"/>
      <c r="H14" s="12"/>
      <c r="I14" s="12"/>
      <c r="J14" s="12"/>
      <c r="K14" s="12"/>
      <c r="L14" s="12"/>
      <c r="M14" s="12"/>
      <c r="N14" s="12"/>
    </row>
    <row r="15" spans="1:14" ht="15" customHeight="1" x14ac:dyDescent="0.25">
      <c r="A15" s="9" t="s">
        <v>720</v>
      </c>
      <c r="B15" s="1" t="s">
        <v>721</v>
      </c>
      <c r="C15" s="12"/>
      <c r="D15" s="12"/>
      <c r="E15" s="12"/>
      <c r="F15" s="12"/>
      <c r="G15" s="12"/>
      <c r="H15" s="12"/>
      <c r="I15" s="12"/>
      <c r="J15" s="12"/>
      <c r="K15" s="12"/>
      <c r="L15" s="12"/>
      <c r="M15" s="12"/>
      <c r="N15" s="12"/>
    </row>
    <row r="16" spans="1:14" ht="15" customHeight="1" x14ac:dyDescent="0.25">
      <c r="A16" s="9" t="s">
        <v>722</v>
      </c>
      <c r="B16" s="1" t="s">
        <v>723</v>
      </c>
      <c r="C16" s="12"/>
      <c r="D16" s="12"/>
      <c r="E16" s="12"/>
      <c r="F16" s="12"/>
      <c r="G16" s="12"/>
      <c r="H16" s="12"/>
      <c r="I16" s="12"/>
      <c r="J16" s="12"/>
      <c r="K16" s="12"/>
      <c r="L16" s="12"/>
      <c r="M16" s="12"/>
      <c r="N16" s="12"/>
    </row>
    <row r="17" spans="1:99" x14ac:dyDescent="0.25">
      <c r="A17" s="51"/>
      <c r="B17" s="1" t="s">
        <v>470</v>
      </c>
      <c r="C17" s="12"/>
      <c r="D17" s="12"/>
      <c r="E17" s="12"/>
      <c r="F17" s="12"/>
      <c r="G17" s="12"/>
      <c r="H17" s="12"/>
      <c r="I17" s="12"/>
      <c r="J17" s="12"/>
      <c r="K17" s="12"/>
      <c r="L17" s="12"/>
      <c r="M17" s="12"/>
      <c r="N17" s="12"/>
    </row>
    <row r="18" spans="1:99" ht="15" customHeight="1" x14ac:dyDescent="0.25">
      <c r="A18" s="9" t="s">
        <v>89</v>
      </c>
      <c r="B18" s="1" t="s">
        <v>479</v>
      </c>
      <c r="C18" s="12"/>
      <c r="D18" s="35"/>
      <c r="E18" s="35"/>
      <c r="F18" s="35"/>
      <c r="G18" s="35"/>
      <c r="H18" s="35"/>
      <c r="I18" s="35"/>
      <c r="J18" s="35"/>
      <c r="K18" s="35"/>
      <c r="L18" s="35"/>
      <c r="M18" s="35"/>
      <c r="N18" s="35"/>
    </row>
    <row r="19" spans="1:99" ht="15" customHeight="1" x14ac:dyDescent="0.25">
      <c r="A19" s="9" t="s">
        <v>93</v>
      </c>
      <c r="B19" s="1" t="s">
        <v>480</v>
      </c>
      <c r="C19" s="12"/>
      <c r="D19" s="35"/>
      <c r="E19" s="35"/>
      <c r="F19" s="35"/>
      <c r="G19" s="35"/>
      <c r="H19" s="35"/>
      <c r="I19" s="35"/>
      <c r="J19" s="35"/>
      <c r="K19" s="35"/>
      <c r="L19" s="35"/>
      <c r="M19" s="35"/>
      <c r="N19" s="35"/>
    </row>
    <row r="20" spans="1:99" ht="15" customHeight="1" x14ac:dyDescent="0.25">
      <c r="A20" s="9" t="s">
        <v>99</v>
      </c>
      <c r="B20" s="1" t="s">
        <v>481</v>
      </c>
      <c r="C20" s="12"/>
      <c r="D20" s="12"/>
      <c r="E20" s="12"/>
      <c r="F20" s="12"/>
      <c r="G20" s="12"/>
      <c r="H20" s="12"/>
      <c r="I20" s="12"/>
      <c r="J20" s="12"/>
      <c r="K20" s="12"/>
      <c r="L20" s="12"/>
      <c r="M20" s="12"/>
      <c r="N20" s="12"/>
    </row>
    <row r="21" spans="1:99" ht="15" customHeight="1" x14ac:dyDescent="0.25">
      <c r="A21" s="9" t="s">
        <v>482</v>
      </c>
      <c r="B21" s="1" t="s">
        <v>483</v>
      </c>
      <c r="C21" s="12"/>
      <c r="D21" s="35"/>
      <c r="E21" s="35"/>
      <c r="F21" s="35"/>
      <c r="G21" s="35"/>
      <c r="H21" s="35"/>
      <c r="I21" s="35"/>
      <c r="J21" s="35"/>
      <c r="K21" s="35"/>
      <c r="L21" s="35"/>
      <c r="M21" s="35"/>
      <c r="N21" s="35"/>
    </row>
    <row r="22" spans="1:99" ht="15" customHeight="1" x14ac:dyDescent="0.25">
      <c r="A22" s="9" t="s">
        <v>484</v>
      </c>
      <c r="B22" s="1" t="s">
        <v>485</v>
      </c>
      <c r="C22" s="12"/>
      <c r="D22" s="12"/>
      <c r="E22" s="35"/>
      <c r="F22" s="35"/>
      <c r="G22" s="35"/>
      <c r="H22" s="35"/>
      <c r="I22" s="35"/>
      <c r="J22" s="12"/>
      <c r="K22" s="12"/>
      <c r="L22" s="12"/>
      <c r="M22" s="12"/>
      <c r="N22" s="15" t="s">
        <v>50</v>
      </c>
    </row>
    <row r="23" spans="1:99" ht="15" customHeight="1" x14ac:dyDescent="0.25">
      <c r="A23" s="9" t="s">
        <v>486</v>
      </c>
      <c r="B23" s="1" t="s">
        <v>724</v>
      </c>
      <c r="C23" s="12"/>
      <c r="D23" s="12"/>
      <c r="E23" s="12"/>
      <c r="F23" s="12"/>
      <c r="G23" s="12"/>
      <c r="H23" s="12"/>
      <c r="I23" s="12"/>
      <c r="J23" s="12"/>
      <c r="K23" s="12"/>
      <c r="L23" s="12"/>
      <c r="M23" s="12"/>
      <c r="N23" s="12"/>
    </row>
    <row r="24" spans="1:99" x14ac:dyDescent="0.25">
      <c r="A24" s="70"/>
      <c r="B24" s="70"/>
      <c r="C24" s="70"/>
      <c r="D24" s="70"/>
      <c r="E24" s="70"/>
      <c r="F24" s="70"/>
      <c r="G24" s="70"/>
      <c r="H24" s="70"/>
      <c r="I24" s="70"/>
      <c r="J24" s="70"/>
      <c r="K24" s="70"/>
      <c r="L24" s="70"/>
      <c r="M24" s="70"/>
      <c r="N24" s="70"/>
    </row>
    <row r="25" spans="1:99" x14ac:dyDescent="0.25">
      <c r="A25" s="645" t="s">
        <v>725</v>
      </c>
      <c r="B25" s="645"/>
      <c r="C25" s="85"/>
      <c r="D25" s="85"/>
      <c r="E25" s="85"/>
      <c r="F25" s="85"/>
      <c r="G25" s="85"/>
      <c r="H25" s="85"/>
      <c r="I25" s="85"/>
      <c r="J25" s="85"/>
      <c r="K25" s="85"/>
      <c r="L25" s="85"/>
      <c r="M25" s="85"/>
      <c r="N25" s="85"/>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c r="CJ25" s="86"/>
      <c r="CK25" s="86"/>
      <c r="CL25" s="86"/>
      <c r="CM25" s="86"/>
      <c r="CN25" s="86"/>
      <c r="CO25" s="86"/>
      <c r="CP25" s="86"/>
      <c r="CQ25" s="86"/>
      <c r="CR25" s="86"/>
      <c r="CS25" s="86"/>
      <c r="CT25" s="86"/>
      <c r="CU25" s="86"/>
    </row>
    <row r="26" spans="1:99" ht="30" customHeight="1" x14ac:dyDescent="0.25">
      <c r="A26" s="644" t="s">
        <v>726</v>
      </c>
      <c r="B26" s="644"/>
      <c r="C26" s="644"/>
      <c r="D26" s="644"/>
      <c r="E26" s="644"/>
      <c r="F26" s="644"/>
      <c r="G26" s="644"/>
      <c r="H26" s="644"/>
      <c r="I26" s="644"/>
      <c r="J26" s="644"/>
      <c r="K26" s="644"/>
      <c r="L26" s="644"/>
      <c r="M26" s="644"/>
      <c r="N26" s="644"/>
    </row>
    <row r="27" spans="1:99" ht="29.25" customHeight="1" x14ac:dyDescent="0.25">
      <c r="A27" s="644" t="s">
        <v>727</v>
      </c>
      <c r="B27" s="644"/>
      <c r="C27" s="644"/>
      <c r="D27" s="644"/>
      <c r="E27" s="644"/>
      <c r="F27" s="644"/>
      <c r="G27" s="644"/>
      <c r="H27" s="644"/>
      <c r="I27" s="644"/>
      <c r="J27" s="644"/>
      <c r="K27" s="644"/>
      <c r="L27" s="644"/>
      <c r="M27" s="644"/>
      <c r="N27" s="644"/>
    </row>
  </sheetData>
  <mergeCells count="10">
    <mergeCell ref="A1:N1"/>
    <mergeCell ref="A27:N27"/>
    <mergeCell ref="A25:B25"/>
    <mergeCell ref="D4:M4"/>
    <mergeCell ref="A26:N26"/>
    <mergeCell ref="A2:N2"/>
    <mergeCell ref="A4:A5"/>
    <mergeCell ref="B4:B5"/>
    <mergeCell ref="C4:C5"/>
    <mergeCell ref="N4:N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Лист14">
    <tabColor rgb="FFFF0000"/>
  </sheetPr>
  <dimension ref="A1:Q126"/>
  <sheetViews>
    <sheetView view="pageBreakPreview" zoomScaleNormal="100" zoomScaleSheetLayoutView="100" workbookViewId="0">
      <pane ySplit="5" topLeftCell="A6" activePane="bottomLeft" state="frozen"/>
      <selection activeCell="G28" sqref="G28"/>
      <selection pane="bottomLeft" activeCell="G28" sqref="G28"/>
    </sheetView>
  </sheetViews>
  <sheetFormatPr defaultRowHeight="15" x14ac:dyDescent="0.25"/>
  <cols>
    <col min="1" max="1" width="3.28515625" customWidth="1"/>
    <col min="2" max="2" width="45.28515625" customWidth="1"/>
    <col min="3" max="3" width="9.42578125" hidden="1" customWidth="1"/>
    <col min="4" max="4" width="11" customWidth="1"/>
    <col min="6" max="6" width="10.5703125" customWidth="1"/>
    <col min="12" max="12" width="10.42578125" customWidth="1"/>
    <col min="15" max="17" width="0" hidden="1" customWidth="1"/>
  </cols>
  <sheetData>
    <row r="1" spans="1:12" ht="30" customHeight="1" x14ac:dyDescent="0.25">
      <c r="A1" s="593" t="s">
        <v>1019</v>
      </c>
      <c r="B1" s="593"/>
      <c r="C1" s="593"/>
      <c r="D1" s="593"/>
      <c r="E1" s="593"/>
      <c r="F1" s="593"/>
      <c r="G1" s="593"/>
      <c r="H1" s="593"/>
      <c r="I1" s="593"/>
      <c r="J1" s="593"/>
      <c r="K1" s="593"/>
      <c r="L1" s="593"/>
    </row>
    <row r="2" spans="1:12" x14ac:dyDescent="0.25">
      <c r="A2" s="637" t="s">
        <v>468</v>
      </c>
      <c r="B2" s="630"/>
      <c r="C2" s="630"/>
      <c r="D2" s="630"/>
      <c r="E2" s="630"/>
      <c r="F2" s="630"/>
      <c r="G2" s="630"/>
      <c r="H2" s="630"/>
      <c r="I2" s="630"/>
      <c r="J2" s="630"/>
      <c r="K2" s="630"/>
      <c r="L2" s="630"/>
    </row>
    <row r="3" spans="1:12" x14ac:dyDescent="0.25">
      <c r="A3" s="636" t="s">
        <v>16</v>
      </c>
      <c r="B3" s="636"/>
      <c r="C3" s="636"/>
      <c r="D3" s="636"/>
      <c r="E3" s="636"/>
      <c r="F3" s="636"/>
      <c r="G3" s="636"/>
      <c r="H3" s="636"/>
      <c r="I3" s="636"/>
      <c r="J3" s="636"/>
      <c r="K3" s="636"/>
      <c r="L3" s="636"/>
    </row>
    <row r="4" spans="1:12" ht="15" customHeight="1" x14ac:dyDescent="0.25">
      <c r="A4" s="589" t="s">
        <v>17</v>
      </c>
      <c r="B4" s="589" t="s">
        <v>40</v>
      </c>
      <c r="C4" s="48"/>
      <c r="D4" s="621"/>
      <c r="E4" s="621"/>
      <c r="F4" s="621"/>
      <c r="G4" s="621"/>
      <c r="H4" s="621"/>
      <c r="I4" s="621"/>
      <c r="J4" s="621"/>
      <c r="K4" s="621"/>
      <c r="L4" s="626" t="s">
        <v>469</v>
      </c>
    </row>
    <row r="5" spans="1:12" ht="27" customHeight="1" x14ac:dyDescent="0.25">
      <c r="A5" s="590"/>
      <c r="B5" s="590"/>
      <c r="C5" s="49">
        <v>2019</v>
      </c>
      <c r="D5" s="46">
        <v>2023</v>
      </c>
      <c r="E5" s="47">
        <v>2024</v>
      </c>
      <c r="F5" s="46">
        <v>2025</v>
      </c>
      <c r="G5" s="47">
        <v>2026</v>
      </c>
      <c r="H5" s="46">
        <v>2027</v>
      </c>
      <c r="I5" s="47">
        <v>2028</v>
      </c>
      <c r="J5" s="46">
        <v>2029</v>
      </c>
      <c r="K5" s="47">
        <v>2030</v>
      </c>
      <c r="L5" s="627"/>
    </row>
    <row r="6" spans="1:12" ht="25.5" x14ac:dyDescent="0.25">
      <c r="A6" s="51"/>
      <c r="B6" s="1" t="s">
        <v>471</v>
      </c>
      <c r="C6" s="53"/>
      <c r="D6" s="55"/>
      <c r="E6" s="55"/>
      <c r="F6" s="55"/>
      <c r="G6" s="55"/>
      <c r="H6" s="55"/>
      <c r="I6" s="55"/>
      <c r="J6" s="55"/>
      <c r="K6" s="55"/>
      <c r="L6" s="30"/>
    </row>
    <row r="7" spans="1:12" ht="15" customHeight="1" x14ac:dyDescent="0.25">
      <c r="A7" s="9" t="s">
        <v>103</v>
      </c>
      <c r="B7" s="1" t="s">
        <v>472</v>
      </c>
      <c r="C7" s="53"/>
      <c r="D7" s="55"/>
      <c r="E7" s="55"/>
      <c r="F7" s="55"/>
      <c r="G7" s="55"/>
      <c r="H7" s="55"/>
      <c r="I7" s="55"/>
      <c r="J7" s="55"/>
      <c r="K7" s="55"/>
      <c r="L7" s="55"/>
    </row>
    <row r="8" spans="1:12" x14ac:dyDescent="0.25">
      <c r="A8" s="51"/>
      <c r="B8" s="1" t="s">
        <v>844</v>
      </c>
      <c r="C8" s="53"/>
      <c r="D8" s="55"/>
      <c r="E8" s="55"/>
      <c r="F8" s="55"/>
      <c r="G8" s="55"/>
      <c r="H8" s="55"/>
      <c r="I8" s="55"/>
      <c r="J8" s="55"/>
      <c r="K8" s="55"/>
      <c r="L8" s="55"/>
    </row>
    <row r="9" spans="1:12" x14ac:dyDescent="0.25">
      <c r="A9" s="51"/>
      <c r="B9" s="1" t="s">
        <v>470</v>
      </c>
      <c r="C9" s="53"/>
      <c r="D9" s="55"/>
      <c r="E9" s="55"/>
      <c r="F9" s="55"/>
      <c r="G9" s="55"/>
      <c r="H9" s="55"/>
      <c r="I9" s="55"/>
      <c r="J9" s="55"/>
      <c r="K9" s="55"/>
      <c r="L9" s="30"/>
    </row>
    <row r="10" spans="1:12" x14ac:dyDescent="0.25">
      <c r="A10" s="51"/>
      <c r="B10" s="1" t="s">
        <v>474</v>
      </c>
      <c r="C10" s="53"/>
      <c r="D10" s="55"/>
      <c r="E10" s="55"/>
      <c r="F10" s="55"/>
      <c r="G10" s="55"/>
      <c r="H10" s="55"/>
      <c r="I10" s="55"/>
      <c r="J10" s="55"/>
      <c r="K10" s="55"/>
      <c r="L10" s="30"/>
    </row>
    <row r="11" spans="1:12" ht="15" customHeight="1" x14ac:dyDescent="0.25">
      <c r="A11" s="9" t="s">
        <v>81</v>
      </c>
      <c r="B11" s="1" t="s">
        <v>475</v>
      </c>
      <c r="C11" s="53"/>
      <c r="D11" s="54"/>
      <c r="E11" s="54"/>
      <c r="F11" s="54"/>
      <c r="G11" s="54"/>
      <c r="H11" s="54"/>
      <c r="I11" s="54"/>
      <c r="J11" s="54"/>
      <c r="K11" s="54"/>
      <c r="L11" s="33" t="s">
        <v>50</v>
      </c>
    </row>
    <row r="12" spans="1:12" x14ac:dyDescent="0.25">
      <c r="A12" s="51"/>
      <c r="B12" s="92" t="s">
        <v>844</v>
      </c>
      <c r="C12" s="53"/>
      <c r="D12" s="55"/>
      <c r="E12" s="55"/>
      <c r="F12" s="55"/>
      <c r="G12" s="55"/>
      <c r="H12" s="55"/>
      <c r="I12" s="55"/>
      <c r="J12" s="55"/>
      <c r="K12" s="55"/>
      <c r="L12" s="33" t="s">
        <v>50</v>
      </c>
    </row>
    <row r="13" spans="1:12" x14ac:dyDescent="0.25">
      <c r="A13" s="51"/>
      <c r="B13" s="1" t="s">
        <v>470</v>
      </c>
      <c r="C13" s="53"/>
      <c r="D13" s="55"/>
      <c r="E13" s="55"/>
      <c r="F13" s="55"/>
      <c r="G13" s="55"/>
      <c r="H13" s="55"/>
      <c r="I13" s="55"/>
      <c r="J13" s="55"/>
      <c r="K13" s="55"/>
      <c r="L13" s="33" t="s">
        <v>50</v>
      </c>
    </row>
    <row r="14" spans="1:12" x14ac:dyDescent="0.25">
      <c r="A14" s="51"/>
      <c r="B14" s="1" t="s">
        <v>474</v>
      </c>
      <c r="C14" s="53"/>
      <c r="D14" s="55"/>
      <c r="E14" s="55"/>
      <c r="F14" s="55"/>
      <c r="G14" s="55"/>
      <c r="H14" s="55"/>
      <c r="I14" s="55"/>
      <c r="J14" s="55"/>
      <c r="K14" s="55"/>
      <c r="L14" s="33" t="s">
        <v>50</v>
      </c>
    </row>
    <row r="15" spans="1:12" ht="15" customHeight="1" x14ac:dyDescent="0.25">
      <c r="A15" s="9" t="s">
        <v>83</v>
      </c>
      <c r="B15" s="1" t="s">
        <v>476</v>
      </c>
      <c r="C15" s="53"/>
      <c r="D15" s="54"/>
      <c r="E15" s="54"/>
      <c r="F15" s="54"/>
      <c r="G15" s="54"/>
      <c r="H15" s="54"/>
      <c r="I15" s="54"/>
      <c r="J15" s="54"/>
      <c r="K15" s="54"/>
      <c r="L15" s="54"/>
    </row>
    <row r="16" spans="1:12" x14ac:dyDescent="0.25">
      <c r="A16" s="51"/>
      <c r="B16" s="92" t="s">
        <v>844</v>
      </c>
      <c r="C16" s="53"/>
      <c r="D16" s="55"/>
      <c r="E16" s="55"/>
      <c r="F16" s="55"/>
      <c r="G16" s="55"/>
      <c r="H16" s="55"/>
      <c r="I16" s="55"/>
      <c r="J16" s="55"/>
      <c r="K16" s="55"/>
      <c r="L16" s="55"/>
    </row>
    <row r="17" spans="1:12" x14ac:dyDescent="0.25">
      <c r="A17" s="51"/>
      <c r="B17" s="1" t="s">
        <v>470</v>
      </c>
      <c r="C17" s="53"/>
      <c r="D17" s="55"/>
      <c r="E17" s="55"/>
      <c r="F17" s="55"/>
      <c r="G17" s="55"/>
      <c r="H17" s="55"/>
      <c r="I17" s="55"/>
      <c r="J17" s="55"/>
      <c r="K17" s="55"/>
      <c r="L17" s="45"/>
    </row>
    <row r="18" spans="1:12" x14ac:dyDescent="0.25">
      <c r="A18" s="51"/>
      <c r="B18" s="1" t="s">
        <v>474</v>
      </c>
      <c r="C18" s="53"/>
      <c r="D18" s="55"/>
      <c r="E18" s="55"/>
      <c r="F18" s="55"/>
      <c r="G18" s="55"/>
      <c r="H18" s="55"/>
      <c r="I18" s="55"/>
      <c r="J18" s="55"/>
      <c r="K18" s="55"/>
      <c r="L18" s="45"/>
    </row>
    <row r="19" spans="1:12" ht="15" customHeight="1" x14ac:dyDescent="0.25">
      <c r="A19" s="9" t="s">
        <v>85</v>
      </c>
      <c r="B19" s="1" t="s">
        <v>477</v>
      </c>
      <c r="C19" s="53"/>
      <c r="D19" s="53"/>
      <c r="E19" s="53"/>
      <c r="F19" s="53"/>
      <c r="G19" s="53"/>
      <c r="H19" s="53"/>
      <c r="I19" s="53"/>
      <c r="J19" s="53"/>
      <c r="K19" s="53"/>
      <c r="L19" s="53"/>
    </row>
    <row r="20" spans="1:12" x14ac:dyDescent="0.25">
      <c r="A20" s="51"/>
      <c r="B20" s="92" t="s">
        <v>844</v>
      </c>
      <c r="C20" s="53"/>
      <c r="D20" s="55"/>
      <c r="E20" s="55"/>
      <c r="F20" s="55"/>
      <c r="G20" s="55"/>
      <c r="H20" s="55"/>
      <c r="I20" s="55"/>
      <c r="J20" s="55"/>
      <c r="K20" s="55"/>
      <c r="L20" s="55"/>
    </row>
    <row r="21" spans="1:12" x14ac:dyDescent="0.25">
      <c r="A21" s="51"/>
      <c r="B21" s="1" t="s">
        <v>470</v>
      </c>
      <c r="C21" s="53"/>
      <c r="D21" s="55"/>
      <c r="E21" s="55"/>
      <c r="F21" s="55"/>
      <c r="G21" s="55"/>
      <c r="H21" s="55"/>
      <c r="I21" s="55"/>
      <c r="J21" s="55"/>
      <c r="K21" s="55"/>
      <c r="L21" s="45"/>
    </row>
    <row r="22" spans="1:12" x14ac:dyDescent="0.25">
      <c r="A22" s="51"/>
      <c r="B22" s="1" t="s">
        <v>474</v>
      </c>
      <c r="C22" s="53"/>
      <c r="D22" s="55"/>
      <c r="E22" s="55"/>
      <c r="F22" s="55"/>
      <c r="G22" s="55"/>
      <c r="H22" s="55"/>
      <c r="I22" s="55"/>
      <c r="J22" s="55"/>
      <c r="K22" s="55"/>
      <c r="L22" s="45"/>
    </row>
    <row r="23" spans="1:12" ht="15" customHeight="1" x14ac:dyDescent="0.25">
      <c r="A23" s="9" t="s">
        <v>87</v>
      </c>
      <c r="B23" s="1" t="s">
        <v>478</v>
      </c>
      <c r="C23" s="53"/>
      <c r="D23" s="55"/>
      <c r="E23" s="55"/>
      <c r="F23" s="55"/>
      <c r="G23" s="55"/>
      <c r="H23" s="55"/>
      <c r="I23" s="55"/>
      <c r="J23" s="55"/>
      <c r="K23" s="55"/>
      <c r="L23" s="55"/>
    </row>
    <row r="24" spans="1:12" x14ac:dyDescent="0.25">
      <c r="A24" s="51"/>
      <c r="B24" s="92" t="s">
        <v>473</v>
      </c>
      <c r="C24" s="53"/>
      <c r="D24" s="55"/>
      <c r="E24" s="55"/>
      <c r="F24" s="55"/>
      <c r="G24" s="55"/>
      <c r="H24" s="55"/>
      <c r="I24" s="55"/>
      <c r="J24" s="55"/>
      <c r="K24" s="55"/>
      <c r="L24" s="55"/>
    </row>
    <row r="25" spans="1:12" x14ac:dyDescent="0.25">
      <c r="A25" s="51"/>
      <c r="B25" s="1" t="s">
        <v>470</v>
      </c>
      <c r="C25" s="53"/>
      <c r="D25" s="55"/>
      <c r="E25" s="55"/>
      <c r="F25" s="55"/>
      <c r="G25" s="55"/>
      <c r="H25" s="55"/>
      <c r="I25" s="55"/>
      <c r="J25" s="55"/>
      <c r="K25" s="55"/>
      <c r="L25" s="45"/>
    </row>
    <row r="26" spans="1:12" x14ac:dyDescent="0.25">
      <c r="A26" s="51"/>
      <c r="B26" s="1" t="s">
        <v>474</v>
      </c>
      <c r="C26" s="53"/>
      <c r="D26" s="55"/>
      <c r="E26" s="55"/>
      <c r="F26" s="55"/>
      <c r="G26" s="55"/>
      <c r="H26" s="55"/>
      <c r="I26" s="55"/>
      <c r="J26" s="55"/>
      <c r="K26" s="55"/>
      <c r="L26" s="45"/>
    </row>
    <row r="27" spans="1:12" ht="15" customHeight="1" x14ac:dyDescent="0.25">
      <c r="A27" s="9" t="s">
        <v>89</v>
      </c>
      <c r="B27" s="1" t="s">
        <v>479</v>
      </c>
      <c r="C27" s="53"/>
      <c r="D27" s="54"/>
      <c r="E27" s="54"/>
      <c r="F27" s="54"/>
      <c r="G27" s="54"/>
      <c r="H27" s="54"/>
      <c r="I27" s="54"/>
      <c r="J27" s="54"/>
      <c r="K27" s="54"/>
      <c r="L27" s="54"/>
    </row>
    <row r="28" spans="1:12" x14ac:dyDescent="0.25">
      <c r="A28" s="51"/>
      <c r="B28" s="92" t="s">
        <v>844</v>
      </c>
      <c r="C28" s="53"/>
      <c r="D28" s="54"/>
      <c r="E28" s="54"/>
      <c r="F28" s="54"/>
      <c r="G28" s="54"/>
      <c r="H28" s="54"/>
      <c r="I28" s="54"/>
      <c r="J28" s="54"/>
      <c r="K28" s="54"/>
      <c r="L28" s="54"/>
    </row>
    <row r="29" spans="1:12" x14ac:dyDescent="0.25">
      <c r="A29" s="51"/>
      <c r="B29" s="1" t="s">
        <v>470</v>
      </c>
      <c r="C29" s="53"/>
      <c r="D29" s="55"/>
      <c r="E29" s="55"/>
      <c r="F29" s="55"/>
      <c r="G29" s="55"/>
      <c r="H29" s="55"/>
      <c r="I29" s="55"/>
      <c r="J29" s="55"/>
      <c r="K29" s="55"/>
      <c r="L29" s="45"/>
    </row>
    <row r="30" spans="1:12" x14ac:dyDescent="0.25">
      <c r="A30" s="51"/>
      <c r="B30" s="1" t="s">
        <v>474</v>
      </c>
      <c r="C30" s="53"/>
      <c r="D30" s="55"/>
      <c r="E30" s="55"/>
      <c r="F30" s="55"/>
      <c r="G30" s="55"/>
      <c r="H30" s="55"/>
      <c r="I30" s="55"/>
      <c r="J30" s="55"/>
      <c r="K30" s="55"/>
      <c r="L30" s="45"/>
    </row>
    <row r="31" spans="1:12" ht="15" customHeight="1" x14ac:dyDescent="0.25">
      <c r="A31" s="9" t="s">
        <v>93</v>
      </c>
      <c r="B31" s="1" t="s">
        <v>480</v>
      </c>
      <c r="C31" s="53"/>
      <c r="D31" s="53"/>
      <c r="E31" s="53"/>
      <c r="F31" s="53"/>
      <c r="G31" s="53"/>
      <c r="H31" s="53"/>
      <c r="I31" s="53"/>
      <c r="J31" s="53"/>
      <c r="K31" s="53"/>
      <c r="L31" s="53"/>
    </row>
    <row r="32" spans="1:12" x14ac:dyDescent="0.25">
      <c r="A32" s="51"/>
      <c r="B32" s="92" t="s">
        <v>473</v>
      </c>
      <c r="C32" s="53"/>
      <c r="D32" s="53"/>
      <c r="E32" s="53"/>
      <c r="F32" s="53"/>
      <c r="G32" s="53"/>
      <c r="H32" s="53"/>
      <c r="I32" s="53"/>
      <c r="J32" s="53"/>
      <c r="K32" s="53"/>
      <c r="L32" s="53"/>
    </row>
    <row r="33" spans="1:12" x14ac:dyDescent="0.25">
      <c r="A33" s="51"/>
      <c r="B33" s="1" t="s">
        <v>470</v>
      </c>
      <c r="C33" s="53"/>
      <c r="D33" s="55"/>
      <c r="E33" s="55"/>
      <c r="F33" s="55"/>
      <c r="G33" s="55"/>
      <c r="H33" s="55"/>
      <c r="I33" s="55"/>
      <c r="J33" s="55"/>
      <c r="K33" s="55"/>
      <c r="L33" s="45"/>
    </row>
    <row r="34" spans="1:12" x14ac:dyDescent="0.25">
      <c r="A34" s="51"/>
      <c r="B34" s="1" t="s">
        <v>474</v>
      </c>
      <c r="C34" s="53"/>
      <c r="D34" s="55"/>
      <c r="E34" s="55"/>
      <c r="F34" s="55"/>
      <c r="G34" s="55"/>
      <c r="H34" s="55"/>
      <c r="I34" s="55"/>
      <c r="J34" s="55"/>
      <c r="K34" s="55"/>
      <c r="L34" s="45"/>
    </row>
    <row r="35" spans="1:12" ht="15" customHeight="1" x14ac:dyDescent="0.25">
      <c r="A35" s="9" t="s">
        <v>99</v>
      </c>
      <c r="B35" s="1" t="s">
        <v>481</v>
      </c>
      <c r="C35" s="53"/>
      <c r="D35" s="55"/>
      <c r="E35" s="55"/>
      <c r="F35" s="55"/>
      <c r="G35" s="55"/>
      <c r="H35" s="55"/>
      <c r="I35" s="55"/>
      <c r="J35" s="55"/>
      <c r="K35" s="55"/>
      <c r="L35" s="55"/>
    </row>
    <row r="36" spans="1:12" x14ac:dyDescent="0.25">
      <c r="A36" s="51"/>
      <c r="B36" s="92" t="s">
        <v>844</v>
      </c>
      <c r="C36" s="53"/>
      <c r="D36" s="55"/>
      <c r="E36" s="55"/>
      <c r="F36" s="55"/>
      <c r="G36" s="55"/>
      <c r="H36" s="55"/>
      <c r="I36" s="55"/>
      <c r="J36" s="55"/>
      <c r="K36" s="55"/>
      <c r="L36" s="55"/>
    </row>
    <row r="37" spans="1:12" x14ac:dyDescent="0.25">
      <c r="A37" s="51"/>
      <c r="B37" s="1" t="s">
        <v>470</v>
      </c>
      <c r="C37" s="53"/>
      <c r="D37" s="55"/>
      <c r="E37" s="55"/>
      <c r="F37" s="55"/>
      <c r="G37" s="55"/>
      <c r="H37" s="55"/>
      <c r="I37" s="55"/>
      <c r="J37" s="55"/>
      <c r="K37" s="55"/>
      <c r="L37" s="45"/>
    </row>
    <row r="38" spans="1:12" x14ac:dyDescent="0.25">
      <c r="A38" s="51"/>
      <c r="B38" s="1" t="s">
        <v>474</v>
      </c>
      <c r="C38" s="53"/>
      <c r="D38" s="55"/>
      <c r="E38" s="55"/>
      <c r="F38" s="55"/>
      <c r="G38" s="55"/>
      <c r="H38" s="55"/>
      <c r="I38" s="55"/>
      <c r="J38" s="55"/>
      <c r="K38" s="55"/>
      <c r="L38" s="45"/>
    </row>
    <row r="39" spans="1:12" ht="15" customHeight="1" x14ac:dyDescent="0.25">
      <c r="A39" s="9" t="s">
        <v>482</v>
      </c>
      <c r="B39" s="1" t="s">
        <v>483</v>
      </c>
      <c r="C39" s="53"/>
      <c r="D39" s="53"/>
      <c r="E39" s="53"/>
      <c r="F39" s="53"/>
      <c r="G39" s="53"/>
      <c r="H39" s="53"/>
      <c r="I39" s="53"/>
      <c r="J39" s="53"/>
      <c r="K39" s="53"/>
      <c r="L39" s="53"/>
    </row>
    <row r="40" spans="1:12" x14ac:dyDescent="0.25">
      <c r="A40" s="51"/>
      <c r="B40" s="92" t="s">
        <v>473</v>
      </c>
      <c r="C40" s="53"/>
      <c r="D40" s="53"/>
      <c r="E40" s="53"/>
      <c r="F40" s="53"/>
      <c r="G40" s="53"/>
      <c r="H40" s="53"/>
      <c r="I40" s="53"/>
      <c r="J40" s="53"/>
      <c r="K40" s="53"/>
      <c r="L40" s="53"/>
    </row>
    <row r="41" spans="1:12" x14ac:dyDescent="0.25">
      <c r="A41" s="51"/>
      <c r="B41" s="1" t="s">
        <v>470</v>
      </c>
      <c r="C41" s="53"/>
      <c r="D41" s="55"/>
      <c r="E41" s="55"/>
      <c r="F41" s="55"/>
      <c r="G41" s="55"/>
      <c r="H41" s="55"/>
      <c r="I41" s="55"/>
      <c r="J41" s="55"/>
      <c r="K41" s="55"/>
      <c r="L41" s="45"/>
    </row>
    <row r="42" spans="1:12" x14ac:dyDescent="0.25">
      <c r="A42" s="51"/>
      <c r="B42" s="1" t="s">
        <v>474</v>
      </c>
      <c r="C42" s="53"/>
      <c r="D42" s="55"/>
      <c r="E42" s="55"/>
      <c r="F42" s="55"/>
      <c r="G42" s="55"/>
      <c r="H42" s="55"/>
      <c r="I42" s="55"/>
      <c r="J42" s="55"/>
      <c r="K42" s="55"/>
      <c r="L42" s="45"/>
    </row>
    <row r="43" spans="1:12" ht="15" customHeight="1" x14ac:dyDescent="0.25">
      <c r="A43" s="9" t="s">
        <v>484</v>
      </c>
      <c r="B43" s="1" t="s">
        <v>485</v>
      </c>
      <c r="C43" s="53"/>
      <c r="D43" s="53"/>
      <c r="E43" s="53"/>
      <c r="F43" s="53"/>
      <c r="G43" s="53"/>
      <c r="H43" s="53"/>
      <c r="I43" s="53"/>
      <c r="J43" s="53"/>
      <c r="K43" s="53"/>
      <c r="L43" s="33" t="s">
        <v>50</v>
      </c>
    </row>
    <row r="44" spans="1:12" x14ac:dyDescent="0.25">
      <c r="A44" s="51"/>
      <c r="B44" s="92" t="s">
        <v>473</v>
      </c>
      <c r="C44" s="53"/>
      <c r="D44" s="53"/>
      <c r="E44" s="53"/>
      <c r="F44" s="53"/>
      <c r="G44" s="53"/>
      <c r="H44" s="53"/>
      <c r="I44" s="53"/>
      <c r="J44" s="53"/>
      <c r="K44" s="53"/>
      <c r="L44" s="33" t="s">
        <v>50</v>
      </c>
    </row>
    <row r="45" spans="1:12" x14ac:dyDescent="0.25">
      <c r="A45" s="51"/>
      <c r="B45" s="1" t="s">
        <v>470</v>
      </c>
      <c r="C45" s="53"/>
      <c r="D45" s="55"/>
      <c r="E45" s="55"/>
      <c r="F45" s="55"/>
      <c r="G45" s="55"/>
      <c r="H45" s="55"/>
      <c r="I45" s="55"/>
      <c r="J45" s="55"/>
      <c r="K45" s="55"/>
      <c r="L45" s="33" t="s">
        <v>50</v>
      </c>
    </row>
    <row r="46" spans="1:12" x14ac:dyDescent="0.25">
      <c r="A46" s="51"/>
      <c r="B46" s="1" t="s">
        <v>474</v>
      </c>
      <c r="C46" s="53"/>
      <c r="D46" s="55"/>
      <c r="E46" s="55"/>
      <c r="F46" s="55"/>
      <c r="G46" s="55"/>
      <c r="H46" s="55"/>
      <c r="I46" s="55"/>
      <c r="J46" s="55"/>
      <c r="K46" s="55"/>
      <c r="L46" s="33" t="s">
        <v>50</v>
      </c>
    </row>
    <row r="47" spans="1:12" ht="15" customHeight="1" x14ac:dyDescent="0.25">
      <c r="A47" s="9" t="s">
        <v>486</v>
      </c>
      <c r="B47" s="1" t="s">
        <v>487</v>
      </c>
      <c r="C47" s="53"/>
      <c r="D47" s="55"/>
      <c r="E47" s="55"/>
      <c r="F47" s="55"/>
      <c r="G47" s="55"/>
      <c r="H47" s="55"/>
      <c r="I47" s="55"/>
      <c r="J47" s="55"/>
      <c r="K47" s="55"/>
      <c r="L47" s="45"/>
    </row>
    <row r="48" spans="1:12" x14ac:dyDescent="0.25">
      <c r="A48" s="51"/>
      <c r="B48" s="92" t="s">
        <v>844</v>
      </c>
      <c r="C48" s="53"/>
      <c r="D48" s="55"/>
      <c r="E48" s="55"/>
      <c r="F48" s="55"/>
      <c r="G48" s="55"/>
      <c r="H48" s="55"/>
      <c r="I48" s="55"/>
      <c r="J48" s="55"/>
      <c r="K48" s="55"/>
      <c r="L48" s="45"/>
    </row>
    <row r="49" spans="1:17" x14ac:dyDescent="0.25">
      <c r="A49" s="51"/>
      <c r="B49" s="1" t="s">
        <v>470</v>
      </c>
      <c r="C49" s="53"/>
      <c r="D49" s="55"/>
      <c r="E49" s="55"/>
      <c r="F49" s="55"/>
      <c r="G49" s="55"/>
      <c r="H49" s="55"/>
      <c r="I49" s="55"/>
      <c r="J49" s="55"/>
      <c r="K49" s="55"/>
      <c r="L49" s="45"/>
    </row>
    <row r="50" spans="1:17" x14ac:dyDescent="0.25">
      <c r="A50" s="51"/>
      <c r="B50" s="1" t="s">
        <v>474</v>
      </c>
      <c r="C50" s="53"/>
      <c r="D50" s="55"/>
      <c r="E50" s="55"/>
      <c r="F50" s="55"/>
      <c r="G50" s="55"/>
      <c r="H50" s="55"/>
      <c r="I50" s="55"/>
      <c r="J50" s="55"/>
      <c r="K50" s="55"/>
      <c r="L50" s="45"/>
    </row>
    <row r="51" spans="1:17" ht="25.5" x14ac:dyDescent="0.25">
      <c r="A51" s="51"/>
      <c r="B51" s="1" t="s">
        <v>488</v>
      </c>
      <c r="C51" s="53"/>
      <c r="D51" s="33" t="s">
        <v>50</v>
      </c>
      <c r="E51" s="33" t="s">
        <v>50</v>
      </c>
      <c r="F51" s="33"/>
      <c r="G51" s="33"/>
      <c r="H51" s="33"/>
      <c r="I51" s="33"/>
      <c r="J51" s="33"/>
      <c r="K51" s="33"/>
      <c r="L51" s="33" t="s">
        <v>50</v>
      </c>
    </row>
    <row r="52" spans="1:17" ht="25.5" x14ac:dyDescent="0.25">
      <c r="A52" s="364" t="s">
        <v>489</v>
      </c>
      <c r="B52" s="365" t="s">
        <v>978</v>
      </c>
      <c r="C52" s="366">
        <f>SUM(C53:C57)</f>
        <v>171525.59244800001</v>
      </c>
      <c r="D52" s="366"/>
      <c r="E52" s="366"/>
      <c r="F52" s="366"/>
      <c r="G52" s="366"/>
      <c r="H52" s="366"/>
      <c r="I52" s="366"/>
      <c r="J52" s="366"/>
      <c r="K52" s="366"/>
      <c r="L52" s="367"/>
    </row>
    <row r="53" spans="1:17" x14ac:dyDescent="0.25">
      <c r="A53" s="368" t="s">
        <v>979</v>
      </c>
      <c r="B53" s="369" t="s">
        <v>980</v>
      </c>
      <c r="C53" s="370">
        <f>606.08*P58+3602.74</f>
        <v>5147.0924479999994</v>
      </c>
      <c r="D53" s="371"/>
      <c r="E53" s="371"/>
      <c r="F53" s="371"/>
      <c r="G53" s="371"/>
      <c r="H53" s="371"/>
      <c r="I53" s="371"/>
      <c r="J53" s="371"/>
      <c r="K53" s="371"/>
      <c r="L53" s="373"/>
    </row>
    <row r="54" spans="1:17" ht="15" customHeight="1" x14ac:dyDescent="0.25">
      <c r="A54" s="368" t="s">
        <v>979</v>
      </c>
      <c r="B54" s="369" t="s">
        <v>981</v>
      </c>
      <c r="C54" s="370">
        <f>45000+39750+74250</f>
        <v>159000</v>
      </c>
      <c r="D54" s="371"/>
      <c r="E54" s="371"/>
      <c r="F54" s="371"/>
      <c r="G54" s="371"/>
      <c r="H54" s="371"/>
      <c r="I54" s="371"/>
      <c r="J54" s="371"/>
      <c r="K54" s="371"/>
      <c r="L54" s="373"/>
    </row>
    <row r="55" spans="1:17" ht="25.5" x14ac:dyDescent="0.25">
      <c r="A55" s="368" t="s">
        <v>979</v>
      </c>
      <c r="B55" s="369" t="s">
        <v>982</v>
      </c>
      <c r="C55" s="370">
        <v>7378.5</v>
      </c>
      <c r="D55" s="371"/>
      <c r="E55" s="371"/>
      <c r="F55" s="371"/>
      <c r="G55" s="371"/>
      <c r="H55" s="371"/>
      <c r="I55" s="371"/>
      <c r="J55" s="371"/>
      <c r="K55" s="371"/>
      <c r="L55" s="373"/>
    </row>
    <row r="56" spans="1:17" x14ac:dyDescent="0.25">
      <c r="A56" s="368" t="s">
        <v>979</v>
      </c>
      <c r="B56" s="369" t="s">
        <v>983</v>
      </c>
      <c r="C56" s="370">
        <v>0</v>
      </c>
      <c r="D56" s="371"/>
      <c r="E56" s="371"/>
      <c r="F56" s="371"/>
      <c r="G56" s="371"/>
      <c r="H56" s="371"/>
      <c r="I56" s="371"/>
      <c r="J56" s="371"/>
      <c r="K56" s="371"/>
      <c r="L56" s="372">
        <v>0</v>
      </c>
    </row>
    <row r="57" spans="1:17" ht="30" x14ac:dyDescent="0.25">
      <c r="A57" s="368" t="s">
        <v>979</v>
      </c>
      <c r="B57" s="369" t="s">
        <v>984</v>
      </c>
      <c r="C57" s="370">
        <v>0</v>
      </c>
      <c r="D57" s="371"/>
      <c r="E57" s="371"/>
      <c r="F57" s="371"/>
      <c r="G57" s="371"/>
      <c r="H57" s="371"/>
      <c r="I57" s="371"/>
      <c r="J57" s="371"/>
      <c r="K57" s="371"/>
      <c r="L57" s="372">
        <v>0</v>
      </c>
      <c r="P57" s="181" t="s">
        <v>987</v>
      </c>
      <c r="Q57" t="s">
        <v>988</v>
      </c>
    </row>
    <row r="58" spans="1:17" ht="15" customHeight="1" x14ac:dyDescent="0.25">
      <c r="A58" s="364" t="s">
        <v>490</v>
      </c>
      <c r="B58" s="365" t="s">
        <v>475</v>
      </c>
      <c r="C58" s="366" t="e">
        <f>SUM(C59:C63)</f>
        <v>#VALUE!</v>
      </c>
      <c r="D58" s="366"/>
      <c r="E58" s="366"/>
      <c r="F58" s="366"/>
      <c r="G58" s="366"/>
      <c r="H58" s="366"/>
      <c r="I58" s="366"/>
      <c r="J58" s="366"/>
      <c r="K58" s="366"/>
      <c r="L58" s="367" t="s">
        <v>50</v>
      </c>
      <c r="O58" t="s">
        <v>989</v>
      </c>
      <c r="P58">
        <v>2.5480999999999998</v>
      </c>
      <c r="Q58">
        <v>2.75</v>
      </c>
    </row>
    <row r="59" spans="1:17" x14ac:dyDescent="0.25">
      <c r="A59" s="368" t="s">
        <v>979</v>
      </c>
      <c r="B59" s="369" t="s">
        <v>980</v>
      </c>
      <c r="C59" s="370" t="e">
        <f>72331.73*O58+75.34557*O58</f>
        <v>#VALUE!</v>
      </c>
      <c r="D59" s="372"/>
      <c r="E59" s="372"/>
      <c r="F59" s="372"/>
      <c r="G59" s="372"/>
      <c r="H59" s="372"/>
      <c r="I59" s="372"/>
      <c r="J59" s="372"/>
      <c r="K59" s="372"/>
      <c r="L59" s="373" t="s">
        <v>50</v>
      </c>
      <c r="O59" t="s">
        <v>990</v>
      </c>
      <c r="P59">
        <v>2.8826000000000001</v>
      </c>
      <c r="Q59">
        <v>2.99</v>
      </c>
    </row>
    <row r="60" spans="1:17" ht="25.5" customHeight="1" x14ac:dyDescent="0.25">
      <c r="A60" s="368" t="s">
        <v>979</v>
      </c>
      <c r="B60" s="369" t="s">
        <v>981</v>
      </c>
      <c r="C60" s="370">
        <f>100000+97</f>
        <v>100097</v>
      </c>
      <c r="D60" s="372"/>
      <c r="E60" s="372"/>
      <c r="F60" s="372"/>
      <c r="G60" s="372"/>
      <c r="H60" s="372"/>
      <c r="I60" s="372"/>
      <c r="J60" s="372"/>
      <c r="K60" s="372"/>
      <c r="L60" s="373" t="s">
        <v>50</v>
      </c>
      <c r="Q60">
        <f>Q58-P58</f>
        <v>0.20190000000000019</v>
      </c>
    </row>
    <row r="61" spans="1:17" ht="25.5" customHeight="1" x14ac:dyDescent="0.25">
      <c r="A61" s="368" t="s">
        <v>979</v>
      </c>
      <c r="B61" s="369" t="s">
        <v>982</v>
      </c>
      <c r="C61" s="370">
        <v>7378.5</v>
      </c>
      <c r="D61" s="372"/>
      <c r="E61" s="371"/>
      <c r="F61" s="371"/>
      <c r="G61" s="371"/>
      <c r="H61" s="371"/>
      <c r="I61" s="371"/>
      <c r="J61" s="371"/>
      <c r="K61" s="371"/>
      <c r="L61" s="373" t="s">
        <v>50</v>
      </c>
      <c r="Q61">
        <f>Q59-P59</f>
        <v>0.10740000000000016</v>
      </c>
    </row>
    <row r="62" spans="1:17" ht="15" customHeight="1" x14ac:dyDescent="0.25">
      <c r="A62" s="368" t="s">
        <v>979</v>
      </c>
      <c r="B62" s="369" t="s">
        <v>983</v>
      </c>
      <c r="C62" s="370" t="e">
        <f>44450*O58+561.18129*O58</f>
        <v>#VALUE!</v>
      </c>
      <c r="D62" s="371"/>
      <c r="E62" s="371"/>
      <c r="F62" s="371"/>
      <c r="G62" s="371"/>
      <c r="H62" s="371"/>
      <c r="I62" s="371"/>
      <c r="J62" s="371"/>
      <c r="K62" s="371"/>
      <c r="L62" s="373" t="s">
        <v>50</v>
      </c>
    </row>
    <row r="63" spans="1:17" ht="15" customHeight="1" x14ac:dyDescent="0.25">
      <c r="A63" s="368" t="s">
        <v>979</v>
      </c>
      <c r="B63" s="369" t="s">
        <v>984</v>
      </c>
      <c r="C63" s="370" t="e">
        <f>5922*O59</f>
        <v>#VALUE!</v>
      </c>
      <c r="D63" s="371"/>
      <c r="E63" s="371"/>
      <c r="F63" s="371"/>
      <c r="G63" s="371"/>
      <c r="H63" s="371"/>
      <c r="I63" s="371"/>
      <c r="J63" s="371"/>
      <c r="K63" s="371"/>
      <c r="L63" s="373" t="s">
        <v>50</v>
      </c>
    </row>
    <row r="64" spans="1:17" hidden="1" x14ac:dyDescent="0.25">
      <c r="A64" s="374"/>
      <c r="B64" s="369"/>
      <c r="C64" s="370"/>
      <c r="D64" s="436"/>
      <c r="E64" s="436"/>
      <c r="F64" s="436"/>
      <c r="G64" s="372"/>
      <c r="H64" s="372"/>
      <c r="I64" s="372"/>
      <c r="J64" s="372"/>
      <c r="K64" s="372"/>
      <c r="L64" s="373" t="s">
        <v>50</v>
      </c>
    </row>
    <row r="65" spans="1:12" hidden="1" x14ac:dyDescent="0.25">
      <c r="A65" s="368"/>
      <c r="B65" s="369"/>
      <c r="C65" s="370"/>
      <c r="D65" s="371"/>
      <c r="E65" s="371"/>
      <c r="F65" s="371"/>
      <c r="G65" s="371"/>
      <c r="H65" s="371"/>
      <c r="I65" s="371"/>
      <c r="J65" s="371"/>
      <c r="K65" s="371"/>
      <c r="L65" s="373" t="s">
        <v>50</v>
      </c>
    </row>
    <row r="66" spans="1:12" ht="15" hidden="1" customHeight="1" x14ac:dyDescent="0.25">
      <c r="A66" s="368"/>
      <c r="B66" s="369"/>
      <c r="C66" s="370"/>
      <c r="D66" s="371"/>
      <c r="E66" s="371"/>
      <c r="F66" s="371"/>
      <c r="G66" s="371"/>
      <c r="H66" s="371"/>
      <c r="I66" s="371"/>
      <c r="J66" s="371"/>
      <c r="K66" s="371"/>
      <c r="L66" s="373" t="s">
        <v>50</v>
      </c>
    </row>
    <row r="67" spans="1:12" hidden="1" x14ac:dyDescent="0.25">
      <c r="A67" s="368"/>
      <c r="B67" s="369"/>
      <c r="C67" s="370"/>
      <c r="D67" s="371"/>
      <c r="E67" s="371"/>
      <c r="F67" s="371"/>
      <c r="G67" s="371"/>
      <c r="H67" s="371"/>
      <c r="I67" s="371"/>
      <c r="J67" s="371"/>
      <c r="K67" s="371"/>
      <c r="L67" s="373" t="s">
        <v>50</v>
      </c>
    </row>
    <row r="68" spans="1:12" x14ac:dyDescent="0.25">
      <c r="A68" s="364" t="s">
        <v>491</v>
      </c>
      <c r="B68" s="365" t="s">
        <v>492</v>
      </c>
      <c r="C68" s="375">
        <f>SUM(C69:C73)</f>
        <v>29870.180457800001</v>
      </c>
      <c r="D68" s="375"/>
      <c r="E68" s="375"/>
      <c r="F68" s="375"/>
      <c r="G68" s="375"/>
      <c r="H68" s="375"/>
      <c r="I68" s="375"/>
      <c r="J68" s="375"/>
      <c r="K68" s="375"/>
      <c r="L68" s="367"/>
    </row>
    <row r="69" spans="1:12" x14ac:dyDescent="0.25">
      <c r="A69" s="368" t="s">
        <v>979</v>
      </c>
      <c r="B69" s="369" t="s">
        <v>980</v>
      </c>
      <c r="C69" s="370">
        <f>(452.073*P58)+(452.073*P58)+(452.073*P58)+(452.073*P58)+(3605.54*P58)</f>
        <v>13794.985319199997</v>
      </c>
      <c r="D69" s="371"/>
      <c r="E69" s="371"/>
      <c r="F69" s="371"/>
      <c r="G69" s="371"/>
      <c r="H69" s="371"/>
      <c r="I69" s="371"/>
      <c r="J69" s="371"/>
      <c r="K69" s="371"/>
      <c r="L69" s="373"/>
    </row>
    <row r="70" spans="1:12" ht="15" customHeight="1" x14ac:dyDescent="0.25">
      <c r="A70" s="368" t="s">
        <v>979</v>
      </c>
      <c r="B70" s="369" t="s">
        <v>981</v>
      </c>
      <c r="C70" s="370">
        <f>395.48+403.74+621.44+664.99+6480.84</f>
        <v>8566.49</v>
      </c>
      <c r="D70" s="371"/>
      <c r="E70" s="371"/>
      <c r="F70" s="371"/>
      <c r="G70" s="371"/>
      <c r="H70" s="371"/>
      <c r="I70" s="371"/>
      <c r="J70" s="371"/>
      <c r="K70" s="371"/>
      <c r="L70" s="373"/>
    </row>
    <row r="71" spans="1:12" ht="25.5" x14ac:dyDescent="0.25">
      <c r="A71" s="368" t="s">
        <v>979</v>
      </c>
      <c r="B71" s="369" t="s">
        <v>982</v>
      </c>
      <c r="C71" s="370">
        <f>37.93*12</f>
        <v>455.15999999999997</v>
      </c>
      <c r="D71" s="371"/>
      <c r="E71" s="371"/>
      <c r="F71" s="371"/>
      <c r="G71" s="371"/>
      <c r="H71" s="371"/>
      <c r="I71" s="371"/>
      <c r="J71" s="371"/>
      <c r="K71" s="371"/>
      <c r="L71" s="373"/>
    </row>
    <row r="72" spans="1:12" x14ac:dyDescent="0.25">
      <c r="A72" s="368" t="s">
        <v>979</v>
      </c>
      <c r="B72" s="369" t="s">
        <v>983</v>
      </c>
      <c r="C72" s="370">
        <f>1792.076+(1683.54*P58)</f>
        <v>6081.9042739999995</v>
      </c>
      <c r="D72" s="371"/>
      <c r="E72" s="371"/>
      <c r="F72" s="371"/>
      <c r="G72" s="371"/>
      <c r="H72" s="371"/>
      <c r="I72" s="371"/>
      <c r="J72" s="371"/>
      <c r="K72" s="371"/>
      <c r="L72" s="373"/>
    </row>
    <row r="73" spans="1:12" x14ac:dyDescent="0.25">
      <c r="A73" s="368" t="s">
        <v>979</v>
      </c>
      <c r="B73" s="369" t="s">
        <v>984</v>
      </c>
      <c r="C73" s="370">
        <f>(32.218*P59)+(46.573*P59)+(31.101*P59)+(29.519*P59)+(197.66*P59)</f>
        <v>971.64086459999999</v>
      </c>
      <c r="D73" s="371"/>
      <c r="E73" s="371"/>
      <c r="F73" s="371"/>
      <c r="G73" s="371"/>
      <c r="H73" s="371"/>
      <c r="I73" s="371"/>
      <c r="J73" s="371"/>
      <c r="K73" s="371"/>
      <c r="L73" s="373"/>
    </row>
    <row r="74" spans="1:12" ht="15" customHeight="1" x14ac:dyDescent="0.25">
      <c r="A74" s="364" t="s">
        <v>493</v>
      </c>
      <c r="B74" s="365" t="s">
        <v>479</v>
      </c>
      <c r="C74" s="366">
        <f>SUM(C75:C79)</f>
        <v>119017.60849500001</v>
      </c>
      <c r="D74" s="366"/>
      <c r="E74" s="366"/>
      <c r="F74" s="366"/>
      <c r="G74" s="366"/>
      <c r="H74" s="366"/>
      <c r="I74" s="366"/>
      <c r="J74" s="366"/>
      <c r="K74" s="366"/>
      <c r="L74" s="367"/>
    </row>
    <row r="75" spans="1:12" x14ac:dyDescent="0.25">
      <c r="A75" s="374" t="s">
        <v>979</v>
      </c>
      <c r="B75" s="369" t="s">
        <v>980</v>
      </c>
      <c r="C75" s="370">
        <f>2370.55*P58</f>
        <v>6040.3984549999996</v>
      </c>
      <c r="D75" s="372"/>
      <c r="E75" s="372"/>
      <c r="F75" s="372"/>
      <c r="G75" s="372"/>
      <c r="H75" s="372"/>
      <c r="I75" s="372"/>
      <c r="J75" s="372"/>
      <c r="K75" s="372"/>
      <c r="L75" s="373"/>
    </row>
    <row r="76" spans="1:12" ht="25.5" x14ac:dyDescent="0.25">
      <c r="A76" s="374" t="s">
        <v>979</v>
      </c>
      <c r="B76" s="369" t="s">
        <v>981</v>
      </c>
      <c r="C76" s="370">
        <v>100000</v>
      </c>
      <c r="D76" s="372"/>
      <c r="E76" s="372"/>
      <c r="F76" s="372"/>
      <c r="G76" s="372"/>
      <c r="H76" s="372"/>
      <c r="I76" s="372"/>
      <c r="J76" s="372"/>
      <c r="K76" s="372"/>
      <c r="L76" s="373"/>
    </row>
    <row r="77" spans="1:12" ht="25.5" x14ac:dyDescent="0.25">
      <c r="A77" s="368" t="s">
        <v>979</v>
      </c>
      <c r="B77" s="369" t="s">
        <v>982</v>
      </c>
      <c r="C77" s="370">
        <v>7378.5</v>
      </c>
      <c r="D77" s="372"/>
      <c r="E77" s="372"/>
      <c r="F77" s="372"/>
      <c r="G77" s="372"/>
      <c r="H77" s="372"/>
      <c r="I77" s="372"/>
      <c r="J77" s="372"/>
      <c r="K77" s="372"/>
      <c r="L77" s="373"/>
    </row>
    <row r="78" spans="1:12" ht="15" customHeight="1" x14ac:dyDescent="0.25">
      <c r="A78" s="368" t="s">
        <v>979</v>
      </c>
      <c r="B78" s="369" t="s">
        <v>983</v>
      </c>
      <c r="C78" s="370">
        <v>0</v>
      </c>
      <c r="D78" s="371"/>
      <c r="E78" s="371"/>
      <c r="F78" s="371"/>
      <c r="G78" s="371"/>
      <c r="H78" s="371"/>
      <c r="I78" s="371"/>
      <c r="J78" s="371"/>
      <c r="K78" s="371"/>
      <c r="L78" s="373"/>
    </row>
    <row r="79" spans="1:12" ht="27" customHeight="1" x14ac:dyDescent="0.25">
      <c r="A79" s="368" t="s">
        <v>979</v>
      </c>
      <c r="B79" s="369" t="s">
        <v>984</v>
      </c>
      <c r="C79" s="370">
        <f>716.1*2+1445.4*P59</f>
        <v>5598.7100399999999</v>
      </c>
      <c r="D79" s="371"/>
      <c r="E79" s="371"/>
      <c r="F79" s="371"/>
      <c r="G79" s="371"/>
      <c r="H79" s="371"/>
      <c r="I79" s="371"/>
      <c r="J79" s="371"/>
      <c r="K79" s="371"/>
      <c r="L79" s="373"/>
    </row>
    <row r="80" spans="1:12" x14ac:dyDescent="0.25">
      <c r="A80" s="364" t="s">
        <v>494</v>
      </c>
      <c r="B80" s="365" t="s">
        <v>495</v>
      </c>
      <c r="C80" s="375">
        <f>SUM(C81:C85)</f>
        <v>31339.341289999997</v>
      </c>
      <c r="D80" s="375"/>
      <c r="E80" s="375"/>
      <c r="F80" s="375"/>
      <c r="G80" s="375"/>
      <c r="H80" s="375"/>
      <c r="I80" s="375"/>
      <c r="J80" s="375"/>
      <c r="K80" s="375"/>
      <c r="L80" s="366"/>
    </row>
    <row r="81" spans="1:12" ht="15" customHeight="1" x14ac:dyDescent="0.25">
      <c r="A81" s="374" t="s">
        <v>979</v>
      </c>
      <c r="B81" s="369" t="s">
        <v>980</v>
      </c>
      <c r="C81" s="376">
        <v>14888.038</v>
      </c>
      <c r="D81" s="376"/>
      <c r="E81" s="376"/>
      <c r="F81" s="376"/>
      <c r="G81" s="376"/>
      <c r="H81" s="376"/>
      <c r="I81" s="376"/>
      <c r="J81" s="376"/>
      <c r="K81" s="376"/>
      <c r="L81" s="377"/>
    </row>
    <row r="82" spans="1:12" ht="25.5" x14ac:dyDescent="0.25">
      <c r="A82" s="374" t="s">
        <v>979</v>
      </c>
      <c r="B82" s="369" t="s">
        <v>981</v>
      </c>
      <c r="C82" s="376">
        <v>8566.49</v>
      </c>
      <c r="D82" s="376"/>
      <c r="E82" s="376"/>
      <c r="F82" s="376"/>
      <c r="G82" s="376"/>
      <c r="H82" s="376"/>
      <c r="I82" s="376"/>
      <c r="J82" s="376"/>
      <c r="K82" s="376"/>
      <c r="L82" s="377"/>
    </row>
    <row r="83" spans="1:12" ht="25.5" x14ac:dyDescent="0.25">
      <c r="A83" s="368" t="s">
        <v>979</v>
      </c>
      <c r="B83" s="369" t="s">
        <v>982</v>
      </c>
      <c r="C83" s="376">
        <v>455.15999999999997</v>
      </c>
      <c r="D83" s="376"/>
      <c r="E83" s="376"/>
      <c r="F83" s="376"/>
      <c r="G83" s="376"/>
      <c r="H83" s="376"/>
      <c r="I83" s="376"/>
      <c r="J83" s="376"/>
      <c r="K83" s="376"/>
      <c r="L83" s="377"/>
    </row>
    <row r="84" spans="1:12" x14ac:dyDescent="0.25">
      <c r="A84" s="368" t="s">
        <v>979</v>
      </c>
      <c r="B84" s="369" t="s">
        <v>983</v>
      </c>
      <c r="C84" s="370">
        <v>6421.8109999999997</v>
      </c>
      <c r="D84" s="371"/>
      <c r="E84" s="371"/>
      <c r="F84" s="371"/>
      <c r="G84" s="371"/>
      <c r="H84" s="371"/>
      <c r="I84" s="371"/>
      <c r="J84" s="371"/>
      <c r="K84" s="371"/>
      <c r="L84" s="377"/>
    </row>
    <row r="85" spans="1:12" ht="15" customHeight="1" x14ac:dyDescent="0.25">
      <c r="A85" s="368" t="s">
        <v>979</v>
      </c>
      <c r="B85" s="369" t="s">
        <v>984</v>
      </c>
      <c r="C85" s="370">
        <v>1007.84229</v>
      </c>
      <c r="D85" s="371"/>
      <c r="E85" s="371"/>
      <c r="F85" s="371"/>
      <c r="G85" s="371"/>
      <c r="H85" s="371"/>
      <c r="I85" s="371"/>
      <c r="J85" s="371"/>
      <c r="K85" s="371"/>
      <c r="L85" s="377"/>
    </row>
    <row r="86" spans="1:12" x14ac:dyDescent="0.25">
      <c r="A86" s="364" t="s">
        <v>496</v>
      </c>
      <c r="B86" s="365" t="s">
        <v>497</v>
      </c>
      <c r="C86" s="375">
        <f>SUM(C87:C91)</f>
        <v>150356.949785</v>
      </c>
      <c r="D86" s="375"/>
      <c r="E86" s="375"/>
      <c r="F86" s="375"/>
      <c r="G86" s="375"/>
      <c r="H86" s="375"/>
      <c r="I86" s="375"/>
      <c r="J86" s="375"/>
      <c r="K86" s="375"/>
      <c r="L86" s="366"/>
    </row>
    <row r="87" spans="1:12" x14ac:dyDescent="0.25">
      <c r="A87" s="374" t="s">
        <v>979</v>
      </c>
      <c r="B87" s="369" t="s">
        <v>980</v>
      </c>
      <c r="C87" s="376">
        <f>C81+C75</f>
        <v>20928.436454999999</v>
      </c>
      <c r="D87" s="376"/>
      <c r="E87" s="376"/>
      <c r="F87" s="376"/>
      <c r="G87" s="376"/>
      <c r="H87" s="376"/>
      <c r="I87" s="376"/>
      <c r="J87" s="376"/>
      <c r="K87" s="376"/>
      <c r="L87" s="377"/>
    </row>
    <row r="88" spans="1:12" ht="15" customHeight="1" x14ac:dyDescent="0.25">
      <c r="A88" s="374" t="s">
        <v>979</v>
      </c>
      <c r="B88" s="369" t="s">
        <v>981</v>
      </c>
      <c r="C88" s="376">
        <f t="shared" ref="C88:C91" si="0">C82+C76</f>
        <v>108566.49</v>
      </c>
      <c r="D88" s="376"/>
      <c r="E88" s="376"/>
      <c r="F88" s="376"/>
      <c r="G88" s="376"/>
      <c r="H88" s="376"/>
      <c r="I88" s="376"/>
      <c r="J88" s="376"/>
      <c r="K88" s="376"/>
      <c r="L88" s="377"/>
    </row>
    <row r="89" spans="1:12" ht="25.5" x14ac:dyDescent="0.25">
      <c r="A89" s="368" t="s">
        <v>979</v>
      </c>
      <c r="B89" s="369" t="s">
        <v>982</v>
      </c>
      <c r="C89" s="376">
        <f t="shared" si="0"/>
        <v>7833.66</v>
      </c>
      <c r="D89" s="376"/>
      <c r="E89" s="376"/>
      <c r="F89" s="376"/>
      <c r="G89" s="376"/>
      <c r="H89" s="376"/>
      <c r="I89" s="376"/>
      <c r="J89" s="376"/>
      <c r="K89" s="376"/>
      <c r="L89" s="377"/>
    </row>
    <row r="90" spans="1:12" x14ac:dyDescent="0.25">
      <c r="A90" s="368" t="s">
        <v>979</v>
      </c>
      <c r="B90" s="369" t="s">
        <v>983</v>
      </c>
      <c r="C90" s="376">
        <f t="shared" si="0"/>
        <v>6421.8109999999997</v>
      </c>
      <c r="D90" s="376"/>
      <c r="E90" s="376"/>
      <c r="F90" s="376"/>
      <c r="G90" s="376"/>
      <c r="H90" s="376"/>
      <c r="I90" s="376"/>
      <c r="J90" s="376"/>
      <c r="K90" s="376"/>
      <c r="L90" s="377"/>
    </row>
    <row r="91" spans="1:12" x14ac:dyDescent="0.25">
      <c r="A91" s="368" t="s">
        <v>979</v>
      </c>
      <c r="B91" s="369" t="s">
        <v>984</v>
      </c>
      <c r="C91" s="376">
        <f t="shared" si="0"/>
        <v>6606.5523300000004</v>
      </c>
      <c r="D91" s="376"/>
      <c r="E91" s="376"/>
      <c r="F91" s="376"/>
      <c r="G91" s="376"/>
      <c r="H91" s="376"/>
      <c r="I91" s="376"/>
      <c r="J91" s="376"/>
      <c r="K91" s="376"/>
      <c r="L91" s="377"/>
    </row>
    <row r="92" spans="1:12" ht="15" customHeight="1" x14ac:dyDescent="0.25">
      <c r="A92" s="364" t="s">
        <v>498</v>
      </c>
      <c r="B92" s="365" t="s">
        <v>985</v>
      </c>
      <c r="C92" s="375" t="e">
        <f>SUM(C93:C97)</f>
        <v>#VALUE!</v>
      </c>
      <c r="D92" s="375"/>
      <c r="E92" s="375"/>
      <c r="F92" s="375"/>
      <c r="G92" s="375"/>
      <c r="H92" s="375"/>
      <c r="I92" s="375"/>
      <c r="J92" s="375"/>
      <c r="K92" s="375"/>
      <c r="L92" s="375" t="s">
        <v>50</v>
      </c>
    </row>
    <row r="93" spans="1:12" ht="15" customHeight="1" x14ac:dyDescent="0.25">
      <c r="A93" s="374" t="s">
        <v>979</v>
      </c>
      <c r="B93" s="369" t="s">
        <v>980</v>
      </c>
      <c r="C93" s="376" t="e">
        <f t="shared" ref="C93:C97" si="1">C59+C53+C69-C87</f>
        <v>#VALUE!</v>
      </c>
      <c r="D93" s="376"/>
      <c r="E93" s="376"/>
      <c r="F93" s="376"/>
      <c r="G93" s="376"/>
      <c r="H93" s="376"/>
      <c r="I93" s="376"/>
      <c r="J93" s="376"/>
      <c r="K93" s="376"/>
      <c r="L93" s="378" t="s">
        <v>50</v>
      </c>
    </row>
    <row r="94" spans="1:12" ht="25.5" x14ac:dyDescent="0.25">
      <c r="A94" s="374" t="s">
        <v>979</v>
      </c>
      <c r="B94" s="369" t="s">
        <v>981</v>
      </c>
      <c r="C94" s="376">
        <f t="shared" si="1"/>
        <v>159097</v>
      </c>
      <c r="D94" s="372"/>
      <c r="E94" s="372"/>
      <c r="F94" s="372"/>
      <c r="G94" s="372"/>
      <c r="H94" s="372"/>
      <c r="I94" s="372"/>
      <c r="J94" s="372"/>
      <c r="K94" s="372"/>
      <c r="L94" s="378" t="s">
        <v>50</v>
      </c>
    </row>
    <row r="95" spans="1:12" ht="25.5" x14ac:dyDescent="0.25">
      <c r="A95" s="368" t="s">
        <v>979</v>
      </c>
      <c r="B95" s="369" t="s">
        <v>982</v>
      </c>
      <c r="C95" s="376">
        <f t="shared" si="1"/>
        <v>7378.5</v>
      </c>
      <c r="D95" s="372"/>
      <c r="E95" s="372"/>
      <c r="F95" s="372"/>
      <c r="G95" s="372"/>
      <c r="H95" s="372"/>
      <c r="I95" s="372"/>
      <c r="J95" s="372"/>
      <c r="K95" s="372"/>
      <c r="L95" s="378" t="s">
        <v>50</v>
      </c>
    </row>
    <row r="96" spans="1:12" x14ac:dyDescent="0.25">
      <c r="A96" s="368" t="s">
        <v>979</v>
      </c>
      <c r="B96" s="369" t="s">
        <v>983</v>
      </c>
      <c r="C96" s="376" t="e">
        <f t="shared" si="1"/>
        <v>#VALUE!</v>
      </c>
      <c r="D96" s="372"/>
      <c r="E96" s="372"/>
      <c r="F96" s="372"/>
      <c r="G96" s="372"/>
      <c r="H96" s="372"/>
      <c r="I96" s="372"/>
      <c r="J96" s="372"/>
      <c r="K96" s="372"/>
      <c r="L96" s="378" t="s">
        <v>50</v>
      </c>
    </row>
    <row r="97" spans="1:12" ht="15" customHeight="1" x14ac:dyDescent="0.25">
      <c r="A97" s="368" t="s">
        <v>979</v>
      </c>
      <c r="B97" s="369" t="s">
        <v>984</v>
      </c>
      <c r="C97" s="376" t="e">
        <f t="shared" si="1"/>
        <v>#VALUE!</v>
      </c>
      <c r="D97" s="372"/>
      <c r="E97" s="372"/>
      <c r="F97" s="372"/>
      <c r="G97" s="372"/>
      <c r="H97" s="372"/>
      <c r="I97" s="372"/>
      <c r="J97" s="372"/>
      <c r="K97" s="372"/>
      <c r="L97" s="378" t="s">
        <v>50</v>
      </c>
    </row>
    <row r="98" spans="1:12" x14ac:dyDescent="0.25">
      <c r="A98" s="364" t="s">
        <v>499</v>
      </c>
      <c r="B98" s="365" t="s">
        <v>986</v>
      </c>
      <c r="C98" s="366">
        <f>SUM(C99:C103)</f>
        <v>5062.5</v>
      </c>
      <c r="D98" s="366"/>
      <c r="E98" s="366"/>
      <c r="F98" s="366"/>
      <c r="G98" s="366"/>
      <c r="H98" s="366"/>
      <c r="I98" s="366"/>
      <c r="J98" s="366"/>
      <c r="K98" s="366"/>
      <c r="L98" s="366"/>
    </row>
    <row r="99" spans="1:12" x14ac:dyDescent="0.25">
      <c r="A99" s="368" t="s">
        <v>979</v>
      </c>
      <c r="B99" s="369" t="s">
        <v>980</v>
      </c>
      <c r="C99" s="370">
        <v>0</v>
      </c>
      <c r="D99" s="372"/>
      <c r="E99" s="372"/>
      <c r="F99" s="372"/>
      <c r="G99" s="372"/>
      <c r="H99" s="372"/>
      <c r="I99" s="372"/>
      <c r="J99" s="372"/>
      <c r="K99" s="372"/>
      <c r="L99" s="372"/>
    </row>
    <row r="100" spans="1:12" ht="25.5" x14ac:dyDescent="0.25">
      <c r="A100" s="368" t="s">
        <v>979</v>
      </c>
      <c r="B100" s="369" t="s">
        <v>981</v>
      </c>
      <c r="C100" s="370">
        <f>2000+3062.5</f>
        <v>5062.5</v>
      </c>
      <c r="D100" s="372"/>
      <c r="E100" s="372"/>
      <c r="F100" s="372"/>
      <c r="G100" s="372"/>
      <c r="H100" s="372"/>
      <c r="I100" s="372"/>
      <c r="J100" s="372"/>
      <c r="K100" s="372"/>
      <c r="L100" s="372"/>
    </row>
    <row r="101" spans="1:12" ht="15" customHeight="1" x14ac:dyDescent="0.25">
      <c r="A101" s="368" t="s">
        <v>979</v>
      </c>
      <c r="B101" s="369" t="s">
        <v>982</v>
      </c>
      <c r="C101" s="370">
        <v>0</v>
      </c>
      <c r="D101" s="372"/>
      <c r="E101" s="372"/>
      <c r="F101" s="372"/>
      <c r="G101" s="372"/>
      <c r="H101" s="372"/>
      <c r="I101" s="372"/>
      <c r="J101" s="372"/>
      <c r="K101" s="372"/>
      <c r="L101" s="372"/>
    </row>
    <row r="102" spans="1:12" x14ac:dyDescent="0.25">
      <c r="A102" s="368" t="s">
        <v>979</v>
      </c>
      <c r="B102" s="369" t="s">
        <v>983</v>
      </c>
      <c r="C102" s="370">
        <v>0</v>
      </c>
      <c r="D102" s="372"/>
      <c r="E102" s="372"/>
      <c r="F102" s="372"/>
      <c r="G102" s="372"/>
      <c r="H102" s="372"/>
      <c r="I102" s="372"/>
      <c r="J102" s="372"/>
      <c r="K102" s="372"/>
      <c r="L102" s="372"/>
    </row>
    <row r="103" spans="1:12" x14ac:dyDescent="0.25">
      <c r="A103" s="368" t="s">
        <v>979</v>
      </c>
      <c r="B103" s="369" t="s">
        <v>984</v>
      </c>
      <c r="C103" s="370">
        <v>0</v>
      </c>
      <c r="D103" s="372"/>
      <c r="E103" s="372"/>
      <c r="F103" s="372"/>
      <c r="G103" s="372"/>
      <c r="H103" s="372"/>
      <c r="I103" s="372"/>
      <c r="J103" s="372"/>
      <c r="K103" s="372"/>
      <c r="L103" s="372"/>
    </row>
    <row r="104" spans="1:12" x14ac:dyDescent="0.25">
      <c r="A104" s="368"/>
      <c r="B104" s="369" t="s">
        <v>500</v>
      </c>
      <c r="C104" s="379"/>
      <c r="D104" s="380"/>
      <c r="E104" s="380"/>
      <c r="F104" s="380"/>
      <c r="G104" s="380"/>
      <c r="H104" s="380"/>
      <c r="I104" s="380"/>
      <c r="J104" s="380"/>
      <c r="K104" s="380"/>
      <c r="L104" s="380"/>
    </row>
    <row r="105" spans="1:12" ht="15" customHeight="1" x14ac:dyDescent="0.25">
      <c r="A105" s="364" t="s">
        <v>501</v>
      </c>
      <c r="B105" s="365" t="s">
        <v>502</v>
      </c>
      <c r="C105" s="381"/>
      <c r="D105" s="382"/>
      <c r="E105" s="382"/>
      <c r="F105" s="382"/>
      <c r="G105" s="382"/>
      <c r="H105" s="382"/>
      <c r="I105" s="382"/>
      <c r="J105" s="382"/>
      <c r="K105" s="382"/>
      <c r="L105" s="383"/>
    </row>
    <row r="106" spans="1:12" ht="25.5" x14ac:dyDescent="0.25">
      <c r="A106" s="384" t="s">
        <v>503</v>
      </c>
      <c r="B106" s="385" t="s">
        <v>506</v>
      </c>
      <c r="C106" s="386">
        <f t="shared" ref="C106" si="2">C39+C86+C105</f>
        <v>150356.949785</v>
      </c>
      <c r="D106" s="386"/>
      <c r="E106" s="386"/>
      <c r="F106" s="386"/>
      <c r="G106" s="386"/>
      <c r="H106" s="386"/>
      <c r="I106" s="386"/>
      <c r="J106" s="386"/>
      <c r="K106" s="386"/>
      <c r="L106" s="424"/>
    </row>
    <row r="107" spans="1:12" ht="25.5" x14ac:dyDescent="0.25">
      <c r="A107" s="364" t="s">
        <v>504</v>
      </c>
      <c r="B107" s="365" t="s">
        <v>505</v>
      </c>
      <c r="C107" s="387">
        <f t="shared" ref="C107" si="3">C47+C98</f>
        <v>5062.5</v>
      </c>
      <c r="D107" s="387"/>
      <c r="E107" s="387"/>
      <c r="F107" s="387"/>
      <c r="G107" s="387"/>
      <c r="H107" s="387"/>
      <c r="I107" s="387"/>
      <c r="J107" s="387"/>
      <c r="K107" s="387"/>
      <c r="L107" s="387"/>
    </row>
    <row r="109" spans="1:12" ht="15" customHeight="1" x14ac:dyDescent="0.25"/>
    <row r="113" ht="15" customHeight="1" x14ac:dyDescent="0.25"/>
    <row r="117" ht="15" customHeight="1" x14ac:dyDescent="0.25"/>
    <row r="121" ht="15" customHeight="1" x14ac:dyDescent="0.25"/>
    <row r="125" ht="15" customHeight="1" x14ac:dyDescent="0.25"/>
    <row r="126" ht="15" customHeight="1" x14ac:dyDescent="0.25"/>
  </sheetData>
  <mergeCells count="7">
    <mergeCell ref="D4:K4"/>
    <mergeCell ref="A3:L3"/>
    <mergeCell ref="A1:L1"/>
    <mergeCell ref="A2:L2"/>
    <mergeCell ref="A4:A5"/>
    <mergeCell ref="B4:B5"/>
    <mergeCell ref="L4:L5"/>
  </mergeCells>
  <pageMargins left="0.7" right="0.7" top="0.75" bottom="0.75" header="0.3" footer="0.3"/>
  <pageSetup paperSize="9" scale="42"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Лист15">
    <tabColor rgb="FFFFC000"/>
    <pageSetUpPr fitToPage="1"/>
  </sheetPr>
  <dimension ref="A1:J42"/>
  <sheetViews>
    <sheetView view="pageBreakPreview" zoomScaleNormal="100" zoomScaleSheetLayoutView="100" workbookViewId="0">
      <selection activeCell="G28" sqref="G28"/>
    </sheetView>
  </sheetViews>
  <sheetFormatPr defaultRowHeight="15" x14ac:dyDescent="0.25"/>
  <cols>
    <col min="1" max="1" width="4.28515625" customWidth="1"/>
    <col min="2" max="2" width="46.5703125" customWidth="1"/>
    <col min="3" max="10" width="11.7109375" customWidth="1"/>
  </cols>
  <sheetData>
    <row r="1" spans="1:10" ht="30" customHeight="1" x14ac:dyDescent="0.25">
      <c r="A1" s="593" t="s">
        <v>1020</v>
      </c>
      <c r="B1" s="593"/>
      <c r="C1" s="593"/>
      <c r="D1" s="593"/>
      <c r="E1" s="593"/>
      <c r="F1" s="593"/>
      <c r="G1" s="593"/>
      <c r="H1" s="593"/>
      <c r="I1" s="593"/>
      <c r="J1" s="593"/>
    </row>
    <row r="2" spans="1:10" ht="15" customHeight="1" x14ac:dyDescent="0.25">
      <c r="A2" s="586" t="s">
        <v>252</v>
      </c>
      <c r="B2" s="586"/>
      <c r="C2" s="586"/>
      <c r="D2" s="586"/>
      <c r="E2" s="586"/>
      <c r="F2" s="586"/>
      <c r="G2" s="586"/>
      <c r="H2" s="586"/>
      <c r="I2" s="586"/>
      <c r="J2" s="586"/>
    </row>
    <row r="3" spans="1:10" ht="15" customHeight="1" x14ac:dyDescent="0.25">
      <c r="A3" s="636" t="s">
        <v>16</v>
      </c>
      <c r="B3" s="636"/>
      <c r="C3" s="636"/>
      <c r="D3" s="636"/>
      <c r="E3" s="636"/>
      <c r="F3" s="636"/>
      <c r="G3" s="636"/>
      <c r="H3" s="636"/>
      <c r="I3" s="636"/>
      <c r="J3" s="636"/>
    </row>
    <row r="4" spans="1:10" ht="15" customHeight="1" x14ac:dyDescent="0.25">
      <c r="A4" s="626" t="s">
        <v>17</v>
      </c>
      <c r="B4" s="626" t="s">
        <v>40</v>
      </c>
      <c r="C4" s="621" t="s">
        <v>20</v>
      </c>
      <c r="D4" s="621"/>
      <c r="E4" s="621"/>
      <c r="F4" s="621"/>
      <c r="G4" s="621"/>
      <c r="H4" s="621"/>
      <c r="I4" s="621"/>
      <c r="J4" s="621"/>
    </row>
    <row r="5" spans="1:10" ht="27" customHeight="1" x14ac:dyDescent="0.25">
      <c r="A5" s="627"/>
      <c r="B5" s="627"/>
      <c r="C5" s="174">
        <v>2023</v>
      </c>
      <c r="D5" s="174">
        <v>2024</v>
      </c>
      <c r="E5" s="175">
        <v>2025</v>
      </c>
      <c r="F5" s="175">
        <v>2026</v>
      </c>
      <c r="G5" s="174">
        <v>2027</v>
      </c>
      <c r="H5" s="174">
        <v>2028</v>
      </c>
      <c r="I5" s="175">
        <v>2029</v>
      </c>
      <c r="J5" s="175">
        <v>2030</v>
      </c>
    </row>
    <row r="6" spans="1:10" ht="25.5" x14ac:dyDescent="0.25">
      <c r="A6" s="7">
        <v>1</v>
      </c>
      <c r="B6" s="4" t="s">
        <v>253</v>
      </c>
      <c r="C6" s="41"/>
      <c r="D6" s="41"/>
      <c r="E6" s="41"/>
      <c r="F6" s="41"/>
      <c r="G6" s="41"/>
      <c r="H6" s="41"/>
      <c r="I6" s="41"/>
      <c r="J6" s="41"/>
    </row>
    <row r="7" spans="1:10" ht="51" x14ac:dyDescent="0.25">
      <c r="A7" s="7">
        <v>2</v>
      </c>
      <c r="B7" s="4" t="s">
        <v>254</v>
      </c>
      <c r="C7" s="41"/>
      <c r="D7" s="41"/>
      <c r="E7" s="41"/>
      <c r="F7" s="41"/>
      <c r="G7" s="41"/>
      <c r="H7" s="41"/>
      <c r="I7" s="41"/>
      <c r="J7" s="41"/>
    </row>
    <row r="8" spans="1:10" ht="25.5" x14ac:dyDescent="0.25">
      <c r="A8" s="7">
        <v>3</v>
      </c>
      <c r="B8" s="4" t="s">
        <v>255</v>
      </c>
      <c r="C8" s="41"/>
      <c r="D8" s="41"/>
      <c r="E8" s="41"/>
      <c r="F8" s="41"/>
      <c r="G8" s="41"/>
      <c r="H8" s="41"/>
      <c r="I8" s="41"/>
      <c r="J8" s="41"/>
    </row>
    <row r="9" spans="1:10" ht="25.5" x14ac:dyDescent="0.25">
      <c r="A9" s="7">
        <v>4</v>
      </c>
      <c r="B9" s="4" t="s">
        <v>256</v>
      </c>
      <c r="C9" s="41"/>
      <c r="D9" s="41"/>
      <c r="E9" s="41"/>
      <c r="F9" s="41"/>
      <c r="G9" s="41"/>
      <c r="H9" s="41"/>
      <c r="I9" s="41"/>
      <c r="J9" s="41"/>
    </row>
    <row r="10" spans="1:10" ht="15" customHeight="1" x14ac:dyDescent="0.25">
      <c r="A10" s="7">
        <v>5</v>
      </c>
      <c r="B10" s="4" t="s">
        <v>257</v>
      </c>
      <c r="C10" s="41"/>
      <c r="D10" s="41"/>
      <c r="E10" s="41"/>
      <c r="F10" s="41"/>
      <c r="G10" s="41"/>
      <c r="H10" s="41"/>
      <c r="I10" s="41"/>
      <c r="J10" s="41"/>
    </row>
    <row r="11" spans="1:10" ht="25.5" x14ac:dyDescent="0.25">
      <c r="A11" s="7">
        <v>6</v>
      </c>
      <c r="B11" s="4" t="s">
        <v>258</v>
      </c>
      <c r="C11" s="41"/>
      <c r="D11" s="41"/>
      <c r="E11" s="41"/>
      <c r="F11" s="41"/>
      <c r="G11" s="41"/>
      <c r="H11" s="41"/>
      <c r="I11" s="41"/>
      <c r="J11" s="41"/>
    </row>
    <row r="12" spans="1:10" ht="25.5" x14ac:dyDescent="0.25">
      <c r="A12" s="7">
        <v>7</v>
      </c>
      <c r="B12" s="4" t="s">
        <v>259</v>
      </c>
      <c r="C12" s="63"/>
      <c r="D12" s="63"/>
      <c r="E12" s="63"/>
      <c r="F12" s="63"/>
      <c r="G12" s="63"/>
      <c r="H12" s="63"/>
      <c r="I12" s="63"/>
      <c r="J12" s="63"/>
    </row>
    <row r="13" spans="1:10" x14ac:dyDescent="0.25">
      <c r="A13" s="7">
        <v>8</v>
      </c>
      <c r="B13" s="4" t="s">
        <v>260</v>
      </c>
      <c r="C13" s="5"/>
      <c r="D13" s="5"/>
      <c r="E13" s="5"/>
      <c r="F13" s="5"/>
      <c r="G13" s="5"/>
      <c r="H13" s="5"/>
      <c r="I13" s="5"/>
      <c r="J13" s="5"/>
    </row>
    <row r="14" spans="1:10" x14ac:dyDescent="0.25">
      <c r="A14" s="7" t="s">
        <v>261</v>
      </c>
      <c r="B14" s="4" t="s">
        <v>262</v>
      </c>
      <c r="C14" s="340"/>
      <c r="D14" s="340"/>
      <c r="E14" s="340"/>
      <c r="F14" s="340"/>
      <c r="G14" s="340"/>
      <c r="H14" s="340"/>
      <c r="I14" s="340"/>
      <c r="J14" s="340"/>
    </row>
    <row r="15" spans="1:10" x14ac:dyDescent="0.25">
      <c r="A15" s="7" t="s">
        <v>263</v>
      </c>
      <c r="B15" s="4" t="s">
        <v>264</v>
      </c>
      <c r="C15" s="340"/>
      <c r="D15" s="340"/>
      <c r="E15" s="340"/>
      <c r="F15" s="340"/>
      <c r="G15" s="340"/>
      <c r="H15" s="340"/>
      <c r="I15" s="340"/>
      <c r="J15" s="340"/>
    </row>
    <row r="16" spans="1:10" ht="25.5" x14ac:dyDescent="0.25">
      <c r="A16" s="7" t="s">
        <v>265</v>
      </c>
      <c r="B16" s="4" t="s">
        <v>266</v>
      </c>
      <c r="C16" s="41"/>
      <c r="D16" s="41"/>
      <c r="E16" s="41"/>
      <c r="F16" s="41"/>
      <c r="G16" s="41"/>
      <c r="H16" s="41"/>
      <c r="I16" s="41"/>
      <c r="J16" s="41"/>
    </row>
    <row r="17" spans="1:10" ht="15" customHeight="1" x14ac:dyDescent="0.25">
      <c r="A17" s="7" t="s">
        <v>267</v>
      </c>
      <c r="B17" s="4" t="s">
        <v>268</v>
      </c>
      <c r="C17" s="41"/>
      <c r="D17" s="41"/>
      <c r="E17" s="41"/>
      <c r="F17" s="41"/>
      <c r="G17" s="41"/>
      <c r="H17" s="41"/>
      <c r="I17" s="41"/>
      <c r="J17" s="41"/>
    </row>
    <row r="18" spans="1:10" ht="15" customHeight="1" x14ac:dyDescent="0.25">
      <c r="A18" s="7" t="s">
        <v>269</v>
      </c>
      <c r="B18" s="4" t="s">
        <v>270</v>
      </c>
      <c r="C18" s="5"/>
      <c r="D18" s="45"/>
      <c r="E18" s="45"/>
      <c r="F18" s="45"/>
      <c r="G18" s="45"/>
      <c r="H18" s="45"/>
      <c r="I18" s="45"/>
      <c r="J18" s="45"/>
    </row>
    <row r="19" spans="1:10" ht="15" customHeight="1" x14ac:dyDescent="0.25">
      <c r="A19" s="7" t="s">
        <v>271</v>
      </c>
      <c r="B19" s="4" t="s">
        <v>272</v>
      </c>
      <c r="C19" s="5"/>
      <c r="D19" s="45"/>
      <c r="E19" s="45"/>
      <c r="F19" s="45"/>
      <c r="G19" s="45"/>
      <c r="H19" s="45"/>
      <c r="I19" s="45"/>
      <c r="J19" s="45"/>
    </row>
    <row r="20" spans="1:10" ht="15" customHeight="1" x14ac:dyDescent="0.25">
      <c r="A20" s="7" t="s">
        <v>273</v>
      </c>
      <c r="B20" s="4" t="s">
        <v>274</v>
      </c>
      <c r="C20" s="41"/>
      <c r="D20" s="41"/>
      <c r="E20" s="41"/>
      <c r="F20" s="41"/>
      <c r="G20" s="41"/>
      <c r="H20" s="41"/>
      <c r="I20" s="41"/>
      <c r="J20" s="41"/>
    </row>
    <row r="21" spans="1:10" ht="15" customHeight="1" x14ac:dyDescent="0.25">
      <c r="A21" s="7" t="s">
        <v>275</v>
      </c>
      <c r="B21" s="4" t="s">
        <v>276</v>
      </c>
      <c r="C21" s="105"/>
      <c r="D21" s="105"/>
      <c r="E21" s="105"/>
      <c r="F21" s="105"/>
      <c r="G21" s="105"/>
      <c r="H21" s="105"/>
      <c r="I21" s="105"/>
      <c r="J21" s="105"/>
    </row>
    <row r="22" spans="1:10" ht="15" customHeight="1" x14ac:dyDescent="0.25">
      <c r="A22" s="7" t="s">
        <v>277</v>
      </c>
      <c r="B22" s="4" t="s">
        <v>278</v>
      </c>
      <c r="C22" s="396"/>
      <c r="D22" s="5"/>
      <c r="E22" s="5"/>
      <c r="F22" s="5"/>
      <c r="G22" s="5"/>
      <c r="H22" s="5"/>
      <c r="I22" s="5"/>
      <c r="J22" s="5"/>
    </row>
    <row r="23" spans="1:10" ht="15" customHeight="1" x14ac:dyDescent="0.25">
      <c r="A23" s="7" t="s">
        <v>279</v>
      </c>
      <c r="B23" s="4" t="s">
        <v>280</v>
      </c>
      <c r="C23" s="5"/>
      <c r="D23" s="5"/>
      <c r="E23" s="5"/>
      <c r="F23" s="5"/>
      <c r="G23" s="5"/>
      <c r="H23" s="5"/>
      <c r="I23" s="5"/>
      <c r="J23" s="5"/>
    </row>
    <row r="24" spans="1:10" ht="15" customHeight="1" x14ac:dyDescent="0.25">
      <c r="A24" s="7" t="s">
        <v>281</v>
      </c>
      <c r="B24" s="4" t="s">
        <v>282</v>
      </c>
      <c r="C24" s="5"/>
      <c r="D24" s="5"/>
      <c r="E24" s="5"/>
      <c r="F24" s="5"/>
      <c r="G24" s="5"/>
      <c r="H24" s="5"/>
      <c r="I24" s="5"/>
      <c r="J24" s="5"/>
    </row>
    <row r="25" spans="1:10" ht="38.25" x14ac:dyDescent="0.25">
      <c r="A25" s="7">
        <v>9</v>
      </c>
      <c r="B25" s="4" t="s">
        <v>283</v>
      </c>
      <c r="C25" s="108"/>
      <c r="D25" s="108"/>
      <c r="E25" s="108"/>
      <c r="F25" s="108"/>
      <c r="G25" s="108"/>
      <c r="H25" s="108"/>
      <c r="I25" s="108"/>
      <c r="J25" s="108"/>
    </row>
    <row r="26" spans="1:10" ht="15" customHeight="1" x14ac:dyDescent="0.25">
      <c r="A26" s="7">
        <v>10</v>
      </c>
      <c r="B26" s="4" t="s">
        <v>284</v>
      </c>
      <c r="C26" s="41"/>
      <c r="D26" s="41"/>
      <c r="E26" s="41"/>
      <c r="F26" s="41"/>
      <c r="G26" s="41"/>
      <c r="H26" s="41"/>
      <c r="I26" s="41"/>
      <c r="J26" s="41"/>
    </row>
    <row r="27" spans="1:10" ht="15" customHeight="1" x14ac:dyDescent="0.25">
      <c r="A27" s="7"/>
      <c r="B27" s="4" t="s">
        <v>199</v>
      </c>
      <c r="C27" s="5"/>
      <c r="D27" s="5"/>
      <c r="E27" s="5"/>
      <c r="F27" s="5"/>
      <c r="G27" s="5"/>
      <c r="H27" s="5"/>
      <c r="I27" s="5"/>
      <c r="J27" s="5"/>
    </row>
    <row r="28" spans="1:10" ht="15" customHeight="1" x14ac:dyDescent="0.25">
      <c r="A28" s="7" t="s">
        <v>251</v>
      </c>
      <c r="B28" s="4" t="s">
        <v>285</v>
      </c>
      <c r="C28" s="41"/>
      <c r="D28" s="41"/>
      <c r="E28" s="41"/>
      <c r="F28" s="41"/>
      <c r="G28" s="41"/>
      <c r="H28" s="41"/>
      <c r="I28" s="41"/>
      <c r="J28" s="41"/>
    </row>
    <row r="29" spans="1:10" ht="15" customHeight="1" x14ac:dyDescent="0.25">
      <c r="A29" s="7" t="s">
        <v>286</v>
      </c>
      <c r="B29" s="4" t="s">
        <v>287</v>
      </c>
      <c r="C29" s="5"/>
      <c r="D29" s="5"/>
      <c r="E29" s="5"/>
      <c r="F29" s="5"/>
      <c r="G29" s="5"/>
      <c r="H29" s="5"/>
      <c r="I29" s="5"/>
      <c r="J29" s="5"/>
    </row>
    <row r="30" spans="1:10" ht="15" customHeight="1" x14ac:dyDescent="0.25">
      <c r="A30" s="7">
        <v>11</v>
      </c>
      <c r="B30" s="4" t="s">
        <v>288</v>
      </c>
      <c r="C30" s="63"/>
      <c r="D30" s="41"/>
      <c r="E30" s="41"/>
      <c r="F30" s="41"/>
      <c r="G30" s="41"/>
      <c r="H30" s="41"/>
      <c r="I30" s="41"/>
      <c r="J30" s="41"/>
    </row>
    <row r="31" spans="1:10" ht="15" customHeight="1" x14ac:dyDescent="0.25">
      <c r="A31" s="7">
        <v>12</v>
      </c>
      <c r="B31" s="4" t="s">
        <v>289</v>
      </c>
      <c r="C31" s="157"/>
      <c r="D31" s="45"/>
      <c r="E31" s="45"/>
      <c r="F31" s="45"/>
      <c r="G31" s="45"/>
      <c r="H31" s="45"/>
      <c r="I31" s="45"/>
      <c r="J31" s="45"/>
    </row>
    <row r="32" spans="1:10" ht="15" customHeight="1" x14ac:dyDescent="0.25">
      <c r="A32" s="7">
        <v>13</v>
      </c>
      <c r="B32" s="4" t="s">
        <v>290</v>
      </c>
      <c r="C32" s="157"/>
      <c r="D32" s="45"/>
      <c r="E32" s="45"/>
      <c r="F32" s="45"/>
      <c r="G32" s="45"/>
      <c r="H32" s="45"/>
      <c r="I32" s="45"/>
      <c r="J32" s="45"/>
    </row>
    <row r="33" spans="1:10" ht="15" customHeight="1" x14ac:dyDescent="0.25">
      <c r="A33" s="7">
        <v>14</v>
      </c>
      <c r="B33" s="4" t="s">
        <v>291</v>
      </c>
      <c r="C33" s="157"/>
      <c r="D33" s="45"/>
      <c r="E33" s="45"/>
      <c r="F33" s="45"/>
      <c r="G33" s="45"/>
      <c r="H33" s="45"/>
      <c r="I33" s="45"/>
      <c r="J33" s="45"/>
    </row>
    <row r="34" spans="1:10" ht="15" customHeight="1" x14ac:dyDescent="0.25">
      <c r="A34" s="7">
        <v>15</v>
      </c>
      <c r="B34" s="4" t="s">
        <v>292</v>
      </c>
      <c r="C34" s="41"/>
      <c r="D34" s="41"/>
      <c r="E34" s="41"/>
      <c r="F34" s="41"/>
      <c r="G34" s="41"/>
      <c r="H34" s="41"/>
      <c r="I34" s="41"/>
      <c r="J34" s="41"/>
    </row>
    <row r="35" spans="1:10" ht="15" customHeight="1" x14ac:dyDescent="0.25">
      <c r="A35" s="7">
        <v>16</v>
      </c>
      <c r="B35" s="4" t="s">
        <v>293</v>
      </c>
      <c r="C35" s="41"/>
      <c r="D35" s="41"/>
      <c r="E35" s="41"/>
      <c r="F35" s="41"/>
      <c r="G35" s="41"/>
      <c r="H35" s="41"/>
      <c r="I35" s="41"/>
      <c r="J35" s="41"/>
    </row>
    <row r="36" spans="1:10" ht="25.5" x14ac:dyDescent="0.25">
      <c r="A36" s="7">
        <v>17</v>
      </c>
      <c r="B36" s="4" t="s">
        <v>294</v>
      </c>
      <c r="C36" s="67"/>
      <c r="D36" s="67"/>
      <c r="E36" s="67"/>
      <c r="F36" s="67"/>
      <c r="G36" s="67"/>
      <c r="H36" s="67"/>
      <c r="I36" s="67"/>
      <c r="J36" s="67"/>
    </row>
    <row r="37" spans="1:10" ht="39" customHeight="1" x14ac:dyDescent="0.25">
      <c r="A37" s="7" t="s">
        <v>295</v>
      </c>
      <c r="B37" s="4" t="s">
        <v>296</v>
      </c>
      <c r="C37" s="72"/>
      <c r="D37" s="72"/>
      <c r="E37" s="72"/>
      <c r="F37" s="72"/>
      <c r="G37" s="72"/>
      <c r="H37" s="72"/>
      <c r="I37" s="72"/>
      <c r="J37" s="72"/>
    </row>
    <row r="38" spans="1:10" ht="25.5" x14ac:dyDescent="0.25">
      <c r="A38" s="7">
        <v>18</v>
      </c>
      <c r="B38" s="4" t="s">
        <v>297</v>
      </c>
      <c r="C38" s="72"/>
      <c r="D38" s="72"/>
      <c r="E38" s="72"/>
      <c r="F38" s="72"/>
      <c r="G38" s="72"/>
      <c r="H38" s="72"/>
      <c r="I38" s="72"/>
      <c r="J38" s="72"/>
    </row>
    <row r="40" spans="1:10" hidden="1" x14ac:dyDescent="0.25"/>
    <row r="42" spans="1:10" x14ac:dyDescent="0.25">
      <c r="F42" s="50"/>
    </row>
  </sheetData>
  <mergeCells count="6">
    <mergeCell ref="C4:J4"/>
    <mergeCell ref="A2:J2"/>
    <mergeCell ref="A1:J1"/>
    <mergeCell ref="A3:J3"/>
    <mergeCell ref="A4:A5"/>
    <mergeCell ref="B4:B5"/>
  </mergeCells>
  <pageMargins left="0.7" right="0.7" top="0.75" bottom="0.75" header="0.3" footer="0.3"/>
  <pageSetup paperSize="9" scale="65" orientation="landscape" r:id="rId1"/>
  <ignoredErrors>
    <ignoredError sqref="A21:A23" twoDigitTextYear="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tabColor rgb="FF92D050"/>
    <pageSetUpPr fitToPage="1"/>
  </sheetPr>
  <dimension ref="A1:L37"/>
  <sheetViews>
    <sheetView view="pageBreakPreview" zoomScaleNormal="100" zoomScaleSheetLayoutView="100" workbookViewId="0">
      <pane ySplit="5" topLeftCell="A6" activePane="bottomLeft" state="frozen"/>
      <selection activeCell="G28" sqref="G28"/>
      <selection pane="bottomLeft" activeCell="G28" sqref="G28"/>
    </sheetView>
  </sheetViews>
  <sheetFormatPr defaultRowHeight="15" x14ac:dyDescent="0.25"/>
  <cols>
    <col min="2" max="2" width="55.140625" customWidth="1"/>
    <col min="3" max="3" width="11.140625" customWidth="1"/>
    <col min="9" max="12" width="10.85546875" customWidth="1"/>
  </cols>
  <sheetData>
    <row r="1" spans="1:12" ht="30" customHeight="1" x14ac:dyDescent="0.25">
      <c r="A1" s="593" t="s">
        <v>1021</v>
      </c>
      <c r="B1" s="593"/>
      <c r="C1" s="593"/>
      <c r="D1" s="593"/>
      <c r="E1" s="593"/>
      <c r="F1" s="593"/>
      <c r="G1" s="593"/>
      <c r="H1" s="593"/>
      <c r="I1" s="593"/>
      <c r="J1" s="593"/>
      <c r="K1" s="593"/>
      <c r="L1" s="593"/>
    </row>
    <row r="2" spans="1:12" ht="15" customHeight="1" x14ac:dyDescent="0.25">
      <c r="A2" s="635" t="s">
        <v>298</v>
      </c>
      <c r="B2" s="635"/>
      <c r="C2" s="635"/>
      <c r="D2" s="635"/>
      <c r="E2" s="635"/>
      <c r="F2" s="635"/>
      <c r="G2" s="635"/>
      <c r="H2" s="635"/>
      <c r="I2" s="635"/>
      <c r="J2" s="635"/>
      <c r="K2" s="635"/>
      <c r="L2" s="635"/>
    </row>
    <row r="3" spans="1:12" x14ac:dyDescent="0.25">
      <c r="A3" s="593" t="s">
        <v>16</v>
      </c>
      <c r="B3" s="593"/>
      <c r="C3" s="593"/>
      <c r="D3" s="593"/>
      <c r="E3" s="593"/>
      <c r="F3" s="593"/>
      <c r="G3" s="593"/>
      <c r="H3" s="593"/>
      <c r="I3" s="593"/>
      <c r="J3" s="593"/>
      <c r="K3" s="593"/>
      <c r="L3" s="593"/>
    </row>
    <row r="4" spans="1:12" ht="15" customHeight="1" x14ac:dyDescent="0.25">
      <c r="A4" s="626" t="s">
        <v>17</v>
      </c>
      <c r="B4" s="626" t="s">
        <v>299</v>
      </c>
      <c r="C4" s="626" t="s">
        <v>300</v>
      </c>
      <c r="D4" s="626" t="s">
        <v>301</v>
      </c>
      <c r="E4" s="651" t="s">
        <v>20</v>
      </c>
      <c r="F4" s="652"/>
      <c r="G4" s="652"/>
      <c r="H4" s="652"/>
      <c r="I4" s="652"/>
      <c r="J4" s="652"/>
      <c r="K4" s="652"/>
      <c r="L4" s="653"/>
    </row>
    <row r="5" spans="1:12" ht="27" customHeight="1" x14ac:dyDescent="0.25">
      <c r="A5" s="627"/>
      <c r="B5" s="627"/>
      <c r="C5" s="627"/>
      <c r="D5" s="627"/>
      <c r="E5" s="342">
        <v>2023</v>
      </c>
      <c r="F5" s="342">
        <v>2024</v>
      </c>
      <c r="G5" s="343">
        <v>2025</v>
      </c>
      <c r="H5" s="343">
        <v>2026</v>
      </c>
      <c r="I5" s="342">
        <v>2027</v>
      </c>
      <c r="J5" s="342">
        <v>2028</v>
      </c>
      <c r="K5" s="343">
        <v>2029</v>
      </c>
      <c r="L5" s="343">
        <v>2030</v>
      </c>
    </row>
    <row r="6" spans="1:12" ht="15" customHeight="1" x14ac:dyDescent="0.25">
      <c r="A6" s="21" t="s">
        <v>103</v>
      </c>
      <c r="B6" s="6" t="s">
        <v>302</v>
      </c>
      <c r="C6" s="5"/>
      <c r="D6" s="5"/>
      <c r="E6" s="41"/>
      <c r="F6" s="41"/>
      <c r="G6" s="41"/>
      <c r="H6" s="41"/>
      <c r="I6" s="41"/>
      <c r="J6" s="41"/>
      <c r="K6" s="41"/>
      <c r="L6" s="41"/>
    </row>
    <row r="7" spans="1:12" ht="15" customHeight="1" x14ac:dyDescent="0.25">
      <c r="A7" s="7" t="s">
        <v>75</v>
      </c>
      <c r="B7" s="4" t="s">
        <v>303</v>
      </c>
      <c r="C7" s="5"/>
      <c r="D7" s="20"/>
      <c r="E7" s="41"/>
      <c r="F7" s="41"/>
      <c r="G7" s="41"/>
      <c r="H7" s="41"/>
      <c r="I7" s="41"/>
      <c r="J7" s="41"/>
      <c r="K7" s="41"/>
      <c r="L7" s="41"/>
    </row>
    <row r="8" spans="1:12" ht="15" customHeight="1" x14ac:dyDescent="0.25">
      <c r="A8" s="7" t="s">
        <v>176</v>
      </c>
      <c r="B8" s="4" t="s">
        <v>330</v>
      </c>
      <c r="C8" s="5"/>
      <c r="D8" s="20"/>
      <c r="E8" s="339"/>
      <c r="F8" s="339"/>
      <c r="G8" s="339"/>
      <c r="H8" s="339"/>
      <c r="I8" s="339"/>
      <c r="J8" s="339"/>
      <c r="K8" s="339"/>
      <c r="L8" s="339"/>
    </row>
    <row r="9" spans="1:12" ht="15" customHeight="1" x14ac:dyDescent="0.25">
      <c r="A9" s="7" t="s">
        <v>178</v>
      </c>
      <c r="B9" s="4" t="s">
        <v>304</v>
      </c>
      <c r="C9" s="5"/>
      <c r="D9" s="20"/>
      <c r="E9" s="41"/>
      <c r="F9" s="41"/>
      <c r="G9" s="41"/>
      <c r="H9" s="41"/>
      <c r="I9" s="41"/>
      <c r="J9" s="41"/>
      <c r="K9" s="41"/>
      <c r="L9" s="41"/>
    </row>
    <row r="10" spans="1:12" ht="15" customHeight="1" x14ac:dyDescent="0.25">
      <c r="A10" s="14"/>
      <c r="B10" s="4" t="s">
        <v>65</v>
      </c>
      <c r="C10" s="5"/>
      <c r="D10" s="20"/>
      <c r="E10" s="41"/>
      <c r="F10" s="41"/>
      <c r="G10" s="41"/>
      <c r="H10" s="41"/>
      <c r="I10" s="44"/>
      <c r="J10" s="44"/>
      <c r="K10" s="44"/>
      <c r="L10" s="44"/>
    </row>
    <row r="11" spans="1:12" ht="25.5" x14ac:dyDescent="0.25">
      <c r="A11" s="7" t="s">
        <v>305</v>
      </c>
      <c r="B11" s="4" t="s">
        <v>306</v>
      </c>
      <c r="C11" s="5"/>
      <c r="D11" s="20"/>
      <c r="E11" s="339"/>
      <c r="F11" s="339"/>
      <c r="G11" s="339"/>
      <c r="H11" s="339"/>
      <c r="I11" s="339"/>
      <c r="J11" s="339"/>
      <c r="K11" s="339"/>
      <c r="L11" s="339"/>
    </row>
    <row r="12" spans="1:12" ht="25.5" x14ac:dyDescent="0.25">
      <c r="A12" s="7" t="s">
        <v>307</v>
      </c>
      <c r="B12" s="4" t="s">
        <v>308</v>
      </c>
      <c r="C12" s="5"/>
      <c r="D12" s="20"/>
      <c r="E12" s="339"/>
      <c r="F12" s="339"/>
      <c r="G12" s="339"/>
      <c r="H12" s="339"/>
      <c r="I12" s="339"/>
      <c r="J12" s="339"/>
      <c r="K12" s="339"/>
      <c r="L12" s="339"/>
    </row>
    <row r="13" spans="1:12" ht="38.25" x14ac:dyDescent="0.25">
      <c r="A13" s="7" t="s">
        <v>309</v>
      </c>
      <c r="B13" s="4" t="s">
        <v>310</v>
      </c>
      <c r="C13" s="5"/>
      <c r="D13" s="20"/>
      <c r="E13" s="108"/>
      <c r="F13" s="108"/>
      <c r="G13" s="108"/>
      <c r="H13" s="108"/>
      <c r="I13" s="108"/>
      <c r="J13" s="108"/>
      <c r="K13" s="108"/>
      <c r="L13" s="108"/>
    </row>
    <row r="14" spans="1:12" ht="15" customHeight="1" x14ac:dyDescent="0.25">
      <c r="A14" s="7" t="s">
        <v>77</v>
      </c>
      <c r="B14" s="4" t="s">
        <v>311</v>
      </c>
      <c r="C14" s="5"/>
      <c r="D14" s="5"/>
      <c r="E14" s="41"/>
      <c r="F14" s="41"/>
      <c r="G14" s="41"/>
      <c r="H14" s="41"/>
      <c r="I14" s="41"/>
      <c r="J14" s="41"/>
      <c r="K14" s="41"/>
      <c r="L14" s="41"/>
    </row>
    <row r="15" spans="1:12" x14ac:dyDescent="0.25">
      <c r="A15" s="7" t="s">
        <v>79</v>
      </c>
      <c r="B15" s="4" t="s">
        <v>312</v>
      </c>
      <c r="C15" s="5"/>
      <c r="D15" s="5"/>
      <c r="E15" s="41"/>
      <c r="F15" s="41"/>
      <c r="G15" s="41"/>
      <c r="H15" s="41"/>
      <c r="I15" s="41"/>
      <c r="J15" s="41"/>
      <c r="K15" s="41"/>
      <c r="L15" s="41"/>
    </row>
    <row r="16" spans="1:12" ht="15" customHeight="1" x14ac:dyDescent="0.25">
      <c r="A16" s="7" t="s">
        <v>114</v>
      </c>
      <c r="B16" s="4" t="s">
        <v>313</v>
      </c>
      <c r="C16" s="5"/>
      <c r="D16" s="5"/>
      <c r="E16" s="41"/>
      <c r="F16" s="41"/>
      <c r="G16" s="41"/>
      <c r="H16" s="41"/>
      <c r="I16" s="41"/>
      <c r="J16" s="41"/>
      <c r="K16" s="41"/>
      <c r="L16" s="41"/>
    </row>
    <row r="17" spans="1:12" x14ac:dyDescent="0.25">
      <c r="A17" s="7" t="s">
        <v>116</v>
      </c>
      <c r="B17" s="4" t="s">
        <v>314</v>
      </c>
      <c r="C17" s="5"/>
      <c r="D17" s="5"/>
      <c r="E17" s="41"/>
      <c r="F17" s="41"/>
      <c r="G17" s="41"/>
      <c r="H17" s="41"/>
      <c r="I17" s="41"/>
      <c r="J17" s="41"/>
      <c r="K17" s="41"/>
      <c r="L17" s="41"/>
    </row>
    <row r="18" spans="1:12" ht="15" customHeight="1" x14ac:dyDescent="0.25">
      <c r="A18" s="21" t="s">
        <v>81</v>
      </c>
      <c r="B18" s="6" t="s">
        <v>315</v>
      </c>
      <c r="C18" s="5"/>
      <c r="D18" s="5"/>
      <c r="E18" s="41"/>
      <c r="F18" s="41"/>
      <c r="G18" s="41"/>
      <c r="H18" s="41"/>
      <c r="I18" s="41"/>
      <c r="J18" s="41"/>
      <c r="K18" s="41"/>
      <c r="L18" s="41"/>
    </row>
    <row r="19" spans="1:12" ht="15" customHeight="1" x14ac:dyDescent="0.25">
      <c r="A19" s="7" t="s">
        <v>119</v>
      </c>
      <c r="B19" s="4" t="s">
        <v>194</v>
      </c>
      <c r="C19" s="5"/>
      <c r="D19" s="5"/>
      <c r="E19" s="41"/>
      <c r="F19" s="41"/>
      <c r="G19" s="41"/>
      <c r="H19" s="41"/>
      <c r="I19" s="41"/>
      <c r="J19" s="41"/>
      <c r="K19" s="41"/>
      <c r="L19" s="41"/>
    </row>
    <row r="20" spans="1:12" ht="15" customHeight="1" x14ac:dyDescent="0.25">
      <c r="A20" s="7" t="s">
        <v>134</v>
      </c>
      <c r="B20" s="4" t="s">
        <v>316</v>
      </c>
      <c r="C20" s="5"/>
      <c r="D20" s="20"/>
      <c r="E20" s="340"/>
      <c r="F20" s="340"/>
      <c r="G20" s="340"/>
      <c r="H20" s="340"/>
      <c r="I20" s="340"/>
      <c r="J20" s="340"/>
      <c r="K20" s="340"/>
      <c r="L20" s="340"/>
    </row>
    <row r="21" spans="1:12" ht="15" customHeight="1" x14ac:dyDescent="0.25">
      <c r="A21" s="7" t="s">
        <v>142</v>
      </c>
      <c r="B21" s="4" t="s">
        <v>317</v>
      </c>
      <c r="C21" s="5"/>
      <c r="D21" s="5"/>
      <c r="E21" s="41"/>
      <c r="F21" s="41"/>
      <c r="G21" s="41"/>
      <c r="H21" s="41"/>
      <c r="I21" s="41"/>
      <c r="J21" s="41"/>
      <c r="K21" s="41"/>
      <c r="L21" s="41"/>
    </row>
    <row r="22" spans="1:12" ht="15" customHeight="1" x14ac:dyDescent="0.25">
      <c r="A22" s="7" t="s">
        <v>151</v>
      </c>
      <c r="B22" s="4" t="s">
        <v>318</v>
      </c>
      <c r="C22" s="5"/>
      <c r="D22" s="5"/>
      <c r="E22" s="41"/>
      <c r="F22" s="41"/>
      <c r="G22" s="41"/>
      <c r="H22" s="41"/>
      <c r="I22" s="41"/>
      <c r="J22" s="41"/>
      <c r="K22" s="41"/>
      <c r="L22" s="41"/>
    </row>
    <row r="23" spans="1:12" ht="15" customHeight="1" x14ac:dyDescent="0.25">
      <c r="A23" s="7" t="s">
        <v>152</v>
      </c>
      <c r="B23" s="4" t="s">
        <v>313</v>
      </c>
      <c r="C23" s="5"/>
      <c r="D23" s="5"/>
      <c r="E23" s="41"/>
      <c r="F23" s="41"/>
      <c r="G23" s="41"/>
      <c r="H23" s="41"/>
      <c r="I23" s="41"/>
      <c r="J23" s="41"/>
      <c r="K23" s="41"/>
      <c r="L23" s="41"/>
    </row>
    <row r="24" spans="1:12" ht="15" customHeight="1" x14ac:dyDescent="0.25">
      <c r="A24" s="7" t="s">
        <v>241</v>
      </c>
      <c r="B24" s="4" t="s">
        <v>319</v>
      </c>
      <c r="C24" s="5"/>
      <c r="D24" s="5"/>
      <c r="E24" s="41"/>
      <c r="F24" s="41"/>
      <c r="G24" s="41"/>
      <c r="H24" s="41"/>
      <c r="I24" s="41"/>
      <c r="J24" s="41"/>
      <c r="K24" s="41"/>
      <c r="L24" s="41"/>
    </row>
    <row r="25" spans="1:12" ht="15" customHeight="1" x14ac:dyDescent="0.25">
      <c r="A25" s="21" t="s">
        <v>83</v>
      </c>
      <c r="B25" s="6" t="s">
        <v>320</v>
      </c>
      <c r="C25" s="5"/>
      <c r="D25" s="5"/>
      <c r="E25" s="41"/>
      <c r="F25" s="41"/>
      <c r="G25" s="41"/>
      <c r="H25" s="41"/>
      <c r="I25" s="41"/>
      <c r="J25" s="41"/>
      <c r="K25" s="41"/>
      <c r="L25" s="41"/>
    </row>
    <row r="26" spans="1:12" ht="15" customHeight="1" x14ac:dyDescent="0.25">
      <c r="A26" s="7" t="s">
        <v>163</v>
      </c>
      <c r="B26" s="4" t="s">
        <v>321</v>
      </c>
      <c r="C26" s="5"/>
      <c r="D26" s="5"/>
      <c r="E26" s="41"/>
      <c r="F26" s="41"/>
      <c r="G26" s="41"/>
      <c r="H26" s="41"/>
      <c r="I26" s="41"/>
      <c r="J26" s="41"/>
      <c r="K26" s="41"/>
      <c r="L26" s="41"/>
    </row>
    <row r="27" spans="1:12" ht="15" customHeight="1" x14ac:dyDescent="0.25">
      <c r="A27" s="7" t="s">
        <v>164</v>
      </c>
      <c r="B27" s="4" t="s">
        <v>322</v>
      </c>
      <c r="C27" s="5"/>
      <c r="D27" s="5"/>
      <c r="E27" s="41"/>
      <c r="F27" s="41"/>
      <c r="G27" s="41"/>
      <c r="H27" s="41"/>
      <c r="I27" s="41"/>
      <c r="J27" s="41"/>
      <c r="K27" s="41"/>
      <c r="L27" s="41"/>
    </row>
    <row r="28" spans="1:12" ht="15" customHeight="1" x14ac:dyDescent="0.25">
      <c r="A28" s="7" t="s">
        <v>166</v>
      </c>
      <c r="B28" s="4" t="s">
        <v>323</v>
      </c>
      <c r="C28" s="42"/>
      <c r="D28" s="20"/>
      <c r="E28" s="41"/>
      <c r="F28" s="41"/>
      <c r="G28" s="41"/>
      <c r="H28" s="41"/>
      <c r="I28" s="41"/>
      <c r="J28" s="41"/>
      <c r="K28" s="41"/>
      <c r="L28" s="41"/>
    </row>
    <row r="29" spans="1:12" ht="15" customHeight="1" x14ac:dyDescent="0.25">
      <c r="A29" s="7" t="s">
        <v>168</v>
      </c>
      <c r="B29" s="4" t="s">
        <v>324</v>
      </c>
      <c r="C29" s="5"/>
      <c r="D29" s="425"/>
      <c r="E29" s="41"/>
      <c r="F29" s="41"/>
      <c r="G29" s="41"/>
      <c r="H29" s="41"/>
      <c r="I29" s="41"/>
      <c r="J29" s="41"/>
      <c r="K29" s="41"/>
      <c r="L29" s="41"/>
    </row>
    <row r="30" spans="1:12" ht="15" customHeight="1" x14ac:dyDescent="0.25">
      <c r="A30" s="7" t="s">
        <v>170</v>
      </c>
      <c r="B30" s="4" t="s">
        <v>194</v>
      </c>
      <c r="C30" s="5"/>
      <c r="D30" s="5"/>
      <c r="E30" s="41"/>
      <c r="F30" s="41"/>
      <c r="G30" s="41"/>
      <c r="H30" s="41"/>
      <c r="I30" s="41"/>
      <c r="J30" s="41"/>
      <c r="K30" s="41"/>
      <c r="L30" s="41"/>
    </row>
    <row r="31" spans="1:12" ht="15" customHeight="1" x14ac:dyDescent="0.25">
      <c r="A31" s="7" t="s">
        <v>325</v>
      </c>
      <c r="B31" s="4" t="s">
        <v>326</v>
      </c>
      <c r="C31" s="5"/>
      <c r="D31" s="5"/>
      <c r="E31" s="41"/>
      <c r="F31" s="41"/>
      <c r="G31" s="41"/>
      <c r="H31" s="41"/>
      <c r="I31" s="41"/>
      <c r="J31" s="41"/>
      <c r="K31" s="41"/>
      <c r="L31" s="41"/>
    </row>
    <row r="32" spans="1:12" ht="15" customHeight="1" x14ac:dyDescent="0.25">
      <c r="A32" s="7" t="s">
        <v>327</v>
      </c>
      <c r="B32" s="4" t="s">
        <v>507</v>
      </c>
      <c r="C32" s="5"/>
      <c r="D32" s="20"/>
      <c r="E32" s="41"/>
      <c r="F32" s="41"/>
      <c r="G32" s="41"/>
      <c r="H32" s="41"/>
      <c r="I32" s="41"/>
      <c r="J32" s="41"/>
      <c r="K32" s="41"/>
      <c r="L32" s="41"/>
    </row>
    <row r="33" spans="1:12" ht="15" customHeight="1" x14ac:dyDescent="0.25">
      <c r="A33" s="7" t="s">
        <v>328</v>
      </c>
      <c r="B33" s="4" t="s">
        <v>329</v>
      </c>
      <c r="C33" s="5"/>
      <c r="D33" s="5"/>
      <c r="E33" s="41"/>
      <c r="F33" s="41"/>
      <c r="G33" s="41"/>
      <c r="H33" s="41"/>
      <c r="I33" s="41"/>
      <c r="J33" s="41"/>
      <c r="K33" s="41"/>
      <c r="L33" s="41"/>
    </row>
    <row r="34" spans="1:12" ht="15" customHeight="1" x14ac:dyDescent="0.25">
      <c r="A34" s="21" t="s">
        <v>85</v>
      </c>
      <c r="B34" s="6" t="s">
        <v>331</v>
      </c>
      <c r="C34" s="5"/>
      <c r="D34" s="5"/>
      <c r="E34" s="41"/>
      <c r="F34" s="41"/>
      <c r="G34" s="41"/>
      <c r="H34" s="63"/>
      <c r="I34" s="41"/>
      <c r="J34" s="41"/>
      <c r="K34" s="41"/>
      <c r="L34" s="41"/>
    </row>
    <row r="35" spans="1:12" ht="15" hidden="1" customHeight="1" x14ac:dyDescent="0.25"/>
    <row r="36" spans="1:12" ht="15" hidden="1" customHeight="1" x14ac:dyDescent="0.25">
      <c r="E36" s="50">
        <f>'4-8'!D19</f>
        <v>0</v>
      </c>
      <c r="F36" s="50">
        <f>'4-8'!E19</f>
        <v>0</v>
      </c>
      <c r="G36" s="50">
        <f>'4-8'!F19</f>
        <v>0</v>
      </c>
      <c r="H36" s="50">
        <f>'4-8'!G19</f>
        <v>0</v>
      </c>
      <c r="I36" s="50">
        <f>'4-8'!H19</f>
        <v>0</v>
      </c>
      <c r="J36" s="50">
        <f>'4-8'!I19</f>
        <v>0</v>
      </c>
      <c r="K36" s="50">
        <f>'4-8'!J19</f>
        <v>0</v>
      </c>
      <c r="L36" s="50">
        <f>'4-8'!K19</f>
        <v>0</v>
      </c>
    </row>
    <row r="37" spans="1:12" ht="15" hidden="1" customHeight="1" x14ac:dyDescent="0.25"/>
  </sheetData>
  <mergeCells count="8">
    <mergeCell ref="A3:L3"/>
    <mergeCell ref="A1:L1"/>
    <mergeCell ref="E4:L4"/>
    <mergeCell ref="A2:L2"/>
    <mergeCell ref="A4:A5"/>
    <mergeCell ref="B4:B5"/>
    <mergeCell ref="C4:C5"/>
    <mergeCell ref="D4:D5"/>
  </mergeCells>
  <pageMargins left="0.7" right="0.7" top="0.75" bottom="0.75" header="0.3" footer="0.3"/>
  <pageSetup paperSize="9" scale="7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tabColor rgb="FFFFC000"/>
  </sheetPr>
  <dimension ref="A1:K63"/>
  <sheetViews>
    <sheetView view="pageBreakPreview" zoomScaleNormal="100" zoomScaleSheetLayoutView="100" workbookViewId="0">
      <pane ySplit="5" topLeftCell="A48" activePane="bottomLeft" state="frozen"/>
      <selection activeCell="G28" sqref="G28"/>
      <selection pane="bottomLeft" activeCell="G28" sqref="G28"/>
    </sheetView>
  </sheetViews>
  <sheetFormatPr defaultRowHeight="15" x14ac:dyDescent="0.25"/>
  <cols>
    <col min="1" max="1" width="5.28515625" customWidth="1"/>
    <col min="2" max="2" width="56" customWidth="1"/>
    <col min="3" max="8" width="11.42578125" customWidth="1"/>
    <col min="9" max="9" width="11.140625" customWidth="1"/>
    <col min="10" max="10" width="11.85546875" customWidth="1"/>
  </cols>
  <sheetData>
    <row r="1" spans="1:10" ht="30" customHeight="1" x14ac:dyDescent="0.25">
      <c r="A1" s="593" t="s">
        <v>1022</v>
      </c>
      <c r="B1" s="593"/>
      <c r="C1" s="593"/>
      <c r="D1" s="593"/>
      <c r="E1" s="593"/>
      <c r="F1" s="593"/>
      <c r="G1" s="593"/>
      <c r="H1" s="593"/>
      <c r="I1" s="593"/>
      <c r="J1" s="593"/>
    </row>
    <row r="2" spans="1:10" ht="15" customHeight="1" x14ac:dyDescent="0.25">
      <c r="A2" s="586" t="s">
        <v>332</v>
      </c>
      <c r="B2" s="586"/>
      <c r="C2" s="586"/>
      <c r="D2" s="586"/>
      <c r="E2" s="586"/>
      <c r="F2" s="586"/>
      <c r="G2" s="586"/>
      <c r="H2" s="586"/>
      <c r="I2" s="586"/>
      <c r="J2" s="586"/>
    </row>
    <row r="3" spans="1:10" ht="15" customHeight="1" x14ac:dyDescent="0.25">
      <c r="A3" s="636" t="s">
        <v>16</v>
      </c>
      <c r="B3" s="636"/>
      <c r="C3" s="636"/>
      <c r="D3" s="636"/>
      <c r="E3" s="636"/>
      <c r="F3" s="636"/>
      <c r="G3" s="636"/>
      <c r="H3" s="636"/>
      <c r="I3" s="636"/>
      <c r="J3" s="636"/>
    </row>
    <row r="4" spans="1:10" ht="15" customHeight="1" x14ac:dyDescent="0.25">
      <c r="A4" s="626" t="s">
        <v>17</v>
      </c>
      <c r="B4" s="626" t="s">
        <v>40</v>
      </c>
      <c r="C4" s="621" t="s">
        <v>20</v>
      </c>
      <c r="D4" s="621"/>
      <c r="E4" s="621"/>
      <c r="F4" s="621"/>
      <c r="G4" s="621"/>
      <c r="H4" s="621"/>
      <c r="I4" s="621"/>
      <c r="J4" s="621"/>
    </row>
    <row r="5" spans="1:10" ht="27" customHeight="1" x14ac:dyDescent="0.25">
      <c r="A5" s="626"/>
      <c r="B5" s="626"/>
      <c r="C5" s="169">
        <v>2023</v>
      </c>
      <c r="D5" s="169">
        <v>2024</v>
      </c>
      <c r="E5" s="169">
        <v>2025</v>
      </c>
      <c r="F5" s="169">
        <v>2026</v>
      </c>
      <c r="G5" s="169">
        <v>2027</v>
      </c>
      <c r="H5" s="169">
        <v>2028</v>
      </c>
      <c r="I5" s="169">
        <v>2029</v>
      </c>
      <c r="J5" s="169">
        <v>2030</v>
      </c>
    </row>
    <row r="6" spans="1:10" ht="15" customHeight="1" x14ac:dyDescent="0.25">
      <c r="A6" s="7"/>
      <c r="B6" s="6" t="s">
        <v>333</v>
      </c>
      <c r="C6" s="5"/>
      <c r="D6" s="5"/>
      <c r="E6" s="5"/>
      <c r="F6" s="5"/>
      <c r="G6" s="5"/>
      <c r="H6" s="5"/>
      <c r="I6" s="5"/>
      <c r="J6" s="5"/>
    </row>
    <row r="7" spans="1:10" x14ac:dyDescent="0.25">
      <c r="A7" s="21" t="s">
        <v>75</v>
      </c>
      <c r="B7" s="6" t="s">
        <v>334</v>
      </c>
      <c r="C7" s="5"/>
      <c r="D7" s="5"/>
      <c r="E7" s="5"/>
      <c r="F7" s="5"/>
      <c r="G7" s="5"/>
      <c r="H7" s="5"/>
      <c r="I7" s="5"/>
      <c r="J7" s="5"/>
    </row>
    <row r="8" spans="1:10" x14ac:dyDescent="0.25">
      <c r="A8" s="7" t="s">
        <v>176</v>
      </c>
      <c r="B8" s="4" t="s">
        <v>398</v>
      </c>
      <c r="C8" s="41"/>
      <c r="D8" s="41"/>
      <c r="E8" s="41"/>
      <c r="F8" s="41"/>
      <c r="G8" s="41"/>
      <c r="H8" s="41"/>
      <c r="I8" s="41"/>
      <c r="J8" s="41"/>
    </row>
    <row r="9" spans="1:10" ht="15" customHeight="1" x14ac:dyDescent="0.25">
      <c r="A9" s="7" t="s">
        <v>178</v>
      </c>
      <c r="B9" s="4" t="s">
        <v>335</v>
      </c>
      <c r="C9" s="108"/>
      <c r="D9" s="108"/>
      <c r="E9" s="108"/>
      <c r="F9" s="108"/>
      <c r="G9" s="108"/>
      <c r="H9" s="108"/>
      <c r="I9" s="108"/>
      <c r="J9" s="108"/>
    </row>
    <row r="10" spans="1:10" ht="25.5" x14ac:dyDescent="0.25">
      <c r="A10" s="7" t="s">
        <v>180</v>
      </c>
      <c r="B10" s="4" t="s">
        <v>336</v>
      </c>
      <c r="C10" s="108"/>
      <c r="D10" s="108"/>
      <c r="E10" s="108"/>
      <c r="F10" s="108"/>
      <c r="G10" s="108"/>
      <c r="H10" s="108"/>
      <c r="I10" s="108"/>
      <c r="J10" s="108"/>
    </row>
    <row r="11" spans="1:10" ht="27" customHeight="1" x14ac:dyDescent="0.25">
      <c r="A11" s="7" t="s">
        <v>182</v>
      </c>
      <c r="B11" s="4" t="s">
        <v>399</v>
      </c>
      <c r="C11" s="63"/>
      <c r="D11" s="63"/>
      <c r="E11" s="63"/>
      <c r="F11" s="63"/>
      <c r="G11" s="63"/>
      <c r="H11" s="63"/>
      <c r="I11" s="63"/>
      <c r="J11" s="63"/>
    </row>
    <row r="12" spans="1:10" x14ac:dyDescent="0.25">
      <c r="A12" s="21" t="s">
        <v>77</v>
      </c>
      <c r="B12" s="6" t="s">
        <v>337</v>
      </c>
      <c r="C12" s="63"/>
      <c r="D12" s="63"/>
      <c r="E12" s="63"/>
      <c r="F12" s="63"/>
      <c r="G12" s="431"/>
      <c r="H12" s="431"/>
      <c r="I12" s="431"/>
      <c r="J12" s="431"/>
    </row>
    <row r="13" spans="1:10" ht="27" customHeight="1" x14ac:dyDescent="0.25">
      <c r="A13" s="7" t="s">
        <v>108</v>
      </c>
      <c r="B13" s="4" t="s">
        <v>409</v>
      </c>
      <c r="C13" s="63"/>
      <c r="D13" s="63"/>
      <c r="E13" s="63"/>
      <c r="F13" s="63"/>
      <c r="G13" s="63"/>
      <c r="H13" s="63"/>
      <c r="I13" s="63"/>
      <c r="J13" s="63"/>
    </row>
    <row r="14" spans="1:10" x14ac:dyDescent="0.25">
      <c r="A14" s="7" t="s">
        <v>111</v>
      </c>
      <c r="B14" s="4" t="s">
        <v>338</v>
      </c>
      <c r="C14" s="63"/>
      <c r="D14" s="63"/>
      <c r="E14" s="63"/>
      <c r="F14" s="63"/>
      <c r="G14" s="63"/>
      <c r="H14" s="63"/>
      <c r="I14" s="63"/>
      <c r="J14" s="63"/>
    </row>
    <row r="15" spans="1:10" ht="38.25" x14ac:dyDescent="0.25">
      <c r="A15" s="7" t="s">
        <v>339</v>
      </c>
      <c r="B15" s="4" t="s">
        <v>340</v>
      </c>
      <c r="C15" s="63"/>
      <c r="D15" s="63"/>
      <c r="E15" s="63"/>
      <c r="F15" s="63"/>
      <c r="G15" s="63"/>
      <c r="H15" s="63"/>
      <c r="I15" s="63"/>
      <c r="J15" s="63"/>
    </row>
    <row r="16" spans="1:10" ht="25.5" x14ac:dyDescent="0.25">
      <c r="A16" s="7" t="s">
        <v>341</v>
      </c>
      <c r="B16" s="4" t="s">
        <v>342</v>
      </c>
      <c r="C16" s="63"/>
      <c r="D16" s="63"/>
      <c r="E16" s="63"/>
      <c r="F16" s="63"/>
      <c r="G16" s="63"/>
      <c r="H16" s="63"/>
      <c r="I16" s="63"/>
      <c r="J16" s="63"/>
    </row>
    <row r="17" spans="1:10" ht="15" customHeight="1" x14ac:dyDescent="0.25">
      <c r="A17" s="7" t="s">
        <v>343</v>
      </c>
      <c r="B17" s="4" t="s">
        <v>344</v>
      </c>
      <c r="C17" s="63"/>
      <c r="D17" s="63"/>
      <c r="E17" s="63"/>
      <c r="F17" s="63"/>
      <c r="G17" s="63"/>
      <c r="H17" s="63"/>
      <c r="I17" s="63"/>
      <c r="J17" s="63"/>
    </row>
    <row r="18" spans="1:10" ht="25.5" x14ac:dyDescent="0.25">
      <c r="A18" s="7" t="s">
        <v>345</v>
      </c>
      <c r="B18" s="4" t="s">
        <v>346</v>
      </c>
      <c r="C18" s="63"/>
      <c r="D18" s="63"/>
      <c r="E18" s="63"/>
      <c r="F18" s="63"/>
      <c r="G18" s="63"/>
      <c r="H18" s="63"/>
      <c r="I18" s="63"/>
      <c r="J18" s="63"/>
    </row>
    <row r="19" spans="1:10" ht="25.5" x14ac:dyDescent="0.25">
      <c r="A19" s="7" t="s">
        <v>347</v>
      </c>
      <c r="B19" s="4" t="s">
        <v>348</v>
      </c>
      <c r="C19" s="63"/>
      <c r="D19" s="63"/>
      <c r="E19" s="63"/>
      <c r="F19" s="63"/>
      <c r="G19" s="63"/>
      <c r="H19" s="63"/>
      <c r="I19" s="63"/>
      <c r="J19" s="63"/>
    </row>
    <row r="20" spans="1:10" ht="15" customHeight="1" x14ac:dyDescent="0.25">
      <c r="A20" s="7" t="s">
        <v>349</v>
      </c>
      <c r="B20" s="4" t="s">
        <v>194</v>
      </c>
      <c r="C20" s="63"/>
      <c r="D20" s="63"/>
      <c r="E20" s="63"/>
      <c r="F20" s="63"/>
      <c r="G20" s="431"/>
      <c r="H20" s="431"/>
      <c r="I20" s="431"/>
      <c r="J20" s="431"/>
    </row>
    <row r="21" spans="1:10" ht="15" customHeight="1" x14ac:dyDescent="0.25">
      <c r="A21" s="7" t="s">
        <v>350</v>
      </c>
      <c r="B21" s="4" t="s">
        <v>408</v>
      </c>
      <c r="C21" s="63"/>
      <c r="D21" s="63"/>
      <c r="E21" s="63"/>
      <c r="F21" s="63"/>
      <c r="G21" s="63"/>
      <c r="H21" s="63"/>
      <c r="I21" s="63"/>
      <c r="J21" s="63"/>
    </row>
    <row r="22" spans="1:10" ht="15" customHeight="1" x14ac:dyDescent="0.25">
      <c r="A22" s="7" t="s">
        <v>351</v>
      </c>
      <c r="B22" s="4" t="s">
        <v>352</v>
      </c>
      <c r="C22" s="63"/>
      <c r="D22" s="63"/>
      <c r="E22" s="63"/>
      <c r="F22" s="63"/>
      <c r="G22" s="63"/>
      <c r="H22" s="63"/>
      <c r="I22" s="63"/>
      <c r="J22" s="63"/>
    </row>
    <row r="23" spans="1:10" ht="27" customHeight="1" x14ac:dyDescent="0.25">
      <c r="A23" s="7" t="s">
        <v>353</v>
      </c>
      <c r="B23" s="4" t="s">
        <v>407</v>
      </c>
      <c r="C23" s="63"/>
      <c r="D23" s="63"/>
      <c r="E23" s="63"/>
      <c r="F23" s="63"/>
      <c r="G23" s="63"/>
      <c r="H23" s="63"/>
      <c r="I23" s="63"/>
      <c r="J23" s="63"/>
    </row>
    <row r="24" spans="1:10" ht="25.5" x14ac:dyDescent="0.25">
      <c r="A24" s="7" t="s">
        <v>79</v>
      </c>
      <c r="B24" s="4" t="s">
        <v>354</v>
      </c>
      <c r="C24" s="63"/>
      <c r="D24" s="63"/>
      <c r="E24" s="63"/>
      <c r="F24" s="63"/>
      <c r="G24" s="63"/>
      <c r="H24" s="63"/>
      <c r="I24" s="63"/>
      <c r="J24" s="63"/>
    </row>
    <row r="25" spans="1:10" ht="15" customHeight="1" x14ac:dyDescent="0.25">
      <c r="A25" s="7"/>
      <c r="B25" s="6" t="s">
        <v>355</v>
      </c>
      <c r="C25" s="63"/>
      <c r="D25" s="63"/>
      <c r="E25" s="63"/>
      <c r="F25" s="63"/>
      <c r="G25" s="431"/>
      <c r="H25" s="431"/>
      <c r="I25" s="431"/>
      <c r="J25" s="431"/>
    </row>
    <row r="26" spans="1:10" x14ac:dyDescent="0.25">
      <c r="A26" s="21" t="s">
        <v>119</v>
      </c>
      <c r="B26" s="6" t="s">
        <v>334</v>
      </c>
      <c r="C26" s="63"/>
      <c r="D26" s="63"/>
      <c r="E26" s="63"/>
      <c r="F26" s="63"/>
      <c r="G26" s="431"/>
      <c r="H26" s="431"/>
      <c r="I26" s="431"/>
      <c r="J26" s="431"/>
    </row>
    <row r="27" spans="1:10" ht="25.5" x14ac:dyDescent="0.25">
      <c r="A27" s="7" t="s">
        <v>122</v>
      </c>
      <c r="B27" s="4" t="s">
        <v>356</v>
      </c>
      <c r="C27" s="63"/>
      <c r="D27" s="63"/>
      <c r="E27" s="63"/>
      <c r="F27" s="63"/>
      <c r="G27" s="431"/>
      <c r="H27" s="431"/>
      <c r="I27" s="431"/>
      <c r="J27" s="431"/>
    </row>
    <row r="28" spans="1:10" x14ac:dyDescent="0.25">
      <c r="A28" s="7" t="s">
        <v>124</v>
      </c>
      <c r="B28" s="4" t="s">
        <v>357</v>
      </c>
      <c r="C28" s="63"/>
      <c r="D28" s="63"/>
      <c r="E28" s="63"/>
      <c r="F28" s="63"/>
      <c r="G28" s="431"/>
      <c r="H28" s="431"/>
      <c r="I28" s="431"/>
      <c r="J28" s="431"/>
    </row>
    <row r="29" spans="1:10" ht="25.5" x14ac:dyDescent="0.25">
      <c r="A29" s="7" t="s">
        <v>126</v>
      </c>
      <c r="B29" s="4" t="s">
        <v>406</v>
      </c>
      <c r="C29" s="63"/>
      <c r="D29" s="63"/>
      <c r="E29" s="63"/>
      <c r="F29" s="63"/>
      <c r="G29" s="63"/>
      <c r="H29" s="63"/>
      <c r="I29" s="63"/>
      <c r="J29" s="63"/>
    </row>
    <row r="30" spans="1:10" x14ac:dyDescent="0.25">
      <c r="A30" s="21" t="s">
        <v>134</v>
      </c>
      <c r="B30" s="6" t="s">
        <v>337</v>
      </c>
      <c r="C30" s="63"/>
      <c r="D30" s="63"/>
      <c r="E30" s="63"/>
      <c r="F30" s="63"/>
      <c r="G30" s="431"/>
      <c r="H30" s="431"/>
      <c r="I30" s="431"/>
      <c r="J30" s="431"/>
    </row>
    <row r="31" spans="1:10" ht="15" customHeight="1" x14ac:dyDescent="0.25">
      <c r="A31" s="7" t="s">
        <v>136</v>
      </c>
      <c r="B31" s="4" t="s">
        <v>358</v>
      </c>
      <c r="C31" s="63"/>
      <c r="D31" s="63"/>
      <c r="E31" s="63"/>
      <c r="F31" s="63"/>
      <c r="G31" s="63"/>
      <c r="H31" s="63"/>
      <c r="I31" s="63"/>
      <c r="J31" s="63"/>
    </row>
    <row r="32" spans="1:10" ht="25.5" x14ac:dyDescent="0.25">
      <c r="A32" s="7" t="s">
        <v>137</v>
      </c>
      <c r="B32" s="4" t="s">
        <v>359</v>
      </c>
      <c r="C32" s="63"/>
      <c r="D32" s="63"/>
      <c r="E32" s="63"/>
      <c r="F32" s="63"/>
      <c r="G32" s="63"/>
      <c r="H32" s="63"/>
      <c r="I32" s="63"/>
      <c r="J32" s="63"/>
    </row>
    <row r="33" spans="1:10" x14ac:dyDescent="0.25">
      <c r="A33" s="7" t="s">
        <v>138</v>
      </c>
      <c r="B33" s="4" t="s">
        <v>360</v>
      </c>
      <c r="C33" s="63"/>
      <c r="D33" s="63"/>
      <c r="E33" s="63"/>
      <c r="F33" s="63"/>
      <c r="G33" s="431"/>
      <c r="H33" s="431"/>
      <c r="I33" s="431"/>
      <c r="J33" s="431"/>
    </row>
    <row r="34" spans="1:10" x14ac:dyDescent="0.25">
      <c r="A34" s="7" t="s">
        <v>139</v>
      </c>
      <c r="B34" s="4" t="s">
        <v>361</v>
      </c>
      <c r="C34" s="63"/>
      <c r="D34" s="63"/>
      <c r="E34" s="63"/>
      <c r="F34" s="63"/>
      <c r="G34" s="431"/>
      <c r="H34" s="431"/>
      <c r="I34" s="431"/>
      <c r="J34" s="431"/>
    </row>
    <row r="35" spans="1:10" ht="25.5" x14ac:dyDescent="0.25">
      <c r="A35" s="7" t="s">
        <v>140</v>
      </c>
      <c r="B35" s="4" t="s">
        <v>405</v>
      </c>
      <c r="C35" s="63"/>
      <c r="D35" s="63"/>
      <c r="E35" s="63"/>
      <c r="F35" s="63"/>
      <c r="G35" s="63"/>
      <c r="H35" s="63"/>
      <c r="I35" s="63"/>
      <c r="J35" s="63"/>
    </row>
    <row r="36" spans="1:10" ht="25.5" x14ac:dyDescent="0.25">
      <c r="A36" s="7" t="s">
        <v>142</v>
      </c>
      <c r="B36" s="4" t="s">
        <v>404</v>
      </c>
      <c r="C36" s="63"/>
      <c r="D36" s="63"/>
      <c r="E36" s="63"/>
      <c r="F36" s="63"/>
      <c r="G36" s="63"/>
      <c r="H36" s="63"/>
      <c r="I36" s="63"/>
      <c r="J36" s="63"/>
    </row>
    <row r="37" spans="1:10" ht="15" customHeight="1" x14ac:dyDescent="0.25">
      <c r="A37" s="7" t="s">
        <v>151</v>
      </c>
      <c r="B37" s="4" t="s">
        <v>362</v>
      </c>
      <c r="C37" s="63"/>
      <c r="D37" s="63"/>
      <c r="E37" s="63"/>
      <c r="F37" s="63"/>
      <c r="G37" s="63"/>
      <c r="H37" s="63"/>
      <c r="I37" s="63"/>
      <c r="J37" s="63"/>
    </row>
    <row r="38" spans="1:10" ht="15" customHeight="1" x14ac:dyDescent="0.25">
      <c r="A38" s="7"/>
      <c r="B38" s="6" t="s">
        <v>363</v>
      </c>
      <c r="C38" s="63"/>
      <c r="D38" s="63"/>
      <c r="E38" s="63"/>
      <c r="F38" s="63"/>
      <c r="G38" s="431"/>
      <c r="H38" s="431"/>
      <c r="I38" s="431"/>
      <c r="J38" s="431"/>
    </row>
    <row r="39" spans="1:10" x14ac:dyDescent="0.25">
      <c r="A39" s="21" t="s">
        <v>163</v>
      </c>
      <c r="B39" s="6" t="s">
        <v>334</v>
      </c>
      <c r="C39" s="63"/>
      <c r="D39" s="63"/>
      <c r="E39" s="63"/>
      <c r="F39" s="63"/>
      <c r="G39" s="431"/>
      <c r="H39" s="431"/>
      <c r="I39" s="431"/>
      <c r="J39" s="431"/>
    </row>
    <row r="40" spans="1:10" x14ac:dyDescent="0.25">
      <c r="A40" s="7" t="s">
        <v>364</v>
      </c>
      <c r="B40" s="4" t="s">
        <v>365</v>
      </c>
      <c r="C40" s="63"/>
      <c r="D40" s="63"/>
      <c r="E40" s="63"/>
      <c r="F40" s="63"/>
      <c r="G40" s="431"/>
      <c r="H40" s="431"/>
      <c r="I40" s="431"/>
      <c r="J40" s="431"/>
    </row>
    <row r="41" spans="1:10" x14ac:dyDescent="0.25">
      <c r="A41" s="7" t="s">
        <v>366</v>
      </c>
      <c r="B41" s="4" t="s">
        <v>367</v>
      </c>
      <c r="C41" s="63"/>
      <c r="D41" s="63"/>
      <c r="E41" s="63"/>
      <c r="F41" s="63"/>
      <c r="G41" s="63"/>
      <c r="H41" s="63"/>
      <c r="I41" s="63"/>
      <c r="J41" s="63"/>
    </row>
    <row r="42" spans="1:10" ht="25.5" x14ac:dyDescent="0.25">
      <c r="A42" s="7" t="s">
        <v>368</v>
      </c>
      <c r="B42" s="4" t="s">
        <v>369</v>
      </c>
      <c r="C42" s="63"/>
      <c r="D42" s="63"/>
      <c r="E42" s="63"/>
      <c r="F42" s="63"/>
      <c r="G42" s="63"/>
      <c r="H42" s="63"/>
      <c r="I42" s="63"/>
      <c r="J42" s="63"/>
    </row>
    <row r="43" spans="1:10" ht="15" customHeight="1" x14ac:dyDescent="0.25">
      <c r="A43" s="7" t="s">
        <v>370</v>
      </c>
      <c r="B43" s="4" t="s">
        <v>371</v>
      </c>
      <c r="C43" s="63"/>
      <c r="D43" s="63"/>
      <c r="E43" s="63"/>
      <c r="F43" s="63"/>
      <c r="G43" s="431"/>
      <c r="H43" s="431"/>
      <c r="I43" s="431"/>
      <c r="J43" s="431"/>
    </row>
    <row r="44" spans="1:10" ht="25.5" x14ac:dyDescent="0.25">
      <c r="A44" s="7" t="s">
        <v>372</v>
      </c>
      <c r="B44" s="4" t="s">
        <v>403</v>
      </c>
      <c r="C44" s="63"/>
      <c r="D44" s="63"/>
      <c r="E44" s="63"/>
      <c r="F44" s="63"/>
      <c r="G44" s="63"/>
      <c r="H44" s="63"/>
      <c r="I44" s="63"/>
      <c r="J44" s="63"/>
    </row>
    <row r="45" spans="1:10" ht="15" customHeight="1" x14ac:dyDescent="0.25">
      <c r="A45" s="7" t="s">
        <v>373</v>
      </c>
      <c r="B45" s="4" t="s">
        <v>374</v>
      </c>
      <c r="C45" s="63"/>
      <c r="D45" s="63"/>
      <c r="E45" s="63"/>
      <c r="F45" s="63"/>
      <c r="G45" s="431"/>
      <c r="H45" s="431"/>
      <c r="I45" s="431"/>
      <c r="J45" s="431"/>
    </row>
    <row r="46" spans="1:10" ht="25.5" x14ac:dyDescent="0.25">
      <c r="A46" s="7" t="s">
        <v>375</v>
      </c>
      <c r="B46" s="4" t="s">
        <v>376</v>
      </c>
      <c r="C46" s="63"/>
      <c r="D46" s="63"/>
      <c r="E46" s="63"/>
      <c r="F46" s="63"/>
      <c r="G46" s="63"/>
      <c r="H46" s="63"/>
      <c r="I46" s="63"/>
      <c r="J46" s="63"/>
    </row>
    <row r="47" spans="1:10" x14ac:dyDescent="0.25">
      <c r="A47" s="21" t="s">
        <v>164</v>
      </c>
      <c r="B47" s="6" t="s">
        <v>337</v>
      </c>
      <c r="C47" s="63"/>
      <c r="D47" s="63"/>
      <c r="E47" s="63"/>
      <c r="F47" s="63"/>
      <c r="G47" s="431"/>
      <c r="H47" s="431"/>
      <c r="I47" s="431"/>
      <c r="J47" s="431"/>
    </row>
    <row r="48" spans="1:10" ht="25.5" x14ac:dyDescent="0.25">
      <c r="A48" s="7" t="s">
        <v>377</v>
      </c>
      <c r="B48" s="4" t="s">
        <v>378</v>
      </c>
      <c r="C48" s="63"/>
      <c r="D48" s="63"/>
      <c r="E48" s="63"/>
      <c r="F48" s="63"/>
      <c r="G48" s="63"/>
      <c r="H48" s="63"/>
      <c r="I48" s="63"/>
      <c r="J48" s="63"/>
    </row>
    <row r="49" spans="1:11" ht="25.5" x14ac:dyDescent="0.25">
      <c r="A49" s="7" t="s">
        <v>379</v>
      </c>
      <c r="B49" s="4" t="s">
        <v>380</v>
      </c>
      <c r="C49" s="63"/>
      <c r="D49" s="63"/>
      <c r="E49" s="63"/>
      <c r="F49" s="63"/>
      <c r="G49" s="63"/>
      <c r="H49" s="63"/>
      <c r="I49" s="63"/>
      <c r="J49" s="63"/>
    </row>
    <row r="50" spans="1:11" ht="25.5" x14ac:dyDescent="0.25">
      <c r="A50" s="7" t="s">
        <v>381</v>
      </c>
      <c r="B50" s="4" t="s">
        <v>382</v>
      </c>
      <c r="C50" s="63"/>
      <c r="D50" s="63"/>
      <c r="E50" s="63"/>
      <c r="F50" s="63"/>
      <c r="G50" s="63"/>
      <c r="H50" s="63"/>
      <c r="I50" s="63"/>
      <c r="J50" s="63"/>
    </row>
    <row r="51" spans="1:11" ht="25.5" x14ac:dyDescent="0.25">
      <c r="A51" s="7" t="s">
        <v>383</v>
      </c>
      <c r="B51" s="4" t="s">
        <v>402</v>
      </c>
      <c r="C51" s="63"/>
      <c r="D51" s="63"/>
      <c r="E51" s="63"/>
      <c r="F51" s="63"/>
      <c r="G51" s="63"/>
      <c r="H51" s="63"/>
      <c r="I51" s="63"/>
      <c r="J51" s="63"/>
    </row>
    <row r="52" spans="1:11" ht="25.5" x14ac:dyDescent="0.25">
      <c r="A52" s="7" t="s">
        <v>384</v>
      </c>
      <c r="B52" s="4" t="s">
        <v>385</v>
      </c>
      <c r="C52" s="63"/>
      <c r="D52" s="63"/>
      <c r="E52" s="63"/>
      <c r="F52" s="63"/>
      <c r="G52" s="63"/>
      <c r="H52" s="63"/>
      <c r="I52" s="63"/>
      <c r="J52" s="63"/>
    </row>
    <row r="53" spans="1:11" ht="25.5" x14ac:dyDescent="0.25">
      <c r="A53" s="7" t="s">
        <v>386</v>
      </c>
      <c r="B53" s="4" t="s">
        <v>387</v>
      </c>
      <c r="C53" s="63"/>
      <c r="D53" s="63"/>
      <c r="E53" s="63"/>
      <c r="F53" s="63"/>
      <c r="G53" s="63"/>
      <c r="H53" s="63"/>
      <c r="I53" s="63"/>
      <c r="J53" s="63"/>
    </row>
    <row r="54" spans="1:11" x14ac:dyDescent="0.25">
      <c r="A54" s="7" t="s">
        <v>388</v>
      </c>
      <c r="B54" s="4" t="s">
        <v>389</v>
      </c>
      <c r="C54" s="63"/>
      <c r="D54" s="63"/>
      <c r="E54" s="63"/>
      <c r="F54" s="63"/>
      <c r="G54" s="431"/>
      <c r="H54" s="431"/>
      <c r="I54" s="431"/>
      <c r="J54" s="431"/>
    </row>
    <row r="55" spans="1:11" ht="15" customHeight="1" x14ac:dyDescent="0.25">
      <c r="A55" s="7" t="s">
        <v>390</v>
      </c>
      <c r="B55" s="4" t="s">
        <v>391</v>
      </c>
      <c r="C55" s="63"/>
      <c r="D55" s="63"/>
      <c r="E55" s="63"/>
      <c r="F55" s="63"/>
      <c r="G55" s="431"/>
      <c r="H55" s="431"/>
      <c r="I55" s="431"/>
      <c r="J55" s="431"/>
    </row>
    <row r="56" spans="1:11" ht="25.5" x14ac:dyDescent="0.25">
      <c r="A56" s="7" t="s">
        <v>392</v>
      </c>
      <c r="B56" s="4" t="s">
        <v>999</v>
      </c>
      <c r="C56" s="63"/>
      <c r="D56" s="63"/>
      <c r="E56" s="63"/>
      <c r="F56" s="63"/>
      <c r="G56" s="63"/>
      <c r="H56" s="63"/>
      <c r="I56" s="63"/>
      <c r="J56" s="63"/>
    </row>
    <row r="57" spans="1:11" ht="25.5" x14ac:dyDescent="0.25">
      <c r="A57" s="7" t="s">
        <v>393</v>
      </c>
      <c r="B57" s="4" t="s">
        <v>394</v>
      </c>
      <c r="C57" s="63"/>
      <c r="D57" s="63"/>
      <c r="E57" s="63"/>
      <c r="F57" s="63"/>
      <c r="G57" s="63"/>
      <c r="H57" s="63"/>
      <c r="I57" s="63"/>
      <c r="J57" s="63"/>
    </row>
    <row r="58" spans="1:11" ht="25.5" x14ac:dyDescent="0.25">
      <c r="A58" s="7" t="s">
        <v>166</v>
      </c>
      <c r="B58" s="4" t="s">
        <v>401</v>
      </c>
      <c r="C58" s="63"/>
      <c r="D58" s="63"/>
      <c r="E58" s="63"/>
      <c r="F58" s="63"/>
      <c r="G58" s="63"/>
      <c r="H58" s="63"/>
      <c r="I58" s="63"/>
      <c r="J58" s="63"/>
    </row>
    <row r="59" spans="1:11" ht="25.5" x14ac:dyDescent="0.25">
      <c r="A59" s="7" t="s">
        <v>85</v>
      </c>
      <c r="B59" s="4" t="s">
        <v>395</v>
      </c>
      <c r="C59" s="63"/>
      <c r="D59" s="63"/>
      <c r="E59" s="63"/>
      <c r="F59" s="63"/>
      <c r="G59" s="63"/>
      <c r="H59" s="63"/>
      <c r="I59" s="63"/>
      <c r="J59" s="63"/>
    </row>
    <row r="60" spans="1:11" ht="25.5" x14ac:dyDescent="0.25">
      <c r="A60" s="7" t="s">
        <v>87</v>
      </c>
      <c r="B60" s="4" t="s">
        <v>396</v>
      </c>
      <c r="C60" s="63"/>
      <c r="D60" s="63"/>
      <c r="E60" s="63"/>
      <c r="F60" s="63"/>
      <c r="G60" s="63"/>
      <c r="H60" s="63"/>
      <c r="I60" s="63"/>
      <c r="J60" s="63"/>
    </row>
    <row r="61" spans="1:11" x14ac:dyDescent="0.25">
      <c r="A61" s="7" t="s">
        <v>89</v>
      </c>
      <c r="B61" s="4" t="s">
        <v>400</v>
      </c>
      <c r="C61" s="41"/>
      <c r="D61" s="41"/>
      <c r="E61" s="41"/>
      <c r="F61" s="41"/>
      <c r="G61" s="41"/>
      <c r="H61" s="41"/>
      <c r="I61" s="41"/>
      <c r="J61" s="41"/>
    </row>
    <row r="62" spans="1:11" x14ac:dyDescent="0.25">
      <c r="A62" s="139" t="s">
        <v>93</v>
      </c>
      <c r="B62" s="140" t="s">
        <v>397</v>
      </c>
      <c r="C62" s="108"/>
      <c r="D62" s="108"/>
      <c r="E62" s="108"/>
      <c r="F62" s="108"/>
      <c r="G62" s="108"/>
      <c r="H62" s="108"/>
      <c r="I62" s="108"/>
      <c r="J62" s="108"/>
    </row>
    <row r="63" spans="1:11" x14ac:dyDescent="0.25">
      <c r="C63" s="50"/>
      <c r="D63" s="50"/>
      <c r="E63" s="50"/>
      <c r="F63" s="50"/>
      <c r="G63" s="50"/>
      <c r="H63" s="50"/>
      <c r="I63" s="50"/>
      <c r="J63" s="50"/>
      <c r="K63" s="50"/>
    </row>
  </sheetData>
  <mergeCells count="6">
    <mergeCell ref="A1:J1"/>
    <mergeCell ref="A3:J3"/>
    <mergeCell ref="C4:J4"/>
    <mergeCell ref="A2:J2"/>
    <mergeCell ref="A4:A5"/>
    <mergeCell ref="B4:B5"/>
  </mergeCells>
  <pageMargins left="0.7" right="0.7" top="0.75" bottom="0.75" header="0.3" footer="0.3"/>
  <pageSetup paperSize="9" scale="53"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Лист18">
    <tabColor rgb="FFFF0000"/>
    <pageSetUpPr fitToPage="1"/>
  </sheetPr>
  <dimension ref="A1:N72"/>
  <sheetViews>
    <sheetView view="pageBreakPreview" zoomScaleNormal="100" zoomScaleSheetLayoutView="100" workbookViewId="0">
      <pane ySplit="5" topLeftCell="A6" activePane="bottomLeft" state="frozen"/>
      <selection activeCell="G28" sqref="G28"/>
      <selection pane="bottomLeft" activeCell="G28" sqref="G28"/>
    </sheetView>
  </sheetViews>
  <sheetFormatPr defaultRowHeight="15" x14ac:dyDescent="0.25"/>
  <cols>
    <col min="1" max="1" width="4.28515625" customWidth="1"/>
    <col min="2" max="2" width="40.28515625" customWidth="1"/>
    <col min="5" max="5" width="11.42578125" customWidth="1"/>
    <col min="6" max="6" width="10.7109375" customWidth="1"/>
    <col min="7" max="7" width="10.85546875" customWidth="1"/>
    <col min="8" max="10" width="9.7109375" bestFit="1" customWidth="1"/>
    <col min="11" max="12" width="11.28515625" customWidth="1"/>
  </cols>
  <sheetData>
    <row r="1" spans="1:14" ht="30" customHeight="1" x14ac:dyDescent="0.25">
      <c r="A1" s="593" t="s">
        <v>1023</v>
      </c>
      <c r="B1" s="593"/>
      <c r="C1" s="593"/>
      <c r="D1" s="593"/>
      <c r="E1" s="593"/>
      <c r="F1" s="593"/>
      <c r="G1" s="593"/>
      <c r="H1" s="593"/>
      <c r="I1" s="593"/>
      <c r="J1" s="593"/>
      <c r="K1" s="593"/>
      <c r="L1" s="593"/>
    </row>
    <row r="2" spans="1:14" ht="15" customHeight="1" x14ac:dyDescent="0.25">
      <c r="A2" s="586" t="s">
        <v>410</v>
      </c>
      <c r="B2" s="586"/>
      <c r="C2" s="586"/>
      <c r="D2" s="586"/>
      <c r="E2" s="586"/>
      <c r="F2" s="586"/>
      <c r="G2" s="586"/>
      <c r="H2" s="586"/>
      <c r="I2" s="586"/>
      <c r="J2" s="586"/>
      <c r="K2" s="586"/>
      <c r="L2" s="586"/>
    </row>
    <row r="3" spans="1:14" ht="15" customHeight="1" x14ac:dyDescent="0.25">
      <c r="A3" s="636" t="s">
        <v>16</v>
      </c>
      <c r="B3" s="636"/>
      <c r="C3" s="636"/>
      <c r="D3" s="636"/>
      <c r="E3" s="636"/>
      <c r="F3" s="636"/>
      <c r="G3" s="636"/>
      <c r="H3" s="636"/>
      <c r="I3" s="636"/>
      <c r="J3" s="636"/>
      <c r="K3" s="636"/>
      <c r="L3" s="636"/>
    </row>
    <row r="4" spans="1:14" ht="27" customHeight="1" x14ac:dyDescent="0.25">
      <c r="A4" s="626" t="s">
        <v>17</v>
      </c>
      <c r="B4" s="655" t="s">
        <v>411</v>
      </c>
      <c r="C4" s="657" t="s">
        <v>953</v>
      </c>
      <c r="D4" s="657" t="s">
        <v>954</v>
      </c>
      <c r="E4" s="654" t="s">
        <v>204</v>
      </c>
      <c r="F4" s="654"/>
      <c r="G4" s="654"/>
      <c r="H4" s="654"/>
      <c r="I4" s="654"/>
      <c r="J4" s="654"/>
      <c r="K4" s="654"/>
      <c r="L4" s="654"/>
    </row>
    <row r="5" spans="1:14" ht="27" customHeight="1" x14ac:dyDescent="0.25">
      <c r="A5" s="627"/>
      <c r="B5" s="656"/>
      <c r="C5" s="658"/>
      <c r="D5" s="658"/>
      <c r="E5" s="451">
        <v>2023</v>
      </c>
      <c r="F5" s="452">
        <v>2024</v>
      </c>
      <c r="G5" s="452">
        <v>2025</v>
      </c>
      <c r="H5" s="451">
        <v>2026</v>
      </c>
      <c r="I5" s="452">
        <v>2027</v>
      </c>
      <c r="J5" s="452">
        <v>2028</v>
      </c>
      <c r="K5" s="451">
        <v>2029</v>
      </c>
      <c r="L5" s="452">
        <v>2030</v>
      </c>
    </row>
    <row r="6" spans="1:14" x14ac:dyDescent="0.25">
      <c r="A6" s="22"/>
      <c r="B6" s="453" t="s">
        <v>412</v>
      </c>
      <c r="C6" s="454" t="s">
        <v>250</v>
      </c>
      <c r="D6" s="454" t="s">
        <v>250</v>
      </c>
      <c r="E6" s="454" t="s">
        <v>250</v>
      </c>
      <c r="F6" s="454" t="s">
        <v>250</v>
      </c>
      <c r="G6" s="454" t="s">
        <v>250</v>
      </c>
      <c r="H6" s="454" t="s">
        <v>250</v>
      </c>
      <c r="I6" s="454" t="s">
        <v>250</v>
      </c>
      <c r="J6" s="454" t="s">
        <v>250</v>
      </c>
      <c r="K6" s="454" t="s">
        <v>250</v>
      </c>
      <c r="L6" s="454" t="s">
        <v>250</v>
      </c>
    </row>
    <row r="7" spans="1:14" ht="15" customHeight="1" x14ac:dyDescent="0.25">
      <c r="A7" s="23" t="s">
        <v>413</v>
      </c>
      <c r="B7" s="453" t="s">
        <v>414</v>
      </c>
      <c r="C7" s="454" t="s">
        <v>250</v>
      </c>
      <c r="D7" s="454" t="s">
        <v>250</v>
      </c>
      <c r="E7" s="454" t="s">
        <v>250</v>
      </c>
      <c r="F7" s="454" t="s">
        <v>250</v>
      </c>
      <c r="G7" s="454" t="s">
        <v>250</v>
      </c>
      <c r="H7" s="454" t="s">
        <v>250</v>
      </c>
      <c r="I7" s="454" t="s">
        <v>250</v>
      </c>
      <c r="J7" s="454" t="s">
        <v>250</v>
      </c>
      <c r="K7" s="454" t="s">
        <v>250</v>
      </c>
      <c r="L7" s="454" t="s">
        <v>250</v>
      </c>
    </row>
    <row r="8" spans="1:14" ht="26.25" x14ac:dyDescent="0.25">
      <c r="A8" s="23"/>
      <c r="B8" s="455" t="s">
        <v>415</v>
      </c>
      <c r="C8" s="391"/>
      <c r="D8" s="391"/>
      <c r="E8" s="391"/>
      <c r="F8" s="391"/>
      <c r="G8" s="391"/>
      <c r="H8" s="391"/>
      <c r="I8" s="391"/>
      <c r="J8" s="391"/>
      <c r="K8" s="391"/>
      <c r="L8" s="391"/>
    </row>
    <row r="9" spans="1:14" hidden="1" x14ac:dyDescent="0.25">
      <c r="A9" s="23"/>
      <c r="B9" s="390" t="s">
        <v>992</v>
      </c>
      <c r="C9" s="391"/>
      <c r="D9" s="206"/>
      <c r="E9" s="206"/>
      <c r="F9" s="206"/>
      <c r="G9" s="206"/>
      <c r="H9" s="206"/>
      <c r="I9" s="206"/>
      <c r="J9" s="206"/>
      <c r="K9" s="206"/>
      <c r="L9" s="206"/>
    </row>
    <row r="10" spans="1:14" hidden="1" x14ac:dyDescent="0.25">
      <c r="A10" s="23"/>
      <c r="B10" s="390" t="s">
        <v>993</v>
      </c>
      <c r="C10" s="391"/>
      <c r="D10" s="391"/>
      <c r="E10" s="391"/>
      <c r="F10" s="391"/>
      <c r="G10" s="391"/>
      <c r="H10" s="391"/>
      <c r="I10" s="391"/>
      <c r="J10" s="391"/>
      <c r="K10" s="391"/>
      <c r="L10" s="391"/>
    </row>
    <row r="11" spans="1:14" hidden="1" x14ac:dyDescent="0.25">
      <c r="A11" s="23"/>
      <c r="B11" s="390" t="s">
        <v>994</v>
      </c>
      <c r="C11" s="391"/>
      <c r="D11" s="391"/>
      <c r="E11" s="391"/>
      <c r="F11" s="391"/>
      <c r="G11" s="391"/>
      <c r="H11" s="391"/>
      <c r="I11" s="391"/>
      <c r="J11" s="391"/>
      <c r="K11" s="391"/>
      <c r="L11" s="391"/>
    </row>
    <row r="12" spans="1:14" ht="15" customHeight="1" x14ac:dyDescent="0.25">
      <c r="A12" s="23"/>
      <c r="B12" s="455" t="s">
        <v>416</v>
      </c>
      <c r="C12" s="391"/>
      <c r="D12" s="206"/>
      <c r="E12" s="206"/>
      <c r="F12" s="206"/>
      <c r="G12" s="206"/>
      <c r="H12" s="206"/>
      <c r="I12" s="206"/>
      <c r="J12" s="206"/>
      <c r="K12" s="206"/>
      <c r="L12" s="206"/>
    </row>
    <row r="13" spans="1:14" ht="15" customHeight="1" x14ac:dyDescent="0.25">
      <c r="A13" s="23"/>
      <c r="B13" s="455" t="s">
        <v>417</v>
      </c>
      <c r="C13" s="391"/>
      <c r="D13" s="206"/>
      <c r="E13" s="206"/>
      <c r="F13" s="206"/>
      <c r="G13" s="206"/>
      <c r="H13" s="206"/>
      <c r="I13" s="206"/>
      <c r="J13" s="206"/>
      <c r="K13" s="206"/>
      <c r="L13" s="206"/>
    </row>
    <row r="14" spans="1:14" ht="15" customHeight="1" x14ac:dyDescent="0.25">
      <c r="A14" s="23"/>
      <c r="B14" s="455" t="s">
        <v>418</v>
      </c>
      <c r="C14" s="391"/>
      <c r="D14" s="206"/>
      <c r="E14" s="456"/>
      <c r="F14" s="456"/>
      <c r="G14" s="456"/>
      <c r="H14" s="456"/>
      <c r="I14" s="456"/>
      <c r="J14" s="456"/>
      <c r="K14" s="456"/>
      <c r="L14" s="456"/>
      <c r="N14" s="438">
        <v>1.03</v>
      </c>
    </row>
    <row r="15" spans="1:14" ht="15" customHeight="1" x14ac:dyDescent="0.25">
      <c r="A15" s="23"/>
      <c r="B15" s="453" t="s">
        <v>419</v>
      </c>
      <c r="C15" s="391"/>
      <c r="D15" s="391"/>
      <c r="E15" s="391"/>
      <c r="F15" s="391"/>
      <c r="G15" s="391"/>
      <c r="H15" s="391"/>
      <c r="I15" s="391"/>
      <c r="J15" s="391"/>
      <c r="K15" s="391"/>
      <c r="L15" s="391"/>
    </row>
    <row r="16" spans="1:14" ht="15" customHeight="1" x14ac:dyDescent="0.25">
      <c r="A16" s="23" t="s">
        <v>420</v>
      </c>
      <c r="B16" s="453" t="s">
        <v>421</v>
      </c>
      <c r="C16" s="391"/>
      <c r="D16" s="206"/>
      <c r="E16" s="206"/>
      <c r="F16" s="206"/>
      <c r="G16" s="206"/>
      <c r="H16" s="206"/>
      <c r="I16" s="206"/>
      <c r="J16" s="206"/>
      <c r="K16" s="206"/>
      <c r="L16" s="206"/>
    </row>
    <row r="17" spans="1:12" x14ac:dyDescent="0.25">
      <c r="A17" s="23"/>
      <c r="B17" s="453" t="s">
        <v>422</v>
      </c>
      <c r="C17" s="391"/>
      <c r="D17" s="206"/>
      <c r="E17" s="206"/>
      <c r="F17" s="206"/>
      <c r="G17" s="206"/>
      <c r="H17" s="206"/>
      <c r="I17" s="206"/>
      <c r="J17" s="206"/>
      <c r="K17" s="206"/>
      <c r="L17" s="206"/>
    </row>
    <row r="18" spans="1:12" ht="15" customHeight="1" x14ac:dyDescent="0.25">
      <c r="A18" s="24"/>
      <c r="B18" s="457" t="s">
        <v>65</v>
      </c>
      <c r="C18" s="392"/>
      <c r="D18" s="458"/>
      <c r="E18" s="458"/>
      <c r="F18" s="458"/>
      <c r="G18" s="458"/>
      <c r="H18" s="458"/>
      <c r="I18" s="458"/>
      <c r="J18" s="458"/>
      <c r="K18" s="458"/>
      <c r="L18" s="458"/>
    </row>
    <row r="19" spans="1:12" ht="15" customHeight="1" x14ac:dyDescent="0.25">
      <c r="A19" s="25"/>
      <c r="B19" s="459" t="s">
        <v>423</v>
      </c>
      <c r="C19" s="393"/>
      <c r="D19" s="460"/>
      <c r="E19" s="460"/>
      <c r="F19" s="460"/>
      <c r="G19" s="460"/>
      <c r="H19" s="460"/>
      <c r="I19" s="460"/>
      <c r="J19" s="460"/>
      <c r="K19" s="460"/>
      <c r="L19" s="460"/>
    </row>
    <row r="20" spans="1:12" ht="15" customHeight="1" x14ac:dyDescent="0.25">
      <c r="A20" s="23"/>
      <c r="B20" s="457" t="s">
        <v>424</v>
      </c>
      <c r="C20" s="391"/>
      <c r="D20" s="206"/>
      <c r="E20" s="206"/>
      <c r="F20" s="206"/>
      <c r="G20" s="206"/>
      <c r="H20" s="206"/>
      <c r="I20" s="206"/>
      <c r="J20" s="206"/>
      <c r="K20" s="206"/>
      <c r="L20" s="206"/>
    </row>
    <row r="21" spans="1:12" ht="15" customHeight="1" x14ac:dyDescent="0.25">
      <c r="A21" s="23"/>
      <c r="B21" s="457" t="s">
        <v>425</v>
      </c>
      <c r="C21" s="391"/>
      <c r="D21" s="206"/>
      <c r="E21" s="206"/>
      <c r="F21" s="206"/>
      <c r="G21" s="206"/>
      <c r="H21" s="206"/>
      <c r="I21" s="206"/>
      <c r="J21" s="206"/>
      <c r="K21" s="206"/>
      <c r="L21" s="206"/>
    </row>
    <row r="22" spans="1:12" ht="15" customHeight="1" x14ac:dyDescent="0.25">
      <c r="A22" s="23"/>
      <c r="B22" s="457" t="s">
        <v>426</v>
      </c>
      <c r="C22" s="391"/>
      <c r="D22" s="206"/>
      <c r="E22" s="206"/>
      <c r="F22" s="206"/>
      <c r="G22" s="206"/>
      <c r="H22" s="206"/>
      <c r="I22" s="206"/>
      <c r="J22" s="206"/>
      <c r="K22" s="206"/>
      <c r="L22" s="206"/>
    </row>
    <row r="23" spans="1:12" ht="15" customHeight="1" x14ac:dyDescent="0.25">
      <c r="A23" s="23"/>
      <c r="B23" s="457" t="s">
        <v>427</v>
      </c>
      <c r="C23" s="391"/>
      <c r="D23" s="206"/>
      <c r="E23" s="206"/>
      <c r="F23" s="206"/>
      <c r="G23" s="206"/>
      <c r="H23" s="206"/>
      <c r="I23" s="206"/>
      <c r="J23" s="206"/>
      <c r="K23" s="206"/>
      <c r="L23" s="206"/>
    </row>
    <row r="24" spans="1:12" ht="15" customHeight="1" x14ac:dyDescent="0.25">
      <c r="A24" s="23"/>
      <c r="B24" s="461" t="s">
        <v>846</v>
      </c>
      <c r="C24" s="391"/>
      <c r="D24" s="206"/>
      <c r="E24" s="456"/>
      <c r="F24" s="456"/>
      <c r="G24" s="456"/>
      <c r="H24" s="456"/>
      <c r="I24" s="456"/>
      <c r="J24" s="456"/>
      <c r="K24" s="456"/>
      <c r="L24" s="456"/>
    </row>
    <row r="25" spans="1:12" ht="26.25" x14ac:dyDescent="0.25">
      <c r="A25" s="23"/>
      <c r="B25" s="453" t="s">
        <v>216</v>
      </c>
      <c r="C25" s="391"/>
      <c r="D25" s="206"/>
      <c r="E25" s="206"/>
      <c r="F25" s="206"/>
      <c r="G25" s="206"/>
      <c r="H25" s="206"/>
      <c r="I25" s="206"/>
      <c r="J25" s="206"/>
      <c r="K25" s="206"/>
      <c r="L25" s="206"/>
    </row>
    <row r="26" spans="1:12" ht="15" customHeight="1" x14ac:dyDescent="0.25">
      <c r="A26" s="23"/>
      <c r="B26" s="453" t="s">
        <v>218</v>
      </c>
      <c r="C26" s="394"/>
      <c r="D26" s="462"/>
      <c r="E26" s="462"/>
      <c r="F26" s="462"/>
      <c r="G26" s="462"/>
      <c r="H26" s="462"/>
      <c r="I26" s="462"/>
      <c r="J26" s="462"/>
      <c r="K26" s="462"/>
      <c r="L26" s="462"/>
    </row>
    <row r="27" spans="1:12" ht="15" customHeight="1" x14ac:dyDescent="0.25">
      <c r="A27" s="26"/>
      <c r="B27" s="453" t="s">
        <v>428</v>
      </c>
      <c r="C27" s="394"/>
      <c r="D27" s="462"/>
      <c r="E27" s="462"/>
      <c r="F27" s="462"/>
      <c r="G27" s="462"/>
      <c r="H27" s="462"/>
      <c r="I27" s="462"/>
      <c r="J27" s="462"/>
      <c r="K27" s="462"/>
      <c r="L27" s="462"/>
    </row>
    <row r="28" spans="1:12" ht="15" customHeight="1" x14ac:dyDescent="0.25">
      <c r="A28" s="26"/>
      <c r="B28" s="453" t="s">
        <v>429</v>
      </c>
      <c r="C28" s="394"/>
      <c r="D28" s="463"/>
      <c r="E28" s="463"/>
      <c r="F28" s="463"/>
      <c r="G28" s="463"/>
      <c r="H28" s="463"/>
      <c r="I28" s="463"/>
      <c r="J28" s="463"/>
      <c r="K28" s="463"/>
      <c r="L28" s="463"/>
    </row>
    <row r="29" spans="1:12" ht="15" customHeight="1" x14ac:dyDescent="0.25">
      <c r="A29" s="26"/>
      <c r="B29" s="464" t="s">
        <v>430</v>
      </c>
      <c r="C29" s="391"/>
      <c r="D29" s="463"/>
      <c r="E29" s="463"/>
      <c r="F29" s="463"/>
      <c r="G29" s="463"/>
      <c r="H29" s="463"/>
      <c r="I29" s="463"/>
      <c r="J29" s="463"/>
      <c r="K29" s="463"/>
      <c r="L29" s="463"/>
    </row>
    <row r="30" spans="1:12" x14ac:dyDescent="0.25">
      <c r="A30" s="56"/>
      <c r="B30" s="57" t="s">
        <v>431</v>
      </c>
      <c r="C30" s="205"/>
      <c r="D30" s="205"/>
      <c r="E30" s="205"/>
      <c r="F30" s="205"/>
      <c r="G30" s="205"/>
      <c r="H30" s="205"/>
      <c r="I30" s="205"/>
      <c r="J30" s="205"/>
      <c r="K30" s="205"/>
      <c r="L30" s="205"/>
    </row>
    <row r="31" spans="1:12" ht="15" customHeight="1" x14ac:dyDescent="0.25">
      <c r="A31" s="23"/>
      <c r="B31" s="457" t="s">
        <v>432</v>
      </c>
      <c r="C31" s="206"/>
      <c r="D31" s="206"/>
      <c r="E31" s="206"/>
      <c r="F31" s="206"/>
      <c r="G31" s="206"/>
      <c r="H31" s="206"/>
      <c r="I31" s="206"/>
      <c r="J31" s="206"/>
      <c r="K31" s="206"/>
      <c r="L31" s="206"/>
    </row>
    <row r="32" spans="1:12" ht="15" customHeight="1" x14ac:dyDescent="0.25">
      <c r="A32" s="23" t="s">
        <v>433</v>
      </c>
      <c r="B32" s="453" t="s">
        <v>434</v>
      </c>
      <c r="C32" s="206"/>
      <c r="D32" s="206"/>
      <c r="E32" s="206"/>
      <c r="F32" s="206"/>
      <c r="G32" s="206"/>
      <c r="H32" s="206"/>
      <c r="I32" s="206"/>
      <c r="J32" s="206"/>
      <c r="K32" s="206"/>
      <c r="L32" s="206"/>
    </row>
    <row r="33" spans="1:12" ht="15" customHeight="1" x14ac:dyDescent="0.25">
      <c r="A33" s="26"/>
      <c r="B33" s="464" t="s">
        <v>435</v>
      </c>
      <c r="C33" s="463"/>
      <c r="D33" s="463"/>
      <c r="E33" s="463"/>
      <c r="F33" s="463"/>
      <c r="G33" s="463"/>
      <c r="H33" s="463"/>
      <c r="I33" s="463"/>
      <c r="J33" s="463"/>
      <c r="K33" s="463"/>
      <c r="L33" s="463"/>
    </row>
    <row r="34" spans="1:12" ht="15" customHeight="1" x14ac:dyDescent="0.25">
      <c r="A34" s="23"/>
      <c r="B34" s="453" t="s">
        <v>436</v>
      </c>
      <c r="C34" s="206"/>
      <c r="D34" s="206"/>
      <c r="E34" s="206"/>
      <c r="F34" s="206"/>
      <c r="G34" s="206"/>
      <c r="H34" s="206"/>
      <c r="I34" s="206"/>
      <c r="J34" s="206"/>
      <c r="K34" s="206"/>
      <c r="L34" s="206"/>
    </row>
    <row r="35" spans="1:12" ht="26.25" x14ac:dyDescent="0.25">
      <c r="A35" s="23"/>
      <c r="B35" s="453" t="s">
        <v>437</v>
      </c>
      <c r="C35" s="206"/>
      <c r="D35" s="206"/>
      <c r="E35" s="206"/>
      <c r="F35" s="206"/>
      <c r="G35" s="206"/>
      <c r="H35" s="206"/>
      <c r="I35" s="206"/>
      <c r="J35" s="206"/>
      <c r="K35" s="206"/>
      <c r="L35" s="206"/>
    </row>
    <row r="36" spans="1:12" ht="15" customHeight="1" x14ac:dyDescent="0.25">
      <c r="A36" s="23"/>
      <c r="B36" s="453" t="s">
        <v>438</v>
      </c>
      <c r="C36" s="206"/>
      <c r="D36" s="206"/>
      <c r="E36" s="206"/>
      <c r="F36" s="206"/>
      <c r="G36" s="206"/>
      <c r="H36" s="206"/>
      <c r="I36" s="206"/>
      <c r="J36" s="206"/>
      <c r="K36" s="206"/>
      <c r="L36" s="206"/>
    </row>
    <row r="37" spans="1:12" ht="15" customHeight="1" x14ac:dyDescent="0.25">
      <c r="A37" s="23"/>
      <c r="B37" s="453" t="s">
        <v>439</v>
      </c>
      <c r="C37" s="206"/>
      <c r="D37" s="206"/>
      <c r="E37" s="206"/>
      <c r="F37" s="206"/>
      <c r="G37" s="206"/>
      <c r="H37" s="206"/>
      <c r="I37" s="206"/>
      <c r="J37" s="206"/>
      <c r="K37" s="206"/>
      <c r="L37" s="206"/>
    </row>
    <row r="38" spans="1:12" ht="15" customHeight="1" x14ac:dyDescent="0.25">
      <c r="A38" s="23" t="s">
        <v>440</v>
      </c>
      <c r="B38" s="453" t="s">
        <v>441</v>
      </c>
      <c r="C38" s="206"/>
      <c r="D38" s="206"/>
      <c r="E38" s="206"/>
      <c r="F38" s="206"/>
      <c r="G38" s="206"/>
      <c r="H38" s="206"/>
      <c r="I38" s="206"/>
      <c r="J38" s="206"/>
      <c r="K38" s="206"/>
      <c r="L38" s="206"/>
    </row>
    <row r="39" spans="1:12" ht="15" customHeight="1" x14ac:dyDescent="0.25">
      <c r="A39" s="23"/>
      <c r="B39" s="453" t="s">
        <v>442</v>
      </c>
      <c r="C39" s="207"/>
      <c r="D39" s="207"/>
      <c r="E39" s="207"/>
      <c r="F39" s="207"/>
      <c r="G39" s="207"/>
      <c r="H39" s="207"/>
      <c r="I39" s="207"/>
      <c r="J39" s="207"/>
      <c r="K39" s="207"/>
      <c r="L39" s="465"/>
    </row>
    <row r="40" spans="1:12" ht="26.25" x14ac:dyDescent="0.25">
      <c r="A40" s="23"/>
      <c r="B40" s="455" t="s">
        <v>443</v>
      </c>
      <c r="C40" s="206"/>
      <c r="D40" s="206"/>
      <c r="E40" s="206"/>
      <c r="F40" s="206"/>
      <c r="G40" s="206"/>
      <c r="H40" s="206"/>
      <c r="I40" s="206"/>
      <c r="J40" s="206"/>
      <c r="K40" s="206"/>
      <c r="L40" s="206"/>
    </row>
    <row r="41" spans="1:12" ht="15" customHeight="1" x14ac:dyDescent="0.25">
      <c r="A41" s="23"/>
      <c r="B41" s="453" t="s">
        <v>444</v>
      </c>
      <c r="C41" s="206"/>
      <c r="D41" s="206"/>
      <c r="E41" s="206"/>
      <c r="F41" s="206"/>
      <c r="G41" s="206"/>
      <c r="H41" s="206"/>
      <c r="I41" s="206"/>
      <c r="J41" s="206"/>
      <c r="K41" s="206"/>
      <c r="L41" s="206"/>
    </row>
    <row r="42" spans="1:12" ht="15" customHeight="1" x14ac:dyDescent="0.25">
      <c r="A42" s="23"/>
      <c r="B42" s="453" t="s">
        <v>445</v>
      </c>
      <c r="C42" s="206"/>
      <c r="D42" s="206"/>
      <c r="E42" s="206"/>
      <c r="F42" s="206"/>
      <c r="G42" s="206"/>
      <c r="H42" s="206"/>
      <c r="I42" s="206"/>
      <c r="J42" s="206"/>
      <c r="K42" s="206"/>
      <c r="L42" s="206"/>
    </row>
    <row r="43" spans="1:12" ht="15" customHeight="1" x14ac:dyDescent="0.25">
      <c r="A43" s="23" t="s">
        <v>446</v>
      </c>
      <c r="B43" s="453" t="s">
        <v>447</v>
      </c>
      <c r="C43" s="206"/>
      <c r="D43" s="206"/>
      <c r="E43" s="206"/>
      <c r="F43" s="206"/>
      <c r="G43" s="206"/>
      <c r="H43" s="206"/>
      <c r="I43" s="206"/>
      <c r="J43" s="206"/>
      <c r="K43" s="206"/>
      <c r="L43" s="206"/>
    </row>
    <row r="44" spans="1:12" ht="15" customHeight="1" x14ac:dyDescent="0.25">
      <c r="A44" s="23"/>
      <c r="B44" s="453" t="s">
        <v>448</v>
      </c>
      <c r="C44" s="206"/>
      <c r="D44" s="242"/>
      <c r="E44" s="391"/>
      <c r="F44" s="391"/>
      <c r="G44" s="391"/>
      <c r="H44" s="391"/>
      <c r="I44" s="391"/>
      <c r="J44" s="391"/>
      <c r="K44" s="391"/>
      <c r="L44" s="391"/>
    </row>
    <row r="45" spans="1:12" ht="26.25" x14ac:dyDescent="0.25">
      <c r="A45" s="23"/>
      <c r="B45" s="455" t="s">
        <v>449</v>
      </c>
      <c r="C45" s="206"/>
      <c r="D45" s="391"/>
      <c r="E45" s="391"/>
      <c r="F45" s="391"/>
      <c r="G45" s="391"/>
      <c r="H45" s="391"/>
      <c r="I45" s="391"/>
      <c r="J45" s="391"/>
      <c r="K45" s="391"/>
      <c r="L45" s="391"/>
    </row>
    <row r="46" spans="1:12" ht="15" customHeight="1" x14ac:dyDescent="0.25">
      <c r="A46" s="23"/>
      <c r="B46" s="453" t="s">
        <v>229</v>
      </c>
      <c r="C46" s="206"/>
      <c r="D46" s="206"/>
      <c r="E46" s="206"/>
      <c r="F46" s="206"/>
      <c r="G46" s="206"/>
      <c r="H46" s="206"/>
      <c r="I46" s="206"/>
      <c r="J46" s="206"/>
      <c r="K46" s="206"/>
      <c r="L46" s="206"/>
    </row>
    <row r="47" spans="1:12" ht="15" customHeight="1" x14ac:dyDescent="0.25">
      <c r="A47" s="24"/>
      <c r="B47" s="457" t="s">
        <v>65</v>
      </c>
      <c r="C47" s="458"/>
      <c r="D47" s="458"/>
      <c r="E47" s="458"/>
      <c r="F47" s="458"/>
      <c r="G47" s="458"/>
      <c r="H47" s="458"/>
      <c r="I47" s="458"/>
      <c r="J47" s="458"/>
      <c r="K47" s="458"/>
      <c r="L47" s="458"/>
    </row>
    <row r="48" spans="1:12" ht="15" customHeight="1" x14ac:dyDescent="0.25">
      <c r="A48" s="25"/>
      <c r="B48" s="459" t="s">
        <v>450</v>
      </c>
      <c r="C48" s="460"/>
      <c r="D48" s="460"/>
      <c r="E48" s="460"/>
      <c r="F48" s="460"/>
      <c r="G48" s="460"/>
      <c r="H48" s="460"/>
      <c r="I48" s="460"/>
      <c r="J48" s="460"/>
      <c r="K48" s="460"/>
      <c r="L48" s="460"/>
    </row>
    <row r="49" spans="1:12" ht="15" customHeight="1" x14ac:dyDescent="0.25">
      <c r="A49" s="25"/>
      <c r="B49" s="466" t="s">
        <v>891</v>
      </c>
      <c r="C49" s="460"/>
      <c r="D49" s="460"/>
      <c r="E49" s="456"/>
      <c r="F49" s="456"/>
      <c r="G49" s="456"/>
      <c r="H49" s="456"/>
      <c r="I49" s="456"/>
      <c r="J49" s="456"/>
      <c r="K49" s="456"/>
      <c r="L49" s="456"/>
    </row>
    <row r="50" spans="1:12" ht="15" customHeight="1" x14ac:dyDescent="0.25">
      <c r="A50" s="23"/>
      <c r="B50" s="457" t="s">
        <v>451</v>
      </c>
      <c r="C50" s="460"/>
      <c r="D50" s="206"/>
      <c r="E50" s="206"/>
      <c r="F50" s="206"/>
      <c r="G50" s="206"/>
      <c r="H50" s="206"/>
      <c r="I50" s="206"/>
      <c r="J50" s="206"/>
      <c r="K50" s="206"/>
      <c r="L50" s="206"/>
    </row>
    <row r="51" spans="1:12" ht="26.25" x14ac:dyDescent="0.25">
      <c r="A51" s="23"/>
      <c r="B51" s="28" t="s">
        <v>452</v>
      </c>
      <c r="C51" s="204"/>
      <c r="D51" s="208"/>
      <c r="E51" s="208"/>
      <c r="F51" s="208"/>
      <c r="G51" s="208"/>
      <c r="H51" s="208"/>
      <c r="I51" s="208"/>
      <c r="J51" s="208"/>
      <c r="K51" s="208"/>
      <c r="L51" s="208"/>
    </row>
    <row r="52" spans="1:12" x14ac:dyDescent="0.25">
      <c r="A52" s="23"/>
      <c r="B52" s="389" t="s">
        <v>991</v>
      </c>
      <c r="C52" s="204"/>
      <c r="D52" s="208"/>
      <c r="E52" s="204"/>
      <c r="F52" s="204"/>
      <c r="G52" s="204"/>
      <c r="H52" s="204"/>
      <c r="I52" s="204"/>
      <c r="J52" s="204"/>
      <c r="K52" s="204"/>
      <c r="L52" s="204"/>
    </row>
    <row r="53" spans="1:12" ht="15" customHeight="1" x14ac:dyDescent="0.25">
      <c r="A53" s="23"/>
      <c r="B53" s="28" t="s">
        <v>453</v>
      </c>
      <c r="C53" s="204"/>
      <c r="D53" s="204"/>
      <c r="E53" s="204"/>
      <c r="F53" s="204"/>
      <c r="G53" s="204"/>
      <c r="H53" s="204"/>
      <c r="I53" s="204"/>
      <c r="J53" s="204"/>
      <c r="K53" s="204"/>
      <c r="L53" s="204"/>
    </row>
    <row r="54" spans="1:12" ht="15" customHeight="1" x14ac:dyDescent="0.25">
      <c r="A54" s="23"/>
      <c r="B54" s="168" t="s">
        <v>847</v>
      </c>
      <c r="C54" s="204"/>
      <c r="D54" s="204"/>
      <c r="E54" s="204"/>
      <c r="F54" s="204"/>
      <c r="G54" s="204"/>
      <c r="H54" s="204"/>
      <c r="I54" s="204"/>
      <c r="J54" s="204"/>
      <c r="K54" s="204"/>
      <c r="L54" s="204"/>
    </row>
    <row r="55" spans="1:12" ht="15" customHeight="1" x14ac:dyDescent="0.25">
      <c r="A55" s="23"/>
      <c r="B55" s="27" t="s">
        <v>242</v>
      </c>
      <c r="C55" s="204"/>
      <c r="D55" s="204"/>
      <c r="E55" s="204"/>
      <c r="F55" s="204"/>
      <c r="G55" s="204"/>
      <c r="H55" s="204"/>
      <c r="I55" s="204"/>
      <c r="J55" s="204"/>
      <c r="K55" s="204"/>
      <c r="L55" s="204"/>
    </row>
    <row r="56" spans="1:12" ht="15" customHeight="1" x14ac:dyDescent="0.25">
      <c r="A56" s="23"/>
      <c r="B56" s="27" t="s">
        <v>454</v>
      </c>
      <c r="C56" s="204"/>
      <c r="D56" s="204"/>
      <c r="E56" s="204"/>
      <c r="F56" s="204"/>
      <c r="G56" s="204"/>
      <c r="H56" s="204"/>
      <c r="I56" s="204"/>
      <c r="J56" s="204"/>
      <c r="K56" s="204"/>
      <c r="L56" s="204"/>
    </row>
    <row r="57" spans="1:12" x14ac:dyDescent="0.25">
      <c r="A57" s="56"/>
      <c r="B57" s="57" t="s">
        <v>431</v>
      </c>
      <c r="C57" s="205"/>
      <c r="D57" s="205"/>
      <c r="E57" s="205"/>
      <c r="F57" s="205"/>
      <c r="G57" s="205"/>
      <c r="H57" s="205"/>
      <c r="I57" s="205"/>
      <c r="J57" s="205"/>
      <c r="K57" s="205"/>
      <c r="L57" s="205"/>
    </row>
    <row r="58" spans="1:12" ht="15" customHeight="1" x14ac:dyDescent="0.25">
      <c r="A58" s="23"/>
      <c r="B58" s="27" t="s">
        <v>455</v>
      </c>
      <c r="C58" s="31"/>
      <c r="D58" s="31"/>
      <c r="E58" s="31"/>
      <c r="F58" s="31"/>
      <c r="G58" s="31"/>
      <c r="H58" s="31"/>
      <c r="I58" s="31"/>
      <c r="J58" s="31"/>
      <c r="K58" s="31"/>
      <c r="L58" s="31"/>
    </row>
    <row r="59" spans="1:12" ht="26.25" x14ac:dyDescent="0.25">
      <c r="A59" s="23"/>
      <c r="B59" s="27" t="s">
        <v>456</v>
      </c>
      <c r="C59" s="31"/>
      <c r="D59" s="31"/>
      <c r="E59" s="31"/>
      <c r="F59" s="31"/>
      <c r="G59" s="31"/>
      <c r="H59" s="31"/>
      <c r="I59" s="31"/>
      <c r="J59" s="31"/>
      <c r="K59" s="31"/>
      <c r="L59" s="31"/>
    </row>
    <row r="60" spans="1:12" ht="26.25" x14ac:dyDescent="0.25">
      <c r="A60" s="23"/>
      <c r="B60" s="27" t="s">
        <v>457</v>
      </c>
      <c r="C60" s="31"/>
      <c r="D60" s="31"/>
      <c r="E60" s="31"/>
      <c r="F60" s="31"/>
      <c r="G60" s="31"/>
      <c r="H60" s="31"/>
      <c r="I60" s="31"/>
      <c r="J60" s="31"/>
      <c r="K60" s="31"/>
      <c r="L60" s="31"/>
    </row>
    <row r="61" spans="1:12" ht="15" customHeight="1" x14ac:dyDescent="0.25">
      <c r="A61" s="23"/>
      <c r="B61" s="27" t="s">
        <v>458</v>
      </c>
      <c r="C61" s="31"/>
      <c r="D61" s="31"/>
      <c r="E61" s="31"/>
      <c r="F61" s="31"/>
      <c r="G61" s="31"/>
      <c r="H61" s="31"/>
      <c r="I61" s="31"/>
      <c r="J61" s="31"/>
      <c r="K61" s="31"/>
      <c r="L61" s="31"/>
    </row>
    <row r="62" spans="1:12" ht="15" customHeight="1" x14ac:dyDescent="0.25">
      <c r="A62" s="26"/>
      <c r="B62" s="29" t="s">
        <v>459</v>
      </c>
      <c r="C62" s="32"/>
      <c r="D62" s="32"/>
      <c r="E62" s="32"/>
      <c r="F62" s="32"/>
      <c r="G62" s="32"/>
      <c r="H62" s="32"/>
      <c r="I62" s="32"/>
      <c r="J62" s="32"/>
      <c r="K62" s="32"/>
      <c r="L62" s="32"/>
    </row>
    <row r="63" spans="1:12" ht="15" customHeight="1" x14ac:dyDescent="0.25"/>
    <row r="64" spans="1:12" ht="15" hidden="1" customHeight="1" x14ac:dyDescent="0.25">
      <c r="B64" s="426"/>
      <c r="C64" s="60">
        <f>C30-C57</f>
        <v>0</v>
      </c>
      <c r="D64" s="60">
        <f t="shared" ref="D64:L64" si="0">D30-D57</f>
        <v>0</v>
      </c>
      <c r="E64" s="60">
        <f t="shared" si="0"/>
        <v>0</v>
      </c>
      <c r="F64" s="60">
        <f t="shared" si="0"/>
        <v>0</v>
      </c>
      <c r="G64" s="60">
        <f t="shared" si="0"/>
        <v>0</v>
      </c>
      <c r="H64" s="60">
        <f t="shared" si="0"/>
        <v>0</v>
      </c>
      <c r="I64" s="60">
        <f t="shared" si="0"/>
        <v>0</v>
      </c>
      <c r="J64" s="60">
        <f t="shared" si="0"/>
        <v>0</v>
      </c>
      <c r="K64" s="60">
        <f t="shared" si="0"/>
        <v>0</v>
      </c>
      <c r="L64" s="60">
        <f t="shared" si="0"/>
        <v>0</v>
      </c>
    </row>
    <row r="65" spans="3:12" ht="15" hidden="1" customHeight="1" x14ac:dyDescent="0.25"/>
    <row r="66" spans="3:12" ht="15" hidden="1" customHeight="1" x14ac:dyDescent="0.25">
      <c r="C66" s="60">
        <f>C64*(-1)</f>
        <v>0</v>
      </c>
      <c r="D66" s="60">
        <f t="shared" ref="D66:L66" si="1">D64*(-1)</f>
        <v>0</v>
      </c>
      <c r="E66" s="60">
        <f t="shared" si="1"/>
        <v>0</v>
      </c>
      <c r="F66" s="60">
        <f t="shared" si="1"/>
        <v>0</v>
      </c>
      <c r="G66" s="60">
        <f t="shared" si="1"/>
        <v>0</v>
      </c>
      <c r="H66" s="60">
        <f t="shared" si="1"/>
        <v>0</v>
      </c>
      <c r="I66" s="60">
        <f t="shared" si="1"/>
        <v>0</v>
      </c>
      <c r="J66" s="60">
        <f t="shared" si="1"/>
        <v>0</v>
      </c>
      <c r="K66" s="60">
        <f t="shared" si="1"/>
        <v>0</v>
      </c>
      <c r="L66" s="60">
        <f t="shared" si="1"/>
        <v>0</v>
      </c>
    </row>
    <row r="67" spans="3:12" x14ac:dyDescent="0.25">
      <c r="C67" s="279"/>
      <c r="D67" s="279"/>
      <c r="E67" s="279"/>
      <c r="F67" s="279"/>
      <c r="G67" s="279"/>
      <c r="H67" s="279"/>
      <c r="I67" s="279"/>
      <c r="J67" s="279"/>
      <c r="K67" s="279"/>
      <c r="L67" s="279"/>
    </row>
    <row r="68" spans="3:12" x14ac:dyDescent="0.25">
      <c r="C68" s="279"/>
      <c r="D68" s="279"/>
      <c r="E68" s="279"/>
      <c r="F68" s="279"/>
      <c r="G68" s="279"/>
      <c r="H68" s="279"/>
      <c r="I68" s="279"/>
      <c r="J68" s="279"/>
      <c r="K68" s="279"/>
      <c r="L68" s="279"/>
    </row>
    <row r="72" spans="3:12" x14ac:dyDescent="0.25">
      <c r="D72" s="279"/>
      <c r="E72" s="279"/>
      <c r="F72" s="279"/>
      <c r="G72" s="279"/>
      <c r="H72" s="279"/>
      <c r="I72" s="279"/>
      <c r="J72" s="279"/>
      <c r="K72" s="279"/>
      <c r="L72" s="279"/>
    </row>
  </sheetData>
  <mergeCells count="8">
    <mergeCell ref="E4:L4"/>
    <mergeCell ref="A2:L2"/>
    <mergeCell ref="A3:L3"/>
    <mergeCell ref="A1:L1"/>
    <mergeCell ref="A4:A5"/>
    <mergeCell ref="B4:B5"/>
    <mergeCell ref="D4:D5"/>
    <mergeCell ref="C4:C5"/>
  </mergeCells>
  <pageMargins left="0.7" right="0.7" top="0.75" bottom="0.75" header="0.3" footer="0.3"/>
  <pageSetup paperSize="9" scale="5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1"/>
  <dimension ref="A1:D13"/>
  <sheetViews>
    <sheetView view="pageBreakPreview" zoomScaleNormal="100" zoomScaleSheetLayoutView="100" workbookViewId="0">
      <selection activeCell="C7" sqref="C7:K38"/>
    </sheetView>
  </sheetViews>
  <sheetFormatPr defaultRowHeight="15" x14ac:dyDescent="0.25"/>
  <cols>
    <col min="1" max="1" width="46.140625" customWidth="1"/>
    <col min="2" max="2" width="21.85546875" customWidth="1"/>
    <col min="4" max="4" width="0" hidden="1" customWidth="1"/>
  </cols>
  <sheetData>
    <row r="1" spans="1:4" ht="13.5" customHeight="1" x14ac:dyDescent="0.25">
      <c r="A1" s="593" t="s">
        <v>0</v>
      </c>
      <c r="B1" s="593"/>
    </row>
    <row r="2" spans="1:4" ht="13.5" customHeight="1" x14ac:dyDescent="0.25">
      <c r="A2" s="594" t="s">
        <v>1</v>
      </c>
      <c r="B2" s="594"/>
    </row>
    <row r="3" spans="1:4" ht="13.5" customHeight="1" x14ac:dyDescent="0.25">
      <c r="A3" s="1" t="s">
        <v>2</v>
      </c>
      <c r="B3" s="2">
        <v>8</v>
      </c>
    </row>
    <row r="4" spans="1:4" ht="13.5" customHeight="1" x14ac:dyDescent="0.25">
      <c r="A4" s="1" t="s">
        <v>3</v>
      </c>
      <c r="B4" s="2"/>
    </row>
    <row r="5" spans="1:4" ht="13.5" customHeight="1" x14ac:dyDescent="0.25">
      <c r="A5" s="1" t="s">
        <v>4</v>
      </c>
      <c r="B5" s="2"/>
    </row>
    <row r="6" spans="1:4" ht="13.5" customHeight="1" x14ac:dyDescent="0.25">
      <c r="A6" s="1" t="s">
        <v>5</v>
      </c>
      <c r="B6" s="2" t="s">
        <v>6</v>
      </c>
    </row>
    <row r="7" spans="1:4" ht="13.5" customHeight="1" x14ac:dyDescent="0.25">
      <c r="A7" s="1" t="s">
        <v>7</v>
      </c>
      <c r="B7" s="2"/>
    </row>
    <row r="8" spans="1:4" ht="13.5" customHeight="1" x14ac:dyDescent="0.25">
      <c r="A8" s="3" t="s">
        <v>8</v>
      </c>
      <c r="B8" s="405"/>
    </row>
    <row r="9" spans="1:4" ht="13.5" customHeight="1" x14ac:dyDescent="0.25">
      <c r="A9" s="3" t="s">
        <v>9</v>
      </c>
      <c r="B9" s="405"/>
      <c r="D9" t="e">
        <f>B9/B8</f>
        <v>#DIV/0!</v>
      </c>
    </row>
    <row r="10" spans="1:4" ht="13.5" customHeight="1" x14ac:dyDescent="0.25">
      <c r="A10" s="3" t="s">
        <v>10</v>
      </c>
      <c r="B10" s="405"/>
      <c r="D10" t="e">
        <f>68*D9</f>
        <v>#DIV/0!</v>
      </c>
    </row>
    <row r="11" spans="1:4" ht="13.5" customHeight="1" x14ac:dyDescent="0.25">
      <c r="A11" s="1" t="s">
        <v>11</v>
      </c>
      <c r="B11" s="75"/>
    </row>
    <row r="12" spans="1:4" ht="54" customHeight="1" x14ac:dyDescent="0.25">
      <c r="A12" s="1" t="s">
        <v>12</v>
      </c>
      <c r="B12" s="2" t="s">
        <v>13</v>
      </c>
    </row>
    <row r="13" spans="1:4" ht="40.5" customHeight="1" x14ac:dyDescent="0.25">
      <c r="A13" s="1" t="s">
        <v>14</v>
      </c>
      <c r="B13" s="2" t="s">
        <v>856</v>
      </c>
    </row>
  </sheetData>
  <mergeCells count="2">
    <mergeCell ref="A1:B1"/>
    <mergeCell ref="A2:B2"/>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Лист22">
    <pageSetUpPr fitToPage="1"/>
  </sheetPr>
  <dimension ref="A1:K76"/>
  <sheetViews>
    <sheetView zoomScaleNormal="100" workbookViewId="0">
      <selection activeCell="A34" sqref="A34:E34"/>
    </sheetView>
  </sheetViews>
  <sheetFormatPr defaultRowHeight="15" x14ac:dyDescent="0.25"/>
  <cols>
    <col min="4" max="4" width="21.140625" customWidth="1"/>
    <col min="6" max="9" width="19.85546875" bestFit="1" customWidth="1"/>
    <col min="10" max="10" width="23.140625" hidden="1" customWidth="1"/>
    <col min="11" max="11" width="20.5703125" hidden="1" customWidth="1"/>
    <col min="15" max="15" width="11.5703125" bestFit="1" customWidth="1"/>
  </cols>
  <sheetData>
    <row r="1" spans="1:11" ht="24" x14ac:dyDescent="0.25">
      <c r="A1" s="697" t="s">
        <v>412</v>
      </c>
      <c r="B1" s="697"/>
      <c r="C1" s="697"/>
      <c r="D1" s="697"/>
      <c r="E1" s="176" t="s">
        <v>857</v>
      </c>
      <c r="F1" s="177">
        <v>43465</v>
      </c>
      <c r="G1" s="177">
        <v>43830</v>
      </c>
      <c r="H1" s="177">
        <v>44196</v>
      </c>
      <c r="I1" s="177">
        <v>44561</v>
      </c>
      <c r="J1" s="177">
        <v>44562</v>
      </c>
      <c r="K1" s="177">
        <v>44926</v>
      </c>
    </row>
    <row r="2" spans="1:11" s="181" customFormat="1" ht="15" customHeight="1" x14ac:dyDescent="0.25">
      <c r="A2" s="698" t="s">
        <v>858</v>
      </c>
      <c r="B2" s="699"/>
      <c r="C2" s="699"/>
      <c r="D2" s="700"/>
      <c r="E2" s="179"/>
      <c r="F2" s="180"/>
      <c r="G2" s="180"/>
      <c r="H2" s="180"/>
      <c r="I2" s="180"/>
      <c r="J2" s="307"/>
      <c r="K2" s="307"/>
    </row>
    <row r="3" spans="1:11" s="181" customFormat="1" ht="15" customHeight="1" x14ac:dyDescent="0.25">
      <c r="A3" s="686" t="s">
        <v>859</v>
      </c>
      <c r="B3" s="687"/>
      <c r="C3" s="687"/>
      <c r="D3" s="688"/>
      <c r="E3" s="179">
        <v>110</v>
      </c>
      <c r="F3" s="182">
        <v>95971</v>
      </c>
      <c r="G3" s="182">
        <v>86688</v>
      </c>
      <c r="H3" s="182">
        <v>81741</v>
      </c>
      <c r="I3" s="182">
        <v>76872</v>
      </c>
      <c r="J3" s="316">
        <v>80361</v>
      </c>
      <c r="K3" s="308">
        <v>88062</v>
      </c>
    </row>
    <row r="4" spans="1:11" s="181" customFormat="1" ht="15" customHeight="1" x14ac:dyDescent="0.25">
      <c r="A4" s="686" t="s">
        <v>860</v>
      </c>
      <c r="B4" s="687"/>
      <c r="C4" s="687"/>
      <c r="D4" s="688"/>
      <c r="E4" s="179">
        <v>120</v>
      </c>
      <c r="F4" s="182">
        <v>1723</v>
      </c>
      <c r="G4" s="182">
        <v>1123</v>
      </c>
      <c r="H4" s="182">
        <v>5687</v>
      </c>
      <c r="I4" s="182">
        <v>7229</v>
      </c>
      <c r="J4" s="316">
        <v>6395</v>
      </c>
      <c r="K4" s="308">
        <v>6395</v>
      </c>
    </row>
    <row r="5" spans="1:11" s="181" customFormat="1" ht="15" customHeight="1" x14ac:dyDescent="0.25">
      <c r="A5" s="694" t="s">
        <v>861</v>
      </c>
      <c r="B5" s="695"/>
      <c r="C5" s="695"/>
      <c r="D5" s="696"/>
      <c r="E5" s="183">
        <v>130</v>
      </c>
      <c r="F5" s="184">
        <f>SUM(F6:F9)</f>
        <v>6911</v>
      </c>
      <c r="G5" s="184">
        <v>5615</v>
      </c>
      <c r="H5" s="184">
        <f>SUM(H6:H9)</f>
        <v>34027</v>
      </c>
      <c r="I5" s="184">
        <f>SUM(I6:I9)</f>
        <v>33076</v>
      </c>
      <c r="J5" s="312">
        <f>SUM(J6:J9)</f>
        <v>31463</v>
      </c>
      <c r="K5" s="309">
        <f t="shared" ref="K5" si="0">SUM(K6:K9)</f>
        <v>31463</v>
      </c>
    </row>
    <row r="6" spans="1:11" s="181" customFormat="1" ht="15" customHeight="1" x14ac:dyDescent="0.25">
      <c r="A6" s="691" t="s">
        <v>862</v>
      </c>
      <c r="B6" s="692"/>
      <c r="C6" s="692"/>
      <c r="D6" s="693"/>
      <c r="E6" s="183"/>
      <c r="F6" s="185"/>
      <c r="G6" s="185"/>
      <c r="H6" s="185"/>
      <c r="I6" s="185"/>
      <c r="J6" s="313"/>
      <c r="K6" s="313"/>
    </row>
    <row r="7" spans="1:11" s="181" customFormat="1" ht="15" customHeight="1" x14ac:dyDescent="0.25">
      <c r="A7" s="671" t="s">
        <v>863</v>
      </c>
      <c r="B7" s="672"/>
      <c r="C7" s="672"/>
      <c r="D7" s="673"/>
      <c r="E7" s="186">
        <v>131</v>
      </c>
      <c r="F7" s="187">
        <v>0</v>
      </c>
      <c r="G7" s="187">
        <v>0</v>
      </c>
      <c r="H7" s="187">
        <v>0</v>
      </c>
      <c r="I7" s="187">
        <v>0</v>
      </c>
      <c r="J7" s="314"/>
      <c r="K7" s="314"/>
    </row>
    <row r="8" spans="1:11" s="181" customFormat="1" ht="15" customHeight="1" x14ac:dyDescent="0.25">
      <c r="A8" s="686" t="s">
        <v>864</v>
      </c>
      <c r="B8" s="687"/>
      <c r="C8" s="687"/>
      <c r="D8" s="688"/>
      <c r="E8" s="186">
        <v>132</v>
      </c>
      <c r="F8" s="187">
        <v>0</v>
      </c>
      <c r="G8" s="187">
        <v>0</v>
      </c>
      <c r="H8" s="187">
        <v>0</v>
      </c>
      <c r="I8" s="187">
        <v>0</v>
      </c>
      <c r="J8" s="308"/>
      <c r="K8" s="315"/>
    </row>
    <row r="9" spans="1:11" s="181" customFormat="1" x14ac:dyDescent="0.25">
      <c r="A9" s="694" t="s">
        <v>865</v>
      </c>
      <c r="B9" s="695"/>
      <c r="C9" s="695"/>
      <c r="D9" s="696"/>
      <c r="E9" s="179">
        <v>133</v>
      </c>
      <c r="F9" s="182">
        <v>6911</v>
      </c>
      <c r="G9" s="182">
        <v>5615</v>
      </c>
      <c r="H9" s="182">
        <v>34027</v>
      </c>
      <c r="I9" s="182">
        <v>33076</v>
      </c>
      <c r="J9" s="308">
        <v>31463</v>
      </c>
      <c r="K9" s="308">
        <v>31463</v>
      </c>
    </row>
    <row r="10" spans="1:11" s="181" customFormat="1" ht="15" customHeight="1" x14ac:dyDescent="0.25">
      <c r="A10" s="662" t="s">
        <v>416</v>
      </c>
      <c r="B10" s="663"/>
      <c r="C10" s="663"/>
      <c r="D10" s="664"/>
      <c r="E10" s="179">
        <v>140</v>
      </c>
      <c r="F10" s="182">
        <v>37910</v>
      </c>
      <c r="G10" s="182">
        <v>32138</v>
      </c>
      <c r="H10" s="182">
        <v>19754</v>
      </c>
      <c r="I10" s="182">
        <v>21785</v>
      </c>
      <c r="J10" s="316">
        <v>535</v>
      </c>
      <c r="K10" s="308">
        <v>22095</v>
      </c>
    </row>
    <row r="11" spans="1:11" s="181" customFormat="1" ht="15" customHeight="1" x14ac:dyDescent="0.25">
      <c r="A11" s="662" t="s">
        <v>866</v>
      </c>
      <c r="B11" s="663"/>
      <c r="C11" s="663"/>
      <c r="D11" s="664"/>
      <c r="E11" s="179">
        <v>150</v>
      </c>
      <c r="F11" s="182">
        <v>70700</v>
      </c>
      <c r="G11" s="182">
        <v>66065</v>
      </c>
      <c r="H11" s="182">
        <v>67248</v>
      </c>
      <c r="I11" s="182">
        <v>133625</v>
      </c>
      <c r="J11" s="316">
        <v>66068</v>
      </c>
      <c r="K11" s="308">
        <v>66068</v>
      </c>
    </row>
    <row r="12" spans="1:11" s="181" customFormat="1" ht="15" customHeight="1" x14ac:dyDescent="0.25">
      <c r="A12" s="662" t="s">
        <v>867</v>
      </c>
      <c r="B12" s="663"/>
      <c r="C12" s="663"/>
      <c r="D12" s="664"/>
      <c r="E12" s="186">
        <v>160</v>
      </c>
      <c r="F12" s="187">
        <v>0</v>
      </c>
      <c r="G12" s="187">
        <v>17340</v>
      </c>
      <c r="H12" s="187">
        <v>33765</v>
      </c>
      <c r="I12" s="187">
        <v>17579</v>
      </c>
      <c r="J12" s="316">
        <v>33765</v>
      </c>
      <c r="K12" s="308">
        <v>33765</v>
      </c>
    </row>
    <row r="13" spans="1:11" s="181" customFormat="1" ht="15" customHeight="1" x14ac:dyDescent="0.25">
      <c r="A13" s="662" t="s">
        <v>417</v>
      </c>
      <c r="B13" s="663"/>
      <c r="C13" s="663"/>
      <c r="D13" s="664"/>
      <c r="E13" s="186">
        <v>170</v>
      </c>
      <c r="F13" s="187">
        <v>21175</v>
      </c>
      <c r="G13" s="187">
        <v>61638</v>
      </c>
      <c r="H13" s="187">
        <v>75351</v>
      </c>
      <c r="I13" s="187">
        <v>39286</v>
      </c>
      <c r="J13" s="316">
        <v>45219</v>
      </c>
      <c r="K13" s="308">
        <v>45219</v>
      </c>
    </row>
    <row r="14" spans="1:11" s="181" customFormat="1" ht="15" customHeight="1" x14ac:dyDescent="0.25">
      <c r="A14" s="662" t="s">
        <v>868</v>
      </c>
      <c r="B14" s="663"/>
      <c r="C14" s="663"/>
      <c r="D14" s="664"/>
      <c r="E14" s="186">
        <v>180</v>
      </c>
      <c r="F14" s="187">
        <v>31671</v>
      </c>
      <c r="G14" s="187">
        <v>31622</v>
      </c>
      <c r="H14" s="187">
        <v>31619</v>
      </c>
      <c r="I14" s="187">
        <v>42174</v>
      </c>
      <c r="J14" s="316">
        <v>31623</v>
      </c>
      <c r="K14" s="308">
        <v>31623</v>
      </c>
    </row>
    <row r="15" spans="1:11" s="181" customFormat="1" ht="15" customHeight="1" x14ac:dyDescent="0.25">
      <c r="A15" s="665" t="s">
        <v>419</v>
      </c>
      <c r="B15" s="666"/>
      <c r="C15" s="666"/>
      <c r="D15" s="667"/>
      <c r="E15" s="188">
        <v>190</v>
      </c>
      <c r="F15" s="189">
        <f>SUM(F3,F4,F5,F10,F11,F12,F13,F14)</f>
        <v>266061</v>
      </c>
      <c r="G15" s="189">
        <f>SUM(G3,G4,G5,G10,G11,G12,G13,G14)</f>
        <v>302229</v>
      </c>
      <c r="H15" s="189">
        <f>SUM(H3,H4,H5,H10,H11,H12,H13,H14)</f>
        <v>349192</v>
      </c>
      <c r="I15" s="189">
        <f>SUM(I3,I4,I5,I10,I11,I12,I13,I14)</f>
        <v>371626</v>
      </c>
      <c r="J15" s="311">
        <f t="shared" ref="J15:K15" si="1">SUM(J3,J4,J5,J10,J11,J12,J13,J14)</f>
        <v>295429</v>
      </c>
      <c r="K15" s="311">
        <f t="shared" si="1"/>
        <v>324690</v>
      </c>
    </row>
    <row r="16" spans="1:11" s="181" customFormat="1" ht="15" customHeight="1" x14ac:dyDescent="0.25">
      <c r="A16" s="668" t="s">
        <v>869</v>
      </c>
      <c r="B16" s="669"/>
      <c r="C16" s="669"/>
      <c r="D16" s="670"/>
      <c r="E16" s="188"/>
      <c r="F16" s="190"/>
      <c r="G16" s="190"/>
      <c r="H16" s="190"/>
      <c r="I16" s="190"/>
      <c r="J16" s="316"/>
      <c r="K16" s="315"/>
    </row>
    <row r="17" spans="1:11" s="181" customFormat="1" x14ac:dyDescent="0.25">
      <c r="A17" s="662" t="s">
        <v>422</v>
      </c>
      <c r="B17" s="663"/>
      <c r="C17" s="663"/>
      <c r="D17" s="664"/>
      <c r="E17" s="183">
        <v>210</v>
      </c>
      <c r="F17" s="184">
        <f>SUM(F18:F24)</f>
        <v>60598</v>
      </c>
      <c r="G17" s="184">
        <f>SUM(G18:G24)</f>
        <v>51490</v>
      </c>
      <c r="H17" s="184">
        <f>SUM(H18:H24)</f>
        <v>61713</v>
      </c>
      <c r="I17" s="184">
        <f>SUM(I18:I24)</f>
        <v>102040</v>
      </c>
      <c r="J17" s="312">
        <f t="shared" ref="J17:K17" si="2">SUM(J18:J24)</f>
        <v>79786</v>
      </c>
      <c r="K17" s="312">
        <f t="shared" si="2"/>
        <v>92744</v>
      </c>
    </row>
    <row r="18" spans="1:11" s="181" customFormat="1" ht="15" customHeight="1" x14ac:dyDescent="0.25">
      <c r="A18" s="662" t="s">
        <v>862</v>
      </c>
      <c r="B18" s="663"/>
      <c r="C18" s="663"/>
      <c r="D18" s="664"/>
      <c r="E18" s="191"/>
      <c r="F18" s="185"/>
      <c r="G18" s="185"/>
      <c r="H18" s="185"/>
      <c r="I18" s="185"/>
      <c r="J18" s="313"/>
      <c r="K18" s="313"/>
    </row>
    <row r="19" spans="1:11" s="181" customFormat="1" ht="15" customHeight="1" x14ac:dyDescent="0.25">
      <c r="A19" s="671" t="s">
        <v>423</v>
      </c>
      <c r="B19" s="672"/>
      <c r="C19" s="672"/>
      <c r="D19" s="673"/>
      <c r="E19" s="192">
        <v>211</v>
      </c>
      <c r="F19" s="187">
        <v>21977</v>
      </c>
      <c r="G19" s="187">
        <v>21880</v>
      </c>
      <c r="H19" s="187">
        <v>31157</v>
      </c>
      <c r="I19" s="187">
        <v>39684</v>
      </c>
      <c r="J19" s="314">
        <v>38397</v>
      </c>
      <c r="K19" s="314">
        <v>45444</v>
      </c>
    </row>
    <row r="20" spans="1:11" s="181" customFormat="1" ht="15" customHeight="1" x14ac:dyDescent="0.25">
      <c r="A20" s="662" t="s">
        <v>870</v>
      </c>
      <c r="B20" s="663"/>
      <c r="C20" s="663"/>
      <c r="D20" s="664"/>
      <c r="E20" s="186">
        <v>212</v>
      </c>
      <c r="F20" s="187">
        <v>0</v>
      </c>
      <c r="G20" s="187">
        <v>0</v>
      </c>
      <c r="H20" s="187">
        <v>0</v>
      </c>
      <c r="I20" s="187">
        <v>0</v>
      </c>
      <c r="J20" s="316"/>
      <c r="K20" s="314"/>
    </row>
    <row r="21" spans="1:11" s="181" customFormat="1" ht="15" customHeight="1" x14ac:dyDescent="0.25">
      <c r="A21" s="662" t="s">
        <v>424</v>
      </c>
      <c r="B21" s="663"/>
      <c r="C21" s="663"/>
      <c r="D21" s="664"/>
      <c r="E21" s="179">
        <v>213</v>
      </c>
      <c r="F21" s="182">
        <v>8929</v>
      </c>
      <c r="G21" s="182">
        <v>7806</v>
      </c>
      <c r="H21" s="182">
        <v>11538</v>
      </c>
      <c r="I21" s="182">
        <v>12029</v>
      </c>
      <c r="J21" s="316">
        <v>12243</v>
      </c>
      <c r="K21" s="314">
        <v>14160</v>
      </c>
    </row>
    <row r="22" spans="1:11" s="181" customFormat="1" ht="15" customHeight="1" x14ac:dyDescent="0.25">
      <c r="A22" s="662" t="s">
        <v>425</v>
      </c>
      <c r="B22" s="663"/>
      <c r="C22" s="663"/>
      <c r="D22" s="664"/>
      <c r="E22" s="179">
        <v>214</v>
      </c>
      <c r="F22" s="182">
        <v>29692</v>
      </c>
      <c r="G22" s="182">
        <v>21804</v>
      </c>
      <c r="H22" s="182">
        <v>19018</v>
      </c>
      <c r="I22" s="182">
        <v>50327</v>
      </c>
      <c r="J22" s="316">
        <v>29146</v>
      </c>
      <c r="K22" s="314">
        <v>33140</v>
      </c>
    </row>
    <row r="23" spans="1:11" s="181" customFormat="1" ht="15" customHeight="1" x14ac:dyDescent="0.25">
      <c r="A23" s="662" t="s">
        <v>426</v>
      </c>
      <c r="B23" s="663"/>
      <c r="C23" s="663"/>
      <c r="D23" s="664"/>
      <c r="E23" s="179">
        <v>215</v>
      </c>
      <c r="F23" s="182">
        <v>0</v>
      </c>
      <c r="G23" s="182">
        <v>0</v>
      </c>
      <c r="H23" s="182">
        <v>0</v>
      </c>
      <c r="I23" s="182">
        <v>0</v>
      </c>
      <c r="J23" s="316"/>
      <c r="K23" s="315"/>
    </row>
    <row r="24" spans="1:11" s="181" customFormat="1" ht="15" customHeight="1" x14ac:dyDescent="0.25">
      <c r="A24" s="662" t="s">
        <v>427</v>
      </c>
      <c r="B24" s="663"/>
      <c r="C24" s="663"/>
      <c r="D24" s="664"/>
      <c r="E24" s="179">
        <v>216</v>
      </c>
      <c r="F24" s="182">
        <v>0</v>
      </c>
      <c r="G24" s="182">
        <v>0</v>
      </c>
      <c r="H24" s="182">
        <v>0</v>
      </c>
      <c r="I24" s="182">
        <v>0</v>
      </c>
      <c r="J24" s="316"/>
      <c r="K24" s="315"/>
    </row>
    <row r="25" spans="1:11" s="181" customFormat="1" ht="15" customHeight="1" x14ac:dyDescent="0.25">
      <c r="A25" s="662" t="s">
        <v>871</v>
      </c>
      <c r="B25" s="663"/>
      <c r="C25" s="663"/>
      <c r="D25" s="664"/>
      <c r="E25" s="179">
        <v>220</v>
      </c>
      <c r="F25" s="182">
        <v>0</v>
      </c>
      <c r="G25" s="182">
        <v>0</v>
      </c>
      <c r="H25" s="182">
        <v>0</v>
      </c>
      <c r="I25" s="182">
        <v>0</v>
      </c>
      <c r="J25" s="316"/>
      <c r="K25" s="315"/>
    </row>
    <row r="26" spans="1:11" s="181" customFormat="1" ht="15" customHeight="1" x14ac:dyDescent="0.25">
      <c r="A26" s="686" t="s">
        <v>872</v>
      </c>
      <c r="B26" s="687"/>
      <c r="C26" s="687"/>
      <c r="D26" s="688"/>
      <c r="E26" s="179">
        <v>230</v>
      </c>
      <c r="F26" s="182">
        <v>201</v>
      </c>
      <c r="G26" s="182">
        <v>164</v>
      </c>
      <c r="H26" s="182">
        <v>69708</v>
      </c>
      <c r="I26" s="182">
        <v>47552</v>
      </c>
      <c r="J26" s="316">
        <v>71490</v>
      </c>
      <c r="K26" s="314">
        <v>71490</v>
      </c>
    </row>
    <row r="27" spans="1:11" s="181" customFormat="1" ht="24.75" customHeight="1" x14ac:dyDescent="0.25">
      <c r="A27" s="671" t="s">
        <v>873</v>
      </c>
      <c r="B27" s="689"/>
      <c r="C27" s="689"/>
      <c r="D27" s="690"/>
      <c r="E27" s="193">
        <v>240</v>
      </c>
      <c r="F27" s="194">
        <v>208</v>
      </c>
      <c r="G27" s="194">
        <v>16</v>
      </c>
      <c r="H27" s="228">
        <v>32</v>
      </c>
      <c r="I27" s="194">
        <v>3511</v>
      </c>
      <c r="J27" s="316">
        <v>466</v>
      </c>
      <c r="K27" s="314">
        <v>466</v>
      </c>
    </row>
    <row r="28" spans="1:11" s="181" customFormat="1" ht="15" customHeight="1" x14ac:dyDescent="0.25">
      <c r="A28" s="674" t="s">
        <v>874</v>
      </c>
      <c r="B28" s="675"/>
      <c r="C28" s="675"/>
      <c r="D28" s="676"/>
      <c r="E28" s="183">
        <v>250</v>
      </c>
      <c r="F28" s="195">
        <v>125015</v>
      </c>
      <c r="G28" s="195">
        <v>50671</v>
      </c>
      <c r="H28" s="182">
        <v>77412</v>
      </c>
      <c r="I28" s="195">
        <v>193565</v>
      </c>
      <c r="J28" s="316">
        <v>213536</v>
      </c>
      <c r="K28" s="314">
        <v>171581</v>
      </c>
    </row>
    <row r="29" spans="1:11" s="181" customFormat="1" ht="15" customHeight="1" x14ac:dyDescent="0.25">
      <c r="A29" s="662" t="s">
        <v>875</v>
      </c>
      <c r="B29" s="663"/>
      <c r="C29" s="663"/>
      <c r="D29" s="664"/>
      <c r="E29" s="179">
        <v>260</v>
      </c>
      <c r="F29" s="182">
        <v>8156</v>
      </c>
      <c r="G29" s="182">
        <v>8907</v>
      </c>
      <c r="H29" s="182">
        <v>8846</v>
      </c>
      <c r="I29" s="182">
        <v>5075</v>
      </c>
      <c r="J29" s="316">
        <v>9879</v>
      </c>
      <c r="K29" s="315"/>
    </row>
    <row r="30" spans="1:11" s="181" customFormat="1" ht="15" customHeight="1" x14ac:dyDescent="0.25">
      <c r="A30" s="677" t="s">
        <v>876</v>
      </c>
      <c r="B30" s="678"/>
      <c r="C30" s="678"/>
      <c r="D30" s="679"/>
      <c r="E30" s="179">
        <v>270</v>
      </c>
      <c r="F30" s="182">
        <v>3887</v>
      </c>
      <c r="G30" s="182">
        <v>945</v>
      </c>
      <c r="H30" s="182">
        <v>1473</v>
      </c>
      <c r="I30" s="182">
        <v>14967</v>
      </c>
      <c r="J30" s="316">
        <v>28227</v>
      </c>
      <c r="K30" s="314">
        <v>9879</v>
      </c>
    </row>
    <row r="31" spans="1:11" s="181" customFormat="1" ht="15" customHeight="1" x14ac:dyDescent="0.25">
      <c r="A31" s="662" t="s">
        <v>226</v>
      </c>
      <c r="B31" s="663"/>
      <c r="C31" s="663"/>
      <c r="D31" s="664"/>
      <c r="E31" s="179">
        <v>280</v>
      </c>
      <c r="F31" s="182">
        <v>0</v>
      </c>
      <c r="G31" s="182">
        <v>0</v>
      </c>
      <c r="H31" s="182">
        <v>0</v>
      </c>
      <c r="I31" s="182">
        <v>0</v>
      </c>
      <c r="J31" s="316"/>
      <c r="K31" s="314">
        <v>3519</v>
      </c>
    </row>
    <row r="32" spans="1:11" s="181" customFormat="1" ht="15" customHeight="1" x14ac:dyDescent="0.25">
      <c r="A32" s="665" t="s">
        <v>430</v>
      </c>
      <c r="B32" s="666"/>
      <c r="C32" s="666"/>
      <c r="D32" s="667"/>
      <c r="E32" s="188">
        <v>290</v>
      </c>
      <c r="F32" s="189">
        <f>SUM(F17,F25,F26,F27,F28,F29,F30,F31)</f>
        <v>198065</v>
      </c>
      <c r="G32" s="189">
        <f>SUM(G17,G25,G26,G27,G28,G29,G30,G31)</f>
        <v>112193</v>
      </c>
      <c r="H32" s="189">
        <f>SUM(H17,H25,H26,H27,H28,H29,H30,H31)</f>
        <v>219184</v>
      </c>
      <c r="I32" s="189">
        <f>SUM(I17,I25,I26,I27,I28,I29,I30,I31)</f>
        <v>366710</v>
      </c>
      <c r="J32" s="311">
        <f t="shared" ref="J32:K32" si="3">SUM(J17,J25,J26,J27,J28,J29,J30,J31)</f>
        <v>403384</v>
      </c>
      <c r="K32" s="311">
        <f t="shared" si="3"/>
        <v>349679</v>
      </c>
    </row>
    <row r="33" spans="1:11" s="181" customFormat="1" x14ac:dyDescent="0.25">
      <c r="A33" s="659" t="s">
        <v>431</v>
      </c>
      <c r="B33" s="660"/>
      <c r="C33" s="660"/>
      <c r="D33" s="661"/>
      <c r="E33" s="188">
        <v>300</v>
      </c>
      <c r="F33" s="189">
        <f>F15+F32</f>
        <v>464126</v>
      </c>
      <c r="G33" s="189">
        <f>G15+G32</f>
        <v>414422</v>
      </c>
      <c r="H33" s="189">
        <f>H15+H32</f>
        <v>568376</v>
      </c>
      <c r="I33" s="189">
        <f>I15+I32</f>
        <v>738336</v>
      </c>
      <c r="J33" s="311">
        <f t="shared" ref="J33:K33" si="4">J15+J32</f>
        <v>698813</v>
      </c>
      <c r="K33" s="311">
        <f t="shared" si="4"/>
        <v>674369</v>
      </c>
    </row>
    <row r="34" spans="1:11" s="181" customFormat="1" ht="24" x14ac:dyDescent="0.25">
      <c r="A34" s="680" t="s">
        <v>432</v>
      </c>
      <c r="B34" s="681"/>
      <c r="C34" s="681"/>
      <c r="D34" s="682"/>
      <c r="E34" s="176" t="s">
        <v>857</v>
      </c>
      <c r="F34" s="177">
        <v>43465</v>
      </c>
      <c r="G34" s="177">
        <v>43830</v>
      </c>
      <c r="H34" s="177">
        <v>44196</v>
      </c>
      <c r="I34" s="177">
        <v>44561</v>
      </c>
      <c r="J34" s="177">
        <v>44562</v>
      </c>
      <c r="K34" s="177">
        <v>44926</v>
      </c>
    </row>
    <row r="35" spans="1:11" s="181" customFormat="1" ht="15" customHeight="1" x14ac:dyDescent="0.25">
      <c r="A35" s="683" t="s">
        <v>877</v>
      </c>
      <c r="B35" s="684"/>
      <c r="C35" s="684"/>
      <c r="D35" s="685"/>
      <c r="E35" s="179"/>
      <c r="F35" s="196"/>
      <c r="G35" s="196"/>
      <c r="H35" s="196"/>
      <c r="I35" s="196"/>
      <c r="J35" s="307"/>
      <c r="K35" s="310"/>
    </row>
    <row r="36" spans="1:11" s="181" customFormat="1" ht="15" customHeight="1" x14ac:dyDescent="0.25">
      <c r="A36" s="662" t="s">
        <v>435</v>
      </c>
      <c r="B36" s="663"/>
      <c r="C36" s="663"/>
      <c r="D36" s="664"/>
      <c r="E36" s="179">
        <v>410</v>
      </c>
      <c r="F36" s="182">
        <v>117378</v>
      </c>
      <c r="G36" s="182">
        <v>117378</v>
      </c>
      <c r="H36" s="182">
        <v>117378</v>
      </c>
      <c r="I36" s="182">
        <v>117378</v>
      </c>
      <c r="J36" s="182">
        <v>117378</v>
      </c>
      <c r="K36" s="182">
        <v>117378</v>
      </c>
    </row>
    <row r="37" spans="1:11" s="181" customFormat="1" ht="15" customHeight="1" x14ac:dyDescent="0.25">
      <c r="A37" s="662" t="s">
        <v>878</v>
      </c>
      <c r="B37" s="663"/>
      <c r="C37" s="663"/>
      <c r="D37" s="664"/>
      <c r="E37" s="178" t="s">
        <v>879</v>
      </c>
      <c r="F37" s="197">
        <v>0</v>
      </c>
      <c r="G37" s="197">
        <v>0</v>
      </c>
      <c r="H37" s="197">
        <v>0</v>
      </c>
      <c r="I37" s="197">
        <v>0</v>
      </c>
      <c r="J37" s="307"/>
      <c r="K37" s="310"/>
    </row>
    <row r="38" spans="1:11" s="181" customFormat="1" ht="15" customHeight="1" x14ac:dyDescent="0.25">
      <c r="A38" s="686" t="s">
        <v>880</v>
      </c>
      <c r="B38" s="687"/>
      <c r="C38" s="687"/>
      <c r="D38" s="688"/>
      <c r="E38" s="178" t="s">
        <v>881</v>
      </c>
      <c r="F38" s="203">
        <f>-2</f>
        <v>-2</v>
      </c>
      <c r="G38" s="203">
        <f>-2</f>
        <v>-2</v>
      </c>
      <c r="H38" s="203">
        <f>-2</f>
        <v>-2</v>
      </c>
      <c r="I38" s="203">
        <f>-2</f>
        <v>-2</v>
      </c>
      <c r="J38" s="203">
        <f t="shared" ref="J38:K38" si="5">-2</f>
        <v>-2</v>
      </c>
      <c r="K38" s="203">
        <f t="shared" si="5"/>
        <v>-2</v>
      </c>
    </row>
    <row r="39" spans="1:11" s="181" customFormat="1" ht="15" customHeight="1" x14ac:dyDescent="0.25">
      <c r="A39" s="674" t="s">
        <v>882</v>
      </c>
      <c r="B39" s="675"/>
      <c r="C39" s="675"/>
      <c r="D39" s="676"/>
      <c r="E39" s="179">
        <v>440</v>
      </c>
      <c r="F39" s="182">
        <v>1238</v>
      </c>
      <c r="G39" s="182">
        <v>1238</v>
      </c>
      <c r="H39" s="182">
        <v>1238</v>
      </c>
      <c r="I39" s="182">
        <v>1238</v>
      </c>
      <c r="J39" s="182">
        <v>1238</v>
      </c>
      <c r="K39" s="182">
        <v>1238</v>
      </c>
    </row>
    <row r="40" spans="1:11" s="181" customFormat="1" ht="15" customHeight="1" x14ac:dyDescent="0.25">
      <c r="A40" s="662" t="s">
        <v>436</v>
      </c>
      <c r="B40" s="663"/>
      <c r="C40" s="663"/>
      <c r="D40" s="664"/>
      <c r="E40" s="179">
        <v>450</v>
      </c>
      <c r="F40" s="182">
        <v>48313</v>
      </c>
      <c r="G40" s="182">
        <v>48295</v>
      </c>
      <c r="H40" s="182">
        <v>59436</v>
      </c>
      <c r="I40" s="182">
        <v>63986</v>
      </c>
      <c r="J40" s="182">
        <v>59407</v>
      </c>
      <c r="K40" s="182">
        <v>59407</v>
      </c>
    </row>
    <row r="41" spans="1:11" s="181" customFormat="1" ht="15" customHeight="1" x14ac:dyDescent="0.25">
      <c r="A41" s="662" t="s">
        <v>883</v>
      </c>
      <c r="B41" s="663"/>
      <c r="C41" s="663"/>
      <c r="D41" s="664"/>
      <c r="E41" s="179">
        <v>460</v>
      </c>
      <c r="F41" s="195">
        <v>-75739</v>
      </c>
      <c r="G41" s="195">
        <f>-103629</f>
        <v>-103629</v>
      </c>
      <c r="H41" s="195">
        <f>-127849</f>
        <v>-127849</v>
      </c>
      <c r="I41" s="195">
        <f>-107498</f>
        <v>-107498</v>
      </c>
      <c r="J41" s="182">
        <f>-127812</f>
        <v>-127812</v>
      </c>
      <c r="K41" s="182">
        <f>-127812</f>
        <v>-127812</v>
      </c>
    </row>
    <row r="42" spans="1:11" s="181" customFormat="1" ht="15" customHeight="1" x14ac:dyDescent="0.25">
      <c r="A42" s="662" t="s">
        <v>884</v>
      </c>
      <c r="B42" s="663"/>
      <c r="C42" s="663"/>
      <c r="D42" s="664"/>
      <c r="E42" s="179">
        <v>470</v>
      </c>
      <c r="F42" s="195">
        <v>0</v>
      </c>
      <c r="G42" s="195">
        <v>0</v>
      </c>
      <c r="H42" s="195">
        <v>0</v>
      </c>
      <c r="I42" s="195">
        <v>0</v>
      </c>
      <c r="J42" s="182">
        <v>1006</v>
      </c>
      <c r="K42" s="182">
        <v>6193</v>
      </c>
    </row>
    <row r="43" spans="1:11" s="181" customFormat="1" ht="15" customHeight="1" x14ac:dyDescent="0.25">
      <c r="A43" s="662" t="s">
        <v>885</v>
      </c>
      <c r="B43" s="663"/>
      <c r="C43" s="663"/>
      <c r="D43" s="664"/>
      <c r="E43" s="179">
        <v>480</v>
      </c>
      <c r="F43" s="182">
        <v>0</v>
      </c>
      <c r="G43" s="182">
        <v>0</v>
      </c>
      <c r="H43" s="182">
        <v>0</v>
      </c>
      <c r="I43" s="182">
        <v>0</v>
      </c>
      <c r="J43" s="307"/>
      <c r="K43" s="310"/>
    </row>
    <row r="44" spans="1:11" s="181" customFormat="1" ht="15" customHeight="1" x14ac:dyDescent="0.25">
      <c r="A44" s="659" t="s">
        <v>439</v>
      </c>
      <c r="B44" s="660"/>
      <c r="C44" s="660"/>
      <c r="D44" s="661"/>
      <c r="E44" s="188">
        <v>490</v>
      </c>
      <c r="F44" s="189">
        <f>F36+F37+F38+F39+F40+F41+F42+F43</f>
        <v>91188</v>
      </c>
      <c r="G44" s="189">
        <f t="shared" ref="G44:K44" si="6">G36+G37+G38+G39+G40+G41+G42+G43</f>
        <v>63280</v>
      </c>
      <c r="H44" s="189">
        <f t="shared" si="6"/>
        <v>50201</v>
      </c>
      <c r="I44" s="189">
        <f t="shared" si="6"/>
        <v>75102</v>
      </c>
      <c r="J44" s="189">
        <f t="shared" si="6"/>
        <v>51215</v>
      </c>
      <c r="K44" s="189">
        <f t="shared" si="6"/>
        <v>56402</v>
      </c>
    </row>
    <row r="45" spans="1:11" s="181" customFormat="1" ht="15" customHeight="1" x14ac:dyDescent="0.25">
      <c r="A45" s="668" t="s">
        <v>886</v>
      </c>
      <c r="B45" s="669"/>
      <c r="C45" s="669"/>
      <c r="D45" s="670"/>
      <c r="E45" s="188"/>
      <c r="F45" s="190"/>
      <c r="G45" s="190"/>
      <c r="H45" s="190"/>
      <c r="I45" s="190"/>
      <c r="J45" s="307"/>
      <c r="K45" s="310"/>
    </row>
    <row r="46" spans="1:11" s="181" customFormat="1" ht="15" customHeight="1" x14ac:dyDescent="0.25">
      <c r="A46" s="662" t="s">
        <v>442</v>
      </c>
      <c r="B46" s="663"/>
      <c r="C46" s="663"/>
      <c r="D46" s="664"/>
      <c r="E46" s="179">
        <v>510</v>
      </c>
      <c r="F46" s="182">
        <v>153595</v>
      </c>
      <c r="G46" s="182">
        <v>129565</v>
      </c>
      <c r="H46" s="182">
        <v>246675</v>
      </c>
      <c r="I46" s="182">
        <v>299550</v>
      </c>
      <c r="J46" s="182">
        <v>322039</v>
      </c>
      <c r="K46" s="182">
        <v>311230</v>
      </c>
    </row>
    <row r="47" spans="1:11" s="181" customFormat="1" ht="15" customHeight="1" x14ac:dyDescent="0.25">
      <c r="A47" s="662" t="s">
        <v>443</v>
      </c>
      <c r="B47" s="663"/>
      <c r="C47" s="663"/>
      <c r="D47" s="664"/>
      <c r="E47" s="179">
        <v>520</v>
      </c>
      <c r="F47" s="182">
        <v>0</v>
      </c>
      <c r="G47" s="182">
        <v>0</v>
      </c>
      <c r="H47" s="182">
        <v>0</v>
      </c>
      <c r="I47" s="182">
        <v>429</v>
      </c>
      <c r="J47" s="182"/>
      <c r="K47" s="182"/>
    </row>
    <row r="48" spans="1:11" s="181" customFormat="1" ht="15" customHeight="1" x14ac:dyDescent="0.25">
      <c r="A48" s="662" t="s">
        <v>887</v>
      </c>
      <c r="B48" s="663"/>
      <c r="C48" s="663"/>
      <c r="D48" s="664"/>
      <c r="E48" s="179">
        <v>530</v>
      </c>
      <c r="F48" s="182">
        <v>0</v>
      </c>
      <c r="G48" s="182">
        <v>0</v>
      </c>
      <c r="H48" s="182">
        <v>12519</v>
      </c>
      <c r="I48" s="182">
        <v>1899</v>
      </c>
      <c r="J48" s="182">
        <v>12519</v>
      </c>
      <c r="K48" s="182">
        <v>12519</v>
      </c>
    </row>
    <row r="49" spans="1:11" s="181" customFormat="1" ht="15" customHeight="1" x14ac:dyDescent="0.25">
      <c r="A49" s="662" t="s">
        <v>847</v>
      </c>
      <c r="B49" s="663"/>
      <c r="C49" s="663"/>
      <c r="D49" s="664"/>
      <c r="E49" s="179">
        <v>540</v>
      </c>
      <c r="F49" s="182">
        <v>104</v>
      </c>
      <c r="G49" s="182">
        <v>27</v>
      </c>
      <c r="H49" s="182">
        <v>109</v>
      </c>
      <c r="I49" s="182">
        <v>1276</v>
      </c>
      <c r="J49" s="182">
        <v>184</v>
      </c>
      <c r="K49" s="182">
        <v>184</v>
      </c>
    </row>
    <row r="50" spans="1:11" s="181" customFormat="1" ht="15" customHeight="1" x14ac:dyDescent="0.25">
      <c r="A50" s="662" t="s">
        <v>888</v>
      </c>
      <c r="B50" s="663"/>
      <c r="C50" s="663"/>
      <c r="D50" s="664"/>
      <c r="E50" s="179">
        <v>550</v>
      </c>
      <c r="F50" s="182">
        <v>0</v>
      </c>
      <c r="G50" s="182">
        <v>0</v>
      </c>
      <c r="H50" s="182">
        <v>0</v>
      </c>
      <c r="I50" s="182">
        <v>0</v>
      </c>
      <c r="J50" s="182"/>
      <c r="K50" s="182"/>
    </row>
    <row r="51" spans="1:11" s="181" customFormat="1" ht="15" customHeight="1" x14ac:dyDescent="0.25">
      <c r="A51" s="662" t="s">
        <v>444</v>
      </c>
      <c r="B51" s="663"/>
      <c r="C51" s="663"/>
      <c r="D51" s="664"/>
      <c r="E51" s="179">
        <v>560</v>
      </c>
      <c r="F51" s="182">
        <v>0</v>
      </c>
      <c r="G51" s="182">
        <v>19</v>
      </c>
      <c r="H51" s="182">
        <v>42</v>
      </c>
      <c r="I51" s="182">
        <v>0</v>
      </c>
      <c r="J51" s="182">
        <v>492</v>
      </c>
      <c r="K51" s="182">
        <v>492</v>
      </c>
    </row>
    <row r="52" spans="1:11" s="181" customFormat="1" ht="15" customHeight="1" x14ac:dyDescent="0.25">
      <c r="A52" s="665" t="s">
        <v>445</v>
      </c>
      <c r="B52" s="666"/>
      <c r="C52" s="666"/>
      <c r="D52" s="667"/>
      <c r="E52" s="188">
        <v>590</v>
      </c>
      <c r="F52" s="189">
        <f>SUM(F46:F51)</f>
        <v>153699</v>
      </c>
      <c r="G52" s="189">
        <f>SUM(G46:G51)</f>
        <v>129611</v>
      </c>
      <c r="H52" s="189">
        <f>SUM(H46:H51)</f>
        <v>259345</v>
      </c>
      <c r="I52" s="189">
        <f>SUM(I46:I51)</f>
        <v>303154</v>
      </c>
      <c r="J52" s="189">
        <f t="shared" ref="J52:K52" si="7">SUM(J46:J51)</f>
        <v>335234</v>
      </c>
      <c r="K52" s="189">
        <f t="shared" si="7"/>
        <v>324425</v>
      </c>
    </row>
    <row r="53" spans="1:11" s="181" customFormat="1" ht="15" customHeight="1" x14ac:dyDescent="0.25">
      <c r="A53" s="668" t="s">
        <v>889</v>
      </c>
      <c r="B53" s="669"/>
      <c r="C53" s="669"/>
      <c r="D53" s="670"/>
      <c r="E53" s="188"/>
      <c r="F53" s="190"/>
      <c r="G53" s="190"/>
      <c r="H53" s="190"/>
      <c r="I53" s="190"/>
      <c r="J53" s="307"/>
      <c r="K53" s="310"/>
    </row>
    <row r="54" spans="1:11" s="181" customFormat="1" ht="15" customHeight="1" x14ac:dyDescent="0.25">
      <c r="A54" s="662" t="s">
        <v>448</v>
      </c>
      <c r="B54" s="663"/>
      <c r="C54" s="663"/>
      <c r="D54" s="664"/>
      <c r="E54" s="179">
        <v>610</v>
      </c>
      <c r="F54" s="182">
        <v>33509</v>
      </c>
      <c r="G54" s="182">
        <v>43265</v>
      </c>
      <c r="H54" s="182">
        <v>89961</v>
      </c>
      <c r="I54" s="182">
        <v>77477</v>
      </c>
      <c r="J54" s="316">
        <v>190975</v>
      </c>
      <c r="K54" s="316">
        <v>155852</v>
      </c>
    </row>
    <row r="55" spans="1:11" s="181" customFormat="1" ht="15" customHeight="1" x14ac:dyDescent="0.25">
      <c r="A55" s="662" t="s">
        <v>449</v>
      </c>
      <c r="B55" s="663"/>
      <c r="C55" s="663"/>
      <c r="D55" s="664"/>
      <c r="E55" s="183">
        <v>620</v>
      </c>
      <c r="F55" s="195">
        <v>103102</v>
      </c>
      <c r="G55" s="195">
        <v>117497</v>
      </c>
      <c r="H55" s="195">
        <v>80934</v>
      </c>
      <c r="I55" s="195">
        <v>124190</v>
      </c>
      <c r="J55" s="316">
        <v>11724</v>
      </c>
      <c r="K55" s="316">
        <v>33111</v>
      </c>
    </row>
    <row r="56" spans="1:11" s="181" customFormat="1" ht="15" customHeight="1" x14ac:dyDescent="0.25">
      <c r="A56" s="662" t="s">
        <v>890</v>
      </c>
      <c r="B56" s="663"/>
      <c r="C56" s="663"/>
      <c r="D56" s="664"/>
      <c r="E56" s="198">
        <v>630</v>
      </c>
      <c r="F56" s="199">
        <f>SUM(F57:F65)</f>
        <v>82627</v>
      </c>
      <c r="G56" s="199">
        <f>SUM(G57:G65)</f>
        <v>60762</v>
      </c>
      <c r="H56" s="199">
        <f>SUM(H57:H65)</f>
        <v>87838</v>
      </c>
      <c r="I56" s="199">
        <f>SUM(I57:I65)</f>
        <v>153420</v>
      </c>
      <c r="J56" s="309">
        <f t="shared" ref="J56:K56" si="8">SUM(J57:J65)</f>
        <v>94525</v>
      </c>
      <c r="K56" s="309">
        <f t="shared" si="8"/>
        <v>89438</v>
      </c>
    </row>
    <row r="57" spans="1:11" s="181" customFormat="1" ht="15" customHeight="1" x14ac:dyDescent="0.25">
      <c r="A57" s="662" t="s">
        <v>862</v>
      </c>
      <c r="B57" s="663"/>
      <c r="C57" s="663"/>
      <c r="D57" s="664"/>
      <c r="E57" s="200"/>
      <c r="F57" s="201">
        <v>0</v>
      </c>
      <c r="G57" s="201">
        <v>0</v>
      </c>
      <c r="H57" s="201">
        <v>0</v>
      </c>
      <c r="I57" s="201">
        <v>0</v>
      </c>
      <c r="J57" s="317">
        <v>0</v>
      </c>
      <c r="K57" s="317">
        <v>0</v>
      </c>
    </row>
    <row r="58" spans="1:11" s="181" customFormat="1" ht="15" customHeight="1" x14ac:dyDescent="0.25">
      <c r="A58" s="671" t="s">
        <v>450</v>
      </c>
      <c r="B58" s="672"/>
      <c r="C58" s="672"/>
      <c r="D58" s="673"/>
      <c r="E58" s="202">
        <v>631</v>
      </c>
      <c r="F58" s="187">
        <v>25469</v>
      </c>
      <c r="G58" s="187">
        <v>13304</v>
      </c>
      <c r="H58" s="187">
        <v>31140</v>
      </c>
      <c r="I58" s="187">
        <v>48243</v>
      </c>
      <c r="J58" s="314">
        <v>40933</v>
      </c>
      <c r="K58" s="314">
        <v>47333</v>
      </c>
    </row>
    <row r="59" spans="1:11" s="181" customFormat="1" ht="15" customHeight="1" x14ac:dyDescent="0.25">
      <c r="A59" s="674" t="s">
        <v>891</v>
      </c>
      <c r="B59" s="675"/>
      <c r="C59" s="675"/>
      <c r="D59" s="676"/>
      <c r="E59" s="186">
        <v>632</v>
      </c>
      <c r="F59" s="187">
        <v>38277</v>
      </c>
      <c r="G59" s="187">
        <v>45296</v>
      </c>
      <c r="H59" s="187">
        <v>54096</v>
      </c>
      <c r="I59" s="187">
        <v>100749</v>
      </c>
      <c r="J59" s="316">
        <v>49529</v>
      </c>
      <c r="K59" s="316">
        <v>37401</v>
      </c>
    </row>
    <row r="60" spans="1:11" s="181" customFormat="1" ht="15" customHeight="1" x14ac:dyDescent="0.25">
      <c r="A60" s="662" t="s">
        <v>892</v>
      </c>
      <c r="B60" s="663"/>
      <c r="C60" s="663"/>
      <c r="D60" s="664"/>
      <c r="E60" s="179">
        <v>633</v>
      </c>
      <c r="F60" s="182">
        <v>319</v>
      </c>
      <c r="G60" s="182">
        <v>366</v>
      </c>
      <c r="H60" s="182">
        <v>450</v>
      </c>
      <c r="I60" s="182">
        <v>1553</v>
      </c>
      <c r="J60" s="316">
        <v>1208</v>
      </c>
      <c r="K60" s="316">
        <v>1208</v>
      </c>
    </row>
    <row r="61" spans="1:11" s="181" customFormat="1" ht="15" customHeight="1" x14ac:dyDescent="0.25">
      <c r="A61" s="662" t="s">
        <v>893</v>
      </c>
      <c r="B61" s="663"/>
      <c r="C61" s="663"/>
      <c r="D61" s="664"/>
      <c r="E61" s="179">
        <v>634</v>
      </c>
      <c r="F61" s="182">
        <v>431</v>
      </c>
      <c r="G61" s="182">
        <v>366</v>
      </c>
      <c r="H61" s="182">
        <v>321</v>
      </c>
      <c r="I61" s="182">
        <v>482</v>
      </c>
      <c r="J61" s="316">
        <v>734</v>
      </c>
      <c r="K61" s="316">
        <v>900</v>
      </c>
    </row>
    <row r="62" spans="1:11" s="181" customFormat="1" ht="15" customHeight="1" x14ac:dyDescent="0.25">
      <c r="A62" s="662" t="s">
        <v>451</v>
      </c>
      <c r="B62" s="663"/>
      <c r="C62" s="663"/>
      <c r="D62" s="664"/>
      <c r="E62" s="179">
        <v>635</v>
      </c>
      <c r="F62" s="182">
        <v>1662</v>
      </c>
      <c r="G62" s="182">
        <v>1412</v>
      </c>
      <c r="H62" s="182">
        <v>1783</v>
      </c>
      <c r="I62" s="182">
        <v>2135</v>
      </c>
      <c r="J62" s="316">
        <v>2097</v>
      </c>
      <c r="K62" s="316">
        <v>2572</v>
      </c>
    </row>
    <row r="63" spans="1:11" s="181" customFormat="1" ht="15" customHeight="1" x14ac:dyDescent="0.25">
      <c r="A63" s="662" t="s">
        <v>894</v>
      </c>
      <c r="B63" s="663"/>
      <c r="C63" s="663"/>
      <c r="D63" s="664"/>
      <c r="E63" s="179">
        <v>636</v>
      </c>
      <c r="F63" s="182">
        <v>1</v>
      </c>
      <c r="G63" s="182">
        <v>0</v>
      </c>
      <c r="H63" s="182">
        <v>0</v>
      </c>
      <c r="I63" s="182">
        <v>229</v>
      </c>
      <c r="J63" s="316"/>
      <c r="K63" s="316"/>
    </row>
    <row r="64" spans="1:11" s="181" customFormat="1" ht="15" customHeight="1" x14ac:dyDescent="0.25">
      <c r="A64" s="662" t="s">
        <v>895</v>
      </c>
      <c r="B64" s="663"/>
      <c r="C64" s="663"/>
      <c r="D64" s="664"/>
      <c r="E64" s="179">
        <v>637</v>
      </c>
      <c r="F64" s="182">
        <v>0</v>
      </c>
      <c r="G64" s="182">
        <v>0</v>
      </c>
      <c r="H64" s="182">
        <v>0</v>
      </c>
      <c r="I64" s="182">
        <v>0</v>
      </c>
      <c r="J64" s="316"/>
      <c r="K64" s="316"/>
    </row>
    <row r="65" spans="1:11" s="181" customFormat="1" ht="15" customHeight="1" x14ac:dyDescent="0.25">
      <c r="A65" s="662" t="s">
        <v>896</v>
      </c>
      <c r="B65" s="663"/>
      <c r="C65" s="663"/>
      <c r="D65" s="664"/>
      <c r="E65" s="179">
        <v>638</v>
      </c>
      <c r="F65" s="182">
        <v>16468</v>
      </c>
      <c r="G65" s="228">
        <v>18</v>
      </c>
      <c r="H65" s="228">
        <v>48</v>
      </c>
      <c r="I65" s="228">
        <v>29</v>
      </c>
      <c r="J65" s="316">
        <v>24</v>
      </c>
      <c r="K65" s="316">
        <v>24</v>
      </c>
    </row>
    <row r="66" spans="1:11" s="181" customFormat="1" ht="15" customHeight="1" x14ac:dyDescent="0.25">
      <c r="A66" s="662" t="s">
        <v>897</v>
      </c>
      <c r="B66" s="663"/>
      <c r="C66" s="663"/>
      <c r="D66" s="664"/>
      <c r="E66" s="179">
        <v>640</v>
      </c>
      <c r="F66" s="182">
        <v>0</v>
      </c>
      <c r="G66" s="182">
        <v>0</v>
      </c>
      <c r="H66" s="182">
        <v>0</v>
      </c>
      <c r="I66" s="182">
        <v>0</v>
      </c>
      <c r="J66" s="316"/>
      <c r="K66" s="316"/>
    </row>
    <row r="67" spans="1:11" s="181" customFormat="1" ht="15" customHeight="1" x14ac:dyDescent="0.25">
      <c r="A67" s="662" t="s">
        <v>847</v>
      </c>
      <c r="B67" s="663"/>
      <c r="C67" s="663"/>
      <c r="D67" s="664"/>
      <c r="E67" s="179">
        <v>650</v>
      </c>
      <c r="F67" s="182">
        <v>1</v>
      </c>
      <c r="G67" s="182">
        <v>7</v>
      </c>
      <c r="H67" s="182">
        <v>5</v>
      </c>
      <c r="I67" s="182">
        <v>4993</v>
      </c>
      <c r="J67" s="316">
        <v>15140</v>
      </c>
      <c r="K67" s="316">
        <v>15140</v>
      </c>
    </row>
    <row r="68" spans="1:11" s="181" customFormat="1" ht="15" customHeight="1" x14ac:dyDescent="0.25">
      <c r="A68" s="662" t="s">
        <v>888</v>
      </c>
      <c r="B68" s="663"/>
      <c r="C68" s="663"/>
      <c r="D68" s="664"/>
      <c r="E68" s="179">
        <v>660</v>
      </c>
      <c r="F68" s="182">
        <v>0</v>
      </c>
      <c r="G68" s="182">
        <v>0</v>
      </c>
      <c r="H68" s="182">
        <v>0</v>
      </c>
      <c r="I68" s="182">
        <v>0</v>
      </c>
      <c r="J68" s="316"/>
      <c r="K68" s="316"/>
    </row>
    <row r="69" spans="1:11" s="181" customFormat="1" ht="15" customHeight="1" x14ac:dyDescent="0.25">
      <c r="A69" s="662" t="s">
        <v>242</v>
      </c>
      <c r="B69" s="663"/>
      <c r="C69" s="663"/>
      <c r="D69" s="664"/>
      <c r="E69" s="179">
        <v>670</v>
      </c>
      <c r="F69" s="182">
        <v>0</v>
      </c>
      <c r="G69" s="182">
        <v>0</v>
      </c>
      <c r="H69" s="182">
        <v>0</v>
      </c>
      <c r="I69" s="182">
        <v>0</v>
      </c>
      <c r="J69" s="316"/>
      <c r="K69" s="316"/>
    </row>
    <row r="70" spans="1:11" s="181" customFormat="1" ht="15" customHeight="1" x14ac:dyDescent="0.25">
      <c r="A70" s="665" t="s">
        <v>454</v>
      </c>
      <c r="B70" s="666"/>
      <c r="C70" s="666"/>
      <c r="D70" s="667"/>
      <c r="E70" s="188">
        <v>690</v>
      </c>
      <c r="F70" s="189">
        <f>SUM(F54:F56,F66:F69)</f>
        <v>219239</v>
      </c>
      <c r="G70" s="189">
        <f>SUM(G54:G56,G66:G69)</f>
        <v>221531</v>
      </c>
      <c r="H70" s="189">
        <f>SUM(H54:H56,H66:H69)</f>
        <v>258738</v>
      </c>
      <c r="I70" s="189">
        <f>SUM(I54:I56,I66:I69)</f>
        <v>360080</v>
      </c>
      <c r="J70" s="189">
        <f t="shared" ref="J70" si="9">SUM(J54:J56,J66:J69)</f>
        <v>312364</v>
      </c>
      <c r="K70" s="189">
        <f>SUM(K54:K56,K66:K69)</f>
        <v>293541</v>
      </c>
    </row>
    <row r="71" spans="1:11" s="181" customFormat="1" x14ac:dyDescent="0.25">
      <c r="A71" s="659" t="s">
        <v>431</v>
      </c>
      <c r="B71" s="660"/>
      <c r="C71" s="660"/>
      <c r="D71" s="661"/>
      <c r="E71" s="188">
        <v>700</v>
      </c>
      <c r="F71" s="189">
        <f>F52+F70+F44</f>
        <v>464126</v>
      </c>
      <c r="G71" s="189">
        <f>G52+G70+G44</f>
        <v>414422</v>
      </c>
      <c r="H71" s="189">
        <f>H52+H70+H44</f>
        <v>568284</v>
      </c>
      <c r="I71" s="189">
        <f>I52+I70+I44</f>
        <v>738336</v>
      </c>
      <c r="J71" s="189">
        <f t="shared" ref="J71:K71" si="10">J52+J70+J44</f>
        <v>698813</v>
      </c>
      <c r="K71" s="189">
        <f t="shared" si="10"/>
        <v>674368</v>
      </c>
    </row>
    <row r="72" spans="1:11" ht="15" customHeight="1" x14ac:dyDescent="0.25">
      <c r="A72" s="701" t="s">
        <v>455</v>
      </c>
      <c r="B72" s="701"/>
      <c r="C72" s="701"/>
      <c r="D72" s="701"/>
      <c r="E72" s="319" t="s">
        <v>956</v>
      </c>
      <c r="F72" s="318">
        <f>F32/F70</f>
        <v>0.90342046807365473</v>
      </c>
      <c r="G72" s="318">
        <f t="shared" ref="G72:K72" si="11">G32/G70</f>
        <v>0.50644379341943113</v>
      </c>
      <c r="H72" s="318">
        <f t="shared" si="11"/>
        <v>0.84712720976431755</v>
      </c>
      <c r="I72" s="318">
        <f t="shared" si="11"/>
        <v>1.018412574983337</v>
      </c>
      <c r="J72" s="318">
        <f t="shared" si="11"/>
        <v>1.2913908132819403</v>
      </c>
      <c r="K72" s="318">
        <f t="shared" si="11"/>
        <v>1.1912441532869344</v>
      </c>
    </row>
    <row r="73" spans="1:11" ht="27" customHeight="1" x14ac:dyDescent="0.25">
      <c r="A73" s="701" t="s">
        <v>955</v>
      </c>
      <c r="B73" s="701"/>
      <c r="C73" s="701"/>
      <c r="D73" s="701"/>
      <c r="E73" s="319" t="s">
        <v>957</v>
      </c>
      <c r="F73" s="318">
        <f>(F44+F52-F15)/F32</f>
        <v>-0.10690429909373185</v>
      </c>
      <c r="G73" s="318">
        <f t="shared" ref="G73:K73" si="12">(G44+G52-G15)/G32</f>
        <v>-0.97455277958517916</v>
      </c>
      <c r="H73" s="318">
        <f t="shared" si="12"/>
        <v>-0.18087999124023652</v>
      </c>
      <c r="I73" s="318">
        <f t="shared" si="12"/>
        <v>1.8079681492187288E-2</v>
      </c>
      <c r="J73" s="318">
        <f>(J44+J52-J15)/J32</f>
        <v>0.22564107649287032</v>
      </c>
      <c r="K73" s="318">
        <f t="shared" si="12"/>
        <v>0.16053866546175205</v>
      </c>
    </row>
    <row r="74" spans="1:11" ht="27" customHeight="1" x14ac:dyDescent="0.25">
      <c r="A74" s="701" t="s">
        <v>457</v>
      </c>
      <c r="B74" s="701"/>
      <c r="C74" s="701"/>
      <c r="D74" s="701"/>
      <c r="E74" s="319" t="s">
        <v>958</v>
      </c>
      <c r="F74" s="318">
        <f>(F70+F52)/F33</f>
        <v>0.80352749037976756</v>
      </c>
      <c r="G74" s="318">
        <f t="shared" ref="G74:K74" si="13">(G70+G52)/G33</f>
        <v>0.84730540367065454</v>
      </c>
      <c r="H74" s="318">
        <f t="shared" si="13"/>
        <v>0.91151456078370652</v>
      </c>
      <c r="I74" s="318">
        <f t="shared" si="13"/>
        <v>0.89828208295410217</v>
      </c>
      <c r="J74" s="318">
        <f t="shared" si="13"/>
        <v>0.92671143782385268</v>
      </c>
      <c r="K74" s="318">
        <f t="shared" si="13"/>
        <v>0.91636181378444148</v>
      </c>
    </row>
    <row r="75" spans="1:11" ht="25.5" x14ac:dyDescent="0.25">
      <c r="A75" s="701" t="s">
        <v>458</v>
      </c>
      <c r="B75" s="701"/>
      <c r="C75" s="701"/>
      <c r="D75" s="701"/>
      <c r="E75" s="319" t="s">
        <v>959</v>
      </c>
      <c r="F75" s="318">
        <f>(F70+F52)/F44</f>
        <v>4.0897705838487521</v>
      </c>
      <c r="G75" s="318">
        <f t="shared" ref="G75:K75" si="14">(G70+G52)/G44</f>
        <v>5.5490202275600504</v>
      </c>
      <c r="H75" s="318">
        <f t="shared" si="14"/>
        <v>10.320172904922213</v>
      </c>
      <c r="I75" s="318">
        <f t="shared" si="14"/>
        <v>8.8311096908204849</v>
      </c>
      <c r="J75" s="318">
        <f t="shared" si="14"/>
        <v>12.64469393732305</v>
      </c>
      <c r="K75" s="318">
        <f t="shared" si="14"/>
        <v>10.956455444842382</v>
      </c>
    </row>
    <row r="76" spans="1:11" ht="15" customHeight="1" x14ac:dyDescent="0.25">
      <c r="A76" s="702" t="s">
        <v>459</v>
      </c>
      <c r="B76" s="702"/>
      <c r="C76" s="702"/>
      <c r="D76" s="702"/>
      <c r="E76" s="319" t="s">
        <v>960</v>
      </c>
      <c r="F76" s="318">
        <f>F44/F71</f>
        <v>0.19647250962023244</v>
      </c>
      <c r="G76" s="318">
        <f t="shared" ref="G76:K76" si="15">G44/G71</f>
        <v>0.15269459632934546</v>
      </c>
      <c r="H76" s="318">
        <f t="shared" si="15"/>
        <v>8.83378733168627E-2</v>
      </c>
      <c r="I76" s="318">
        <f t="shared" si="15"/>
        <v>0.1017179170458978</v>
      </c>
      <c r="J76" s="318">
        <f t="shared" si="15"/>
        <v>7.3288562176147265E-2</v>
      </c>
      <c r="K76" s="318">
        <f t="shared" si="15"/>
        <v>8.3636827370219227E-2</v>
      </c>
    </row>
  </sheetData>
  <mergeCells count="76">
    <mergeCell ref="A72:D72"/>
    <mergeCell ref="A73:D73"/>
    <mergeCell ref="A74:D74"/>
    <mergeCell ref="A75:D75"/>
    <mergeCell ref="A76:D76"/>
    <mergeCell ref="A1:D1"/>
    <mergeCell ref="A2:D2"/>
    <mergeCell ref="A3:D3"/>
    <mergeCell ref="A4:D4"/>
    <mergeCell ref="A5:D5"/>
    <mergeCell ref="A17:D17"/>
    <mergeCell ref="A6:D6"/>
    <mergeCell ref="A7:D7"/>
    <mergeCell ref="A8:D8"/>
    <mergeCell ref="A9:D9"/>
    <mergeCell ref="A10:D10"/>
    <mergeCell ref="A11:D11"/>
    <mergeCell ref="A12:D12"/>
    <mergeCell ref="A13:D13"/>
    <mergeCell ref="A14:D14"/>
    <mergeCell ref="A15:D15"/>
    <mergeCell ref="A16:D16"/>
    <mergeCell ref="A29:D29"/>
    <mergeCell ref="A18:D18"/>
    <mergeCell ref="A19:D19"/>
    <mergeCell ref="A20:D20"/>
    <mergeCell ref="A21:D21"/>
    <mergeCell ref="A22:D22"/>
    <mergeCell ref="A23:D23"/>
    <mergeCell ref="A24:D24"/>
    <mergeCell ref="A25:D25"/>
    <mergeCell ref="A26:D26"/>
    <mergeCell ref="A27:D27"/>
    <mergeCell ref="A28:D28"/>
    <mergeCell ref="A40:D40"/>
    <mergeCell ref="A30:D30"/>
    <mergeCell ref="A31:D31"/>
    <mergeCell ref="A32:D32"/>
    <mergeCell ref="A33:D33"/>
    <mergeCell ref="A34:D34"/>
    <mergeCell ref="A35:D35"/>
    <mergeCell ref="A36:D36"/>
    <mergeCell ref="A37:D37"/>
    <mergeCell ref="A38:D38"/>
    <mergeCell ref="A39:D39"/>
    <mergeCell ref="A52:D52"/>
    <mergeCell ref="A41:D41"/>
    <mergeCell ref="A42:D42"/>
    <mergeCell ref="A43:D43"/>
    <mergeCell ref="A44:D44"/>
    <mergeCell ref="A45:D45"/>
    <mergeCell ref="A46:D46"/>
    <mergeCell ref="A47:D47"/>
    <mergeCell ref="A48:D48"/>
    <mergeCell ref="A49:D49"/>
    <mergeCell ref="A50:D50"/>
    <mergeCell ref="A51:D51"/>
    <mergeCell ref="A64:D64"/>
    <mergeCell ref="A53:D53"/>
    <mergeCell ref="A54:D54"/>
    <mergeCell ref="A55:D55"/>
    <mergeCell ref="A56:D56"/>
    <mergeCell ref="A57:D57"/>
    <mergeCell ref="A58:D58"/>
    <mergeCell ref="A59:D59"/>
    <mergeCell ref="A60:D60"/>
    <mergeCell ref="A61:D61"/>
    <mergeCell ref="A62:D62"/>
    <mergeCell ref="A63:D63"/>
    <mergeCell ref="A71:D71"/>
    <mergeCell ref="A65:D65"/>
    <mergeCell ref="A66:D66"/>
    <mergeCell ref="A67:D67"/>
    <mergeCell ref="A68:D68"/>
    <mergeCell ref="A69:D69"/>
    <mergeCell ref="A70:D70"/>
  </mergeCells>
  <conditionalFormatting sqref="F71">
    <cfRule type="cellIs" dxfId="9" priority="6" stopIfTrue="1" operator="notEqual">
      <formula>#REF!</formula>
    </cfRule>
  </conditionalFormatting>
  <conditionalFormatting sqref="G71">
    <cfRule type="cellIs" dxfId="8" priority="7" stopIfTrue="1" operator="notEqual">
      <formula>#REF!</formula>
    </cfRule>
  </conditionalFormatting>
  <conditionalFormatting sqref="F33">
    <cfRule type="cellIs" dxfId="7" priority="8" stopIfTrue="1" operator="notEqual">
      <formula>#REF!</formula>
    </cfRule>
  </conditionalFormatting>
  <conditionalFormatting sqref="G33">
    <cfRule type="cellIs" dxfId="6" priority="9" stopIfTrue="1" operator="notEqual">
      <formula>#REF!</formula>
    </cfRule>
  </conditionalFormatting>
  <conditionalFormatting sqref="F29:G29 F10:G10">
    <cfRule type="cellIs" dxfId="5" priority="10" stopIfTrue="1" operator="lessThan">
      <formula>#REF!</formula>
    </cfRule>
  </conditionalFormatting>
  <conditionalFormatting sqref="H29:I29 H10:I10">
    <cfRule type="cellIs" dxfId="4" priority="5" stopIfTrue="1" operator="lessThan">
      <formula>#REF!</formula>
    </cfRule>
  </conditionalFormatting>
  <conditionalFormatting sqref="H71">
    <cfRule type="cellIs" dxfId="3" priority="1" stopIfTrue="1" operator="notEqual">
      <formula>#REF!</formula>
    </cfRule>
  </conditionalFormatting>
  <conditionalFormatting sqref="I71:K71">
    <cfRule type="cellIs" dxfId="2" priority="2" stopIfTrue="1" operator="notEqual">
      <formula>#REF!</formula>
    </cfRule>
  </conditionalFormatting>
  <conditionalFormatting sqref="H33">
    <cfRule type="cellIs" dxfId="1" priority="3" stopIfTrue="1" operator="notEqual">
      <formula>#REF!</formula>
    </cfRule>
  </conditionalFormatting>
  <conditionalFormatting sqref="I33:K33">
    <cfRule type="cellIs" dxfId="0" priority="4" stopIfTrue="1" operator="notEqual">
      <formula>#REF!</formula>
    </cfRule>
  </conditionalFormatting>
  <dataValidations count="1">
    <dataValidation type="decimal" operator="greaterThanOrEqual" allowBlank="1" showInputMessage="1" showErrorMessage="1" errorTitle="Внимание!" error="Значение в данной ячейке не должно быть отрицательным" sqref="F37:I38 J38:K38" xr:uid="{00000000-0002-0000-1300-000000000000}">
      <formula1>0</formula1>
    </dataValidation>
  </dataValidations>
  <pageMargins left="0.7" right="0.7" top="0.75" bottom="0.75" header="0.3" footer="0.3"/>
  <pageSetup paperSize="9" scale="63"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Лист19">
    <tabColor rgb="FFFFC000"/>
    <pageSetUpPr fitToPage="1"/>
  </sheetPr>
  <dimension ref="A1:V48"/>
  <sheetViews>
    <sheetView view="pageBreakPreview" zoomScaleNormal="100" zoomScaleSheetLayoutView="100" workbookViewId="0">
      <pane ySplit="5" topLeftCell="A6" activePane="bottomLeft" state="frozen"/>
      <selection activeCell="G28" sqref="G28"/>
      <selection pane="bottomLeft" activeCell="G28" sqref="G28"/>
    </sheetView>
  </sheetViews>
  <sheetFormatPr defaultRowHeight="15" x14ac:dyDescent="0.25"/>
  <cols>
    <col min="1" max="1" width="5.28515625" customWidth="1"/>
    <col min="2" max="2" width="57.140625" customWidth="1"/>
    <col min="3" max="3" width="12.5703125" customWidth="1"/>
    <col min="4" max="10" width="11.28515625" customWidth="1"/>
    <col min="11" max="11" width="10.7109375" hidden="1" customWidth="1"/>
    <col min="13" max="22" width="9.140625" hidden="1" customWidth="1"/>
    <col min="23" max="23" width="0" hidden="1" customWidth="1"/>
  </cols>
  <sheetData>
    <row r="1" spans="1:10" ht="30" customHeight="1" x14ac:dyDescent="0.25">
      <c r="A1" s="593" t="s">
        <v>1024</v>
      </c>
      <c r="B1" s="593"/>
      <c r="C1" s="593"/>
      <c r="D1" s="593"/>
      <c r="E1" s="593"/>
      <c r="F1" s="593"/>
      <c r="G1" s="593"/>
      <c r="H1" s="593"/>
      <c r="I1" s="593"/>
      <c r="J1" s="593"/>
    </row>
    <row r="2" spans="1:10" x14ac:dyDescent="0.25">
      <c r="A2" s="586" t="s">
        <v>573</v>
      </c>
      <c r="B2" s="586"/>
      <c r="C2" s="586"/>
      <c r="D2" s="586"/>
      <c r="E2" s="586"/>
      <c r="F2" s="586"/>
      <c r="G2" s="586"/>
      <c r="H2" s="586"/>
      <c r="I2" s="586"/>
      <c r="J2" s="586"/>
    </row>
    <row r="3" spans="1:10" x14ac:dyDescent="0.25">
      <c r="A3" s="593" t="s">
        <v>574</v>
      </c>
      <c r="B3" s="593"/>
      <c r="C3" s="593"/>
      <c r="D3" s="593"/>
      <c r="E3" s="593"/>
      <c r="F3" s="593"/>
      <c r="G3" s="593"/>
      <c r="H3" s="593"/>
      <c r="I3" s="593"/>
      <c r="J3" s="593"/>
    </row>
    <row r="4" spans="1:10" ht="15" customHeight="1" x14ac:dyDescent="0.25">
      <c r="A4" s="626" t="s">
        <v>17</v>
      </c>
      <c r="B4" s="626" t="s">
        <v>575</v>
      </c>
      <c r="C4" s="621" t="s">
        <v>20</v>
      </c>
      <c r="D4" s="621"/>
      <c r="E4" s="621"/>
      <c r="F4" s="621"/>
      <c r="G4" s="621"/>
      <c r="H4" s="621"/>
      <c r="I4" s="621"/>
      <c r="J4" s="621"/>
    </row>
    <row r="5" spans="1:10" ht="24" customHeight="1" x14ac:dyDescent="0.25">
      <c r="A5" s="627"/>
      <c r="B5" s="627"/>
      <c r="C5" s="174">
        <v>2023</v>
      </c>
      <c r="D5" s="174">
        <v>2024</v>
      </c>
      <c r="E5" s="175">
        <v>2025</v>
      </c>
      <c r="F5" s="175">
        <v>2026</v>
      </c>
      <c r="G5" s="174">
        <v>2027</v>
      </c>
      <c r="H5" s="174">
        <v>2028</v>
      </c>
      <c r="I5" s="175">
        <v>2029</v>
      </c>
      <c r="J5" s="175">
        <v>2030</v>
      </c>
    </row>
    <row r="6" spans="1:10" x14ac:dyDescent="0.25">
      <c r="A6" s="59" t="s">
        <v>103</v>
      </c>
      <c r="B6" s="4" t="s">
        <v>576</v>
      </c>
      <c r="C6" s="45"/>
      <c r="D6" s="45"/>
      <c r="E6" s="45"/>
      <c r="F6" s="45"/>
      <c r="G6" s="45"/>
      <c r="H6" s="45"/>
      <c r="I6" s="45"/>
      <c r="J6" s="45"/>
    </row>
    <row r="7" spans="1:10" x14ac:dyDescent="0.25">
      <c r="A7" s="59" t="s">
        <v>75</v>
      </c>
      <c r="B7" s="4" t="s">
        <v>577</v>
      </c>
      <c r="C7" s="67"/>
      <c r="D7" s="67"/>
      <c r="E7" s="67"/>
      <c r="F7" s="67"/>
      <c r="G7" s="67"/>
      <c r="H7" s="67"/>
      <c r="I7" s="67"/>
      <c r="J7" s="67"/>
    </row>
    <row r="8" spans="1:10" x14ac:dyDescent="0.25">
      <c r="A8" s="59" t="s">
        <v>77</v>
      </c>
      <c r="B8" s="4" t="s">
        <v>578</v>
      </c>
      <c r="C8" s="63"/>
      <c r="D8" s="63"/>
      <c r="E8" s="63"/>
      <c r="F8" s="63"/>
      <c r="G8" s="63"/>
      <c r="H8" s="63"/>
      <c r="I8" s="63"/>
      <c r="J8" s="63"/>
    </row>
    <row r="9" spans="1:10" ht="40.5" customHeight="1" x14ac:dyDescent="0.25">
      <c r="A9" s="59" t="s">
        <v>79</v>
      </c>
      <c r="B9" s="4" t="s">
        <v>579</v>
      </c>
      <c r="C9" s="41"/>
      <c r="D9" s="41"/>
      <c r="E9" s="41"/>
      <c r="F9" s="41"/>
      <c r="G9" s="67"/>
      <c r="H9" s="41"/>
      <c r="I9" s="41"/>
      <c r="J9" s="41"/>
    </row>
    <row r="10" spans="1:10" x14ac:dyDescent="0.25">
      <c r="A10" s="59" t="s">
        <v>81</v>
      </c>
      <c r="B10" s="4" t="s">
        <v>580</v>
      </c>
      <c r="C10" s="67"/>
      <c r="D10" s="67"/>
      <c r="E10" s="67"/>
      <c r="F10" s="67"/>
      <c r="G10" s="67"/>
      <c r="H10" s="67"/>
      <c r="I10" s="67"/>
      <c r="J10" s="67"/>
    </row>
    <row r="11" spans="1:10" x14ac:dyDescent="0.25">
      <c r="A11" s="59" t="s">
        <v>83</v>
      </c>
      <c r="B11" s="4" t="s">
        <v>581</v>
      </c>
      <c r="C11" s="41"/>
      <c r="D11" s="41"/>
      <c r="E11" s="41"/>
      <c r="F11" s="41"/>
      <c r="G11" s="41"/>
      <c r="H11" s="41"/>
      <c r="I11" s="41"/>
      <c r="J11" s="41"/>
    </row>
    <row r="12" spans="1:10" x14ac:dyDescent="0.25">
      <c r="A12" s="59" t="s">
        <v>163</v>
      </c>
      <c r="B12" s="4" t="s">
        <v>582</v>
      </c>
      <c r="C12" s="67"/>
      <c r="D12" s="67"/>
      <c r="E12" s="67"/>
      <c r="F12" s="67"/>
      <c r="G12" s="67"/>
      <c r="H12" s="67"/>
      <c r="I12" s="67"/>
      <c r="J12" s="67"/>
    </row>
    <row r="13" spans="1:10" x14ac:dyDescent="0.25">
      <c r="A13" s="59" t="s">
        <v>164</v>
      </c>
      <c r="B13" s="4" t="s">
        <v>583</v>
      </c>
      <c r="C13" s="67"/>
      <c r="D13" s="67"/>
      <c r="E13" s="67"/>
      <c r="F13" s="67"/>
      <c r="G13" s="67"/>
      <c r="H13" s="67"/>
      <c r="I13" s="67"/>
      <c r="J13" s="67"/>
    </row>
    <row r="14" spans="1:10" x14ac:dyDescent="0.25">
      <c r="A14" s="59" t="s">
        <v>85</v>
      </c>
      <c r="B14" s="4" t="s">
        <v>584</v>
      </c>
      <c r="C14" s="67"/>
      <c r="D14" s="67"/>
      <c r="E14" s="67"/>
      <c r="F14" s="67"/>
      <c r="G14" s="67"/>
      <c r="H14" s="67"/>
      <c r="I14" s="67"/>
      <c r="J14" s="67"/>
    </row>
    <row r="15" spans="1:10" ht="29.25" customHeight="1" x14ac:dyDescent="0.25">
      <c r="A15" s="59" t="s">
        <v>87</v>
      </c>
      <c r="B15" s="4" t="s">
        <v>585</v>
      </c>
      <c r="C15" s="67"/>
      <c r="D15" s="67"/>
      <c r="E15" s="67"/>
      <c r="F15" s="67"/>
      <c r="G15" s="67"/>
      <c r="H15" s="67"/>
      <c r="I15" s="67"/>
      <c r="J15" s="67"/>
    </row>
    <row r="16" spans="1:10" x14ac:dyDescent="0.25">
      <c r="A16" s="59" t="s">
        <v>89</v>
      </c>
      <c r="B16" s="4" t="s">
        <v>586</v>
      </c>
      <c r="C16" s="41"/>
      <c r="D16" s="41"/>
      <c r="E16" s="41"/>
      <c r="F16" s="41"/>
      <c r="G16" s="41"/>
      <c r="H16" s="41"/>
      <c r="I16" s="41"/>
      <c r="J16" s="41"/>
    </row>
    <row r="17" spans="1:22" x14ac:dyDescent="0.25">
      <c r="A17" s="634" t="s">
        <v>93</v>
      </c>
      <c r="B17" s="4" t="s">
        <v>587</v>
      </c>
      <c r="C17" s="41"/>
      <c r="D17" s="41"/>
      <c r="E17" s="41"/>
      <c r="F17" s="41"/>
      <c r="G17" s="41"/>
      <c r="H17" s="41"/>
      <c r="I17" s="41"/>
      <c r="J17" s="41"/>
    </row>
    <row r="18" spans="1:22" ht="15" customHeight="1" x14ac:dyDescent="0.25">
      <c r="A18" s="634"/>
      <c r="B18" s="140" t="s">
        <v>995</v>
      </c>
      <c r="C18" s="152"/>
      <c r="D18" s="152"/>
      <c r="E18" s="152"/>
      <c r="F18" s="152"/>
      <c r="G18" s="152"/>
      <c r="H18" s="152"/>
      <c r="I18" s="152"/>
      <c r="J18" s="152"/>
      <c r="M18">
        <v>0</v>
      </c>
      <c r="N18">
        <v>1</v>
      </c>
      <c r="O18">
        <v>2</v>
      </c>
      <c r="P18">
        <v>3</v>
      </c>
      <c r="Q18">
        <v>4</v>
      </c>
      <c r="R18">
        <v>5</v>
      </c>
      <c r="S18">
        <v>6</v>
      </c>
      <c r="T18">
        <v>7</v>
      </c>
      <c r="U18">
        <v>8</v>
      </c>
      <c r="V18">
        <v>9</v>
      </c>
    </row>
    <row r="19" spans="1:22" x14ac:dyDescent="0.25">
      <c r="A19" s="59" t="s">
        <v>99</v>
      </c>
      <c r="B19" s="4" t="s">
        <v>588</v>
      </c>
      <c r="C19" s="67"/>
      <c r="D19" s="67"/>
      <c r="E19" s="67"/>
      <c r="F19" s="67"/>
      <c r="G19" s="67"/>
      <c r="H19" s="67"/>
      <c r="I19" s="67"/>
      <c r="J19" s="67"/>
    </row>
    <row r="20" spans="1:22" x14ac:dyDescent="0.25">
      <c r="A20" s="59" t="s">
        <v>482</v>
      </c>
      <c r="B20" s="4" t="s">
        <v>589</v>
      </c>
      <c r="C20" s="67"/>
      <c r="D20" s="67"/>
      <c r="E20" s="67"/>
      <c r="F20" s="67"/>
      <c r="G20" s="67"/>
      <c r="H20" s="67"/>
      <c r="I20" s="67"/>
      <c r="J20" s="67"/>
    </row>
    <row r="21" spans="1:22" x14ac:dyDescent="0.25">
      <c r="A21" s="59" t="s">
        <v>484</v>
      </c>
      <c r="B21" s="4" t="s">
        <v>590</v>
      </c>
      <c r="C21" s="67"/>
      <c r="D21" s="67"/>
      <c r="E21" s="67"/>
      <c r="F21" s="67"/>
      <c r="G21" s="67"/>
      <c r="H21" s="67"/>
      <c r="I21" s="67"/>
      <c r="J21" s="67"/>
    </row>
    <row r="22" spans="1:22" hidden="1" x14ac:dyDescent="0.25">
      <c r="A22" s="76"/>
      <c r="B22" s="78" t="s">
        <v>691</v>
      </c>
      <c r="C22" s="77"/>
      <c r="D22" s="77"/>
      <c r="E22" s="77"/>
      <c r="F22" s="77"/>
      <c r="G22" s="77"/>
      <c r="H22" s="77"/>
      <c r="I22" s="77"/>
      <c r="J22" s="77"/>
    </row>
    <row r="23" spans="1:22" ht="25.5" x14ac:dyDescent="0.25">
      <c r="A23" s="59" t="s">
        <v>486</v>
      </c>
      <c r="B23" s="4" t="s">
        <v>591</v>
      </c>
      <c r="C23" s="144"/>
      <c r="D23" s="144"/>
      <c r="E23" s="144"/>
      <c r="F23" s="144"/>
      <c r="G23" s="144"/>
      <c r="H23" s="144"/>
      <c r="I23" s="144"/>
      <c r="J23" s="144"/>
    </row>
    <row r="24" spans="1:22" x14ac:dyDescent="0.25">
      <c r="A24" s="59" t="s">
        <v>489</v>
      </c>
      <c r="B24" s="4" t="s">
        <v>592</v>
      </c>
      <c r="C24" s="709"/>
      <c r="D24" s="709"/>
      <c r="E24" s="709"/>
      <c r="F24" s="709"/>
      <c r="G24" s="709"/>
      <c r="H24" s="709"/>
      <c r="I24" s="709"/>
      <c r="J24" s="710"/>
    </row>
    <row r="25" spans="1:22" x14ac:dyDescent="0.25">
      <c r="A25" s="59" t="s">
        <v>593</v>
      </c>
      <c r="B25" s="4" t="s">
        <v>594</v>
      </c>
      <c r="C25" s="711"/>
      <c r="D25" s="711"/>
      <c r="E25" s="711"/>
      <c r="F25" s="711"/>
      <c r="G25" s="711"/>
      <c r="H25" s="711"/>
      <c r="I25" s="711"/>
      <c r="J25" s="712"/>
      <c r="K25" s="50">
        <f>C15+NPV('4-1'!B4/100,D15:J15)</f>
        <v>0</v>
      </c>
    </row>
    <row r="26" spans="1:22" x14ac:dyDescent="0.25">
      <c r="A26" s="59" t="s">
        <v>595</v>
      </c>
      <c r="B26" s="4" t="s">
        <v>596</v>
      </c>
      <c r="C26" s="406"/>
      <c r="D26" s="406"/>
      <c r="E26" s="406"/>
      <c r="F26" s="406"/>
      <c r="G26" s="406"/>
      <c r="H26" s="406"/>
      <c r="I26" s="406"/>
      <c r="J26" s="407"/>
    </row>
    <row r="27" spans="1:22" x14ac:dyDescent="0.25">
      <c r="A27" s="59" t="s">
        <v>597</v>
      </c>
      <c r="B27" s="4" t="s">
        <v>598</v>
      </c>
      <c r="C27" s="406"/>
      <c r="D27" s="406"/>
      <c r="E27" s="406"/>
      <c r="F27" s="406"/>
      <c r="G27" s="406"/>
      <c r="H27" s="406"/>
      <c r="I27" s="406"/>
      <c r="J27" s="407"/>
    </row>
    <row r="28" spans="1:22" ht="25.5" x14ac:dyDescent="0.25">
      <c r="A28" s="59" t="s">
        <v>599</v>
      </c>
      <c r="B28" s="4" t="s">
        <v>600</v>
      </c>
      <c r="C28" s="410"/>
      <c r="D28" s="410"/>
      <c r="E28" s="410"/>
      <c r="F28" s="410"/>
      <c r="G28" s="410"/>
      <c r="H28" s="410"/>
      <c r="I28" s="410"/>
      <c r="J28" s="411"/>
    </row>
    <row r="29" spans="1:22" x14ac:dyDescent="0.25">
      <c r="A29" s="59" t="s">
        <v>601</v>
      </c>
      <c r="B29" s="4" t="s">
        <v>602</v>
      </c>
      <c r="C29" s="703"/>
      <c r="D29" s="703"/>
      <c r="E29" s="703"/>
      <c r="F29" s="703"/>
      <c r="G29" s="703"/>
      <c r="H29" s="703"/>
      <c r="I29" s="703"/>
      <c r="J29" s="704"/>
    </row>
    <row r="30" spans="1:22" x14ac:dyDescent="0.25">
      <c r="A30" s="59" t="s">
        <v>603</v>
      </c>
      <c r="B30" s="4" t="s">
        <v>604</v>
      </c>
      <c r="C30" s="705"/>
      <c r="D30" s="705"/>
      <c r="E30" s="705"/>
      <c r="F30" s="705"/>
      <c r="G30" s="705"/>
      <c r="H30" s="705"/>
      <c r="I30" s="705"/>
      <c r="J30" s="706"/>
      <c r="K30" s="115" t="e">
        <f>IRR(C15:J15)</f>
        <v>#NUM!</v>
      </c>
    </row>
    <row r="31" spans="1:22" x14ac:dyDescent="0.25">
      <c r="A31" s="59" t="s">
        <v>605</v>
      </c>
      <c r="B31" s="4" t="s">
        <v>606</v>
      </c>
      <c r="C31" s="707"/>
      <c r="D31" s="707"/>
      <c r="E31" s="707"/>
      <c r="F31" s="707"/>
      <c r="G31" s="707"/>
      <c r="H31" s="707"/>
      <c r="I31" s="707"/>
      <c r="J31" s="708"/>
    </row>
    <row r="32" spans="1:22" x14ac:dyDescent="0.25">
      <c r="A32" s="59" t="s">
        <v>607</v>
      </c>
      <c r="B32" s="4" t="s">
        <v>608</v>
      </c>
      <c r="C32" s="145"/>
      <c r="D32" s="145"/>
      <c r="E32" s="145"/>
      <c r="F32" s="145"/>
      <c r="G32" s="145"/>
      <c r="H32" s="145"/>
      <c r="I32" s="145"/>
      <c r="J32" s="145"/>
    </row>
    <row r="33" spans="1:11" hidden="1" x14ac:dyDescent="0.25">
      <c r="A33" s="388"/>
      <c r="B33" s="428" t="s">
        <v>1030</v>
      </c>
      <c r="C33" s="145"/>
      <c r="D33" s="145"/>
      <c r="E33" s="145"/>
      <c r="F33" s="145"/>
      <c r="G33" s="145"/>
      <c r="H33" s="145"/>
      <c r="I33" s="145"/>
      <c r="J33" s="145"/>
      <c r="K33" s="145">
        <f>('4-4'!L27-'4-9'!K7-'4-9'!K23)</f>
        <v>0</v>
      </c>
    </row>
    <row r="34" spans="1:11" hidden="1" x14ac:dyDescent="0.25">
      <c r="A34" s="388"/>
      <c r="B34" s="428" t="s">
        <v>1031</v>
      </c>
      <c r="C34" s="145"/>
      <c r="D34" s="145"/>
      <c r="E34" s="145"/>
      <c r="F34" s="145"/>
      <c r="G34" s="145"/>
      <c r="H34" s="145"/>
      <c r="I34" s="145"/>
      <c r="J34" s="145"/>
    </row>
    <row r="35" spans="1:11" ht="25.5" hidden="1" x14ac:dyDescent="0.25">
      <c r="A35" s="388"/>
      <c r="B35" s="428" t="s">
        <v>1032</v>
      </c>
      <c r="C35" s="145"/>
      <c r="D35" s="145"/>
      <c r="E35" s="145"/>
      <c r="F35" s="145"/>
      <c r="G35" s="145"/>
      <c r="H35" s="145"/>
      <c r="I35" s="145"/>
      <c r="J35" s="145"/>
      <c r="K35" s="145" t="e">
        <f>K33/('4-7'!L8+'4-7'!L12+'4-7'!L16+'4-7'!L20)</f>
        <v>#DIV/0!</v>
      </c>
    </row>
    <row r="36" spans="1:11" ht="25.5" hidden="1" x14ac:dyDescent="0.25">
      <c r="A36" s="388"/>
      <c r="B36" s="428" t="s">
        <v>1033</v>
      </c>
      <c r="C36" s="145"/>
      <c r="D36" s="145"/>
      <c r="E36" s="145"/>
      <c r="F36" s="145"/>
      <c r="G36" s="145"/>
      <c r="H36" s="145"/>
      <c r="I36" s="145"/>
      <c r="J36" s="145"/>
      <c r="K36" s="145" t="e">
        <f>K34/(#REF!++#REF!+#REF!+#REF!)</f>
        <v>#REF!</v>
      </c>
    </row>
    <row r="37" spans="1:11" x14ac:dyDescent="0.25">
      <c r="A37" s="388" t="s">
        <v>1036</v>
      </c>
      <c r="B37" s="528" t="s">
        <v>1035</v>
      </c>
      <c r="C37" s="145"/>
      <c r="D37" s="145"/>
      <c r="E37" s="145"/>
      <c r="F37" s="145"/>
      <c r="G37" s="145"/>
      <c r="H37" s="145"/>
      <c r="I37" s="145"/>
      <c r="J37" s="145"/>
      <c r="K37" s="145"/>
    </row>
    <row r="38" spans="1:11" x14ac:dyDescent="0.25">
      <c r="A38" s="59" t="s">
        <v>609</v>
      </c>
      <c r="B38" s="4" t="s">
        <v>610</v>
      </c>
      <c r="C38" s="147"/>
      <c r="D38" s="147"/>
      <c r="E38" s="147"/>
      <c r="F38" s="147"/>
      <c r="G38" s="147"/>
      <c r="H38" s="147"/>
      <c r="I38" s="147"/>
      <c r="J38" s="147"/>
      <c r="K38" s="404">
        <f t="shared" ref="K38" si="0">J38+K32</f>
        <v>0</v>
      </c>
    </row>
    <row r="39" spans="1:11" ht="25.5" x14ac:dyDescent="0.25">
      <c r="A39" s="59" t="s">
        <v>490</v>
      </c>
      <c r="B39" s="4" t="s">
        <v>611</v>
      </c>
      <c r="C39" s="148"/>
      <c r="D39" s="148"/>
      <c r="E39" s="148"/>
      <c r="F39" s="148"/>
      <c r="G39" s="148"/>
      <c r="H39" s="148"/>
      <c r="I39" s="148"/>
      <c r="J39" s="148"/>
    </row>
    <row r="40" spans="1:11" x14ac:dyDescent="0.25">
      <c r="A40" s="59" t="s">
        <v>612</v>
      </c>
      <c r="B40" s="4" t="s">
        <v>686</v>
      </c>
      <c r="C40" s="153"/>
      <c r="D40" s="153"/>
      <c r="E40" s="153"/>
      <c r="F40" s="153"/>
      <c r="G40" s="153"/>
      <c r="H40" s="153"/>
      <c r="I40" s="153"/>
      <c r="J40" s="153"/>
      <c r="K40" s="30" t="e">
        <f>'4-15'!K34/'4-18'!M57</f>
        <v>#DIV/0!</v>
      </c>
    </row>
    <row r="41" spans="1:11" x14ac:dyDescent="0.25">
      <c r="A41" s="59" t="s">
        <v>613</v>
      </c>
      <c r="B41" s="4" t="s">
        <v>687</v>
      </c>
      <c r="C41" s="153"/>
      <c r="D41" s="153"/>
      <c r="E41" s="153"/>
      <c r="F41" s="153"/>
      <c r="G41" s="153"/>
      <c r="H41" s="153"/>
      <c r="I41" s="153"/>
      <c r="J41" s="153"/>
    </row>
    <row r="42" spans="1:11" x14ac:dyDescent="0.25">
      <c r="A42" s="59" t="s">
        <v>614</v>
      </c>
      <c r="B42" s="62" t="s">
        <v>688</v>
      </c>
      <c r="C42" s="153"/>
      <c r="D42" s="153"/>
      <c r="E42" s="153"/>
      <c r="F42" s="153"/>
      <c r="G42" s="153"/>
      <c r="H42" s="153"/>
      <c r="I42" s="153"/>
      <c r="J42" s="153"/>
    </row>
    <row r="43" spans="1:11" x14ac:dyDescent="0.25">
      <c r="A43" s="59" t="s">
        <v>615</v>
      </c>
      <c r="B43" s="62" t="s">
        <v>689</v>
      </c>
      <c r="C43" s="41"/>
      <c r="D43" s="41"/>
      <c r="E43" s="41"/>
      <c r="F43" s="41"/>
      <c r="G43" s="41"/>
      <c r="H43" s="41"/>
      <c r="I43" s="41"/>
      <c r="J43" s="41"/>
    </row>
    <row r="44" spans="1:11" x14ac:dyDescent="0.25">
      <c r="A44" s="59" t="s">
        <v>616</v>
      </c>
      <c r="B44" s="62" t="s">
        <v>690</v>
      </c>
      <c r="C44" s="108"/>
      <c r="D44" s="108"/>
      <c r="E44" s="108"/>
      <c r="F44" s="108"/>
      <c r="G44" s="108"/>
      <c r="H44" s="108"/>
      <c r="I44" s="108"/>
      <c r="J44" s="108"/>
    </row>
    <row r="45" spans="1:11" ht="15.75" customHeight="1" x14ac:dyDescent="0.25">
      <c r="A45" s="59" t="s">
        <v>617</v>
      </c>
      <c r="B45" s="62" t="s">
        <v>618</v>
      </c>
      <c r="C45" s="30"/>
      <c r="D45" s="30"/>
      <c r="E45" s="30"/>
      <c r="F45" s="30"/>
      <c r="G45" s="30"/>
      <c r="H45" s="30"/>
      <c r="I45" s="30"/>
      <c r="J45" s="30"/>
      <c r="K45" s="30" t="e">
        <f>'4-7'!L23/'4-19'!K43*100</f>
        <v>#DIV/0!</v>
      </c>
    </row>
    <row r="46" spans="1:11" x14ac:dyDescent="0.25">
      <c r="A46" s="59" t="s">
        <v>619</v>
      </c>
      <c r="B46" s="62" t="s">
        <v>620</v>
      </c>
      <c r="C46" s="41"/>
      <c r="D46" s="41"/>
      <c r="E46" s="41"/>
      <c r="F46" s="41"/>
      <c r="G46" s="41"/>
      <c r="H46" s="41"/>
      <c r="I46" s="41"/>
      <c r="J46" s="41"/>
    </row>
    <row r="47" spans="1:11" x14ac:dyDescent="0.25">
      <c r="A47" s="59" t="s">
        <v>621</v>
      </c>
      <c r="B47" s="62" t="s">
        <v>622</v>
      </c>
      <c r="C47" s="30"/>
      <c r="D47" s="30"/>
      <c r="E47" s="30"/>
      <c r="F47" s="30"/>
      <c r="G47" s="30"/>
      <c r="H47" s="30"/>
      <c r="I47" s="30"/>
      <c r="J47" s="30"/>
    </row>
    <row r="48" spans="1:11" x14ac:dyDescent="0.25">
      <c r="A48" s="59" t="s">
        <v>623</v>
      </c>
      <c r="B48" s="62" t="s">
        <v>624</v>
      </c>
      <c r="C48" s="30"/>
      <c r="D48" s="30"/>
      <c r="E48" s="30"/>
      <c r="F48" s="30"/>
      <c r="G48" s="30"/>
      <c r="H48" s="30"/>
      <c r="I48" s="30"/>
      <c r="J48" s="30"/>
      <c r="K48" s="30" t="e">
        <f>'4-15'!K35/'4-15'!K36</f>
        <v>#DIV/0!</v>
      </c>
    </row>
  </sheetData>
  <mergeCells count="12">
    <mergeCell ref="A1:J1"/>
    <mergeCell ref="A2:J2"/>
    <mergeCell ref="A3:J3"/>
    <mergeCell ref="A4:A5"/>
    <mergeCell ref="B4:B5"/>
    <mergeCell ref="C4:J4"/>
    <mergeCell ref="C29:J29"/>
    <mergeCell ref="C30:J30"/>
    <mergeCell ref="C31:J31"/>
    <mergeCell ref="A17:A18"/>
    <mergeCell ref="C24:J24"/>
    <mergeCell ref="C25:J25"/>
  </mergeCells>
  <pageMargins left="0.7" right="0.7" top="0.75" bottom="0.75" header="0.3" footer="0.3"/>
  <pageSetup paperSize="9" scale="6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Лист20">
    <tabColor rgb="FFFF0000"/>
    <pageSetUpPr fitToPage="1"/>
  </sheetPr>
  <dimension ref="A1:J37"/>
  <sheetViews>
    <sheetView view="pageBreakPreview" zoomScaleNormal="100" zoomScaleSheetLayoutView="100" workbookViewId="0">
      <selection activeCell="G28" sqref="G28"/>
    </sheetView>
  </sheetViews>
  <sheetFormatPr defaultRowHeight="15" x14ac:dyDescent="0.25"/>
  <cols>
    <col min="2" max="2" width="84" customWidth="1"/>
    <col min="3" max="10" width="11.140625" customWidth="1"/>
  </cols>
  <sheetData>
    <row r="1" spans="1:10" ht="30" customHeight="1" x14ac:dyDescent="0.25">
      <c r="A1" s="715" t="s">
        <v>1025</v>
      </c>
      <c r="B1" s="610"/>
      <c r="C1" s="610"/>
      <c r="D1" s="610"/>
      <c r="E1" s="610"/>
      <c r="F1" s="610"/>
      <c r="G1" s="610"/>
      <c r="H1" s="610"/>
      <c r="I1" s="610"/>
      <c r="J1" s="610"/>
    </row>
    <row r="2" spans="1:10" ht="15" customHeight="1" x14ac:dyDescent="0.25">
      <c r="A2" s="586" t="s">
        <v>657</v>
      </c>
      <c r="B2" s="586"/>
      <c r="C2" s="586"/>
      <c r="D2" s="586"/>
      <c r="E2" s="586"/>
      <c r="F2" s="586"/>
      <c r="G2" s="586"/>
      <c r="H2" s="586"/>
      <c r="I2" s="586"/>
      <c r="J2" s="586"/>
    </row>
    <row r="3" spans="1:10" x14ac:dyDescent="0.25">
      <c r="A3" s="598" t="s">
        <v>16</v>
      </c>
      <c r="B3" s="598"/>
      <c r="C3" s="598"/>
      <c r="D3" s="598"/>
      <c r="E3" s="598"/>
      <c r="F3" s="598"/>
      <c r="G3" s="598"/>
      <c r="H3" s="598"/>
      <c r="I3" s="598"/>
      <c r="J3" s="598"/>
    </row>
    <row r="4" spans="1:10" ht="15" customHeight="1" x14ac:dyDescent="0.25">
      <c r="A4" s="626" t="s">
        <v>17</v>
      </c>
      <c r="B4" s="626" t="s">
        <v>658</v>
      </c>
      <c r="C4" s="621" t="s">
        <v>20</v>
      </c>
      <c r="D4" s="621"/>
      <c r="E4" s="621"/>
      <c r="F4" s="621"/>
      <c r="G4" s="621"/>
      <c r="H4" s="621"/>
      <c r="I4" s="621"/>
      <c r="J4" s="621"/>
    </row>
    <row r="5" spans="1:10" ht="21.75" customHeight="1" x14ac:dyDescent="0.25">
      <c r="A5" s="627"/>
      <c r="B5" s="627"/>
      <c r="C5" s="174">
        <v>2023</v>
      </c>
      <c r="D5" s="175">
        <v>2024</v>
      </c>
      <c r="E5" s="175">
        <v>2025</v>
      </c>
      <c r="F5" s="174">
        <v>2026</v>
      </c>
      <c r="G5" s="175">
        <v>2027</v>
      </c>
      <c r="H5" s="175">
        <v>2028</v>
      </c>
      <c r="I5" s="174">
        <v>2029</v>
      </c>
      <c r="J5" s="175">
        <v>2030</v>
      </c>
    </row>
    <row r="6" spans="1:10" ht="15" customHeight="1" x14ac:dyDescent="0.25">
      <c r="A6" s="68"/>
      <c r="B6" s="113" t="s">
        <v>659</v>
      </c>
      <c r="C6" s="45"/>
      <c r="D6" s="45"/>
      <c r="E6" s="45"/>
      <c r="F6" s="45"/>
      <c r="G6" s="45"/>
      <c r="H6" s="45"/>
      <c r="I6" s="45"/>
      <c r="J6" s="45"/>
    </row>
    <row r="7" spans="1:10" ht="15" customHeight="1" x14ac:dyDescent="0.25">
      <c r="A7" s="68" t="s">
        <v>103</v>
      </c>
      <c r="B7" s="62" t="s">
        <v>660</v>
      </c>
      <c r="C7" s="45"/>
      <c r="D7" s="45"/>
      <c r="E7" s="45"/>
      <c r="F7" s="45"/>
      <c r="G7" s="45"/>
      <c r="H7" s="45"/>
      <c r="I7" s="45"/>
      <c r="J7" s="45"/>
    </row>
    <row r="8" spans="1:10" ht="15" customHeight="1" x14ac:dyDescent="0.25">
      <c r="A8" s="68"/>
      <c r="B8" s="62" t="s">
        <v>661</v>
      </c>
      <c r="C8" s="45"/>
      <c r="D8" s="45"/>
      <c r="E8" s="45"/>
      <c r="F8" s="45"/>
      <c r="G8" s="45"/>
      <c r="H8" s="45"/>
      <c r="I8" s="45"/>
      <c r="J8" s="45"/>
    </row>
    <row r="9" spans="1:10" ht="15" customHeight="1" x14ac:dyDescent="0.25">
      <c r="A9" s="68" t="s">
        <v>75</v>
      </c>
      <c r="B9" s="62" t="s">
        <v>662</v>
      </c>
      <c r="C9" s="45"/>
      <c r="D9" s="45"/>
      <c r="E9" s="45"/>
      <c r="F9" s="45"/>
      <c r="G9" s="45"/>
      <c r="H9" s="45"/>
      <c r="I9" s="45"/>
      <c r="J9" s="45"/>
    </row>
    <row r="10" spans="1:10" ht="15" customHeight="1" x14ac:dyDescent="0.25">
      <c r="A10" s="68" t="s">
        <v>77</v>
      </c>
      <c r="B10" s="62" t="s">
        <v>842</v>
      </c>
      <c r="C10" s="41"/>
      <c r="D10" s="41"/>
      <c r="E10" s="41"/>
      <c r="F10" s="41"/>
      <c r="G10" s="41"/>
      <c r="H10" s="41"/>
      <c r="I10" s="41"/>
      <c r="J10" s="41"/>
    </row>
    <row r="11" spans="1:10" ht="15" customHeight="1" x14ac:dyDescent="0.25">
      <c r="A11" s="68" t="s">
        <v>79</v>
      </c>
      <c r="B11" s="62" t="s">
        <v>663</v>
      </c>
      <c r="C11" s="45"/>
      <c r="D11" s="45"/>
      <c r="E11" s="45"/>
      <c r="F11" s="45"/>
      <c r="G11" s="45"/>
      <c r="H11" s="45"/>
      <c r="I11" s="45"/>
      <c r="J11" s="45"/>
    </row>
    <row r="12" spans="1:10" ht="15" customHeight="1" x14ac:dyDescent="0.25">
      <c r="A12" s="68" t="s">
        <v>114</v>
      </c>
      <c r="B12" s="62" t="s">
        <v>664</v>
      </c>
      <c r="C12" s="45"/>
      <c r="D12" s="45"/>
      <c r="E12" s="45"/>
      <c r="F12" s="45"/>
      <c r="G12" s="45"/>
      <c r="H12" s="45"/>
      <c r="I12" s="45"/>
      <c r="J12" s="45"/>
    </row>
    <row r="13" spans="1:10" ht="15" customHeight="1" x14ac:dyDescent="0.25">
      <c r="A13" s="68" t="s">
        <v>116</v>
      </c>
      <c r="B13" s="62" t="s">
        <v>1028</v>
      </c>
      <c r="C13" s="41"/>
      <c r="D13" s="41"/>
      <c r="E13" s="41"/>
      <c r="F13" s="41"/>
      <c r="G13" s="41"/>
      <c r="H13" s="41"/>
      <c r="I13" s="41"/>
      <c r="J13" s="41"/>
    </row>
    <row r="14" spans="1:10" ht="15" customHeight="1" x14ac:dyDescent="0.25">
      <c r="A14" s="68" t="s">
        <v>217</v>
      </c>
      <c r="B14" s="62" t="s">
        <v>665</v>
      </c>
      <c r="C14" s="45"/>
      <c r="D14" s="45"/>
      <c r="E14" s="45"/>
      <c r="F14" s="45"/>
      <c r="G14" s="45"/>
      <c r="H14" s="45"/>
      <c r="I14" s="45"/>
      <c r="J14" s="45"/>
    </row>
    <row r="15" spans="1:10" ht="15" customHeight="1" x14ac:dyDescent="0.25">
      <c r="A15" s="68" t="s">
        <v>223</v>
      </c>
      <c r="B15" s="62" t="s">
        <v>666</v>
      </c>
      <c r="C15" s="45"/>
      <c r="D15" s="45"/>
      <c r="E15" s="45"/>
      <c r="F15" s="45"/>
      <c r="G15" s="45"/>
      <c r="H15" s="45"/>
      <c r="I15" s="45"/>
      <c r="J15" s="45"/>
    </row>
    <row r="16" spans="1:10" ht="15" customHeight="1" x14ac:dyDescent="0.25">
      <c r="A16" s="68" t="s">
        <v>225</v>
      </c>
      <c r="B16" s="62" t="s">
        <v>667</v>
      </c>
      <c r="C16" s="45"/>
      <c r="D16" s="45"/>
      <c r="E16" s="45"/>
      <c r="F16" s="45"/>
      <c r="G16" s="45"/>
      <c r="H16" s="45"/>
      <c r="I16" s="45"/>
      <c r="J16" s="45"/>
    </row>
    <row r="17" spans="1:10" ht="15" customHeight="1" x14ac:dyDescent="0.25">
      <c r="A17" s="109" t="s">
        <v>81</v>
      </c>
      <c r="B17" s="62" t="s">
        <v>668</v>
      </c>
      <c r="C17" s="67"/>
      <c r="D17" s="67"/>
      <c r="E17" s="67"/>
      <c r="F17" s="67"/>
      <c r="G17" s="67"/>
      <c r="H17" s="67"/>
      <c r="I17" s="67"/>
      <c r="J17" s="67"/>
    </row>
    <row r="18" spans="1:10" ht="15" customHeight="1" x14ac:dyDescent="0.25">
      <c r="A18" s="112"/>
      <c r="B18" s="113" t="s">
        <v>669</v>
      </c>
      <c r="C18" s="45"/>
      <c r="D18" s="45"/>
      <c r="E18" s="45"/>
      <c r="F18" s="45"/>
      <c r="G18" s="45"/>
      <c r="H18" s="45"/>
      <c r="I18" s="45"/>
      <c r="J18" s="45"/>
    </row>
    <row r="19" spans="1:10" ht="15" customHeight="1" x14ac:dyDescent="0.25">
      <c r="A19" s="68" t="s">
        <v>83</v>
      </c>
      <c r="B19" s="62" t="s">
        <v>670</v>
      </c>
      <c r="C19" s="67"/>
      <c r="D19" s="67"/>
      <c r="E19" s="67"/>
      <c r="F19" s="67"/>
      <c r="G19" s="67"/>
      <c r="H19" s="67"/>
      <c r="I19" s="67"/>
      <c r="J19" s="67"/>
    </row>
    <row r="20" spans="1:10" ht="15" customHeight="1" x14ac:dyDescent="0.25">
      <c r="A20" s="68" t="s">
        <v>163</v>
      </c>
      <c r="B20" s="62" t="s">
        <v>671</v>
      </c>
      <c r="C20" s="67"/>
      <c r="D20" s="67"/>
      <c r="E20" s="67"/>
      <c r="F20" s="67"/>
      <c r="G20" s="67"/>
      <c r="H20" s="67"/>
      <c r="I20" s="67"/>
      <c r="J20" s="67"/>
    </row>
    <row r="21" spans="1:10" ht="15" customHeight="1" x14ac:dyDescent="0.25">
      <c r="A21" s="68" t="s">
        <v>164</v>
      </c>
      <c r="B21" s="62" t="s">
        <v>672</v>
      </c>
      <c r="C21" s="67"/>
      <c r="D21" s="67"/>
      <c r="E21" s="67"/>
      <c r="F21" s="67"/>
      <c r="G21" s="67"/>
      <c r="H21" s="67"/>
      <c r="I21" s="67"/>
      <c r="J21" s="67"/>
    </row>
    <row r="22" spans="1:10" ht="15" customHeight="1" x14ac:dyDescent="0.25">
      <c r="A22" s="68" t="s">
        <v>85</v>
      </c>
      <c r="B22" s="62" t="s">
        <v>673</v>
      </c>
      <c r="C22" s="41"/>
      <c r="D22" s="41"/>
      <c r="E22" s="41"/>
      <c r="F22" s="41"/>
      <c r="G22" s="41"/>
      <c r="H22" s="41"/>
      <c r="I22" s="41"/>
      <c r="J22" s="41"/>
    </row>
    <row r="23" spans="1:10" ht="15" customHeight="1" x14ac:dyDescent="0.25">
      <c r="A23" s="68" t="s">
        <v>87</v>
      </c>
      <c r="B23" s="62" t="s">
        <v>674</v>
      </c>
      <c r="C23" s="41"/>
      <c r="D23" s="41"/>
      <c r="E23" s="41"/>
      <c r="F23" s="41"/>
      <c r="G23" s="41"/>
      <c r="H23" s="41"/>
      <c r="I23" s="41"/>
      <c r="J23" s="41"/>
    </row>
    <row r="24" spans="1:10" ht="15" customHeight="1" x14ac:dyDescent="0.25">
      <c r="A24" s="68" t="s">
        <v>89</v>
      </c>
      <c r="B24" s="62" t="s">
        <v>675</v>
      </c>
      <c r="C24" s="67"/>
      <c r="D24" s="67"/>
      <c r="E24" s="67"/>
      <c r="F24" s="67"/>
      <c r="G24" s="67"/>
      <c r="H24" s="67"/>
      <c r="I24" s="67"/>
      <c r="J24" s="67"/>
    </row>
    <row r="25" spans="1:10" ht="15" customHeight="1" x14ac:dyDescent="0.25">
      <c r="A25" s="68" t="s">
        <v>93</v>
      </c>
      <c r="B25" s="62" t="s">
        <v>676</v>
      </c>
      <c r="C25" s="67"/>
      <c r="D25" s="67"/>
      <c r="E25" s="67"/>
      <c r="F25" s="67"/>
      <c r="G25" s="67"/>
      <c r="H25" s="67"/>
      <c r="I25" s="67"/>
      <c r="J25" s="67"/>
    </row>
    <row r="26" spans="1:10" ht="15" customHeight="1" x14ac:dyDescent="0.25">
      <c r="A26" s="68" t="s">
        <v>99</v>
      </c>
      <c r="B26" s="62" t="s">
        <v>677</v>
      </c>
      <c r="C26" s="41"/>
      <c r="D26" s="41"/>
      <c r="E26" s="41"/>
      <c r="F26" s="41"/>
      <c r="G26" s="41"/>
      <c r="H26" s="41"/>
      <c r="I26" s="41"/>
      <c r="J26" s="41"/>
    </row>
    <row r="27" spans="1:10" ht="15" customHeight="1" x14ac:dyDescent="0.25">
      <c r="A27" s="634" t="s">
        <v>482</v>
      </c>
      <c r="B27" s="62" t="s">
        <v>587</v>
      </c>
      <c r="C27" s="8"/>
      <c r="D27" s="8"/>
      <c r="E27" s="8"/>
      <c r="F27" s="8"/>
      <c r="G27" s="8"/>
      <c r="H27" s="8"/>
      <c r="I27" s="8"/>
      <c r="J27" s="8"/>
    </row>
    <row r="28" spans="1:10" ht="15" customHeight="1" x14ac:dyDescent="0.25">
      <c r="A28" s="634"/>
      <c r="B28" s="62" t="s">
        <v>1029</v>
      </c>
      <c r="C28" s="114"/>
      <c r="D28" s="114"/>
      <c r="E28" s="114"/>
      <c r="F28" s="114"/>
      <c r="G28" s="114"/>
      <c r="H28" s="114"/>
      <c r="I28" s="114"/>
      <c r="J28" s="114"/>
    </row>
    <row r="29" spans="1:10" ht="15" customHeight="1" x14ac:dyDescent="0.25">
      <c r="A29" s="68" t="s">
        <v>484</v>
      </c>
      <c r="B29" s="62" t="s">
        <v>678</v>
      </c>
      <c r="C29" s="41"/>
      <c r="D29" s="41"/>
      <c r="E29" s="41"/>
      <c r="F29" s="41"/>
      <c r="G29" s="41"/>
      <c r="H29" s="41"/>
      <c r="I29" s="41"/>
      <c r="J29" s="41"/>
    </row>
    <row r="30" spans="1:10" ht="15" customHeight="1" x14ac:dyDescent="0.25">
      <c r="A30" s="68" t="s">
        <v>486</v>
      </c>
      <c r="B30" s="62" t="s">
        <v>679</v>
      </c>
      <c r="C30" s="41"/>
      <c r="D30" s="41"/>
      <c r="E30" s="41"/>
      <c r="F30" s="41"/>
      <c r="G30" s="41"/>
      <c r="H30" s="41"/>
      <c r="I30" s="41"/>
      <c r="J30" s="41"/>
    </row>
    <row r="31" spans="1:10" ht="15" customHeight="1" x14ac:dyDescent="0.25">
      <c r="A31" s="68" t="s">
        <v>489</v>
      </c>
      <c r="B31" s="62" t="s">
        <v>680</v>
      </c>
      <c r="C31" s="41"/>
      <c r="D31" s="41"/>
      <c r="E31" s="41"/>
      <c r="F31" s="41"/>
      <c r="G31" s="41"/>
      <c r="H31" s="41"/>
      <c r="I31" s="41"/>
      <c r="J31" s="41"/>
    </row>
    <row r="32" spans="1:10" ht="15" customHeight="1" x14ac:dyDescent="0.25">
      <c r="A32" s="388" t="s">
        <v>490</v>
      </c>
      <c r="B32" s="417" t="s">
        <v>681</v>
      </c>
      <c r="C32" s="429"/>
      <c r="D32" s="429"/>
      <c r="E32" s="429"/>
      <c r="F32" s="429"/>
      <c r="G32" s="429"/>
      <c r="H32" s="429"/>
      <c r="I32" s="429"/>
      <c r="J32" s="429"/>
    </row>
    <row r="33" spans="1:10" hidden="1" x14ac:dyDescent="0.25">
      <c r="A33" s="78"/>
      <c r="B33" s="78" t="s">
        <v>691</v>
      </c>
      <c r="C33" s="430"/>
      <c r="D33" s="430"/>
      <c r="E33" s="430"/>
      <c r="F33" s="430"/>
      <c r="G33" s="430"/>
      <c r="H33" s="430"/>
      <c r="I33" s="430"/>
      <c r="J33" s="430"/>
    </row>
    <row r="34" spans="1:10" x14ac:dyDescent="0.25">
      <c r="A34" s="388" t="s">
        <v>491</v>
      </c>
      <c r="B34" s="419" t="s">
        <v>997</v>
      </c>
      <c r="C34" s="429"/>
      <c r="D34" s="429"/>
      <c r="E34" s="429"/>
      <c r="F34" s="429"/>
      <c r="G34" s="429"/>
      <c r="H34" s="429"/>
      <c r="I34" s="429"/>
      <c r="J34" s="429"/>
    </row>
    <row r="35" spans="1:10" x14ac:dyDescent="0.25">
      <c r="A35" s="388" t="s">
        <v>493</v>
      </c>
      <c r="B35" s="419" t="s">
        <v>998</v>
      </c>
      <c r="C35" s="429"/>
      <c r="D35" s="429"/>
      <c r="E35" s="429"/>
      <c r="F35" s="429"/>
      <c r="G35" s="429"/>
      <c r="H35" s="429"/>
      <c r="I35" s="429"/>
      <c r="J35" s="429"/>
    </row>
    <row r="36" spans="1:10" x14ac:dyDescent="0.25">
      <c r="A36" s="414"/>
      <c r="B36" s="415"/>
      <c r="C36" s="416"/>
      <c r="D36" s="416"/>
      <c r="E36" s="416"/>
      <c r="F36" s="416"/>
      <c r="G36" s="416"/>
      <c r="H36" s="416"/>
      <c r="I36" s="416"/>
    </row>
    <row r="37" spans="1:10" ht="24.75" customHeight="1" x14ac:dyDescent="0.25">
      <c r="A37" s="713" t="s">
        <v>682</v>
      </c>
      <c r="B37" s="714"/>
      <c r="C37" s="714"/>
      <c r="D37" s="714"/>
      <c r="E37" s="714"/>
      <c r="F37" s="714"/>
    </row>
  </sheetData>
  <mergeCells count="8">
    <mergeCell ref="A37:F37"/>
    <mergeCell ref="A2:J2"/>
    <mergeCell ref="A3:J3"/>
    <mergeCell ref="A1:J1"/>
    <mergeCell ref="C4:J4"/>
    <mergeCell ref="A27:A28"/>
    <mergeCell ref="A4:A5"/>
    <mergeCell ref="B4:B5"/>
  </mergeCells>
  <pageMargins left="0.7" right="0.7" top="0.75" bottom="0.75" header="0.3" footer="0.3"/>
  <pageSetup paperSize="9" scale="71"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Лист23">
    <tabColor rgb="FFFFC000"/>
  </sheetPr>
  <dimension ref="A1:K42"/>
  <sheetViews>
    <sheetView view="pageBreakPreview" topLeftCell="A16" zoomScaleNormal="100" zoomScaleSheetLayoutView="100" workbookViewId="0">
      <selection activeCell="G28" sqref="G28"/>
    </sheetView>
  </sheetViews>
  <sheetFormatPr defaultRowHeight="15" x14ac:dyDescent="0.25"/>
  <cols>
    <col min="2" max="2" width="60.42578125" customWidth="1"/>
    <col min="3" max="3" width="9.28515625" bestFit="1" customWidth="1"/>
    <col min="4" max="5" width="9.7109375" bestFit="1" customWidth="1"/>
    <col min="6" max="7" width="9.28515625" bestFit="1" customWidth="1"/>
    <col min="8" max="10" width="11.42578125" customWidth="1"/>
  </cols>
  <sheetData>
    <row r="1" spans="1:10" ht="30" customHeight="1" x14ac:dyDescent="0.25">
      <c r="A1" s="715" t="s">
        <v>1026</v>
      </c>
      <c r="B1" s="610"/>
      <c r="C1" s="610"/>
      <c r="D1" s="610"/>
      <c r="E1" s="610"/>
      <c r="F1" s="610"/>
      <c r="G1" s="610"/>
      <c r="H1" s="610"/>
      <c r="I1" s="610"/>
      <c r="J1" s="610"/>
    </row>
    <row r="2" spans="1:10" ht="15" customHeight="1" x14ac:dyDescent="0.25">
      <c r="A2" s="635" t="s">
        <v>728</v>
      </c>
      <c r="B2" s="635"/>
      <c r="C2" s="635"/>
      <c r="D2" s="635"/>
      <c r="E2" s="635"/>
      <c r="F2" s="635"/>
      <c r="G2" s="635"/>
      <c r="H2" s="635"/>
      <c r="I2" s="635"/>
      <c r="J2" s="635"/>
    </row>
    <row r="3" spans="1:10" x14ac:dyDescent="0.25">
      <c r="A3" s="716" t="s">
        <v>16</v>
      </c>
      <c r="B3" s="716"/>
      <c r="C3" s="716"/>
      <c r="D3" s="716"/>
      <c r="E3" s="716"/>
      <c r="F3" s="716"/>
      <c r="G3" s="716"/>
      <c r="H3" s="716"/>
      <c r="I3" s="716"/>
      <c r="J3" s="716"/>
    </row>
    <row r="4" spans="1:10" ht="15" customHeight="1" x14ac:dyDescent="0.25">
      <c r="A4" s="589" t="s">
        <v>17</v>
      </c>
      <c r="B4" s="589" t="s">
        <v>658</v>
      </c>
      <c r="C4" s="651" t="s">
        <v>20</v>
      </c>
      <c r="D4" s="652"/>
      <c r="E4" s="652"/>
      <c r="F4" s="652"/>
      <c r="G4" s="652"/>
      <c r="H4" s="652"/>
      <c r="I4" s="652"/>
      <c r="J4" s="653"/>
    </row>
    <row r="5" spans="1:10" ht="19.5" customHeight="1" x14ac:dyDescent="0.25">
      <c r="A5" s="590"/>
      <c r="B5" s="590"/>
      <c r="C5" s="94">
        <v>2023</v>
      </c>
      <c r="D5" s="94">
        <v>2024</v>
      </c>
      <c r="E5" s="93">
        <v>2025</v>
      </c>
      <c r="F5" s="93">
        <v>2026</v>
      </c>
      <c r="G5" s="94">
        <v>2027</v>
      </c>
      <c r="H5" s="94">
        <v>2028</v>
      </c>
      <c r="I5" s="93">
        <v>2029</v>
      </c>
      <c r="J5" s="93">
        <v>2030</v>
      </c>
    </row>
    <row r="6" spans="1:10" ht="15" customHeight="1" x14ac:dyDescent="0.25">
      <c r="A6" s="18" t="s">
        <v>103</v>
      </c>
      <c r="B6" s="110" t="s">
        <v>729</v>
      </c>
      <c r="C6" s="111"/>
      <c r="D6" s="111"/>
      <c r="E6" s="111"/>
      <c r="F6" s="111"/>
      <c r="G6" s="111"/>
      <c r="H6" s="111"/>
      <c r="I6" s="111"/>
      <c r="J6" s="111"/>
    </row>
    <row r="7" spans="1:10" ht="15" customHeight="1" x14ac:dyDescent="0.25">
      <c r="A7" s="9" t="s">
        <v>75</v>
      </c>
      <c r="B7" s="87" t="s">
        <v>730</v>
      </c>
      <c r="C7" s="79"/>
      <c r="D7" s="79"/>
      <c r="E7" s="79"/>
      <c r="F7" s="79"/>
      <c r="G7" s="79"/>
      <c r="H7" s="79"/>
      <c r="I7" s="79"/>
      <c r="J7" s="79"/>
    </row>
    <row r="8" spans="1:10" ht="15" customHeight="1" x14ac:dyDescent="0.25">
      <c r="A8" s="9" t="s">
        <v>176</v>
      </c>
      <c r="B8" s="87" t="s">
        <v>731</v>
      </c>
      <c r="C8" s="35"/>
      <c r="D8" s="35"/>
      <c r="E8" s="35"/>
      <c r="F8" s="35"/>
      <c r="G8" s="35"/>
      <c r="H8" s="35"/>
      <c r="I8" s="35"/>
      <c r="J8" s="35"/>
    </row>
    <row r="9" spans="1:10" ht="15" customHeight="1" x14ac:dyDescent="0.25">
      <c r="A9" s="9" t="s">
        <v>178</v>
      </c>
      <c r="B9" s="87" t="s">
        <v>732</v>
      </c>
      <c r="C9" s="12"/>
      <c r="D9" s="12"/>
      <c r="E9" s="12"/>
      <c r="F9" s="12"/>
      <c r="G9" s="12"/>
      <c r="H9" s="12"/>
      <c r="I9" s="12"/>
      <c r="J9" s="12"/>
    </row>
    <row r="10" spans="1:10" ht="15" customHeight="1" x14ac:dyDescent="0.25">
      <c r="A10" s="9" t="s">
        <v>77</v>
      </c>
      <c r="B10" s="87" t="s">
        <v>733</v>
      </c>
      <c r="C10" s="79"/>
      <c r="D10" s="79"/>
      <c r="E10" s="79"/>
      <c r="F10" s="79"/>
      <c r="G10" s="79"/>
      <c r="H10" s="79"/>
      <c r="I10" s="79"/>
      <c r="J10" s="79"/>
    </row>
    <row r="11" spans="1:10" ht="25.5" x14ac:dyDescent="0.25">
      <c r="A11" s="9" t="s">
        <v>108</v>
      </c>
      <c r="B11" s="87" t="s">
        <v>734</v>
      </c>
      <c r="C11" s="79"/>
      <c r="D11" s="79"/>
      <c r="E11" s="79"/>
      <c r="F11" s="79"/>
      <c r="G11" s="79"/>
      <c r="H11" s="79"/>
      <c r="I11" s="79"/>
      <c r="J11" s="79"/>
    </row>
    <row r="12" spans="1:10" ht="15" customHeight="1" x14ac:dyDescent="0.25">
      <c r="A12" s="9" t="s">
        <v>111</v>
      </c>
      <c r="B12" s="87" t="s">
        <v>735</v>
      </c>
      <c r="C12" s="12"/>
      <c r="D12" s="12"/>
      <c r="E12" s="12"/>
      <c r="F12" s="12"/>
      <c r="G12" s="12"/>
      <c r="H12" s="12"/>
      <c r="I12" s="12"/>
      <c r="J12" s="12"/>
    </row>
    <row r="13" spans="1:10" ht="15" customHeight="1" x14ac:dyDescent="0.25">
      <c r="A13" s="9" t="s">
        <v>339</v>
      </c>
      <c r="B13" s="87" t="s">
        <v>736</v>
      </c>
      <c r="C13" s="12"/>
      <c r="D13" s="12"/>
      <c r="E13" s="12"/>
      <c r="F13" s="12"/>
      <c r="G13" s="12"/>
      <c r="H13" s="12"/>
      <c r="I13" s="12"/>
      <c r="J13" s="12"/>
    </row>
    <row r="14" spans="1:10" ht="25.5" x14ac:dyDescent="0.25">
      <c r="A14" s="9" t="s">
        <v>79</v>
      </c>
      <c r="B14" s="87" t="s">
        <v>737</v>
      </c>
      <c r="C14" s="79"/>
      <c r="D14" s="79"/>
      <c r="E14" s="79"/>
      <c r="F14" s="79"/>
      <c r="G14" s="79"/>
      <c r="H14" s="79"/>
      <c r="I14" s="79"/>
      <c r="J14" s="79"/>
    </row>
    <row r="15" spans="1:10" ht="15" customHeight="1" x14ac:dyDescent="0.25">
      <c r="A15" s="18" t="s">
        <v>81</v>
      </c>
      <c r="B15" s="110" t="s">
        <v>738</v>
      </c>
      <c r="C15" s="111"/>
      <c r="D15" s="111"/>
      <c r="E15" s="111"/>
      <c r="F15" s="111"/>
      <c r="G15" s="111"/>
      <c r="H15" s="111"/>
      <c r="I15" s="111"/>
      <c r="J15" s="111"/>
    </row>
    <row r="16" spans="1:10" ht="15" customHeight="1" x14ac:dyDescent="0.25">
      <c r="A16" s="9" t="s">
        <v>119</v>
      </c>
      <c r="B16" s="87" t="s">
        <v>730</v>
      </c>
      <c r="C16" s="12"/>
      <c r="D16" s="12"/>
      <c r="E16" s="12"/>
      <c r="F16" s="12"/>
      <c r="G16" s="12"/>
      <c r="H16" s="12"/>
      <c r="I16" s="12"/>
      <c r="J16" s="12"/>
    </row>
    <row r="17" spans="1:10" ht="15" customHeight="1" x14ac:dyDescent="0.25">
      <c r="A17" s="9" t="s">
        <v>122</v>
      </c>
      <c r="B17" s="87" t="s">
        <v>739</v>
      </c>
      <c r="C17" s="12"/>
      <c r="D17" s="12"/>
      <c r="E17" s="12"/>
      <c r="F17" s="12"/>
      <c r="G17" s="12"/>
      <c r="H17" s="12"/>
      <c r="I17" s="12"/>
      <c r="J17" s="12"/>
    </row>
    <row r="18" spans="1:10" ht="15" customHeight="1" x14ac:dyDescent="0.25">
      <c r="A18" s="9" t="s">
        <v>124</v>
      </c>
      <c r="B18" s="87" t="s">
        <v>732</v>
      </c>
      <c r="C18" s="12"/>
      <c r="D18" s="12"/>
      <c r="E18" s="12"/>
      <c r="F18" s="12"/>
      <c r="G18" s="12"/>
      <c r="H18" s="12"/>
      <c r="I18" s="12"/>
      <c r="J18" s="12"/>
    </row>
    <row r="19" spans="1:10" ht="15" customHeight="1" x14ac:dyDescent="0.25">
      <c r="A19" s="9" t="s">
        <v>134</v>
      </c>
      <c r="B19" s="87" t="s">
        <v>733</v>
      </c>
      <c r="C19" s="35"/>
      <c r="D19" s="35"/>
      <c r="E19" s="35"/>
      <c r="F19" s="35"/>
      <c r="G19" s="35"/>
      <c r="H19" s="35"/>
      <c r="I19" s="35"/>
      <c r="J19" s="35"/>
    </row>
    <row r="20" spans="1:10" ht="15" customHeight="1" x14ac:dyDescent="0.25">
      <c r="A20" s="9" t="s">
        <v>136</v>
      </c>
      <c r="B20" s="87" t="s">
        <v>740</v>
      </c>
      <c r="C20" s="35"/>
      <c r="D20" s="35"/>
      <c r="E20" s="35"/>
      <c r="F20" s="35"/>
      <c r="G20" s="35"/>
      <c r="H20" s="35"/>
      <c r="I20" s="35"/>
      <c r="J20" s="35"/>
    </row>
    <row r="21" spans="1:10" ht="15" customHeight="1" x14ac:dyDescent="0.25">
      <c r="A21" s="9" t="s">
        <v>137</v>
      </c>
      <c r="B21" s="87" t="s">
        <v>741</v>
      </c>
      <c r="C21" s="12"/>
      <c r="D21" s="12"/>
      <c r="E21" s="12"/>
      <c r="F21" s="12"/>
      <c r="G21" s="12"/>
      <c r="H21" s="12"/>
      <c r="I21" s="12"/>
      <c r="J21" s="12"/>
    </row>
    <row r="22" spans="1:10" ht="15" customHeight="1" x14ac:dyDescent="0.25">
      <c r="A22" s="9" t="s">
        <v>138</v>
      </c>
      <c r="B22" s="87" t="s">
        <v>736</v>
      </c>
      <c r="C22" s="12"/>
      <c r="D22" s="12"/>
      <c r="E22" s="12"/>
      <c r="F22" s="12"/>
      <c r="G22" s="12"/>
      <c r="H22" s="12"/>
      <c r="I22" s="12"/>
      <c r="J22" s="12"/>
    </row>
    <row r="23" spans="1:10" ht="25.5" x14ac:dyDescent="0.25">
      <c r="A23" s="9" t="s">
        <v>142</v>
      </c>
      <c r="B23" s="87" t="s">
        <v>742</v>
      </c>
      <c r="C23" s="79"/>
      <c r="D23" s="79"/>
      <c r="E23" s="79"/>
      <c r="F23" s="79"/>
      <c r="G23" s="88"/>
      <c r="H23" s="88"/>
      <c r="I23" s="88"/>
      <c r="J23" s="88"/>
    </row>
    <row r="24" spans="1:10" ht="15" customHeight="1" x14ac:dyDescent="0.25">
      <c r="A24" s="18" t="s">
        <v>83</v>
      </c>
      <c r="B24" s="110" t="s">
        <v>743</v>
      </c>
      <c r="C24" s="111"/>
      <c r="D24" s="111"/>
      <c r="E24" s="111"/>
      <c r="F24" s="111"/>
      <c r="G24" s="111"/>
      <c r="H24" s="111"/>
      <c r="I24" s="111"/>
      <c r="J24" s="111"/>
    </row>
    <row r="25" spans="1:10" ht="15" customHeight="1" x14ac:dyDescent="0.25">
      <c r="A25" s="9" t="s">
        <v>163</v>
      </c>
      <c r="B25" s="87" t="s">
        <v>730</v>
      </c>
      <c r="C25" s="12"/>
      <c r="D25" s="12"/>
      <c r="E25" s="12"/>
      <c r="F25" s="12"/>
      <c r="G25" s="12"/>
      <c r="H25" s="12"/>
      <c r="I25" s="12"/>
      <c r="J25" s="12"/>
    </row>
    <row r="26" spans="1:10" ht="15" customHeight="1" x14ac:dyDescent="0.25">
      <c r="A26" s="9" t="s">
        <v>364</v>
      </c>
      <c r="B26" s="87" t="s">
        <v>744</v>
      </c>
      <c r="C26" s="12"/>
      <c r="D26" s="12"/>
      <c r="E26" s="12"/>
      <c r="F26" s="12"/>
      <c r="G26" s="12"/>
      <c r="H26" s="12"/>
      <c r="I26" s="12"/>
      <c r="J26" s="12"/>
    </row>
    <row r="27" spans="1:10" ht="15" customHeight="1" x14ac:dyDescent="0.25">
      <c r="A27" s="9" t="s">
        <v>366</v>
      </c>
      <c r="B27" s="87" t="s">
        <v>745</v>
      </c>
      <c r="C27" s="12"/>
      <c r="D27" s="12"/>
      <c r="E27" s="12"/>
      <c r="F27" s="12"/>
      <c r="G27" s="12"/>
      <c r="H27" s="12"/>
      <c r="I27" s="12"/>
      <c r="J27" s="12"/>
    </row>
    <row r="28" spans="1:10" ht="15" customHeight="1" x14ac:dyDescent="0.25">
      <c r="A28" s="9" t="s">
        <v>368</v>
      </c>
      <c r="B28" s="87" t="s">
        <v>746</v>
      </c>
      <c r="C28" s="12"/>
      <c r="D28" s="12"/>
      <c r="E28" s="12"/>
      <c r="F28" s="12"/>
      <c r="G28" s="12"/>
      <c r="H28" s="12"/>
      <c r="I28" s="12"/>
      <c r="J28" s="12"/>
    </row>
    <row r="29" spans="1:10" ht="15" customHeight="1" x14ac:dyDescent="0.25">
      <c r="A29" s="9" t="s">
        <v>164</v>
      </c>
      <c r="B29" s="87" t="s">
        <v>733</v>
      </c>
      <c r="C29" s="12"/>
      <c r="D29" s="12"/>
      <c r="E29" s="12"/>
      <c r="F29" s="12"/>
      <c r="G29" s="12"/>
      <c r="H29" s="12"/>
      <c r="I29" s="12"/>
      <c r="J29" s="12"/>
    </row>
    <row r="30" spans="1:10" ht="15" customHeight="1" x14ac:dyDescent="0.25">
      <c r="A30" s="9" t="s">
        <v>377</v>
      </c>
      <c r="B30" s="87" t="s">
        <v>747</v>
      </c>
      <c r="C30" s="12"/>
      <c r="D30" s="12"/>
      <c r="E30" s="12"/>
      <c r="F30" s="12"/>
      <c r="G30" s="12"/>
      <c r="H30" s="12"/>
      <c r="I30" s="12"/>
      <c r="J30" s="12"/>
    </row>
    <row r="31" spans="1:10" ht="15" customHeight="1" x14ac:dyDescent="0.25">
      <c r="A31" s="9" t="s">
        <v>379</v>
      </c>
      <c r="B31" s="87" t="s">
        <v>748</v>
      </c>
      <c r="C31" s="12"/>
      <c r="D31" s="12"/>
      <c r="E31" s="12"/>
      <c r="F31" s="12"/>
      <c r="G31" s="12"/>
      <c r="H31" s="12"/>
      <c r="I31" s="12"/>
      <c r="J31" s="12"/>
    </row>
    <row r="32" spans="1:10" ht="15" customHeight="1" x14ac:dyDescent="0.25">
      <c r="A32" s="9" t="s">
        <v>381</v>
      </c>
      <c r="B32" s="87" t="s">
        <v>196</v>
      </c>
      <c r="C32" s="12"/>
      <c r="D32" s="12"/>
      <c r="E32" s="12"/>
      <c r="F32" s="12"/>
      <c r="G32" s="12"/>
      <c r="H32" s="12"/>
      <c r="I32" s="12"/>
      <c r="J32" s="12"/>
    </row>
    <row r="33" spans="1:11" ht="15" customHeight="1" x14ac:dyDescent="0.25">
      <c r="A33" s="9" t="s">
        <v>383</v>
      </c>
      <c r="B33" s="87" t="s">
        <v>749</v>
      </c>
      <c r="C33" s="12"/>
      <c r="D33" s="12"/>
      <c r="E33" s="12"/>
      <c r="F33" s="12"/>
      <c r="G33" s="12"/>
      <c r="H33" s="12"/>
      <c r="I33" s="12"/>
      <c r="J33" s="12"/>
    </row>
    <row r="34" spans="1:11" ht="25.5" x14ac:dyDescent="0.25">
      <c r="A34" s="9" t="s">
        <v>166</v>
      </c>
      <c r="B34" s="87" t="s">
        <v>750</v>
      </c>
      <c r="C34" s="88"/>
      <c r="D34" s="88"/>
      <c r="E34" s="88"/>
      <c r="F34" s="88"/>
      <c r="G34" s="88"/>
      <c r="H34" s="88"/>
      <c r="I34" s="88"/>
      <c r="J34" s="88"/>
    </row>
    <row r="35" spans="1:11" ht="25.5" x14ac:dyDescent="0.25">
      <c r="A35" s="9" t="s">
        <v>85</v>
      </c>
      <c r="B35" s="87" t="s">
        <v>751</v>
      </c>
      <c r="C35" s="79"/>
      <c r="D35" s="79"/>
      <c r="E35" s="79"/>
      <c r="F35" s="79"/>
      <c r="G35" s="79"/>
      <c r="H35" s="79"/>
      <c r="I35" s="79"/>
      <c r="J35" s="79"/>
    </row>
    <row r="36" spans="1:11" x14ac:dyDescent="0.25">
      <c r="A36" s="9" t="s">
        <v>752</v>
      </c>
      <c r="B36" s="87" t="s">
        <v>753</v>
      </c>
      <c r="C36" s="35"/>
      <c r="D36" s="35"/>
      <c r="E36" s="35"/>
      <c r="F36" s="35"/>
      <c r="G36" s="35"/>
      <c r="H36" s="35"/>
      <c r="I36" s="35"/>
      <c r="J36" s="35"/>
    </row>
    <row r="37" spans="1:11" ht="25.5" x14ac:dyDescent="0.25">
      <c r="A37" s="9" t="s">
        <v>87</v>
      </c>
      <c r="B37" s="87" t="s">
        <v>754</v>
      </c>
      <c r="C37" s="79"/>
      <c r="D37" s="79"/>
      <c r="E37" s="79"/>
      <c r="F37" s="79"/>
      <c r="G37" s="79"/>
      <c r="H37" s="79"/>
      <c r="I37" s="79"/>
      <c r="J37" s="79"/>
    </row>
    <row r="38" spans="1:11" ht="25.5" x14ac:dyDescent="0.25">
      <c r="A38" s="9" t="s">
        <v>714</v>
      </c>
      <c r="B38" s="87" t="s">
        <v>755</v>
      </c>
      <c r="C38" s="79"/>
      <c r="D38" s="79"/>
      <c r="E38" s="79"/>
      <c r="F38" s="79"/>
      <c r="G38" s="79"/>
      <c r="H38" s="79"/>
      <c r="I38" s="79"/>
      <c r="J38" s="79"/>
    </row>
    <row r="39" spans="1:11" ht="25.5" x14ac:dyDescent="0.25">
      <c r="A39" s="9" t="s">
        <v>716</v>
      </c>
      <c r="B39" s="87" t="s">
        <v>756</v>
      </c>
      <c r="C39" s="79"/>
      <c r="D39" s="79"/>
      <c r="E39" s="79"/>
      <c r="F39" s="79"/>
      <c r="G39" s="79"/>
      <c r="H39" s="79"/>
      <c r="I39" s="79"/>
      <c r="J39" s="79"/>
    </row>
    <row r="40" spans="1:11" x14ac:dyDescent="0.25">
      <c r="A40" s="9" t="s">
        <v>89</v>
      </c>
      <c r="B40" s="87" t="s">
        <v>757</v>
      </c>
      <c r="C40" s="35"/>
      <c r="D40" s="35"/>
      <c r="E40" s="35"/>
      <c r="F40" s="35"/>
      <c r="G40" s="35"/>
      <c r="H40" s="35"/>
      <c r="I40" s="35"/>
      <c r="J40" s="35"/>
      <c r="K40" s="435"/>
    </row>
    <row r="41" spans="1:11" x14ac:dyDescent="0.25">
      <c r="C41" s="50"/>
      <c r="D41" s="50"/>
      <c r="E41" s="50"/>
      <c r="F41" s="50"/>
      <c r="G41" s="50"/>
      <c r="H41" s="50"/>
      <c r="I41" s="50"/>
      <c r="J41" s="50"/>
    </row>
    <row r="42" spans="1:11" x14ac:dyDescent="0.25">
      <c r="C42" s="50"/>
      <c r="D42" s="50"/>
      <c r="E42" s="50"/>
      <c r="F42" s="50"/>
      <c r="G42" s="50"/>
      <c r="H42" s="50"/>
      <c r="I42" s="50"/>
      <c r="J42" s="50"/>
    </row>
  </sheetData>
  <mergeCells count="6">
    <mergeCell ref="C4:J4"/>
    <mergeCell ref="A2:J2"/>
    <mergeCell ref="A3:J3"/>
    <mergeCell ref="A1:J1"/>
    <mergeCell ref="A4:A5"/>
    <mergeCell ref="B4:B5"/>
  </mergeCells>
  <pageMargins left="0.7" right="0.7" top="0.75" bottom="0.75" header="0.3" footer="0.3"/>
  <pageSetup paperSize="9" scale="54"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Лист24">
    <pageSetUpPr fitToPage="1"/>
  </sheetPr>
  <dimension ref="A1:BH30"/>
  <sheetViews>
    <sheetView view="pageBreakPreview" zoomScaleNormal="100" zoomScaleSheetLayoutView="100" workbookViewId="0">
      <selection activeCell="AR10" sqref="AR10"/>
    </sheetView>
  </sheetViews>
  <sheetFormatPr defaultColWidth="9.140625" defaultRowHeight="15" x14ac:dyDescent="0.25"/>
  <cols>
    <col min="1" max="1" width="7" style="163" customWidth="1"/>
    <col min="2" max="2" width="0.28515625" style="163" customWidth="1"/>
    <col min="3" max="5" width="9.140625" style="163" hidden="1" customWidth="1"/>
    <col min="6" max="9" width="9.140625" style="163"/>
    <col min="10" max="10" width="9" style="163" customWidth="1"/>
    <col min="11" max="11" width="9.140625" style="163" hidden="1" customWidth="1"/>
    <col min="12" max="12" width="5.5703125" style="163" hidden="1" customWidth="1"/>
    <col min="13" max="27" width="9.140625" style="163" hidden="1" customWidth="1"/>
    <col min="28" max="28" width="9.140625" style="163"/>
    <col min="29" max="29" width="3.140625" style="163" customWidth="1"/>
    <col min="30" max="36" width="9.140625" style="163" hidden="1" customWidth="1"/>
    <col min="37" max="37" width="9.140625" style="163"/>
    <col min="38" max="43" width="9.140625" style="163" hidden="1" customWidth="1"/>
    <col min="44" max="49" width="11.7109375" style="163" customWidth="1"/>
    <col min="50" max="55" width="9.28515625" style="163" bestFit="1" customWidth="1"/>
    <col min="56" max="16384" width="9.140625" style="163"/>
  </cols>
  <sheetData>
    <row r="1" spans="1:60" ht="30" customHeight="1" x14ac:dyDescent="0.25">
      <c r="A1" s="744" t="s">
        <v>1027</v>
      </c>
      <c r="B1" s="744"/>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744"/>
      <c r="AN1" s="744"/>
      <c r="AO1" s="744"/>
      <c r="AP1" s="744"/>
      <c r="AQ1" s="744"/>
      <c r="AR1" s="744"/>
      <c r="AS1" s="744"/>
      <c r="AT1" s="744"/>
      <c r="AU1" s="744"/>
      <c r="AV1" s="744"/>
      <c r="AW1" s="744"/>
      <c r="AX1" s="744"/>
      <c r="AY1" s="744"/>
      <c r="AZ1" s="744"/>
      <c r="BA1" s="744"/>
      <c r="BB1" s="744"/>
      <c r="BC1" s="744"/>
      <c r="BD1" s="744"/>
      <c r="BE1" s="744"/>
      <c r="BF1" s="744"/>
      <c r="BG1" s="744"/>
      <c r="BH1" s="744"/>
    </row>
    <row r="2" spans="1:60" ht="15" customHeight="1" x14ac:dyDescent="0.25">
      <c r="A2" s="586" t="s">
        <v>625</v>
      </c>
      <c r="B2" s="586"/>
      <c r="C2" s="586"/>
      <c r="D2" s="586"/>
      <c r="E2" s="586"/>
      <c r="F2" s="586"/>
      <c r="G2" s="586"/>
      <c r="H2" s="586"/>
      <c r="I2" s="586"/>
      <c r="J2" s="586"/>
      <c r="K2" s="586"/>
      <c r="L2" s="586"/>
      <c r="M2" s="586"/>
      <c r="N2" s="586"/>
      <c r="O2" s="586"/>
      <c r="P2" s="586"/>
      <c r="Q2" s="586"/>
      <c r="R2" s="586"/>
      <c r="S2" s="586"/>
      <c r="T2" s="586"/>
      <c r="U2" s="586"/>
      <c r="V2" s="586"/>
      <c r="W2" s="586"/>
      <c r="X2" s="586"/>
      <c r="Y2" s="586"/>
      <c r="Z2" s="586"/>
      <c r="AA2" s="586"/>
      <c r="AB2" s="586"/>
      <c r="AC2" s="586"/>
      <c r="AD2" s="586"/>
      <c r="AE2" s="586"/>
      <c r="AF2" s="586"/>
      <c r="AG2" s="586"/>
      <c r="AH2" s="586"/>
      <c r="AI2" s="586"/>
      <c r="AJ2" s="586"/>
      <c r="AK2" s="586"/>
      <c r="AL2" s="586"/>
      <c r="AM2" s="586"/>
      <c r="AN2" s="586"/>
      <c r="AO2" s="586"/>
      <c r="AP2" s="586"/>
      <c r="AQ2" s="586"/>
      <c r="AR2" s="586"/>
      <c r="AS2" s="586"/>
      <c r="AT2" s="586"/>
      <c r="AU2" s="586"/>
      <c r="AV2" s="586"/>
      <c r="AW2" s="586"/>
      <c r="AX2" s="586"/>
      <c r="AY2" s="586"/>
      <c r="AZ2" s="586"/>
      <c r="BA2" s="586"/>
      <c r="BB2" s="586"/>
      <c r="BC2" s="586"/>
      <c r="BD2" s="586"/>
      <c r="BE2" s="586"/>
      <c r="BF2" s="586"/>
      <c r="BG2" s="586"/>
      <c r="BH2" s="586"/>
    </row>
    <row r="3" spans="1:60" x14ac:dyDescent="0.25">
      <c r="A3" s="744" t="s">
        <v>16</v>
      </c>
      <c r="B3" s="744"/>
      <c r="C3" s="744"/>
      <c r="D3" s="744"/>
      <c r="E3" s="744"/>
      <c r="F3" s="744"/>
      <c r="G3" s="744"/>
      <c r="H3" s="744"/>
      <c r="I3" s="744"/>
      <c r="J3" s="744"/>
      <c r="K3" s="744"/>
      <c r="L3" s="744"/>
      <c r="M3" s="744"/>
      <c r="N3" s="744"/>
      <c r="O3" s="744"/>
      <c r="P3" s="744"/>
      <c r="Q3" s="744"/>
      <c r="R3" s="744"/>
      <c r="S3" s="744"/>
      <c r="T3" s="744"/>
      <c r="U3" s="744"/>
      <c r="V3" s="744"/>
      <c r="W3" s="744"/>
      <c r="X3" s="744"/>
      <c r="Y3" s="744"/>
      <c r="Z3" s="744"/>
      <c r="AA3" s="744"/>
      <c r="AB3" s="744"/>
      <c r="AC3" s="744"/>
      <c r="AD3" s="744"/>
      <c r="AE3" s="744"/>
      <c r="AF3" s="744"/>
      <c r="AG3" s="744"/>
      <c r="AH3" s="744"/>
      <c r="AI3" s="744"/>
      <c r="AJ3" s="744"/>
      <c r="AK3" s="744"/>
      <c r="AL3" s="744"/>
      <c r="AM3" s="744"/>
      <c r="AN3" s="744"/>
      <c r="AO3" s="744"/>
      <c r="AP3" s="744"/>
      <c r="AQ3" s="744"/>
      <c r="AR3" s="744"/>
      <c r="AS3" s="744"/>
      <c r="AT3" s="744"/>
      <c r="AU3" s="744"/>
      <c r="AV3" s="744"/>
      <c r="AW3" s="744"/>
      <c r="AX3" s="744"/>
      <c r="AY3" s="744"/>
      <c r="AZ3" s="744"/>
      <c r="BA3" s="744"/>
      <c r="BB3" s="744"/>
      <c r="BC3" s="744"/>
      <c r="BD3" s="744"/>
      <c r="BE3" s="744"/>
      <c r="BF3" s="744"/>
      <c r="BG3" s="744"/>
      <c r="BH3" s="744"/>
    </row>
    <row r="4" spans="1:60" ht="15" customHeight="1" x14ac:dyDescent="0.25">
      <c r="A4" s="612" t="s">
        <v>17</v>
      </c>
      <c r="B4" s="613"/>
      <c r="C4" s="613"/>
      <c r="D4" s="613"/>
      <c r="E4" s="613"/>
      <c r="F4" s="612" t="s">
        <v>626</v>
      </c>
      <c r="G4" s="613"/>
      <c r="H4" s="613"/>
      <c r="I4" s="613"/>
      <c r="J4" s="613"/>
      <c r="K4" s="613"/>
      <c r="L4" s="613"/>
      <c r="M4" s="613"/>
      <c r="N4" s="613"/>
      <c r="O4" s="613"/>
      <c r="P4" s="613"/>
      <c r="Q4" s="613"/>
      <c r="R4" s="613"/>
      <c r="S4" s="613"/>
      <c r="T4" s="613"/>
      <c r="U4" s="613"/>
      <c r="V4" s="613"/>
      <c r="W4" s="613"/>
      <c r="X4" s="613"/>
      <c r="Y4" s="613"/>
      <c r="Z4" s="613"/>
      <c r="AA4" s="613"/>
      <c r="AB4" s="612" t="s">
        <v>627</v>
      </c>
      <c r="AC4" s="613"/>
      <c r="AD4" s="613"/>
      <c r="AE4" s="613"/>
      <c r="AF4" s="613"/>
      <c r="AG4" s="613"/>
      <c r="AH4" s="613"/>
      <c r="AI4" s="613"/>
      <c r="AJ4" s="613"/>
      <c r="AK4" s="612" t="s">
        <v>952</v>
      </c>
      <c r="AL4" s="613"/>
      <c r="AM4" s="613"/>
      <c r="AN4" s="613"/>
      <c r="AO4" s="613"/>
      <c r="AP4" s="613"/>
      <c r="AQ4" s="613"/>
      <c r="AR4" s="611" t="s">
        <v>20</v>
      </c>
      <c r="AS4" s="611"/>
      <c r="AT4" s="611"/>
      <c r="AU4" s="611"/>
      <c r="AV4" s="611"/>
      <c r="AW4" s="611"/>
      <c r="AX4" s="611"/>
      <c r="AY4" s="611"/>
      <c r="AZ4" s="611"/>
      <c r="BA4" s="611"/>
      <c r="BB4" s="611"/>
      <c r="BC4" s="611"/>
      <c r="BD4" s="611"/>
      <c r="BE4" s="611"/>
      <c r="BF4" s="611"/>
      <c r="BG4" s="611"/>
      <c r="BH4" s="611"/>
    </row>
    <row r="5" spans="1:60" x14ac:dyDescent="0.25">
      <c r="A5" s="613"/>
      <c r="B5" s="613"/>
      <c r="C5" s="613"/>
      <c r="D5" s="613"/>
      <c r="E5" s="613"/>
      <c r="F5" s="613"/>
      <c r="G5" s="613"/>
      <c r="H5" s="613"/>
      <c r="I5" s="613"/>
      <c r="J5" s="613"/>
      <c r="K5" s="613"/>
      <c r="L5" s="613"/>
      <c r="M5" s="613"/>
      <c r="N5" s="613"/>
      <c r="O5" s="613"/>
      <c r="P5" s="613"/>
      <c r="Q5" s="613"/>
      <c r="R5" s="613"/>
      <c r="S5" s="613"/>
      <c r="T5" s="613"/>
      <c r="U5" s="613"/>
      <c r="V5" s="613"/>
      <c r="W5" s="613"/>
      <c r="X5" s="613"/>
      <c r="Y5" s="613"/>
      <c r="Z5" s="613"/>
      <c r="AA5" s="613"/>
      <c r="AB5" s="613"/>
      <c r="AC5" s="613"/>
      <c r="AD5" s="613"/>
      <c r="AE5" s="613"/>
      <c r="AF5" s="613"/>
      <c r="AG5" s="613"/>
      <c r="AH5" s="613"/>
      <c r="AI5" s="613"/>
      <c r="AJ5" s="613"/>
      <c r="AK5" s="613"/>
      <c r="AL5" s="613"/>
      <c r="AM5" s="613"/>
      <c r="AN5" s="613"/>
      <c r="AO5" s="613"/>
      <c r="AP5" s="613"/>
      <c r="AQ5" s="613"/>
      <c r="AR5" s="613">
        <v>2023</v>
      </c>
      <c r="AS5" s="613"/>
      <c r="AT5" s="613"/>
      <c r="AU5" s="613"/>
      <c r="AV5" s="745">
        <v>2024</v>
      </c>
      <c r="AW5" s="746"/>
      <c r="AX5" s="746"/>
      <c r="AY5" s="747"/>
      <c r="AZ5" s="745">
        <v>2025</v>
      </c>
      <c r="BA5" s="746"/>
      <c r="BB5" s="746"/>
      <c r="BC5" s="747"/>
      <c r="BD5" s="748">
        <v>2026</v>
      </c>
      <c r="BE5" s="748">
        <v>2027</v>
      </c>
      <c r="BF5" s="750">
        <v>2028</v>
      </c>
      <c r="BG5" s="748">
        <v>2029</v>
      </c>
      <c r="BH5" s="612">
        <v>2030</v>
      </c>
    </row>
    <row r="6" spans="1:60" ht="25.5" customHeight="1" x14ac:dyDescent="0.25">
      <c r="A6" s="613"/>
      <c r="B6" s="613"/>
      <c r="C6" s="613"/>
      <c r="D6" s="613"/>
      <c r="E6" s="613"/>
      <c r="F6" s="613"/>
      <c r="G6" s="613"/>
      <c r="H6" s="613"/>
      <c r="I6" s="613"/>
      <c r="J6" s="613"/>
      <c r="K6" s="613"/>
      <c r="L6" s="613"/>
      <c r="M6" s="613"/>
      <c r="N6" s="613"/>
      <c r="O6" s="613"/>
      <c r="P6" s="613"/>
      <c r="Q6" s="613"/>
      <c r="R6" s="613"/>
      <c r="S6" s="613"/>
      <c r="T6" s="613"/>
      <c r="U6" s="613"/>
      <c r="V6" s="613"/>
      <c r="W6" s="613"/>
      <c r="X6" s="613"/>
      <c r="Y6" s="613"/>
      <c r="Z6" s="613"/>
      <c r="AA6" s="613"/>
      <c r="AB6" s="613"/>
      <c r="AC6" s="613"/>
      <c r="AD6" s="613"/>
      <c r="AE6" s="613"/>
      <c r="AF6" s="613"/>
      <c r="AG6" s="613"/>
      <c r="AH6" s="613"/>
      <c r="AI6" s="613"/>
      <c r="AJ6" s="613"/>
      <c r="AK6" s="613"/>
      <c r="AL6" s="613"/>
      <c r="AM6" s="613"/>
      <c r="AN6" s="613"/>
      <c r="AO6" s="613"/>
      <c r="AP6" s="613"/>
      <c r="AQ6" s="613"/>
      <c r="AR6" s="467" t="s">
        <v>511</v>
      </c>
      <c r="AS6" s="467" t="s">
        <v>512</v>
      </c>
      <c r="AT6" s="467" t="s">
        <v>513</v>
      </c>
      <c r="AU6" s="467" t="s">
        <v>514</v>
      </c>
      <c r="AV6" s="467" t="s">
        <v>511</v>
      </c>
      <c r="AW6" s="467" t="s">
        <v>512</v>
      </c>
      <c r="AX6" s="467" t="s">
        <v>513</v>
      </c>
      <c r="AY6" s="467" t="s">
        <v>514</v>
      </c>
      <c r="AZ6" s="467" t="s">
        <v>511</v>
      </c>
      <c r="BA6" s="467" t="s">
        <v>512</v>
      </c>
      <c r="BB6" s="467" t="s">
        <v>513</v>
      </c>
      <c r="BC6" s="467" t="s">
        <v>514</v>
      </c>
      <c r="BD6" s="749"/>
      <c r="BE6" s="749"/>
      <c r="BF6" s="751"/>
      <c r="BG6" s="749"/>
      <c r="BH6" s="613"/>
    </row>
    <row r="7" spans="1:60" ht="27.75" customHeight="1" x14ac:dyDescent="0.25">
      <c r="A7" s="741" t="s">
        <v>628</v>
      </c>
      <c r="B7" s="741"/>
      <c r="C7" s="741"/>
      <c r="D7" s="741"/>
      <c r="E7" s="741"/>
      <c r="F7" s="742"/>
      <c r="G7" s="743"/>
      <c r="H7" s="743"/>
      <c r="I7" s="743"/>
      <c r="J7" s="743"/>
      <c r="K7" s="743"/>
      <c r="L7" s="743"/>
      <c r="M7" s="743"/>
      <c r="N7" s="743"/>
      <c r="O7" s="743"/>
      <c r="P7" s="743"/>
      <c r="Q7" s="743"/>
      <c r="R7" s="743"/>
      <c r="S7" s="743"/>
      <c r="T7" s="743"/>
      <c r="U7" s="743"/>
      <c r="V7" s="743"/>
      <c r="W7" s="743"/>
      <c r="X7" s="743"/>
      <c r="Y7" s="743"/>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c r="BC7" s="743"/>
      <c r="BD7" s="743"/>
      <c r="BE7" s="743"/>
      <c r="BF7" s="743"/>
      <c r="BG7" s="743"/>
      <c r="BH7" s="743"/>
    </row>
    <row r="8" spans="1:60" x14ac:dyDescent="0.25">
      <c r="A8" s="718" t="s">
        <v>629</v>
      </c>
      <c r="B8" s="718"/>
      <c r="C8" s="718"/>
      <c r="D8" s="718"/>
      <c r="E8" s="718"/>
      <c r="F8" s="728" t="s">
        <v>630</v>
      </c>
      <c r="G8" s="728"/>
      <c r="H8" s="728"/>
      <c r="I8" s="728"/>
      <c r="J8" s="728"/>
      <c r="K8" s="728"/>
      <c r="L8" s="728"/>
      <c r="M8" s="728"/>
      <c r="N8" s="728"/>
      <c r="O8" s="728"/>
      <c r="P8" s="728"/>
      <c r="Q8" s="728"/>
      <c r="R8" s="728"/>
      <c r="S8" s="728"/>
      <c r="T8" s="728"/>
      <c r="U8" s="728"/>
      <c r="V8" s="728"/>
      <c r="W8" s="728"/>
      <c r="X8" s="728"/>
      <c r="Y8" s="728"/>
      <c r="Z8" s="728"/>
      <c r="AA8" s="728"/>
      <c r="AB8" s="726"/>
      <c r="AC8" s="726"/>
      <c r="AD8" s="726"/>
      <c r="AE8" s="726"/>
      <c r="AF8" s="726"/>
      <c r="AG8" s="726"/>
      <c r="AH8" s="726"/>
      <c r="AI8" s="726"/>
      <c r="AJ8" s="726"/>
      <c r="AK8" s="726"/>
      <c r="AL8" s="726"/>
      <c r="AM8" s="726"/>
      <c r="AN8" s="726"/>
      <c r="AO8" s="726"/>
      <c r="AP8" s="726"/>
      <c r="AQ8" s="726"/>
      <c r="AR8" s="469"/>
      <c r="AS8" s="468"/>
      <c r="AT8" s="468"/>
      <c r="AU8" s="468"/>
      <c r="AV8" s="468"/>
      <c r="AW8" s="468"/>
      <c r="AX8" s="468"/>
      <c r="AY8" s="468"/>
      <c r="AZ8" s="468"/>
      <c r="BA8" s="468"/>
      <c r="BB8" s="468"/>
      <c r="BC8" s="468"/>
      <c r="BD8" s="468"/>
      <c r="BE8" s="468"/>
      <c r="BF8" s="468"/>
      <c r="BG8" s="468"/>
      <c r="BH8" s="468"/>
    </row>
    <row r="9" spans="1:60" x14ac:dyDescent="0.25">
      <c r="A9" s="718"/>
      <c r="B9" s="718"/>
      <c r="C9" s="718"/>
      <c r="D9" s="718"/>
      <c r="E9" s="718"/>
      <c r="F9" s="728" t="s">
        <v>631</v>
      </c>
      <c r="G9" s="728"/>
      <c r="H9" s="728"/>
      <c r="I9" s="728"/>
      <c r="J9" s="728"/>
      <c r="K9" s="728"/>
      <c r="L9" s="728"/>
      <c r="M9" s="728"/>
      <c r="N9" s="728"/>
      <c r="O9" s="728"/>
      <c r="P9" s="728"/>
      <c r="Q9" s="728"/>
      <c r="R9" s="728"/>
      <c r="S9" s="728"/>
      <c r="T9" s="728"/>
      <c r="U9" s="728"/>
      <c r="V9" s="728"/>
      <c r="W9" s="728"/>
      <c r="X9" s="728"/>
      <c r="Y9" s="728"/>
      <c r="Z9" s="728"/>
      <c r="AA9" s="728"/>
      <c r="AB9" s="717"/>
      <c r="AC9" s="717"/>
      <c r="AD9" s="717"/>
      <c r="AE9" s="717"/>
      <c r="AF9" s="717"/>
      <c r="AG9" s="717"/>
      <c r="AH9" s="717"/>
      <c r="AI9" s="717"/>
      <c r="AJ9" s="717"/>
      <c r="AK9" s="726"/>
      <c r="AL9" s="726"/>
      <c r="AM9" s="726"/>
      <c r="AN9" s="726"/>
      <c r="AO9" s="726"/>
      <c r="AP9" s="726"/>
      <c r="AQ9" s="726"/>
      <c r="AR9" s="469"/>
      <c r="AS9" s="468"/>
      <c r="AT9" s="468"/>
      <c r="AU9" s="468"/>
      <c r="AV9" s="468"/>
      <c r="AW9" s="468"/>
      <c r="AX9" s="468"/>
      <c r="AY9" s="468"/>
      <c r="AZ9" s="468"/>
      <c r="BA9" s="468"/>
      <c r="BB9" s="468"/>
      <c r="BC9" s="468"/>
      <c r="BD9" s="468"/>
      <c r="BE9" s="468"/>
      <c r="BF9" s="468"/>
      <c r="BG9" s="468"/>
      <c r="BH9" s="468"/>
    </row>
    <row r="10" spans="1:60" x14ac:dyDescent="0.25">
      <c r="A10" s="718" t="s">
        <v>632</v>
      </c>
      <c r="B10" s="718"/>
      <c r="C10" s="718"/>
      <c r="D10" s="718"/>
      <c r="E10" s="718"/>
      <c r="F10" s="728" t="s">
        <v>633</v>
      </c>
      <c r="G10" s="728"/>
      <c r="H10" s="728"/>
      <c r="I10" s="728"/>
      <c r="J10" s="728"/>
      <c r="K10" s="728"/>
      <c r="L10" s="728"/>
      <c r="M10" s="728"/>
      <c r="N10" s="728"/>
      <c r="O10" s="728"/>
      <c r="P10" s="728"/>
      <c r="Q10" s="728"/>
      <c r="R10" s="728"/>
      <c r="S10" s="728"/>
      <c r="T10" s="728"/>
      <c r="U10" s="728"/>
      <c r="V10" s="728"/>
      <c r="W10" s="728"/>
      <c r="X10" s="728"/>
      <c r="Y10" s="728"/>
      <c r="Z10" s="728"/>
      <c r="AA10" s="728"/>
      <c r="AB10" s="729">
        <f>SUM(AR10:BH10)</f>
        <v>0</v>
      </c>
      <c r="AC10" s="731"/>
      <c r="AD10" s="731"/>
      <c r="AE10" s="731"/>
      <c r="AF10" s="731"/>
      <c r="AG10" s="731"/>
      <c r="AH10" s="731"/>
      <c r="AI10" s="731"/>
      <c r="AJ10" s="730"/>
      <c r="AK10" s="732"/>
      <c r="AL10" s="733"/>
      <c r="AM10" s="733"/>
      <c r="AN10" s="733"/>
      <c r="AO10" s="733"/>
      <c r="AP10" s="733"/>
      <c r="AQ10" s="734"/>
      <c r="AR10" s="237">
        <f>32000*'4-1'!B8*Чувствительность!C41*1.2</f>
        <v>0</v>
      </c>
      <c r="AS10" s="468">
        <f>3000*'4-1'!B8*Чувствительность!C41*1.2</f>
        <v>0</v>
      </c>
      <c r="AT10" s="468"/>
      <c r="AU10" s="468"/>
      <c r="AV10" s="468"/>
      <c r="AW10" s="468"/>
      <c r="AX10" s="468"/>
      <c r="AY10" s="468"/>
      <c r="AZ10" s="468"/>
      <c r="BA10" s="468"/>
      <c r="BB10" s="468"/>
      <c r="BC10" s="468"/>
      <c r="BD10" s="468"/>
      <c r="BE10" s="468"/>
      <c r="BF10" s="468"/>
      <c r="BG10" s="468"/>
      <c r="BH10" s="468"/>
    </row>
    <row r="11" spans="1:60" x14ac:dyDescent="0.25">
      <c r="A11" s="718" t="s">
        <v>634</v>
      </c>
      <c r="B11" s="718"/>
      <c r="C11" s="718"/>
      <c r="D11" s="718"/>
      <c r="E11" s="718"/>
      <c r="F11" s="728" t="s">
        <v>635</v>
      </c>
      <c r="G11" s="728"/>
      <c r="H11" s="728"/>
      <c r="I11" s="728"/>
      <c r="J11" s="728"/>
      <c r="K11" s="728"/>
      <c r="L11" s="728"/>
      <c r="M11" s="728"/>
      <c r="N11" s="728"/>
      <c r="O11" s="728"/>
      <c r="P11" s="728"/>
      <c r="Q11" s="728"/>
      <c r="R11" s="728"/>
      <c r="S11" s="728"/>
      <c r="T11" s="728"/>
      <c r="U11" s="728"/>
      <c r="V11" s="728"/>
      <c r="W11" s="728"/>
      <c r="X11" s="728"/>
      <c r="Y11" s="728"/>
      <c r="Z11" s="728"/>
      <c r="AA11" s="728"/>
      <c r="AB11" s="729"/>
      <c r="AC11" s="731"/>
      <c r="AD11" s="731"/>
      <c r="AE11" s="731"/>
      <c r="AF11" s="731"/>
      <c r="AG11" s="731"/>
      <c r="AH11" s="731"/>
      <c r="AI11" s="731"/>
      <c r="AJ11" s="730"/>
      <c r="AK11" s="732"/>
      <c r="AL11" s="733"/>
      <c r="AM11" s="733"/>
      <c r="AN11" s="733"/>
      <c r="AO11" s="733"/>
      <c r="AP11" s="733"/>
      <c r="AQ11" s="734"/>
      <c r="AR11" s="469"/>
      <c r="AS11" s="468"/>
      <c r="AT11" s="468"/>
      <c r="AU11" s="468"/>
      <c r="AV11" s="171"/>
      <c r="AW11" s="468"/>
      <c r="AX11" s="468"/>
      <c r="AY11" s="468"/>
      <c r="AZ11" s="468"/>
      <c r="BA11" s="468"/>
      <c r="BB11" s="468"/>
      <c r="BC11" s="468"/>
      <c r="BD11" s="468"/>
      <c r="BE11" s="468"/>
      <c r="BF11" s="468"/>
      <c r="BG11" s="468"/>
      <c r="BH11" s="468"/>
    </row>
    <row r="12" spans="1:60" x14ac:dyDescent="0.25">
      <c r="A12" s="718" t="s">
        <v>636</v>
      </c>
      <c r="B12" s="718"/>
      <c r="C12" s="718"/>
      <c r="D12" s="718"/>
      <c r="E12" s="718"/>
      <c r="F12" s="728" t="s">
        <v>637</v>
      </c>
      <c r="G12" s="728"/>
      <c r="H12" s="728"/>
      <c r="I12" s="728"/>
      <c r="J12" s="728"/>
      <c r="K12" s="728"/>
      <c r="L12" s="728"/>
      <c r="M12" s="728"/>
      <c r="N12" s="728"/>
      <c r="O12" s="728"/>
      <c r="P12" s="728"/>
      <c r="Q12" s="728"/>
      <c r="R12" s="728"/>
      <c r="S12" s="728"/>
      <c r="T12" s="728"/>
      <c r="U12" s="728"/>
      <c r="V12" s="728"/>
      <c r="W12" s="728"/>
      <c r="X12" s="728"/>
      <c r="Y12" s="728"/>
      <c r="Z12" s="728"/>
      <c r="AA12" s="728"/>
      <c r="AB12" s="735">
        <f>SUM(AR12:BH12)</f>
        <v>17226209.612640001</v>
      </c>
      <c r="AC12" s="736"/>
      <c r="AD12" s="736"/>
      <c r="AE12" s="736"/>
      <c r="AF12" s="736"/>
      <c r="AG12" s="736"/>
      <c r="AH12" s="736"/>
      <c r="AI12" s="736"/>
      <c r="AJ12" s="737"/>
      <c r="AK12" s="738"/>
      <c r="AL12" s="739"/>
      <c r="AM12" s="739"/>
      <c r="AN12" s="739"/>
      <c r="AO12" s="739"/>
      <c r="AP12" s="739"/>
      <c r="AQ12" s="740"/>
      <c r="AR12" s="471">
        <f>(Оборудование!O4+Оборудование!O11)*Чувствительность!C41</f>
        <v>755350.6</v>
      </c>
      <c r="AS12" s="470">
        <f>(Оборудование!P4+Оборудование!P11)*Чувствительность!C41</f>
        <v>7917799.6979999999</v>
      </c>
      <c r="AT12" s="470">
        <f>(Оборудование!Q4+Оборудование!Q11)*Чувствительность!C41</f>
        <v>2860953.9620000003</v>
      </c>
      <c r="AU12" s="470">
        <f>(Оборудование!R4+Оборудование!R11)*Чувствительность!C41</f>
        <v>1072608.96</v>
      </c>
      <c r="AV12" s="470">
        <f>(Оборудование!S4+Оборудование!S11)*Чувствительность!C41</f>
        <v>733943.07630000007</v>
      </c>
      <c r="AW12" s="470">
        <f>(Оборудование!T4+Оборудование!T11)*Чувствительность!C41</f>
        <v>2861073.3438759996</v>
      </c>
      <c r="AX12" s="470">
        <f>(Оборудование!U4+Оборудование!U11)*Чувствительность!C41</f>
        <v>186050.696</v>
      </c>
      <c r="AY12" s="470">
        <f>(Оборудование!V4+Оборудование!V11)*Чувствительность!C41</f>
        <v>507147.09270000004</v>
      </c>
      <c r="AZ12" s="470">
        <f>(Оборудование!W4+Оборудование!W11)*Чувствительность!C41</f>
        <v>12300.079764000002</v>
      </c>
      <c r="BA12" s="470">
        <f>(Оборудование!X4+Оборудование!X11)*Чувствительность!C41</f>
        <v>318982.10399999999</v>
      </c>
      <c r="BB12" s="470"/>
      <c r="BC12" s="470"/>
      <c r="BD12" s="468"/>
      <c r="BE12" s="468"/>
      <c r="BF12" s="468"/>
      <c r="BG12" s="468"/>
      <c r="BH12" s="468"/>
    </row>
    <row r="13" spans="1:60" x14ac:dyDescent="0.25">
      <c r="A13" s="718" t="s">
        <v>638</v>
      </c>
      <c r="B13" s="718"/>
      <c r="C13" s="718"/>
      <c r="D13" s="718"/>
      <c r="E13" s="718"/>
      <c r="F13" s="728" t="s">
        <v>639</v>
      </c>
      <c r="G13" s="728"/>
      <c r="H13" s="728"/>
      <c r="I13" s="728"/>
      <c r="J13" s="728"/>
      <c r="K13" s="728"/>
      <c r="L13" s="728"/>
      <c r="M13" s="728"/>
      <c r="N13" s="728"/>
      <c r="O13" s="728"/>
      <c r="P13" s="728"/>
      <c r="Q13" s="728"/>
      <c r="R13" s="728"/>
      <c r="S13" s="728"/>
      <c r="T13" s="728"/>
      <c r="U13" s="728"/>
      <c r="V13" s="728"/>
      <c r="W13" s="728"/>
      <c r="X13" s="728"/>
      <c r="Y13" s="728"/>
      <c r="Z13" s="728"/>
      <c r="AA13" s="728"/>
      <c r="AB13" s="729">
        <f>SUM(AR13:BH13)</f>
        <v>0</v>
      </c>
      <c r="AC13" s="731"/>
      <c r="AD13" s="731"/>
      <c r="AE13" s="731"/>
      <c r="AF13" s="731"/>
      <c r="AG13" s="731"/>
      <c r="AH13" s="731"/>
      <c r="AI13" s="731"/>
      <c r="AJ13" s="730"/>
      <c r="AK13" s="732"/>
      <c r="AL13" s="733"/>
      <c r="AM13" s="733"/>
      <c r="AN13" s="733"/>
      <c r="AO13" s="733"/>
      <c r="AP13" s="733"/>
      <c r="AQ13" s="734"/>
      <c r="AR13" s="469"/>
      <c r="AS13" s="468">
        <f>317520*'4-1'!B8*Чувствительность!C41*1.2</f>
        <v>0</v>
      </c>
      <c r="AT13" s="468">
        <f>63360*'4-1'!B8*Чувствительность!C41*1.2</f>
        <v>0</v>
      </c>
      <c r="AU13" s="468">
        <f>17280*'4-1'!B8*Чувствительность!C41*1.2</f>
        <v>0</v>
      </c>
      <c r="AV13" s="468">
        <f>33700*'4-1'!B8*Чувствительность!C41*1.2</f>
        <v>0</v>
      </c>
      <c r="AW13" s="468">
        <f>149846*'4-1'!B8*Чувствительность!C41*1.2</f>
        <v>0</v>
      </c>
      <c r="AX13" s="468">
        <f>10681*'4-1'!B8*Чувствительность!C41*1.2</f>
        <v>0</v>
      </c>
      <c r="AY13" s="468">
        <f>3020*'4-1'!B8*Чувствительность!C41*1.2</f>
        <v>0</v>
      </c>
      <c r="AZ13" s="468">
        <f>2000*'4-1'!B8*Чувствительность!C41*1.2</f>
        <v>0</v>
      </c>
      <c r="BA13" s="468">
        <f>8382*'4-1'!B8*Чувствительность!C41*1.2</f>
        <v>0</v>
      </c>
      <c r="BB13" s="468">
        <f>1000*'4-1'!B8*Чувствительность!C41*1.2</f>
        <v>0</v>
      </c>
      <c r="BC13" s="468"/>
      <c r="BD13" s="468"/>
      <c r="BE13" s="468"/>
      <c r="BF13" s="468"/>
      <c r="BG13" s="468"/>
      <c r="BH13" s="468"/>
    </row>
    <row r="14" spans="1:60" x14ac:dyDescent="0.25">
      <c r="A14" s="718" t="s">
        <v>640</v>
      </c>
      <c r="B14" s="718"/>
      <c r="C14" s="718"/>
      <c r="D14" s="718"/>
      <c r="E14" s="718"/>
      <c r="F14" s="728" t="s">
        <v>641</v>
      </c>
      <c r="G14" s="728"/>
      <c r="H14" s="728"/>
      <c r="I14" s="728"/>
      <c r="J14" s="728"/>
      <c r="K14" s="728"/>
      <c r="L14" s="728"/>
      <c r="M14" s="728"/>
      <c r="N14" s="728"/>
      <c r="O14" s="728"/>
      <c r="P14" s="728"/>
      <c r="Q14" s="728"/>
      <c r="R14" s="728"/>
      <c r="S14" s="728"/>
      <c r="T14" s="728"/>
      <c r="U14" s="728"/>
      <c r="V14" s="728"/>
      <c r="W14" s="728"/>
      <c r="X14" s="728"/>
      <c r="Y14" s="728"/>
      <c r="Z14" s="728"/>
      <c r="AA14" s="728"/>
      <c r="AB14" s="717"/>
      <c r="AC14" s="717"/>
      <c r="AD14" s="717"/>
      <c r="AE14" s="717"/>
      <c r="AF14" s="717"/>
      <c r="AG14" s="717"/>
      <c r="AH14" s="717"/>
      <c r="AI14" s="717"/>
      <c r="AJ14" s="717"/>
      <c r="AK14" s="726"/>
      <c r="AL14" s="726"/>
      <c r="AM14" s="726"/>
      <c r="AN14" s="726"/>
      <c r="AO14" s="726"/>
      <c r="AP14" s="726"/>
      <c r="AQ14" s="726"/>
      <c r="AR14" s="469"/>
      <c r="AS14" s="468"/>
      <c r="AT14" s="468"/>
      <c r="AU14" s="468"/>
      <c r="AV14" s="468"/>
      <c r="AW14" s="468"/>
      <c r="AX14" s="468"/>
      <c r="AY14" s="468"/>
      <c r="AZ14" s="468"/>
      <c r="BA14" s="468"/>
      <c r="BB14" s="468"/>
      <c r="BC14" s="468"/>
      <c r="BD14" s="468"/>
      <c r="BE14" s="468"/>
      <c r="BF14" s="468"/>
      <c r="BG14" s="468"/>
      <c r="BH14" s="468"/>
    </row>
    <row r="15" spans="1:60" x14ac:dyDescent="0.25">
      <c r="A15" s="718" t="s">
        <v>642</v>
      </c>
      <c r="B15" s="718"/>
      <c r="C15" s="718"/>
      <c r="D15" s="718"/>
      <c r="E15" s="718"/>
      <c r="F15" s="728" t="s">
        <v>643</v>
      </c>
      <c r="G15" s="728"/>
      <c r="H15" s="728"/>
      <c r="I15" s="728"/>
      <c r="J15" s="728"/>
      <c r="K15" s="728"/>
      <c r="L15" s="728"/>
      <c r="M15" s="728"/>
      <c r="N15" s="728"/>
      <c r="O15" s="728"/>
      <c r="P15" s="728"/>
      <c r="Q15" s="728"/>
      <c r="R15" s="728"/>
      <c r="S15" s="728"/>
      <c r="T15" s="728"/>
      <c r="U15" s="728"/>
      <c r="V15" s="728"/>
      <c r="W15" s="728"/>
      <c r="X15" s="728"/>
      <c r="Y15" s="728"/>
      <c r="Z15" s="728"/>
      <c r="AA15" s="728"/>
      <c r="AB15" s="729"/>
      <c r="AC15" s="730"/>
      <c r="AD15" s="172"/>
      <c r="AE15" s="172"/>
      <c r="AF15" s="172"/>
      <c r="AG15" s="172"/>
      <c r="AH15" s="172"/>
      <c r="AI15" s="172"/>
      <c r="AJ15" s="172"/>
      <c r="AK15" s="172"/>
      <c r="AL15" s="172"/>
      <c r="AM15" s="172"/>
      <c r="AN15" s="172"/>
      <c r="AO15" s="172"/>
      <c r="AP15" s="172"/>
      <c r="AQ15" s="172"/>
      <c r="AR15" s="729" t="s">
        <v>977</v>
      </c>
      <c r="AS15" s="731"/>
      <c r="AT15" s="731"/>
      <c r="AU15" s="731"/>
      <c r="AV15" s="731"/>
      <c r="AW15" s="731"/>
      <c r="AX15" s="731"/>
      <c r="AY15" s="731"/>
      <c r="AZ15" s="731"/>
      <c r="BA15" s="731"/>
      <c r="BB15" s="731"/>
      <c r="BC15" s="731"/>
      <c r="BD15" s="731"/>
      <c r="BE15" s="731"/>
      <c r="BF15" s="731"/>
      <c r="BG15" s="731"/>
      <c r="BH15" s="730"/>
    </row>
    <row r="16" spans="1:60" x14ac:dyDescent="0.25">
      <c r="A16" s="718" t="s">
        <v>644</v>
      </c>
      <c r="B16" s="718"/>
      <c r="C16" s="718"/>
      <c r="D16" s="718"/>
      <c r="E16" s="718"/>
      <c r="F16" s="728" t="s">
        <v>645</v>
      </c>
      <c r="G16" s="728"/>
      <c r="H16" s="728"/>
      <c r="I16" s="728"/>
      <c r="J16" s="728"/>
      <c r="K16" s="728"/>
      <c r="L16" s="728"/>
      <c r="M16" s="728"/>
      <c r="N16" s="728"/>
      <c r="O16" s="728"/>
      <c r="P16" s="728"/>
      <c r="Q16" s="728"/>
      <c r="R16" s="728"/>
      <c r="S16" s="728"/>
      <c r="T16" s="728"/>
      <c r="U16" s="728"/>
      <c r="V16" s="728"/>
      <c r="W16" s="728"/>
      <c r="X16" s="728"/>
      <c r="Y16" s="728"/>
      <c r="Z16" s="728"/>
      <c r="AA16" s="728"/>
      <c r="AB16" s="729"/>
      <c r="AC16" s="730"/>
      <c r="AD16" s="172"/>
      <c r="AE16" s="172"/>
      <c r="AF16" s="172"/>
      <c r="AG16" s="172"/>
      <c r="AH16" s="172"/>
      <c r="AI16" s="172"/>
      <c r="AJ16" s="172"/>
      <c r="AK16" s="172"/>
      <c r="AL16" s="172"/>
      <c r="AM16" s="172"/>
      <c r="AN16" s="172"/>
      <c r="AO16" s="172"/>
      <c r="AP16" s="172"/>
      <c r="AQ16" s="172"/>
      <c r="AR16" s="729" t="s">
        <v>977</v>
      </c>
      <c r="AS16" s="731"/>
      <c r="AT16" s="731"/>
      <c r="AU16" s="731"/>
      <c r="AV16" s="731"/>
      <c r="AW16" s="731"/>
      <c r="AX16" s="731"/>
      <c r="AY16" s="731"/>
      <c r="AZ16" s="731"/>
      <c r="BA16" s="731"/>
      <c r="BB16" s="731"/>
      <c r="BC16" s="731"/>
      <c r="BD16" s="731"/>
      <c r="BE16" s="731"/>
      <c r="BF16" s="731"/>
      <c r="BG16" s="731"/>
      <c r="BH16" s="730"/>
    </row>
    <row r="17" spans="1:60" ht="15" customHeight="1" x14ac:dyDescent="0.25">
      <c r="A17" s="718" t="s">
        <v>646</v>
      </c>
      <c r="B17" s="718"/>
      <c r="C17" s="718"/>
      <c r="D17" s="718"/>
      <c r="E17" s="718"/>
      <c r="F17" s="728" t="s">
        <v>647</v>
      </c>
      <c r="G17" s="728"/>
      <c r="H17" s="728"/>
      <c r="I17" s="728"/>
      <c r="J17" s="728"/>
      <c r="K17" s="728"/>
      <c r="L17" s="728"/>
      <c r="M17" s="728"/>
      <c r="N17" s="728"/>
      <c r="O17" s="728"/>
      <c r="P17" s="728"/>
      <c r="Q17" s="728"/>
      <c r="R17" s="728"/>
      <c r="S17" s="728"/>
      <c r="T17" s="728"/>
      <c r="U17" s="728"/>
      <c r="V17" s="728"/>
      <c r="W17" s="728"/>
      <c r="X17" s="728"/>
      <c r="Y17" s="728"/>
      <c r="Z17" s="728"/>
      <c r="AA17" s="728"/>
      <c r="AB17" s="717"/>
      <c r="AC17" s="717"/>
      <c r="AD17" s="717"/>
      <c r="AE17" s="717"/>
      <c r="AF17" s="717"/>
      <c r="AG17" s="717"/>
      <c r="AH17" s="717"/>
      <c r="AI17" s="717"/>
      <c r="AJ17" s="717"/>
      <c r="AK17" s="726"/>
      <c r="AL17" s="726"/>
      <c r="AM17" s="726"/>
      <c r="AN17" s="726"/>
      <c r="AO17" s="726"/>
      <c r="AP17" s="726"/>
      <c r="AQ17" s="726"/>
      <c r="AR17" s="469"/>
      <c r="AS17" s="469"/>
      <c r="AT17" s="469"/>
      <c r="AU17" s="469"/>
      <c r="AV17" s="469"/>
      <c r="AW17" s="469"/>
      <c r="AX17" s="469"/>
      <c r="AY17" s="469"/>
      <c r="AZ17" s="469"/>
      <c r="BA17" s="469"/>
      <c r="BB17" s="469" t="s">
        <v>1006</v>
      </c>
      <c r="BC17" s="469"/>
      <c r="BD17" s="469"/>
      <c r="BE17" s="469"/>
      <c r="BF17" s="469"/>
      <c r="BG17" s="469"/>
      <c r="BH17" s="469"/>
    </row>
    <row r="18" spans="1:60" x14ac:dyDescent="0.25">
      <c r="A18" s="718" t="s">
        <v>648</v>
      </c>
      <c r="B18" s="718"/>
      <c r="C18" s="718"/>
      <c r="D18" s="718"/>
      <c r="E18" s="718"/>
      <c r="F18" s="728" t="s">
        <v>649</v>
      </c>
      <c r="G18" s="728"/>
      <c r="H18" s="728"/>
      <c r="I18" s="728"/>
      <c r="J18" s="728"/>
      <c r="K18" s="728"/>
      <c r="L18" s="728"/>
      <c r="M18" s="728"/>
      <c r="N18" s="728"/>
      <c r="O18" s="728"/>
      <c r="P18" s="728"/>
      <c r="Q18" s="728"/>
      <c r="R18" s="728"/>
      <c r="S18" s="728"/>
      <c r="T18" s="728"/>
      <c r="U18" s="728"/>
      <c r="V18" s="728"/>
      <c r="W18" s="728"/>
      <c r="X18" s="728"/>
      <c r="Y18" s="728"/>
      <c r="Z18" s="728"/>
      <c r="AA18" s="728"/>
      <c r="AB18" s="717"/>
      <c r="AC18" s="717"/>
      <c r="AD18" s="717"/>
      <c r="AE18" s="717"/>
      <c r="AF18" s="717"/>
      <c r="AG18" s="717"/>
      <c r="AH18" s="717"/>
      <c r="AI18" s="717"/>
      <c r="AJ18" s="717"/>
      <c r="AK18" s="726"/>
      <c r="AL18" s="726"/>
      <c r="AM18" s="726"/>
      <c r="AN18" s="726"/>
      <c r="AO18" s="726"/>
      <c r="AP18" s="726"/>
      <c r="AQ18" s="726"/>
      <c r="AR18" s="469"/>
      <c r="AS18" s="469"/>
      <c r="AT18" s="469"/>
      <c r="AU18" s="469"/>
      <c r="AV18" s="469"/>
      <c r="AW18" s="469"/>
      <c r="AX18" s="469"/>
      <c r="AY18" s="469"/>
      <c r="AZ18" s="469"/>
      <c r="BA18" s="469"/>
      <c r="BB18" s="469"/>
      <c r="BC18" s="469"/>
      <c r="BD18" s="469" t="s">
        <v>1007</v>
      </c>
      <c r="BE18" s="469"/>
      <c r="BF18" s="469"/>
      <c r="BG18" s="469"/>
      <c r="BH18" s="469"/>
    </row>
    <row r="19" spans="1:60" x14ac:dyDescent="0.25">
      <c r="A19" s="718"/>
      <c r="B19" s="718"/>
      <c r="C19" s="718"/>
      <c r="D19" s="718"/>
      <c r="E19" s="718"/>
      <c r="F19" s="728" t="s">
        <v>470</v>
      </c>
      <c r="G19" s="728"/>
      <c r="H19" s="728"/>
      <c r="I19" s="728"/>
      <c r="J19" s="728"/>
      <c r="K19" s="728"/>
      <c r="L19" s="728"/>
      <c r="M19" s="728"/>
      <c r="N19" s="728"/>
      <c r="O19" s="728"/>
      <c r="P19" s="728"/>
      <c r="Q19" s="728"/>
      <c r="R19" s="728"/>
      <c r="S19" s="728"/>
      <c r="T19" s="728"/>
      <c r="U19" s="728"/>
      <c r="V19" s="728"/>
      <c r="W19" s="728"/>
      <c r="X19" s="728"/>
      <c r="Y19" s="728"/>
      <c r="Z19" s="728"/>
      <c r="AA19" s="728"/>
      <c r="AB19" s="717"/>
      <c r="AC19" s="717"/>
      <c r="AD19" s="717"/>
      <c r="AE19" s="717"/>
      <c r="AF19" s="717"/>
      <c r="AG19" s="717"/>
      <c r="AH19" s="717"/>
      <c r="AI19" s="717"/>
      <c r="AJ19" s="717"/>
      <c r="AK19" s="726"/>
      <c r="AL19" s="726"/>
      <c r="AM19" s="726"/>
      <c r="AN19" s="726"/>
      <c r="AO19" s="726"/>
      <c r="AP19" s="726"/>
      <c r="AQ19" s="726"/>
      <c r="AR19" s="469"/>
      <c r="AS19" s="468"/>
      <c r="AT19" s="468"/>
      <c r="AU19" s="468"/>
      <c r="AV19" s="468"/>
      <c r="AW19" s="468"/>
      <c r="AX19" s="468"/>
      <c r="AY19" s="468"/>
      <c r="AZ19" s="468"/>
      <c r="BA19" s="468"/>
      <c r="BB19" s="468"/>
      <c r="BC19" s="468"/>
      <c r="BD19" s="468"/>
      <c r="BE19" s="468"/>
      <c r="BF19" s="468"/>
      <c r="BG19" s="468"/>
      <c r="BH19" s="468"/>
    </row>
    <row r="20" spans="1:60" x14ac:dyDescent="0.25">
      <c r="A20" s="718" t="s">
        <v>650</v>
      </c>
      <c r="B20" s="718"/>
      <c r="C20" s="718"/>
      <c r="D20" s="718"/>
      <c r="E20" s="718"/>
      <c r="F20" s="728" t="s">
        <v>651</v>
      </c>
      <c r="G20" s="728"/>
      <c r="H20" s="728"/>
      <c r="I20" s="728"/>
      <c r="J20" s="728"/>
      <c r="K20" s="728"/>
      <c r="L20" s="728"/>
      <c r="M20" s="728"/>
      <c r="N20" s="728"/>
      <c r="O20" s="728"/>
      <c r="P20" s="728"/>
      <c r="Q20" s="728"/>
      <c r="R20" s="728"/>
      <c r="S20" s="728"/>
      <c r="T20" s="728"/>
      <c r="U20" s="728"/>
      <c r="V20" s="728"/>
      <c r="W20" s="728"/>
      <c r="X20" s="728"/>
      <c r="Y20" s="728"/>
      <c r="Z20" s="728"/>
      <c r="AA20" s="728"/>
      <c r="AB20" s="717"/>
      <c r="AC20" s="717"/>
      <c r="AD20" s="717"/>
      <c r="AE20" s="717"/>
      <c r="AF20" s="717"/>
      <c r="AG20" s="717"/>
      <c r="AH20" s="717"/>
      <c r="AI20" s="717"/>
      <c r="AJ20" s="717"/>
      <c r="AK20" s="726"/>
      <c r="AL20" s="726"/>
      <c r="AM20" s="726"/>
      <c r="AN20" s="726"/>
      <c r="AO20" s="726"/>
      <c r="AP20" s="726"/>
      <c r="AQ20" s="726"/>
      <c r="AR20" s="469"/>
      <c r="AS20" s="468"/>
      <c r="AT20" s="468"/>
      <c r="AU20" s="468"/>
      <c r="AV20" s="468"/>
      <c r="AW20" s="468"/>
      <c r="AX20" s="468"/>
      <c r="AY20" s="468"/>
      <c r="AZ20" s="468"/>
      <c r="BA20" s="468"/>
      <c r="BB20" s="468"/>
      <c r="BC20" s="468"/>
      <c r="BD20" s="468"/>
      <c r="BE20" s="468"/>
      <c r="BF20" s="468"/>
      <c r="BG20" s="468"/>
      <c r="BH20" s="468"/>
    </row>
    <row r="21" spans="1:60" x14ac:dyDescent="0.25">
      <c r="A21" s="718"/>
      <c r="B21" s="718"/>
      <c r="C21" s="718"/>
      <c r="D21" s="718"/>
      <c r="E21" s="718"/>
      <c r="F21" s="728" t="s">
        <v>470</v>
      </c>
      <c r="G21" s="728"/>
      <c r="H21" s="728"/>
      <c r="I21" s="728"/>
      <c r="J21" s="728"/>
      <c r="K21" s="728"/>
      <c r="L21" s="728"/>
      <c r="M21" s="728"/>
      <c r="N21" s="728"/>
      <c r="O21" s="728"/>
      <c r="P21" s="728"/>
      <c r="Q21" s="728"/>
      <c r="R21" s="728"/>
      <c r="S21" s="728"/>
      <c r="T21" s="728"/>
      <c r="U21" s="728"/>
      <c r="V21" s="728"/>
      <c r="W21" s="728"/>
      <c r="X21" s="728"/>
      <c r="Y21" s="728"/>
      <c r="Z21" s="728"/>
      <c r="AA21" s="728"/>
      <c r="AB21" s="717"/>
      <c r="AC21" s="717"/>
      <c r="AD21" s="717"/>
      <c r="AE21" s="717"/>
      <c r="AF21" s="717"/>
      <c r="AG21" s="717"/>
      <c r="AH21" s="717"/>
      <c r="AI21" s="717"/>
      <c r="AJ21" s="717"/>
      <c r="AK21" s="726"/>
      <c r="AL21" s="726"/>
      <c r="AM21" s="726"/>
      <c r="AN21" s="726"/>
      <c r="AO21" s="726"/>
      <c r="AP21" s="726"/>
      <c r="AQ21" s="726"/>
      <c r="AR21" s="469"/>
      <c r="AS21" s="468"/>
      <c r="AT21" s="468"/>
      <c r="AU21" s="468"/>
      <c r="AV21" s="468"/>
      <c r="AW21" s="468"/>
      <c r="AX21" s="468"/>
      <c r="AY21" s="468"/>
      <c r="AZ21" s="468"/>
      <c r="BA21" s="468"/>
      <c r="BB21" s="468"/>
      <c r="BC21" s="468"/>
      <c r="BD21" s="468"/>
      <c r="BE21" s="468"/>
      <c r="BF21" s="468"/>
      <c r="BG21" s="468"/>
      <c r="BH21" s="468"/>
    </row>
    <row r="22" spans="1:60" x14ac:dyDescent="0.25">
      <c r="A22" s="718" t="s">
        <v>652</v>
      </c>
      <c r="B22" s="718"/>
      <c r="C22" s="718"/>
      <c r="D22" s="718"/>
      <c r="E22" s="718"/>
      <c r="F22" s="719" t="s">
        <v>653</v>
      </c>
      <c r="G22" s="719"/>
      <c r="H22" s="719"/>
      <c r="I22" s="719"/>
      <c r="J22" s="719"/>
      <c r="K22" s="719"/>
      <c r="L22" s="719"/>
      <c r="M22" s="719"/>
      <c r="N22" s="719"/>
      <c r="O22" s="719"/>
      <c r="P22" s="719"/>
      <c r="Q22" s="719"/>
      <c r="R22" s="719"/>
      <c r="S22" s="719"/>
      <c r="T22" s="719"/>
      <c r="U22" s="719"/>
      <c r="V22" s="719"/>
      <c r="W22" s="719"/>
      <c r="X22" s="719"/>
      <c r="Y22" s="719"/>
      <c r="Z22" s="719"/>
      <c r="AA22" s="719"/>
      <c r="AB22" s="717"/>
      <c r="AC22" s="717"/>
      <c r="AD22" s="717"/>
      <c r="AE22" s="717"/>
      <c r="AF22" s="717"/>
      <c r="AG22" s="717"/>
      <c r="AH22" s="717"/>
      <c r="AI22" s="717"/>
      <c r="AJ22" s="717"/>
      <c r="AK22" s="726"/>
      <c r="AL22" s="726"/>
      <c r="AM22" s="726"/>
      <c r="AN22" s="726"/>
      <c r="AO22" s="726"/>
      <c r="AP22" s="726"/>
      <c r="AQ22" s="726"/>
      <c r="AR22" s="469"/>
      <c r="AS22" s="468"/>
      <c r="AT22" s="468"/>
      <c r="AU22" s="468"/>
      <c r="AV22" s="468"/>
      <c r="AW22" s="468"/>
      <c r="AX22" s="468"/>
      <c r="AY22" s="468"/>
      <c r="AZ22" s="468"/>
      <c r="BA22" s="468"/>
      <c r="BB22" s="468"/>
      <c r="BC22" s="468"/>
      <c r="BD22" s="468"/>
      <c r="BE22" s="468"/>
      <c r="BF22" s="468"/>
      <c r="BG22" s="468"/>
      <c r="BH22" s="468"/>
    </row>
    <row r="23" spans="1:60" x14ac:dyDescent="0.25">
      <c r="A23" s="718"/>
      <c r="B23" s="718"/>
      <c r="C23" s="718"/>
      <c r="D23" s="718"/>
      <c r="E23" s="718"/>
      <c r="F23" s="719" t="s">
        <v>470</v>
      </c>
      <c r="G23" s="719"/>
      <c r="H23" s="719"/>
      <c r="I23" s="719"/>
      <c r="J23" s="719"/>
      <c r="K23" s="719"/>
      <c r="L23" s="719"/>
      <c r="M23" s="719"/>
      <c r="N23" s="719"/>
      <c r="O23" s="719"/>
      <c r="P23" s="719"/>
      <c r="Q23" s="719"/>
      <c r="R23" s="719"/>
      <c r="S23" s="719"/>
      <c r="T23" s="719"/>
      <c r="U23" s="719"/>
      <c r="V23" s="719"/>
      <c r="W23" s="719"/>
      <c r="X23" s="719"/>
      <c r="Y23" s="719"/>
      <c r="Z23" s="719"/>
      <c r="AA23" s="719"/>
      <c r="AB23" s="717"/>
      <c r="AC23" s="717"/>
      <c r="AD23" s="717"/>
      <c r="AE23" s="717"/>
      <c r="AF23" s="717"/>
      <c r="AG23" s="717"/>
      <c r="AH23" s="717"/>
      <c r="AI23" s="717"/>
      <c r="AJ23" s="717"/>
      <c r="AK23" s="726"/>
      <c r="AL23" s="726"/>
      <c r="AM23" s="726"/>
      <c r="AN23" s="726"/>
      <c r="AO23" s="726"/>
      <c r="AP23" s="726"/>
      <c r="AQ23" s="726"/>
      <c r="AR23" s="469"/>
      <c r="AS23" s="468"/>
      <c r="AT23" s="468"/>
      <c r="AU23" s="468"/>
      <c r="AV23" s="468"/>
      <c r="AW23" s="468"/>
      <c r="AX23" s="468"/>
      <c r="AY23" s="468"/>
      <c r="AZ23" s="468"/>
      <c r="BA23" s="468"/>
      <c r="BB23" s="468"/>
      <c r="BC23" s="468"/>
      <c r="BD23" s="468"/>
      <c r="BE23" s="468"/>
      <c r="BF23" s="468"/>
      <c r="BG23" s="468"/>
      <c r="BH23" s="468"/>
    </row>
    <row r="24" spans="1:60" x14ac:dyDescent="0.25">
      <c r="A24" s="718" t="s">
        <v>50</v>
      </c>
      <c r="B24" s="718"/>
      <c r="C24" s="718"/>
      <c r="D24" s="718"/>
      <c r="E24" s="718"/>
      <c r="F24" s="719" t="s">
        <v>654</v>
      </c>
      <c r="G24" s="719"/>
      <c r="H24" s="719"/>
      <c r="I24" s="719"/>
      <c r="J24" s="719"/>
      <c r="K24" s="719"/>
      <c r="L24" s="719"/>
      <c r="M24" s="719"/>
      <c r="N24" s="719"/>
      <c r="O24" s="719"/>
      <c r="P24" s="719"/>
      <c r="Q24" s="719"/>
      <c r="R24" s="719"/>
      <c r="S24" s="719"/>
      <c r="T24" s="719"/>
      <c r="U24" s="719"/>
      <c r="V24" s="719"/>
      <c r="W24" s="719"/>
      <c r="X24" s="719"/>
      <c r="Y24" s="719"/>
      <c r="Z24" s="719"/>
      <c r="AA24" s="719"/>
      <c r="AB24" s="717"/>
      <c r="AC24" s="717"/>
      <c r="AD24" s="717"/>
      <c r="AE24" s="717"/>
      <c r="AF24" s="717"/>
      <c r="AG24" s="717"/>
      <c r="AH24" s="717"/>
      <c r="AI24" s="717"/>
      <c r="AJ24" s="717"/>
      <c r="AK24" s="726"/>
      <c r="AL24" s="726"/>
      <c r="AM24" s="726"/>
      <c r="AN24" s="726"/>
      <c r="AO24" s="726"/>
      <c r="AP24" s="726"/>
      <c r="AQ24" s="726"/>
      <c r="AR24" s="469"/>
      <c r="AS24" s="468"/>
      <c r="AT24" s="468"/>
      <c r="AU24" s="468"/>
      <c r="AV24" s="468"/>
      <c r="AW24" s="468"/>
      <c r="AX24" s="468"/>
      <c r="AY24" s="468"/>
      <c r="AZ24" s="468"/>
      <c r="BA24" s="468"/>
      <c r="BB24" s="468"/>
      <c r="BC24" s="468"/>
      <c r="BD24" s="468"/>
      <c r="BE24" s="468"/>
      <c r="BF24" s="468"/>
      <c r="BG24" s="468"/>
      <c r="BH24" s="468"/>
    </row>
    <row r="25" spans="1:60" x14ac:dyDescent="0.25">
      <c r="A25" s="718"/>
      <c r="B25" s="718"/>
      <c r="C25" s="718"/>
      <c r="D25" s="718"/>
      <c r="E25" s="718"/>
      <c r="F25" s="719" t="s">
        <v>655</v>
      </c>
      <c r="G25" s="719"/>
      <c r="H25" s="719"/>
      <c r="I25" s="719"/>
      <c r="J25" s="719"/>
      <c r="K25" s="719"/>
      <c r="L25" s="719"/>
      <c r="M25" s="719"/>
      <c r="N25" s="719"/>
      <c r="O25" s="719"/>
      <c r="P25" s="719"/>
      <c r="Q25" s="719"/>
      <c r="R25" s="719"/>
      <c r="S25" s="719"/>
      <c r="T25" s="719"/>
      <c r="U25" s="719"/>
      <c r="V25" s="719"/>
      <c r="W25" s="719"/>
      <c r="X25" s="719"/>
      <c r="Y25" s="719"/>
      <c r="Z25" s="719"/>
      <c r="AA25" s="719"/>
      <c r="AB25" s="720">
        <f>AB8+AB10+AB12+AB13+AB14++AB15+AB16</f>
        <v>17226209.612640001</v>
      </c>
      <c r="AC25" s="721"/>
      <c r="AD25" s="721"/>
      <c r="AE25" s="721"/>
      <c r="AF25" s="721"/>
      <c r="AG25" s="721"/>
      <c r="AH25" s="721"/>
      <c r="AI25" s="721"/>
      <c r="AJ25" s="722"/>
      <c r="AK25" s="726"/>
      <c r="AL25" s="726"/>
      <c r="AM25" s="726"/>
      <c r="AN25" s="726"/>
      <c r="AO25" s="726"/>
      <c r="AP25" s="726"/>
      <c r="AQ25" s="726"/>
      <c r="AR25" s="468">
        <f>AR8+AR10+AR12+AR13+AR14</f>
        <v>755350.6</v>
      </c>
      <c r="AS25" s="468">
        <f t="shared" ref="AS25:BC25" si="0">AS8+AS10+AS12+AS13+AS14+AS15+AS16</f>
        <v>7917799.6979999999</v>
      </c>
      <c r="AT25" s="468">
        <f t="shared" si="0"/>
        <v>2860953.9620000003</v>
      </c>
      <c r="AU25" s="468">
        <f t="shared" si="0"/>
        <v>1072608.96</v>
      </c>
      <c r="AV25" s="468">
        <f t="shared" si="0"/>
        <v>733943.07630000007</v>
      </c>
      <c r="AW25" s="468">
        <f t="shared" si="0"/>
        <v>2861073.3438759996</v>
      </c>
      <c r="AX25" s="468">
        <f t="shared" si="0"/>
        <v>186050.696</v>
      </c>
      <c r="AY25" s="468">
        <f t="shared" si="0"/>
        <v>507147.09270000004</v>
      </c>
      <c r="AZ25" s="468">
        <f t="shared" si="0"/>
        <v>12300.079764000002</v>
      </c>
      <c r="BA25" s="468">
        <f t="shared" si="0"/>
        <v>318982.10399999999</v>
      </c>
      <c r="BB25" s="468">
        <f t="shared" si="0"/>
        <v>0</v>
      </c>
      <c r="BC25" s="468">
        <f t="shared" si="0"/>
        <v>0</v>
      </c>
      <c r="BD25" s="468"/>
      <c r="BE25" s="468"/>
      <c r="BF25" s="468"/>
      <c r="BG25" s="468"/>
      <c r="BH25" s="468"/>
    </row>
    <row r="26" spans="1:60" x14ac:dyDescent="0.25">
      <c r="A26" s="718"/>
      <c r="B26" s="718"/>
      <c r="C26" s="718"/>
      <c r="D26" s="718"/>
      <c r="E26" s="718"/>
      <c r="F26" s="727" t="s">
        <v>656</v>
      </c>
      <c r="G26" s="727"/>
      <c r="H26" s="727"/>
      <c r="I26" s="727"/>
      <c r="J26" s="727"/>
      <c r="K26" s="727"/>
      <c r="L26" s="727"/>
      <c r="M26" s="727"/>
      <c r="N26" s="727"/>
      <c r="O26" s="727"/>
      <c r="P26" s="727"/>
      <c r="Q26" s="727"/>
      <c r="R26" s="727"/>
      <c r="S26" s="727"/>
      <c r="T26" s="727"/>
      <c r="U26" s="727"/>
      <c r="V26" s="727"/>
      <c r="W26" s="727"/>
      <c r="X26" s="727"/>
      <c r="Y26" s="727"/>
      <c r="Z26" s="727"/>
      <c r="AA26" s="727"/>
      <c r="AB26" s="723"/>
      <c r="AC26" s="724"/>
      <c r="AD26" s="724"/>
      <c r="AE26" s="724"/>
      <c r="AF26" s="724"/>
      <c r="AG26" s="724"/>
      <c r="AH26" s="724"/>
      <c r="AI26" s="724"/>
      <c r="AJ26" s="725"/>
      <c r="AK26" s="726"/>
      <c r="AL26" s="726"/>
      <c r="AM26" s="726"/>
      <c r="AN26" s="726"/>
      <c r="AO26" s="726"/>
      <c r="AP26" s="726"/>
      <c r="AQ26" s="726"/>
      <c r="AR26" s="717">
        <f>SUM(AR25:AU25)</f>
        <v>12606713.220000003</v>
      </c>
      <c r="AS26" s="717"/>
      <c r="AT26" s="717"/>
      <c r="AU26" s="717"/>
      <c r="AV26" s="717">
        <f t="shared" ref="AV26" si="1">SUM(AV25:AY25)</f>
        <v>4288214.2088759998</v>
      </c>
      <c r="AW26" s="717"/>
      <c r="AX26" s="717"/>
      <c r="AY26" s="717"/>
      <c r="AZ26" s="717">
        <f t="shared" ref="AZ26" si="2">SUM(AZ25:BC25)</f>
        <v>331282.18376400002</v>
      </c>
      <c r="BA26" s="717"/>
      <c r="BB26" s="717"/>
      <c r="BC26" s="717"/>
      <c r="BD26" s="469"/>
      <c r="BE26" s="469"/>
      <c r="BF26" s="469"/>
      <c r="BG26" s="469"/>
      <c r="BH26" s="469"/>
    </row>
    <row r="28" spans="1:60" x14ac:dyDescent="0.25">
      <c r="F28" s="167" t="s">
        <v>838</v>
      </c>
    </row>
    <row r="29" spans="1:60" x14ac:dyDescent="0.25">
      <c r="F29" s="167" t="s">
        <v>839</v>
      </c>
    </row>
    <row r="30" spans="1:60" x14ac:dyDescent="0.25">
      <c r="F30" s="167" t="s">
        <v>840</v>
      </c>
    </row>
  </sheetData>
  <mergeCells count="95">
    <mergeCell ref="BH5:BH6"/>
    <mergeCell ref="A1:BH1"/>
    <mergeCell ref="A2:BH2"/>
    <mergeCell ref="A3:BH3"/>
    <mergeCell ref="A4:E6"/>
    <mergeCell ref="F4:AA6"/>
    <mergeCell ref="AB4:AJ6"/>
    <mergeCell ref="AK4:AQ6"/>
    <mergeCell ref="AR4:BH4"/>
    <mergeCell ref="AR5:AU5"/>
    <mergeCell ref="AV5:AY5"/>
    <mergeCell ref="AZ5:BC5"/>
    <mergeCell ref="BD5:BD6"/>
    <mergeCell ref="BE5:BE6"/>
    <mergeCell ref="BF5:BF6"/>
    <mergeCell ref="BG5:BG6"/>
    <mergeCell ref="A7:E7"/>
    <mergeCell ref="F7:BH7"/>
    <mergeCell ref="A8:E8"/>
    <mergeCell ref="F8:AA8"/>
    <mergeCell ref="AB8:AJ8"/>
    <mergeCell ref="AK8:AQ8"/>
    <mergeCell ref="A9:E9"/>
    <mergeCell ref="F9:AA9"/>
    <mergeCell ref="AB9:AJ9"/>
    <mergeCell ref="AK9:AQ9"/>
    <mergeCell ref="A10:E10"/>
    <mergeCell ref="F10:AA10"/>
    <mergeCell ref="AB10:AJ10"/>
    <mergeCell ref="AK10:AQ10"/>
    <mergeCell ref="A11:E11"/>
    <mergeCell ref="F11:AA11"/>
    <mergeCell ref="AB11:AJ11"/>
    <mergeCell ref="AK11:AQ11"/>
    <mergeCell ref="A12:E12"/>
    <mergeCell ref="F12:AA12"/>
    <mergeCell ref="AB12:AJ12"/>
    <mergeCell ref="AK12:AQ12"/>
    <mergeCell ref="A13:E13"/>
    <mergeCell ref="F13:AA13"/>
    <mergeCell ref="AB13:AJ13"/>
    <mergeCell ref="AK13:AQ13"/>
    <mergeCell ref="A14:E14"/>
    <mergeCell ref="F14:AA14"/>
    <mergeCell ref="AB14:AJ14"/>
    <mergeCell ref="AK14:AQ14"/>
    <mergeCell ref="A15:E15"/>
    <mergeCell ref="F15:AA15"/>
    <mergeCell ref="AB15:AC15"/>
    <mergeCell ref="AR15:BH15"/>
    <mergeCell ref="A16:E16"/>
    <mergeCell ref="F16:AA16"/>
    <mergeCell ref="AB16:AC16"/>
    <mergeCell ref="AR16:BH16"/>
    <mergeCell ref="A17:E17"/>
    <mergeCell ref="F17:AA17"/>
    <mergeCell ref="AB17:AJ17"/>
    <mergeCell ref="AK17:AQ17"/>
    <mergeCell ref="A18:E18"/>
    <mergeCell ref="F18:AA18"/>
    <mergeCell ref="AB18:AJ18"/>
    <mergeCell ref="AK18:AQ18"/>
    <mergeCell ref="A19:E19"/>
    <mergeCell ref="F19:AA19"/>
    <mergeCell ref="AB19:AJ19"/>
    <mergeCell ref="AK19:AQ19"/>
    <mergeCell ref="A20:E20"/>
    <mergeCell ref="F20:AA20"/>
    <mergeCell ref="AB20:AJ20"/>
    <mergeCell ref="AK20:AQ20"/>
    <mergeCell ref="A21:E21"/>
    <mergeCell ref="F21:AA21"/>
    <mergeCell ref="AB21:AJ21"/>
    <mergeCell ref="AK21:AQ21"/>
    <mergeCell ref="A22:E22"/>
    <mergeCell ref="F22:AA22"/>
    <mergeCell ref="AB22:AJ22"/>
    <mergeCell ref="AK22:AQ22"/>
    <mergeCell ref="A23:E23"/>
    <mergeCell ref="F23:AA23"/>
    <mergeCell ref="AB23:AJ23"/>
    <mergeCell ref="AK23:AQ23"/>
    <mergeCell ref="A24:E24"/>
    <mergeCell ref="F24:AA24"/>
    <mergeCell ref="AB24:AJ24"/>
    <mergeCell ref="AK24:AQ24"/>
    <mergeCell ref="AR26:AU26"/>
    <mergeCell ref="AV26:AY26"/>
    <mergeCell ref="AZ26:BC26"/>
    <mergeCell ref="A25:E25"/>
    <mergeCell ref="F25:AA25"/>
    <mergeCell ref="AB25:AJ26"/>
    <mergeCell ref="AK25:AQ26"/>
    <mergeCell ref="A26:E26"/>
    <mergeCell ref="F26:AA26"/>
  </mergeCells>
  <pageMargins left="0.7" right="0.7" top="0.75" bottom="0.75" header="0.3" footer="0.3"/>
  <pageSetup paperSize="9" scale="53"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Лист25">
    <pageSetUpPr fitToPage="1"/>
  </sheetPr>
  <dimension ref="A1:BG30"/>
  <sheetViews>
    <sheetView view="pageBreakPreview" zoomScaleNormal="100" zoomScaleSheetLayoutView="100" workbookViewId="0">
      <selection activeCell="G28" sqref="G28"/>
    </sheetView>
  </sheetViews>
  <sheetFormatPr defaultColWidth="9.140625" defaultRowHeight="15" x14ac:dyDescent="0.25"/>
  <cols>
    <col min="1" max="1" width="7" style="163" customWidth="1"/>
    <col min="2" max="2" width="0.28515625" style="163" customWidth="1"/>
    <col min="3" max="5" width="9.140625" style="163" hidden="1" customWidth="1"/>
    <col min="6" max="9" width="9.140625" style="163"/>
    <col min="10" max="10" width="9" style="163" customWidth="1"/>
    <col min="11" max="11" width="9.140625" style="163" hidden="1" customWidth="1"/>
    <col min="12" max="12" width="5.5703125" style="163" hidden="1" customWidth="1"/>
    <col min="13" max="27" width="9.140625" style="163" hidden="1" customWidth="1"/>
    <col min="28" max="28" width="9.140625" style="163"/>
    <col min="29" max="29" width="3.140625" style="163" customWidth="1"/>
    <col min="30" max="42" width="9.140625" style="163" hidden="1" customWidth="1"/>
    <col min="43" max="43" width="9.140625" style="163" customWidth="1"/>
    <col min="44" max="44" width="10" style="163" bestFit="1" customWidth="1"/>
    <col min="45" max="54" width="9.28515625" style="163" bestFit="1" customWidth="1"/>
    <col min="55" max="16384" width="9.140625" style="163"/>
  </cols>
  <sheetData>
    <row r="1" spans="1:59" ht="30" customHeight="1" x14ac:dyDescent="0.25">
      <c r="A1" s="744" t="s">
        <v>1027</v>
      </c>
      <c r="B1" s="744"/>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744"/>
      <c r="AN1" s="744"/>
      <c r="AO1" s="744"/>
      <c r="AP1" s="744"/>
      <c r="AQ1" s="744"/>
      <c r="AR1" s="744"/>
      <c r="AS1" s="744"/>
      <c r="AT1" s="744"/>
      <c r="AU1" s="744"/>
      <c r="AV1" s="744"/>
      <c r="AW1" s="744"/>
      <c r="AX1" s="744"/>
      <c r="AY1" s="744"/>
      <c r="AZ1" s="744"/>
      <c r="BA1" s="744"/>
      <c r="BB1" s="744"/>
      <c r="BC1" s="744"/>
      <c r="BD1" s="744"/>
      <c r="BE1" s="744"/>
      <c r="BF1" s="744"/>
      <c r="BG1" s="744"/>
    </row>
    <row r="2" spans="1:59" ht="15" customHeight="1" x14ac:dyDescent="0.25">
      <c r="A2" s="586" t="s">
        <v>625</v>
      </c>
      <c r="B2" s="586"/>
      <c r="C2" s="586"/>
      <c r="D2" s="586"/>
      <c r="E2" s="586"/>
      <c r="F2" s="586"/>
      <c r="G2" s="586"/>
      <c r="H2" s="586"/>
      <c r="I2" s="586"/>
      <c r="J2" s="586"/>
      <c r="K2" s="586"/>
      <c r="L2" s="586"/>
      <c r="M2" s="586"/>
      <c r="N2" s="586"/>
      <c r="O2" s="586"/>
      <c r="P2" s="586"/>
      <c r="Q2" s="586"/>
      <c r="R2" s="586"/>
      <c r="S2" s="586"/>
      <c r="T2" s="586"/>
      <c r="U2" s="586"/>
      <c r="V2" s="586"/>
      <c r="W2" s="586"/>
      <c r="X2" s="586"/>
      <c r="Y2" s="586"/>
      <c r="Z2" s="586"/>
      <c r="AA2" s="586"/>
      <c r="AB2" s="586"/>
      <c r="AC2" s="586"/>
      <c r="AD2" s="586"/>
      <c r="AE2" s="586"/>
      <c r="AF2" s="586"/>
      <c r="AG2" s="586"/>
      <c r="AH2" s="586"/>
      <c r="AI2" s="586"/>
      <c r="AJ2" s="586"/>
      <c r="AK2" s="586"/>
      <c r="AL2" s="586"/>
      <c r="AM2" s="586"/>
      <c r="AN2" s="586"/>
      <c r="AO2" s="586"/>
      <c r="AP2" s="586"/>
      <c r="AQ2" s="586"/>
      <c r="AR2" s="586"/>
      <c r="AS2" s="586"/>
      <c r="AT2" s="586"/>
      <c r="AU2" s="586"/>
      <c r="AV2" s="586"/>
      <c r="AW2" s="586"/>
      <c r="AX2" s="586"/>
      <c r="AY2" s="586"/>
      <c r="AZ2" s="586"/>
      <c r="BA2" s="586"/>
      <c r="BB2" s="586"/>
      <c r="BC2" s="586"/>
      <c r="BD2" s="586"/>
      <c r="BE2" s="586"/>
      <c r="BF2" s="586"/>
      <c r="BG2" s="586"/>
    </row>
    <row r="3" spans="1:59" x14ac:dyDescent="0.25">
      <c r="A3" s="744" t="s">
        <v>16</v>
      </c>
      <c r="B3" s="744"/>
      <c r="C3" s="744"/>
      <c r="D3" s="744"/>
      <c r="E3" s="744"/>
      <c r="F3" s="744"/>
      <c r="G3" s="744"/>
      <c r="H3" s="744"/>
      <c r="I3" s="744"/>
      <c r="J3" s="744"/>
      <c r="K3" s="744"/>
      <c r="L3" s="744"/>
      <c r="M3" s="744"/>
      <c r="N3" s="744"/>
      <c r="O3" s="744"/>
      <c r="P3" s="744"/>
      <c r="Q3" s="744"/>
      <c r="R3" s="744"/>
      <c r="S3" s="744"/>
      <c r="T3" s="744"/>
      <c r="U3" s="744"/>
      <c r="V3" s="744"/>
      <c r="W3" s="744"/>
      <c r="X3" s="744"/>
      <c r="Y3" s="744"/>
      <c r="Z3" s="744"/>
      <c r="AA3" s="744"/>
      <c r="AB3" s="744"/>
      <c r="AC3" s="744"/>
      <c r="AD3" s="744"/>
      <c r="AE3" s="744"/>
      <c r="AF3" s="744"/>
      <c r="AG3" s="744"/>
      <c r="AH3" s="744"/>
      <c r="AI3" s="744"/>
      <c r="AJ3" s="744"/>
      <c r="AK3" s="744"/>
      <c r="AL3" s="744"/>
      <c r="AM3" s="744"/>
      <c r="AN3" s="744"/>
      <c r="AO3" s="744"/>
      <c r="AP3" s="744"/>
      <c r="AQ3" s="744"/>
      <c r="AR3" s="744"/>
      <c r="AS3" s="744"/>
      <c r="AT3" s="744"/>
      <c r="AU3" s="744"/>
      <c r="AV3" s="744"/>
      <c r="AW3" s="744"/>
      <c r="AX3" s="744"/>
      <c r="AY3" s="744"/>
      <c r="AZ3" s="744"/>
      <c r="BA3" s="744"/>
      <c r="BB3" s="744"/>
      <c r="BC3" s="744"/>
      <c r="BD3" s="744"/>
      <c r="BE3" s="744"/>
      <c r="BF3" s="744"/>
      <c r="BG3" s="744"/>
    </row>
    <row r="4" spans="1:59" ht="15" customHeight="1" x14ac:dyDescent="0.25">
      <c r="A4" s="612" t="s">
        <v>17</v>
      </c>
      <c r="B4" s="613"/>
      <c r="C4" s="613"/>
      <c r="D4" s="613"/>
      <c r="E4" s="613"/>
      <c r="F4" s="612" t="s">
        <v>626</v>
      </c>
      <c r="G4" s="613"/>
      <c r="H4" s="613"/>
      <c r="I4" s="613"/>
      <c r="J4" s="613"/>
      <c r="K4" s="613"/>
      <c r="L4" s="613"/>
      <c r="M4" s="613"/>
      <c r="N4" s="613"/>
      <c r="O4" s="613"/>
      <c r="P4" s="613"/>
      <c r="Q4" s="613"/>
      <c r="R4" s="613"/>
      <c r="S4" s="613"/>
      <c r="T4" s="613"/>
      <c r="U4" s="613"/>
      <c r="V4" s="613"/>
      <c r="W4" s="613"/>
      <c r="X4" s="613"/>
      <c r="Y4" s="613"/>
      <c r="Z4" s="613"/>
      <c r="AA4" s="613"/>
      <c r="AB4" s="612" t="s">
        <v>627</v>
      </c>
      <c r="AC4" s="613"/>
      <c r="AD4" s="613"/>
      <c r="AE4" s="613"/>
      <c r="AF4" s="613"/>
      <c r="AG4" s="613"/>
      <c r="AH4" s="613"/>
      <c r="AI4" s="613"/>
      <c r="AJ4" s="613"/>
      <c r="AK4" s="613"/>
      <c r="AL4" s="613"/>
      <c r="AM4" s="613"/>
      <c r="AN4" s="613"/>
      <c r="AO4" s="613"/>
      <c r="AP4" s="613"/>
      <c r="AQ4" s="611" t="s">
        <v>20</v>
      </c>
      <c r="AR4" s="611"/>
      <c r="AS4" s="611"/>
      <c r="AT4" s="611"/>
      <c r="AU4" s="611"/>
      <c r="AV4" s="611"/>
      <c r="AW4" s="611"/>
      <c r="AX4" s="611"/>
      <c r="AY4" s="611"/>
      <c r="AZ4" s="611"/>
      <c r="BA4" s="611"/>
      <c r="BB4" s="611"/>
      <c r="BC4" s="611"/>
      <c r="BD4" s="611"/>
      <c r="BE4" s="611"/>
      <c r="BF4" s="611"/>
      <c r="BG4" s="611"/>
    </row>
    <row r="5" spans="1:59" x14ac:dyDescent="0.25">
      <c r="A5" s="613"/>
      <c r="B5" s="613"/>
      <c r="C5" s="613"/>
      <c r="D5" s="613"/>
      <c r="E5" s="613"/>
      <c r="F5" s="613"/>
      <c r="G5" s="613"/>
      <c r="H5" s="613"/>
      <c r="I5" s="613"/>
      <c r="J5" s="613"/>
      <c r="K5" s="613"/>
      <c r="L5" s="613"/>
      <c r="M5" s="613"/>
      <c r="N5" s="613"/>
      <c r="O5" s="613"/>
      <c r="P5" s="613"/>
      <c r="Q5" s="613"/>
      <c r="R5" s="613"/>
      <c r="S5" s="613"/>
      <c r="T5" s="613"/>
      <c r="U5" s="613"/>
      <c r="V5" s="613"/>
      <c r="W5" s="613"/>
      <c r="X5" s="613"/>
      <c r="Y5" s="613"/>
      <c r="Z5" s="613"/>
      <c r="AA5" s="613"/>
      <c r="AB5" s="613"/>
      <c r="AC5" s="613"/>
      <c r="AD5" s="613"/>
      <c r="AE5" s="613"/>
      <c r="AF5" s="613"/>
      <c r="AG5" s="613"/>
      <c r="AH5" s="613"/>
      <c r="AI5" s="613"/>
      <c r="AJ5" s="613"/>
      <c r="AK5" s="613"/>
      <c r="AL5" s="613"/>
      <c r="AM5" s="613"/>
      <c r="AN5" s="613"/>
      <c r="AO5" s="613"/>
      <c r="AP5" s="613"/>
      <c r="AQ5" s="613">
        <v>2023</v>
      </c>
      <c r="AR5" s="613"/>
      <c r="AS5" s="613"/>
      <c r="AT5" s="613"/>
      <c r="AU5" s="745">
        <v>2024</v>
      </c>
      <c r="AV5" s="746"/>
      <c r="AW5" s="746"/>
      <c r="AX5" s="747"/>
      <c r="AY5" s="745">
        <v>2025</v>
      </c>
      <c r="AZ5" s="746"/>
      <c r="BA5" s="746"/>
      <c r="BB5" s="747"/>
      <c r="BC5" s="748">
        <v>2026</v>
      </c>
      <c r="BD5" s="748">
        <v>2027</v>
      </c>
      <c r="BE5" s="750">
        <v>2028</v>
      </c>
      <c r="BF5" s="748">
        <v>2029</v>
      </c>
      <c r="BG5" s="612">
        <v>2030</v>
      </c>
    </row>
    <row r="6" spans="1:59" ht="25.5" customHeight="1" x14ac:dyDescent="0.25">
      <c r="A6" s="613"/>
      <c r="B6" s="613"/>
      <c r="C6" s="613"/>
      <c r="D6" s="613"/>
      <c r="E6" s="613"/>
      <c r="F6" s="613"/>
      <c r="G6" s="613"/>
      <c r="H6" s="613"/>
      <c r="I6" s="613"/>
      <c r="J6" s="613"/>
      <c r="K6" s="613"/>
      <c r="L6" s="613"/>
      <c r="M6" s="613"/>
      <c r="N6" s="613"/>
      <c r="O6" s="613"/>
      <c r="P6" s="613"/>
      <c r="Q6" s="613"/>
      <c r="R6" s="613"/>
      <c r="S6" s="613"/>
      <c r="T6" s="613"/>
      <c r="U6" s="613"/>
      <c r="V6" s="613"/>
      <c r="W6" s="613"/>
      <c r="X6" s="613"/>
      <c r="Y6" s="613"/>
      <c r="Z6" s="613"/>
      <c r="AA6" s="613"/>
      <c r="AB6" s="613"/>
      <c r="AC6" s="613"/>
      <c r="AD6" s="613"/>
      <c r="AE6" s="613"/>
      <c r="AF6" s="613"/>
      <c r="AG6" s="613"/>
      <c r="AH6" s="613"/>
      <c r="AI6" s="613"/>
      <c r="AJ6" s="613"/>
      <c r="AK6" s="613"/>
      <c r="AL6" s="613"/>
      <c r="AM6" s="613"/>
      <c r="AN6" s="613"/>
      <c r="AO6" s="613"/>
      <c r="AP6" s="613"/>
      <c r="AQ6" s="164" t="s">
        <v>511</v>
      </c>
      <c r="AR6" s="164" t="s">
        <v>512</v>
      </c>
      <c r="AS6" s="164" t="s">
        <v>513</v>
      </c>
      <c r="AT6" s="164" t="s">
        <v>514</v>
      </c>
      <c r="AU6" s="170" t="s">
        <v>511</v>
      </c>
      <c r="AV6" s="170" t="s">
        <v>512</v>
      </c>
      <c r="AW6" s="170" t="s">
        <v>513</v>
      </c>
      <c r="AX6" s="170" t="s">
        <v>514</v>
      </c>
      <c r="AY6" s="170" t="s">
        <v>511</v>
      </c>
      <c r="AZ6" s="170" t="s">
        <v>512</v>
      </c>
      <c r="BA6" s="170" t="s">
        <v>513</v>
      </c>
      <c r="BB6" s="170" t="s">
        <v>514</v>
      </c>
      <c r="BC6" s="749"/>
      <c r="BD6" s="749"/>
      <c r="BE6" s="751"/>
      <c r="BF6" s="749"/>
      <c r="BG6" s="613"/>
    </row>
    <row r="7" spans="1:59" ht="27.75" customHeight="1" x14ac:dyDescent="0.25">
      <c r="A7" s="741" t="s">
        <v>628</v>
      </c>
      <c r="B7" s="741"/>
      <c r="C7" s="741"/>
      <c r="D7" s="741"/>
      <c r="E7" s="741"/>
      <c r="F7" s="742"/>
      <c r="G7" s="743"/>
      <c r="H7" s="743"/>
      <c r="I7" s="743"/>
      <c r="J7" s="743"/>
      <c r="K7" s="743"/>
      <c r="L7" s="743"/>
      <c r="M7" s="743"/>
      <c r="N7" s="743"/>
      <c r="O7" s="743"/>
      <c r="P7" s="743"/>
      <c r="Q7" s="743"/>
      <c r="R7" s="743"/>
      <c r="S7" s="743"/>
      <c r="T7" s="743"/>
      <c r="U7" s="743"/>
      <c r="V7" s="743"/>
      <c r="W7" s="743"/>
      <c r="X7" s="743"/>
      <c r="Y7" s="743"/>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c r="BC7" s="743"/>
      <c r="BD7" s="743"/>
      <c r="BE7" s="743"/>
      <c r="BF7" s="743"/>
      <c r="BG7" s="743"/>
    </row>
    <row r="8" spans="1:59" x14ac:dyDescent="0.25">
      <c r="A8" s="718" t="s">
        <v>629</v>
      </c>
      <c r="B8" s="718"/>
      <c r="C8" s="718"/>
      <c r="D8" s="718"/>
      <c r="E8" s="718"/>
      <c r="F8" s="728" t="s">
        <v>630</v>
      </c>
      <c r="G8" s="728"/>
      <c r="H8" s="728"/>
      <c r="I8" s="728"/>
      <c r="J8" s="728"/>
      <c r="K8" s="728"/>
      <c r="L8" s="728"/>
      <c r="M8" s="728"/>
      <c r="N8" s="728"/>
      <c r="O8" s="728"/>
      <c r="P8" s="728"/>
      <c r="Q8" s="728"/>
      <c r="R8" s="728"/>
      <c r="S8" s="728"/>
      <c r="T8" s="728"/>
      <c r="U8" s="728"/>
      <c r="V8" s="728"/>
      <c r="W8" s="728"/>
      <c r="X8" s="728"/>
      <c r="Y8" s="728"/>
      <c r="Z8" s="728"/>
      <c r="AA8" s="728"/>
      <c r="AB8" s="726"/>
      <c r="AC8" s="726"/>
      <c r="AD8" s="726"/>
      <c r="AE8" s="726"/>
      <c r="AF8" s="726"/>
      <c r="AG8" s="726"/>
      <c r="AH8" s="726"/>
      <c r="AI8" s="726"/>
      <c r="AJ8" s="726"/>
      <c r="AK8" s="726"/>
      <c r="AL8" s="726"/>
      <c r="AM8" s="726"/>
      <c r="AN8" s="726"/>
      <c r="AO8" s="726"/>
      <c r="AP8" s="726"/>
      <c r="AQ8" s="165"/>
      <c r="AR8" s="344"/>
      <c r="AS8" s="344"/>
      <c r="AT8" s="344"/>
      <c r="AU8" s="344"/>
      <c r="AV8" s="344"/>
      <c r="AW8" s="344"/>
      <c r="AX8" s="344"/>
      <c r="AY8" s="344"/>
      <c r="AZ8" s="344"/>
      <c r="BA8" s="344"/>
      <c r="BB8" s="344"/>
      <c r="BC8" s="344"/>
      <c r="BD8" s="344"/>
      <c r="BE8" s="344"/>
      <c r="BF8" s="344"/>
      <c r="BG8" s="344"/>
    </row>
    <row r="9" spans="1:59" x14ac:dyDescent="0.25">
      <c r="A9" s="718"/>
      <c r="B9" s="718"/>
      <c r="C9" s="718"/>
      <c r="D9" s="718"/>
      <c r="E9" s="718"/>
      <c r="F9" s="728" t="s">
        <v>631</v>
      </c>
      <c r="G9" s="728"/>
      <c r="H9" s="728"/>
      <c r="I9" s="728"/>
      <c r="J9" s="728"/>
      <c r="K9" s="728"/>
      <c r="L9" s="728"/>
      <c r="M9" s="728"/>
      <c r="N9" s="728"/>
      <c r="O9" s="728"/>
      <c r="P9" s="728"/>
      <c r="Q9" s="728"/>
      <c r="R9" s="728"/>
      <c r="S9" s="728"/>
      <c r="T9" s="728"/>
      <c r="U9" s="728"/>
      <c r="V9" s="728"/>
      <c r="W9" s="728"/>
      <c r="X9" s="728"/>
      <c r="Y9" s="728"/>
      <c r="Z9" s="728"/>
      <c r="AA9" s="728"/>
      <c r="AB9" s="717"/>
      <c r="AC9" s="717"/>
      <c r="AD9" s="717"/>
      <c r="AE9" s="717"/>
      <c r="AF9" s="717"/>
      <c r="AG9" s="717"/>
      <c r="AH9" s="717"/>
      <c r="AI9" s="717"/>
      <c r="AJ9" s="717"/>
      <c r="AK9" s="726"/>
      <c r="AL9" s="726"/>
      <c r="AM9" s="726"/>
      <c r="AN9" s="726"/>
      <c r="AO9" s="726"/>
      <c r="AP9" s="726"/>
      <c r="AQ9" s="165"/>
      <c r="AR9" s="344"/>
      <c r="AS9" s="344"/>
      <c r="AT9" s="344"/>
      <c r="AU9" s="344"/>
      <c r="AV9" s="344"/>
      <c r="AW9" s="344"/>
      <c r="AX9" s="344"/>
      <c r="AY9" s="344"/>
      <c r="AZ9" s="344"/>
      <c r="BA9" s="344"/>
      <c r="BB9" s="344"/>
      <c r="BC9" s="344"/>
      <c r="BD9" s="344"/>
      <c r="BE9" s="344"/>
      <c r="BF9" s="344"/>
      <c r="BG9" s="344"/>
    </row>
    <row r="10" spans="1:59" x14ac:dyDescent="0.25">
      <c r="A10" s="718" t="s">
        <v>632</v>
      </c>
      <c r="B10" s="718"/>
      <c r="C10" s="718"/>
      <c r="D10" s="718"/>
      <c r="E10" s="718"/>
      <c r="F10" s="728" t="s">
        <v>633</v>
      </c>
      <c r="G10" s="728"/>
      <c r="H10" s="728"/>
      <c r="I10" s="728"/>
      <c r="J10" s="728"/>
      <c r="K10" s="728"/>
      <c r="L10" s="728"/>
      <c r="M10" s="728"/>
      <c r="N10" s="728"/>
      <c r="O10" s="728"/>
      <c r="P10" s="728"/>
      <c r="Q10" s="728"/>
      <c r="R10" s="728"/>
      <c r="S10" s="728"/>
      <c r="T10" s="728"/>
      <c r="U10" s="728"/>
      <c r="V10" s="728"/>
      <c r="W10" s="728"/>
      <c r="X10" s="728"/>
      <c r="Y10" s="728"/>
      <c r="Z10" s="728"/>
      <c r="AA10" s="728"/>
      <c r="AB10" s="717"/>
      <c r="AC10" s="717"/>
      <c r="AD10" s="717"/>
      <c r="AE10" s="717"/>
      <c r="AF10" s="717"/>
      <c r="AG10" s="717"/>
      <c r="AH10" s="717"/>
      <c r="AI10" s="717"/>
      <c r="AJ10" s="717"/>
      <c r="AK10" s="726"/>
      <c r="AL10" s="726"/>
      <c r="AM10" s="726"/>
      <c r="AN10" s="726"/>
      <c r="AO10" s="726"/>
      <c r="AP10" s="726"/>
      <c r="AQ10" s="237"/>
      <c r="AR10" s="344"/>
      <c r="AS10" s="344"/>
      <c r="AT10" s="344"/>
      <c r="AU10" s="344"/>
      <c r="AV10" s="344"/>
      <c r="AW10" s="344"/>
      <c r="AX10" s="344"/>
      <c r="AY10" s="344"/>
      <c r="AZ10" s="344"/>
      <c r="BA10" s="344"/>
      <c r="BB10" s="344"/>
      <c r="BC10" s="344"/>
      <c r="BD10" s="344"/>
      <c r="BE10" s="344"/>
      <c r="BF10" s="344"/>
      <c r="BG10" s="344"/>
    </row>
    <row r="11" spans="1:59" x14ac:dyDescent="0.25">
      <c r="A11" s="718" t="s">
        <v>634</v>
      </c>
      <c r="B11" s="718"/>
      <c r="C11" s="718"/>
      <c r="D11" s="718"/>
      <c r="E11" s="718"/>
      <c r="F11" s="728" t="s">
        <v>635</v>
      </c>
      <c r="G11" s="728"/>
      <c r="H11" s="728"/>
      <c r="I11" s="728"/>
      <c r="J11" s="728"/>
      <c r="K11" s="728"/>
      <c r="L11" s="728"/>
      <c r="M11" s="728"/>
      <c r="N11" s="728"/>
      <c r="O11" s="728"/>
      <c r="P11" s="728"/>
      <c r="Q11" s="728"/>
      <c r="R11" s="728"/>
      <c r="S11" s="728"/>
      <c r="T11" s="728"/>
      <c r="U11" s="728"/>
      <c r="V11" s="728"/>
      <c r="W11" s="728"/>
      <c r="X11" s="728"/>
      <c r="Y11" s="728"/>
      <c r="Z11" s="728"/>
      <c r="AA11" s="728"/>
      <c r="AB11" s="717"/>
      <c r="AC11" s="717"/>
      <c r="AD11" s="717"/>
      <c r="AE11" s="717"/>
      <c r="AF11" s="717"/>
      <c r="AG11" s="717"/>
      <c r="AH11" s="717"/>
      <c r="AI11" s="717"/>
      <c r="AJ11" s="717"/>
      <c r="AK11" s="726"/>
      <c r="AL11" s="726"/>
      <c r="AM11" s="726"/>
      <c r="AN11" s="726"/>
      <c r="AO11" s="726"/>
      <c r="AP11" s="726"/>
      <c r="AQ11" s="165"/>
      <c r="AR11" s="344"/>
      <c r="AS11" s="344"/>
      <c r="AT11" s="344"/>
      <c r="AU11" s="171"/>
      <c r="AV11" s="344"/>
      <c r="AW11" s="344"/>
      <c r="AX11" s="344"/>
      <c r="AY11" s="344"/>
      <c r="AZ11" s="344"/>
      <c r="BA11" s="344"/>
      <c r="BB11" s="344"/>
      <c r="BC11" s="344"/>
      <c r="BD11" s="344"/>
      <c r="BE11" s="344"/>
      <c r="BF11" s="344"/>
      <c r="BG11" s="344"/>
    </row>
    <row r="12" spans="1:59" x14ac:dyDescent="0.25">
      <c r="A12" s="718" t="s">
        <v>636</v>
      </c>
      <c r="B12" s="718"/>
      <c r="C12" s="718"/>
      <c r="D12" s="718"/>
      <c r="E12" s="718"/>
      <c r="F12" s="728" t="s">
        <v>637</v>
      </c>
      <c r="G12" s="728"/>
      <c r="H12" s="728"/>
      <c r="I12" s="728"/>
      <c r="J12" s="728"/>
      <c r="K12" s="728"/>
      <c r="L12" s="728"/>
      <c r="M12" s="728"/>
      <c r="N12" s="728"/>
      <c r="O12" s="728"/>
      <c r="P12" s="728"/>
      <c r="Q12" s="728"/>
      <c r="R12" s="728"/>
      <c r="S12" s="728"/>
      <c r="T12" s="728"/>
      <c r="U12" s="728"/>
      <c r="V12" s="728"/>
      <c r="W12" s="728"/>
      <c r="X12" s="728"/>
      <c r="Y12" s="728"/>
      <c r="Z12" s="728"/>
      <c r="AA12" s="728"/>
      <c r="AB12" s="752"/>
      <c r="AC12" s="752"/>
      <c r="AD12" s="752"/>
      <c r="AE12" s="752"/>
      <c r="AF12" s="752"/>
      <c r="AG12" s="752"/>
      <c r="AH12" s="752"/>
      <c r="AI12" s="752"/>
      <c r="AJ12" s="752"/>
      <c r="AK12" s="753"/>
      <c r="AL12" s="753"/>
      <c r="AM12" s="753"/>
      <c r="AN12" s="753"/>
      <c r="AO12" s="753"/>
      <c r="AP12" s="753"/>
      <c r="AQ12" s="237"/>
      <c r="AR12" s="345"/>
      <c r="AS12" s="345"/>
      <c r="AT12" s="345"/>
      <c r="AU12" s="345"/>
      <c r="AV12" s="345"/>
      <c r="AW12" s="345"/>
      <c r="AX12" s="345"/>
      <c r="AY12" s="470"/>
      <c r="AZ12" s="345"/>
      <c r="BA12" s="345"/>
      <c r="BB12" s="345"/>
      <c r="BC12" s="344"/>
      <c r="BD12" s="344"/>
      <c r="BE12" s="344"/>
      <c r="BF12" s="344"/>
      <c r="BG12" s="344"/>
    </row>
    <row r="13" spans="1:59" x14ac:dyDescent="0.25">
      <c r="A13" s="718" t="s">
        <v>638</v>
      </c>
      <c r="B13" s="718"/>
      <c r="C13" s="718"/>
      <c r="D13" s="718"/>
      <c r="E13" s="718"/>
      <c r="F13" s="728" t="s">
        <v>639</v>
      </c>
      <c r="G13" s="728"/>
      <c r="H13" s="728"/>
      <c r="I13" s="728"/>
      <c r="J13" s="728"/>
      <c r="K13" s="728"/>
      <c r="L13" s="728"/>
      <c r="M13" s="728"/>
      <c r="N13" s="728"/>
      <c r="O13" s="728"/>
      <c r="P13" s="728"/>
      <c r="Q13" s="728"/>
      <c r="R13" s="728"/>
      <c r="S13" s="728"/>
      <c r="T13" s="728"/>
      <c r="U13" s="728"/>
      <c r="V13" s="728"/>
      <c r="W13" s="728"/>
      <c r="X13" s="728"/>
      <c r="Y13" s="728"/>
      <c r="Z13" s="728"/>
      <c r="AA13" s="728"/>
      <c r="AB13" s="717"/>
      <c r="AC13" s="717"/>
      <c r="AD13" s="717"/>
      <c r="AE13" s="717"/>
      <c r="AF13" s="717"/>
      <c r="AG13" s="717"/>
      <c r="AH13" s="717"/>
      <c r="AI13" s="717"/>
      <c r="AJ13" s="717"/>
      <c r="AK13" s="726"/>
      <c r="AL13" s="726"/>
      <c r="AM13" s="726"/>
      <c r="AN13" s="726"/>
      <c r="AO13" s="726"/>
      <c r="AP13" s="726"/>
      <c r="AQ13" s="165"/>
      <c r="AR13" s="344"/>
      <c r="AS13" s="344"/>
      <c r="AT13" s="344"/>
      <c r="AU13" s="344"/>
      <c r="AV13" s="344"/>
      <c r="AW13" s="344"/>
      <c r="AX13" s="344"/>
      <c r="AY13" s="344"/>
      <c r="AZ13" s="344"/>
      <c r="BA13" s="344"/>
      <c r="BB13" s="344"/>
      <c r="BC13" s="344"/>
      <c r="BD13" s="344"/>
      <c r="BE13" s="344"/>
      <c r="BF13" s="344"/>
      <c r="BG13" s="344"/>
    </row>
    <row r="14" spans="1:59" x14ac:dyDescent="0.25">
      <c r="A14" s="718" t="s">
        <v>640</v>
      </c>
      <c r="B14" s="718"/>
      <c r="C14" s="718"/>
      <c r="D14" s="718"/>
      <c r="E14" s="718"/>
      <c r="F14" s="728" t="s">
        <v>641</v>
      </c>
      <c r="G14" s="728"/>
      <c r="H14" s="728"/>
      <c r="I14" s="728"/>
      <c r="J14" s="728"/>
      <c r="K14" s="728"/>
      <c r="L14" s="728"/>
      <c r="M14" s="728"/>
      <c r="N14" s="728"/>
      <c r="O14" s="728"/>
      <c r="P14" s="728"/>
      <c r="Q14" s="728"/>
      <c r="R14" s="728"/>
      <c r="S14" s="728"/>
      <c r="T14" s="728"/>
      <c r="U14" s="728"/>
      <c r="V14" s="728"/>
      <c r="W14" s="728"/>
      <c r="X14" s="728"/>
      <c r="Y14" s="728"/>
      <c r="Z14" s="728"/>
      <c r="AA14" s="728"/>
      <c r="AB14" s="717"/>
      <c r="AC14" s="717"/>
      <c r="AD14" s="717"/>
      <c r="AE14" s="717"/>
      <c r="AF14" s="717"/>
      <c r="AG14" s="717"/>
      <c r="AH14" s="717"/>
      <c r="AI14" s="717"/>
      <c r="AJ14" s="717"/>
      <c r="AK14" s="726"/>
      <c r="AL14" s="726"/>
      <c r="AM14" s="726"/>
      <c r="AN14" s="726"/>
      <c r="AO14" s="726"/>
      <c r="AP14" s="726"/>
      <c r="AQ14" s="165"/>
      <c r="AR14" s="344"/>
      <c r="AS14" s="344"/>
      <c r="AT14" s="344"/>
      <c r="AU14" s="344"/>
      <c r="AV14" s="344"/>
      <c r="AW14" s="344"/>
      <c r="AX14" s="344"/>
      <c r="AY14" s="344"/>
      <c r="AZ14" s="344"/>
      <c r="BA14" s="344"/>
      <c r="BB14" s="344"/>
      <c r="BC14" s="344"/>
      <c r="BD14" s="344"/>
      <c r="BE14" s="344"/>
      <c r="BF14" s="344"/>
      <c r="BG14" s="344"/>
    </row>
    <row r="15" spans="1:59" x14ac:dyDescent="0.25">
      <c r="A15" s="718" t="s">
        <v>642</v>
      </c>
      <c r="B15" s="718"/>
      <c r="C15" s="718"/>
      <c r="D15" s="718"/>
      <c r="E15" s="718"/>
      <c r="F15" s="728" t="s">
        <v>643</v>
      </c>
      <c r="G15" s="728"/>
      <c r="H15" s="728"/>
      <c r="I15" s="728"/>
      <c r="J15" s="728"/>
      <c r="K15" s="728"/>
      <c r="L15" s="728"/>
      <c r="M15" s="728"/>
      <c r="N15" s="728"/>
      <c r="O15" s="728"/>
      <c r="P15" s="728"/>
      <c r="Q15" s="728"/>
      <c r="R15" s="728"/>
      <c r="S15" s="728"/>
      <c r="T15" s="728"/>
      <c r="U15" s="728"/>
      <c r="V15" s="728"/>
      <c r="W15" s="728"/>
      <c r="X15" s="728"/>
      <c r="Y15" s="728"/>
      <c r="Z15" s="728"/>
      <c r="AA15" s="728"/>
      <c r="AB15" s="729"/>
      <c r="AC15" s="730"/>
      <c r="AD15" s="172"/>
      <c r="AE15" s="172"/>
      <c r="AF15" s="172"/>
      <c r="AG15" s="172"/>
      <c r="AH15" s="172"/>
      <c r="AI15" s="172"/>
      <c r="AJ15" s="172"/>
      <c r="AK15" s="172"/>
      <c r="AL15" s="172"/>
      <c r="AM15" s="172"/>
      <c r="AN15" s="172"/>
      <c r="AO15" s="172"/>
      <c r="AP15" s="172"/>
      <c r="AQ15" s="729"/>
      <c r="AR15" s="731"/>
      <c r="AS15" s="731"/>
      <c r="AT15" s="731"/>
      <c r="AU15" s="731"/>
      <c r="AV15" s="731"/>
      <c r="AW15" s="731"/>
      <c r="AX15" s="731"/>
      <c r="AY15" s="731"/>
      <c r="AZ15" s="731"/>
      <c r="BA15" s="731"/>
      <c r="BB15" s="731"/>
      <c r="BC15" s="731"/>
      <c r="BD15" s="731"/>
      <c r="BE15" s="731"/>
      <c r="BF15" s="731"/>
      <c r="BG15" s="730"/>
    </row>
    <row r="16" spans="1:59" x14ac:dyDescent="0.25">
      <c r="A16" s="718" t="s">
        <v>644</v>
      </c>
      <c r="B16" s="718"/>
      <c r="C16" s="718"/>
      <c r="D16" s="718"/>
      <c r="E16" s="718"/>
      <c r="F16" s="728" t="s">
        <v>645</v>
      </c>
      <c r="G16" s="728"/>
      <c r="H16" s="728"/>
      <c r="I16" s="728"/>
      <c r="J16" s="728"/>
      <c r="K16" s="728"/>
      <c r="L16" s="728"/>
      <c r="M16" s="728"/>
      <c r="N16" s="728"/>
      <c r="O16" s="728"/>
      <c r="P16" s="728"/>
      <c r="Q16" s="728"/>
      <c r="R16" s="728"/>
      <c r="S16" s="728"/>
      <c r="T16" s="728"/>
      <c r="U16" s="728"/>
      <c r="V16" s="728"/>
      <c r="W16" s="728"/>
      <c r="X16" s="728"/>
      <c r="Y16" s="728"/>
      <c r="Z16" s="728"/>
      <c r="AA16" s="728"/>
      <c r="AB16" s="729"/>
      <c r="AC16" s="730"/>
      <c r="AD16" s="172"/>
      <c r="AE16" s="172"/>
      <c r="AF16" s="172"/>
      <c r="AG16" s="172"/>
      <c r="AH16" s="172"/>
      <c r="AI16" s="172"/>
      <c r="AJ16" s="172"/>
      <c r="AK16" s="172"/>
      <c r="AL16" s="172"/>
      <c r="AM16" s="172"/>
      <c r="AN16" s="172"/>
      <c r="AO16" s="172"/>
      <c r="AP16" s="172"/>
      <c r="AQ16" s="729"/>
      <c r="AR16" s="731"/>
      <c r="AS16" s="731"/>
      <c r="AT16" s="731"/>
      <c r="AU16" s="731"/>
      <c r="AV16" s="731"/>
      <c r="AW16" s="731"/>
      <c r="AX16" s="731"/>
      <c r="AY16" s="731"/>
      <c r="AZ16" s="731"/>
      <c r="BA16" s="731"/>
      <c r="BB16" s="731"/>
      <c r="BC16" s="731"/>
      <c r="BD16" s="731"/>
      <c r="BE16" s="731"/>
      <c r="BF16" s="731"/>
      <c r="BG16" s="730"/>
    </row>
    <row r="17" spans="1:59" ht="15" customHeight="1" x14ac:dyDescent="0.25">
      <c r="A17" s="718" t="s">
        <v>646</v>
      </c>
      <c r="B17" s="718"/>
      <c r="C17" s="718"/>
      <c r="D17" s="718"/>
      <c r="E17" s="718"/>
      <c r="F17" s="728" t="s">
        <v>647</v>
      </c>
      <c r="G17" s="728"/>
      <c r="H17" s="728"/>
      <c r="I17" s="728"/>
      <c r="J17" s="728"/>
      <c r="K17" s="728"/>
      <c r="L17" s="728"/>
      <c r="M17" s="728"/>
      <c r="N17" s="728"/>
      <c r="O17" s="728"/>
      <c r="P17" s="728"/>
      <c r="Q17" s="728"/>
      <c r="R17" s="728"/>
      <c r="S17" s="728"/>
      <c r="T17" s="728"/>
      <c r="U17" s="728"/>
      <c r="V17" s="728"/>
      <c r="W17" s="728"/>
      <c r="X17" s="728"/>
      <c r="Y17" s="728"/>
      <c r="Z17" s="728"/>
      <c r="AA17" s="728"/>
      <c r="AB17" s="717"/>
      <c r="AC17" s="717"/>
      <c r="AD17" s="717"/>
      <c r="AE17" s="717"/>
      <c r="AF17" s="717"/>
      <c r="AG17" s="717"/>
      <c r="AH17" s="717"/>
      <c r="AI17" s="717"/>
      <c r="AJ17" s="717"/>
      <c r="AK17" s="726"/>
      <c r="AL17" s="726"/>
      <c r="AM17" s="726"/>
      <c r="AN17" s="726"/>
      <c r="AO17" s="726"/>
      <c r="AP17" s="726"/>
      <c r="AQ17" s="413"/>
      <c r="AR17" s="413"/>
      <c r="AS17" s="413"/>
      <c r="AT17" s="413"/>
      <c r="AU17" s="413"/>
      <c r="AV17" s="413"/>
      <c r="AW17" s="413"/>
      <c r="AX17" s="413"/>
      <c r="AY17" s="413"/>
      <c r="AZ17" s="413"/>
      <c r="BA17" s="413"/>
      <c r="BB17" s="413"/>
      <c r="BC17" s="413"/>
      <c r="BD17" s="413"/>
      <c r="BE17" s="413"/>
      <c r="BF17" s="413"/>
      <c r="BG17" s="413"/>
    </row>
    <row r="18" spans="1:59" x14ac:dyDescent="0.25">
      <c r="A18" s="718" t="s">
        <v>648</v>
      </c>
      <c r="B18" s="718"/>
      <c r="C18" s="718"/>
      <c r="D18" s="718"/>
      <c r="E18" s="718"/>
      <c r="F18" s="728" t="s">
        <v>649</v>
      </c>
      <c r="G18" s="728"/>
      <c r="H18" s="728"/>
      <c r="I18" s="728"/>
      <c r="J18" s="728"/>
      <c r="K18" s="728"/>
      <c r="L18" s="728"/>
      <c r="M18" s="728"/>
      <c r="N18" s="728"/>
      <c r="O18" s="728"/>
      <c r="P18" s="728"/>
      <c r="Q18" s="728"/>
      <c r="R18" s="728"/>
      <c r="S18" s="728"/>
      <c r="T18" s="728"/>
      <c r="U18" s="728"/>
      <c r="V18" s="728"/>
      <c r="W18" s="728"/>
      <c r="X18" s="728"/>
      <c r="Y18" s="728"/>
      <c r="Z18" s="728"/>
      <c r="AA18" s="728"/>
      <c r="AB18" s="717"/>
      <c r="AC18" s="717"/>
      <c r="AD18" s="717"/>
      <c r="AE18" s="717"/>
      <c r="AF18" s="717"/>
      <c r="AG18" s="717"/>
      <c r="AH18" s="717"/>
      <c r="AI18" s="717"/>
      <c r="AJ18" s="717"/>
      <c r="AK18" s="726"/>
      <c r="AL18" s="726"/>
      <c r="AM18" s="726"/>
      <c r="AN18" s="726"/>
      <c r="AO18" s="726"/>
      <c r="AP18" s="726"/>
      <c r="AQ18" s="413"/>
      <c r="AR18" s="413"/>
      <c r="AS18" s="413"/>
      <c r="AT18" s="413"/>
      <c r="AU18" s="413"/>
      <c r="AV18" s="413"/>
      <c r="AW18" s="413"/>
      <c r="AX18" s="413"/>
      <c r="AY18" s="413"/>
      <c r="AZ18" s="413"/>
      <c r="BA18" s="413"/>
      <c r="BB18" s="413"/>
      <c r="BC18" s="413"/>
      <c r="BD18" s="413"/>
      <c r="BE18" s="413"/>
      <c r="BF18" s="413"/>
      <c r="BG18" s="413"/>
    </row>
    <row r="19" spans="1:59" x14ac:dyDescent="0.25">
      <c r="A19" s="718"/>
      <c r="B19" s="718"/>
      <c r="C19" s="718"/>
      <c r="D19" s="718"/>
      <c r="E19" s="718"/>
      <c r="F19" s="728" t="s">
        <v>470</v>
      </c>
      <c r="G19" s="728"/>
      <c r="H19" s="728"/>
      <c r="I19" s="728"/>
      <c r="J19" s="728"/>
      <c r="K19" s="728"/>
      <c r="L19" s="728"/>
      <c r="M19" s="728"/>
      <c r="N19" s="728"/>
      <c r="O19" s="728"/>
      <c r="P19" s="728"/>
      <c r="Q19" s="728"/>
      <c r="R19" s="728"/>
      <c r="S19" s="728"/>
      <c r="T19" s="728"/>
      <c r="U19" s="728"/>
      <c r="V19" s="728"/>
      <c r="W19" s="728"/>
      <c r="X19" s="728"/>
      <c r="Y19" s="728"/>
      <c r="Z19" s="728"/>
      <c r="AA19" s="728"/>
      <c r="AB19" s="717"/>
      <c r="AC19" s="717"/>
      <c r="AD19" s="717"/>
      <c r="AE19" s="717"/>
      <c r="AF19" s="717"/>
      <c r="AG19" s="717"/>
      <c r="AH19" s="717"/>
      <c r="AI19" s="717"/>
      <c r="AJ19" s="717"/>
      <c r="AK19" s="726"/>
      <c r="AL19" s="726"/>
      <c r="AM19" s="726"/>
      <c r="AN19" s="726"/>
      <c r="AO19" s="726"/>
      <c r="AP19" s="726"/>
      <c r="AQ19" s="165"/>
      <c r="AR19" s="344"/>
      <c r="AS19" s="344"/>
      <c r="AT19" s="344"/>
      <c r="AU19" s="344"/>
      <c r="AV19" s="344"/>
      <c r="AW19" s="344"/>
      <c r="AX19" s="344"/>
      <c r="AY19" s="344"/>
      <c r="AZ19" s="344"/>
      <c r="BA19" s="344"/>
      <c r="BB19" s="344"/>
      <c r="BC19" s="344"/>
      <c r="BD19" s="344"/>
      <c r="BE19" s="344"/>
      <c r="BF19" s="344"/>
      <c r="BG19" s="344"/>
    </row>
    <row r="20" spans="1:59" x14ac:dyDescent="0.25">
      <c r="A20" s="718" t="s">
        <v>650</v>
      </c>
      <c r="B20" s="718"/>
      <c r="C20" s="718"/>
      <c r="D20" s="718"/>
      <c r="E20" s="718"/>
      <c r="F20" s="728" t="s">
        <v>651</v>
      </c>
      <c r="G20" s="728"/>
      <c r="H20" s="728"/>
      <c r="I20" s="728"/>
      <c r="J20" s="728"/>
      <c r="K20" s="728"/>
      <c r="L20" s="728"/>
      <c r="M20" s="728"/>
      <c r="N20" s="728"/>
      <c r="O20" s="728"/>
      <c r="P20" s="728"/>
      <c r="Q20" s="728"/>
      <c r="R20" s="728"/>
      <c r="S20" s="728"/>
      <c r="T20" s="728"/>
      <c r="U20" s="728"/>
      <c r="V20" s="728"/>
      <c r="W20" s="728"/>
      <c r="X20" s="728"/>
      <c r="Y20" s="728"/>
      <c r="Z20" s="728"/>
      <c r="AA20" s="728"/>
      <c r="AB20" s="717"/>
      <c r="AC20" s="717"/>
      <c r="AD20" s="717"/>
      <c r="AE20" s="717"/>
      <c r="AF20" s="717"/>
      <c r="AG20" s="717"/>
      <c r="AH20" s="717"/>
      <c r="AI20" s="717"/>
      <c r="AJ20" s="717"/>
      <c r="AK20" s="726"/>
      <c r="AL20" s="726"/>
      <c r="AM20" s="726"/>
      <c r="AN20" s="726"/>
      <c r="AO20" s="726"/>
      <c r="AP20" s="726"/>
      <c r="AQ20" s="165"/>
      <c r="AR20" s="344"/>
      <c r="AS20" s="344"/>
      <c r="AT20" s="344"/>
      <c r="AU20" s="344"/>
      <c r="AV20" s="344"/>
      <c r="AW20" s="344"/>
      <c r="AX20" s="344"/>
      <c r="AY20" s="344"/>
      <c r="AZ20" s="344"/>
      <c r="BA20" s="344"/>
      <c r="BB20" s="344"/>
      <c r="BC20" s="344"/>
      <c r="BD20" s="344"/>
      <c r="BE20" s="344"/>
      <c r="BF20" s="344"/>
      <c r="BG20" s="344"/>
    </row>
    <row r="21" spans="1:59" x14ac:dyDescent="0.25">
      <c r="A21" s="718"/>
      <c r="B21" s="718"/>
      <c r="C21" s="718"/>
      <c r="D21" s="718"/>
      <c r="E21" s="718"/>
      <c r="F21" s="728" t="s">
        <v>470</v>
      </c>
      <c r="G21" s="728"/>
      <c r="H21" s="728"/>
      <c r="I21" s="728"/>
      <c r="J21" s="728"/>
      <c r="K21" s="728"/>
      <c r="L21" s="728"/>
      <c r="M21" s="728"/>
      <c r="N21" s="728"/>
      <c r="O21" s="728"/>
      <c r="P21" s="728"/>
      <c r="Q21" s="728"/>
      <c r="R21" s="728"/>
      <c r="S21" s="728"/>
      <c r="T21" s="728"/>
      <c r="U21" s="728"/>
      <c r="V21" s="728"/>
      <c r="W21" s="728"/>
      <c r="X21" s="728"/>
      <c r="Y21" s="728"/>
      <c r="Z21" s="728"/>
      <c r="AA21" s="728"/>
      <c r="AB21" s="717"/>
      <c r="AC21" s="717"/>
      <c r="AD21" s="717"/>
      <c r="AE21" s="717"/>
      <c r="AF21" s="717"/>
      <c r="AG21" s="717"/>
      <c r="AH21" s="717"/>
      <c r="AI21" s="717"/>
      <c r="AJ21" s="717"/>
      <c r="AK21" s="726"/>
      <c r="AL21" s="726"/>
      <c r="AM21" s="726"/>
      <c r="AN21" s="726"/>
      <c r="AO21" s="726"/>
      <c r="AP21" s="726"/>
      <c r="AQ21" s="165"/>
      <c r="AR21" s="344"/>
      <c r="AS21" s="344"/>
      <c r="AT21" s="344"/>
      <c r="AU21" s="344"/>
      <c r="AV21" s="344"/>
      <c r="AW21" s="344"/>
      <c r="AX21" s="344"/>
      <c r="AY21" s="344"/>
      <c r="AZ21" s="344"/>
      <c r="BA21" s="344"/>
      <c r="BB21" s="344"/>
      <c r="BC21" s="344"/>
      <c r="BD21" s="344"/>
      <c r="BE21" s="344"/>
      <c r="BF21" s="344"/>
      <c r="BG21" s="344"/>
    </row>
    <row r="22" spans="1:59" x14ac:dyDescent="0.25">
      <c r="A22" s="718" t="s">
        <v>652</v>
      </c>
      <c r="B22" s="718"/>
      <c r="C22" s="718"/>
      <c r="D22" s="718"/>
      <c r="E22" s="718"/>
      <c r="F22" s="719" t="s">
        <v>653</v>
      </c>
      <c r="G22" s="719"/>
      <c r="H22" s="719"/>
      <c r="I22" s="719"/>
      <c r="J22" s="719"/>
      <c r="K22" s="719"/>
      <c r="L22" s="719"/>
      <c r="M22" s="719"/>
      <c r="N22" s="719"/>
      <c r="O22" s="719"/>
      <c r="P22" s="719"/>
      <c r="Q22" s="719"/>
      <c r="R22" s="719"/>
      <c r="S22" s="719"/>
      <c r="T22" s="719"/>
      <c r="U22" s="719"/>
      <c r="V22" s="719"/>
      <c r="W22" s="719"/>
      <c r="X22" s="719"/>
      <c r="Y22" s="719"/>
      <c r="Z22" s="719"/>
      <c r="AA22" s="719"/>
      <c r="AB22" s="717"/>
      <c r="AC22" s="717"/>
      <c r="AD22" s="717"/>
      <c r="AE22" s="717"/>
      <c r="AF22" s="717"/>
      <c r="AG22" s="717"/>
      <c r="AH22" s="717"/>
      <c r="AI22" s="717"/>
      <c r="AJ22" s="717"/>
      <c r="AK22" s="726"/>
      <c r="AL22" s="726"/>
      <c r="AM22" s="726"/>
      <c r="AN22" s="726"/>
      <c r="AO22" s="726"/>
      <c r="AP22" s="726"/>
      <c r="AQ22" s="165"/>
      <c r="AR22" s="344"/>
      <c r="AS22" s="344"/>
      <c r="AT22" s="344"/>
      <c r="AU22" s="344"/>
      <c r="AV22" s="344"/>
      <c r="AW22" s="344"/>
      <c r="AX22" s="344"/>
      <c r="AY22" s="344"/>
      <c r="AZ22" s="344"/>
      <c r="BA22" s="344"/>
      <c r="BB22" s="344"/>
      <c r="BC22" s="344"/>
      <c r="BD22" s="344"/>
      <c r="BE22" s="344"/>
      <c r="BF22" s="344"/>
      <c r="BG22" s="344"/>
    </row>
    <row r="23" spans="1:59" x14ac:dyDescent="0.25">
      <c r="A23" s="718"/>
      <c r="B23" s="718"/>
      <c r="C23" s="718"/>
      <c r="D23" s="718"/>
      <c r="E23" s="718"/>
      <c r="F23" s="719" t="s">
        <v>470</v>
      </c>
      <c r="G23" s="719"/>
      <c r="H23" s="719"/>
      <c r="I23" s="719"/>
      <c r="J23" s="719"/>
      <c r="K23" s="719"/>
      <c r="L23" s="719"/>
      <c r="M23" s="719"/>
      <c r="N23" s="719"/>
      <c r="O23" s="719"/>
      <c r="P23" s="719"/>
      <c r="Q23" s="719"/>
      <c r="R23" s="719"/>
      <c r="S23" s="719"/>
      <c r="T23" s="719"/>
      <c r="U23" s="719"/>
      <c r="V23" s="719"/>
      <c r="W23" s="719"/>
      <c r="X23" s="719"/>
      <c r="Y23" s="719"/>
      <c r="Z23" s="719"/>
      <c r="AA23" s="719"/>
      <c r="AB23" s="717"/>
      <c r="AC23" s="717"/>
      <c r="AD23" s="717"/>
      <c r="AE23" s="717"/>
      <c r="AF23" s="717"/>
      <c r="AG23" s="717"/>
      <c r="AH23" s="717"/>
      <c r="AI23" s="717"/>
      <c r="AJ23" s="717"/>
      <c r="AK23" s="726"/>
      <c r="AL23" s="726"/>
      <c r="AM23" s="726"/>
      <c r="AN23" s="726"/>
      <c r="AO23" s="726"/>
      <c r="AP23" s="726"/>
      <c r="AQ23" s="165"/>
      <c r="AR23" s="344"/>
      <c r="AS23" s="344"/>
      <c r="AT23" s="344"/>
      <c r="AU23" s="344"/>
      <c r="AV23" s="344"/>
      <c r="AW23" s="344"/>
      <c r="AX23" s="344"/>
      <c r="AY23" s="344"/>
      <c r="AZ23" s="344"/>
      <c r="BA23" s="344"/>
      <c r="BB23" s="344"/>
      <c r="BC23" s="344"/>
      <c r="BD23" s="344"/>
      <c r="BE23" s="344"/>
      <c r="BF23" s="344"/>
      <c r="BG23" s="344"/>
    </row>
    <row r="24" spans="1:59" x14ac:dyDescent="0.25">
      <c r="A24" s="718" t="s">
        <v>50</v>
      </c>
      <c r="B24" s="718"/>
      <c r="C24" s="718"/>
      <c r="D24" s="718"/>
      <c r="E24" s="718"/>
      <c r="F24" s="719" t="s">
        <v>654</v>
      </c>
      <c r="G24" s="719"/>
      <c r="H24" s="719"/>
      <c r="I24" s="719"/>
      <c r="J24" s="719"/>
      <c r="K24" s="719"/>
      <c r="L24" s="719"/>
      <c r="M24" s="719"/>
      <c r="N24" s="719"/>
      <c r="O24" s="719"/>
      <c r="P24" s="719"/>
      <c r="Q24" s="719"/>
      <c r="R24" s="719"/>
      <c r="S24" s="719"/>
      <c r="T24" s="719"/>
      <c r="U24" s="719"/>
      <c r="V24" s="719"/>
      <c r="W24" s="719"/>
      <c r="X24" s="719"/>
      <c r="Y24" s="719"/>
      <c r="Z24" s="719"/>
      <c r="AA24" s="719"/>
      <c r="AB24" s="717"/>
      <c r="AC24" s="717"/>
      <c r="AD24" s="717"/>
      <c r="AE24" s="717"/>
      <c r="AF24" s="717"/>
      <c r="AG24" s="717"/>
      <c r="AH24" s="717"/>
      <c r="AI24" s="717"/>
      <c r="AJ24" s="717"/>
      <c r="AK24" s="726"/>
      <c r="AL24" s="726"/>
      <c r="AM24" s="726"/>
      <c r="AN24" s="726"/>
      <c r="AO24" s="726"/>
      <c r="AP24" s="726"/>
      <c r="AQ24" s="165"/>
      <c r="AR24" s="344"/>
      <c r="AS24" s="344"/>
      <c r="AT24" s="344"/>
      <c r="AU24" s="344"/>
      <c r="AV24" s="344"/>
      <c r="AW24" s="344"/>
      <c r="AX24" s="344"/>
      <c r="AY24" s="344"/>
      <c r="AZ24" s="344"/>
      <c r="BA24" s="344"/>
      <c r="BB24" s="344"/>
      <c r="BC24" s="344"/>
      <c r="BD24" s="344"/>
      <c r="BE24" s="344"/>
      <c r="BF24" s="344"/>
      <c r="BG24" s="344"/>
    </row>
    <row r="25" spans="1:59" x14ac:dyDescent="0.25">
      <c r="A25" s="718"/>
      <c r="B25" s="718"/>
      <c r="C25" s="718"/>
      <c r="D25" s="718"/>
      <c r="E25" s="718"/>
      <c r="F25" s="719" t="s">
        <v>655</v>
      </c>
      <c r="G25" s="719"/>
      <c r="H25" s="719"/>
      <c r="I25" s="719"/>
      <c r="J25" s="719"/>
      <c r="K25" s="719"/>
      <c r="L25" s="719"/>
      <c r="M25" s="719"/>
      <c r="N25" s="719"/>
      <c r="O25" s="719"/>
      <c r="P25" s="719"/>
      <c r="Q25" s="719"/>
      <c r="R25" s="719"/>
      <c r="S25" s="719"/>
      <c r="T25" s="719"/>
      <c r="U25" s="719"/>
      <c r="V25" s="719"/>
      <c r="W25" s="719"/>
      <c r="X25" s="719"/>
      <c r="Y25" s="719"/>
      <c r="Z25" s="719"/>
      <c r="AA25" s="719"/>
      <c r="AB25" s="720"/>
      <c r="AC25" s="721"/>
      <c r="AD25" s="721"/>
      <c r="AE25" s="721"/>
      <c r="AF25" s="721"/>
      <c r="AG25" s="721"/>
      <c r="AH25" s="721"/>
      <c r="AI25" s="721"/>
      <c r="AJ25" s="722"/>
      <c r="AK25" s="726"/>
      <c r="AL25" s="726"/>
      <c r="AM25" s="726"/>
      <c r="AN25" s="726"/>
      <c r="AO25" s="726"/>
      <c r="AP25" s="726"/>
      <c r="AQ25" s="166"/>
      <c r="AR25" s="344"/>
      <c r="AS25" s="344"/>
      <c r="AT25" s="344"/>
      <c r="AU25" s="344"/>
      <c r="AV25" s="344"/>
      <c r="AW25" s="344"/>
      <c r="AX25" s="344"/>
      <c r="AY25" s="344"/>
      <c r="AZ25" s="344"/>
      <c r="BA25" s="344"/>
      <c r="BB25" s="344"/>
      <c r="BC25" s="344"/>
      <c r="BD25" s="344"/>
      <c r="BE25" s="344"/>
      <c r="BF25" s="344"/>
      <c r="BG25" s="344"/>
    </row>
    <row r="26" spans="1:59" x14ac:dyDescent="0.25">
      <c r="A26" s="718"/>
      <c r="B26" s="718"/>
      <c r="C26" s="718"/>
      <c r="D26" s="718"/>
      <c r="E26" s="718"/>
      <c r="F26" s="727" t="s">
        <v>656</v>
      </c>
      <c r="G26" s="727"/>
      <c r="H26" s="727"/>
      <c r="I26" s="727"/>
      <c r="J26" s="727"/>
      <c r="K26" s="727"/>
      <c r="L26" s="727"/>
      <c r="M26" s="727"/>
      <c r="N26" s="727"/>
      <c r="O26" s="727"/>
      <c r="P26" s="727"/>
      <c r="Q26" s="727"/>
      <c r="R26" s="727"/>
      <c r="S26" s="727"/>
      <c r="T26" s="727"/>
      <c r="U26" s="727"/>
      <c r="V26" s="727"/>
      <c r="W26" s="727"/>
      <c r="X26" s="727"/>
      <c r="Y26" s="727"/>
      <c r="Z26" s="727"/>
      <c r="AA26" s="727"/>
      <c r="AB26" s="723"/>
      <c r="AC26" s="724"/>
      <c r="AD26" s="724"/>
      <c r="AE26" s="724"/>
      <c r="AF26" s="724"/>
      <c r="AG26" s="724"/>
      <c r="AH26" s="724"/>
      <c r="AI26" s="724"/>
      <c r="AJ26" s="725"/>
      <c r="AK26" s="726"/>
      <c r="AL26" s="726"/>
      <c r="AM26" s="726"/>
      <c r="AN26" s="726"/>
      <c r="AO26" s="726"/>
      <c r="AP26" s="726"/>
      <c r="AQ26" s="717"/>
      <c r="AR26" s="717"/>
      <c r="AS26" s="717"/>
      <c r="AT26" s="717"/>
      <c r="AU26" s="717"/>
      <c r="AV26" s="717"/>
      <c r="AW26" s="717"/>
      <c r="AX26" s="717"/>
      <c r="AY26" s="717"/>
      <c r="AZ26" s="717"/>
      <c r="BA26" s="717"/>
      <c r="BB26" s="717"/>
      <c r="BC26" s="165"/>
      <c r="BD26" s="165"/>
      <c r="BE26" s="165"/>
      <c r="BF26" s="165"/>
      <c r="BG26" s="165"/>
    </row>
    <row r="28" spans="1:59" x14ac:dyDescent="0.25">
      <c r="F28" s="167" t="s">
        <v>838</v>
      </c>
    </row>
    <row r="29" spans="1:59" x14ac:dyDescent="0.25">
      <c r="F29" s="167" t="s">
        <v>839</v>
      </c>
    </row>
    <row r="30" spans="1:59" x14ac:dyDescent="0.25">
      <c r="F30" s="167" t="s">
        <v>840</v>
      </c>
    </row>
  </sheetData>
  <mergeCells count="95">
    <mergeCell ref="AU26:AX26"/>
    <mergeCell ref="AY26:BB26"/>
    <mergeCell ref="AB15:AC15"/>
    <mergeCell ref="AB16:AC16"/>
    <mergeCell ref="A1:BG1"/>
    <mergeCell ref="A2:BG2"/>
    <mergeCell ref="A3:BG3"/>
    <mergeCell ref="A4:E6"/>
    <mergeCell ref="F4:AA6"/>
    <mergeCell ref="AB4:AJ6"/>
    <mergeCell ref="AK4:AP6"/>
    <mergeCell ref="AQ4:BG4"/>
    <mergeCell ref="AQ5:AT5"/>
    <mergeCell ref="BG5:BG6"/>
    <mergeCell ref="BC5:BC6"/>
    <mergeCell ref="BD5:BD6"/>
    <mergeCell ref="BE5:BE6"/>
    <mergeCell ref="BF5:BF6"/>
    <mergeCell ref="A9:E9"/>
    <mergeCell ref="F9:AA9"/>
    <mergeCell ref="AB9:AJ9"/>
    <mergeCell ref="AK9:AP9"/>
    <mergeCell ref="A7:E7"/>
    <mergeCell ref="F7:BG7"/>
    <mergeCell ref="A8:E8"/>
    <mergeCell ref="F8:AA8"/>
    <mergeCell ref="AB8:AJ8"/>
    <mergeCell ref="AK8:AP8"/>
    <mergeCell ref="AU5:AX5"/>
    <mergeCell ref="AY5:BB5"/>
    <mergeCell ref="A10:E10"/>
    <mergeCell ref="F10:AA10"/>
    <mergeCell ref="AB10:AJ10"/>
    <mergeCell ref="AK10:AP10"/>
    <mergeCell ref="A11:E11"/>
    <mergeCell ref="F11:AA11"/>
    <mergeCell ref="AB11:AJ11"/>
    <mergeCell ref="AK11:AP11"/>
    <mergeCell ref="A12:E12"/>
    <mergeCell ref="F12:AA12"/>
    <mergeCell ref="AB12:AJ12"/>
    <mergeCell ref="AK12:AP12"/>
    <mergeCell ref="A13:E13"/>
    <mergeCell ref="F13:AA13"/>
    <mergeCell ref="AB13:AJ13"/>
    <mergeCell ref="AK13:AP13"/>
    <mergeCell ref="A14:E14"/>
    <mergeCell ref="F14:AA14"/>
    <mergeCell ref="AB14:AJ14"/>
    <mergeCell ref="AK14:AP14"/>
    <mergeCell ref="A15:E15"/>
    <mergeCell ref="F15:AA15"/>
    <mergeCell ref="A16:E16"/>
    <mergeCell ref="F16:AA16"/>
    <mergeCell ref="A17:E17"/>
    <mergeCell ref="F17:AA17"/>
    <mergeCell ref="AB17:AJ17"/>
    <mergeCell ref="AK17:AP17"/>
    <mergeCell ref="A18:E18"/>
    <mergeCell ref="F18:AA18"/>
    <mergeCell ref="AB18:AJ18"/>
    <mergeCell ref="AK18:AP18"/>
    <mergeCell ref="A19:E19"/>
    <mergeCell ref="F19:AA19"/>
    <mergeCell ref="AB19:AJ19"/>
    <mergeCell ref="AK19:AP19"/>
    <mergeCell ref="A20:E20"/>
    <mergeCell ref="F20:AA20"/>
    <mergeCell ref="AB20:AJ20"/>
    <mergeCell ref="AK20:AP20"/>
    <mergeCell ref="AK24:AP24"/>
    <mergeCell ref="A21:E21"/>
    <mergeCell ref="F21:AA21"/>
    <mergeCell ref="AB21:AJ21"/>
    <mergeCell ref="AK21:AP21"/>
    <mergeCell ref="A22:E22"/>
    <mergeCell ref="F22:AA22"/>
    <mergeCell ref="AB22:AJ22"/>
    <mergeCell ref="AK22:AP22"/>
    <mergeCell ref="AQ15:BG15"/>
    <mergeCell ref="AQ16:BG16"/>
    <mergeCell ref="AQ26:AT26"/>
    <mergeCell ref="A25:E25"/>
    <mergeCell ref="F25:AA25"/>
    <mergeCell ref="AB25:AJ26"/>
    <mergeCell ref="AK25:AP26"/>
    <mergeCell ref="A26:E26"/>
    <mergeCell ref="F26:AA26"/>
    <mergeCell ref="A23:E23"/>
    <mergeCell ref="F23:AA23"/>
    <mergeCell ref="AB23:AJ23"/>
    <mergeCell ref="AK23:AP23"/>
    <mergeCell ref="A24:E24"/>
    <mergeCell ref="F24:AA24"/>
    <mergeCell ref="AB24:AJ24"/>
  </mergeCells>
  <pageMargins left="0.7" right="0.7" top="0.75" bottom="0.75" header="0.3" footer="0.3"/>
  <pageSetup paperSize="9" scale="58"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Лист26">
    <pageSetUpPr fitToPage="1"/>
  </sheetPr>
  <dimension ref="A1:Z42"/>
  <sheetViews>
    <sheetView view="pageBreakPreview" topLeftCell="H1" zoomScaleNormal="85" zoomScaleSheetLayoutView="100" zoomScalePageLayoutView="70" workbookViewId="0">
      <selection activeCell="O13" sqref="O13:Z13"/>
    </sheetView>
  </sheetViews>
  <sheetFormatPr defaultColWidth="9" defaultRowHeight="15.75" x14ac:dyDescent="0.25"/>
  <cols>
    <col min="1" max="1" width="3.5703125" style="472" customWidth="1"/>
    <col min="2" max="2" width="4.28515625" style="472" customWidth="1"/>
    <col min="3" max="3" width="36.42578125" style="472" customWidth="1"/>
    <col min="4" max="4" width="19.7109375" style="472" customWidth="1"/>
    <col min="5" max="5" width="4.85546875" style="472" customWidth="1"/>
    <col min="6" max="6" width="16.42578125" style="472" customWidth="1"/>
    <col min="7" max="7" width="14.42578125" style="472" customWidth="1"/>
    <col min="8" max="13" width="19.5703125" style="472" customWidth="1"/>
    <col min="14" max="14" width="10.42578125" style="473" customWidth="1"/>
    <col min="15" max="18" width="13" style="472" customWidth="1"/>
    <col min="19" max="19" width="9.28515625" style="472" customWidth="1"/>
    <col min="20" max="20" width="11" style="472" customWidth="1"/>
    <col min="21" max="21" width="8.42578125" style="472" customWidth="1"/>
    <col min="22" max="22" width="9.42578125" style="472" customWidth="1"/>
    <col min="23" max="23" width="9" style="472"/>
    <col min="24" max="24" width="9.28515625" style="472" customWidth="1"/>
    <col min="25" max="25" width="10.140625" style="472" customWidth="1"/>
    <col min="26" max="26" width="8" style="472" customWidth="1"/>
    <col min="27" max="16384" width="9" style="472"/>
  </cols>
  <sheetData>
    <row r="1" spans="2:26" ht="61.5" customHeight="1" thickBot="1" x14ac:dyDescent="0.3">
      <c r="B1" s="766" t="s">
        <v>1091</v>
      </c>
      <c r="C1" s="766"/>
      <c r="D1" s="766"/>
      <c r="E1" s="766"/>
      <c r="F1" s="766"/>
      <c r="G1" s="766"/>
      <c r="H1" s="527"/>
      <c r="I1" s="527"/>
      <c r="J1" s="527"/>
      <c r="K1" s="527"/>
      <c r="L1" s="527"/>
      <c r="M1" s="527"/>
    </row>
    <row r="2" spans="2:26" ht="58.5" customHeight="1" x14ac:dyDescent="0.25">
      <c r="B2" s="767" t="s">
        <v>1090</v>
      </c>
      <c r="C2" s="757" t="s">
        <v>1089</v>
      </c>
      <c r="D2" s="757" t="s">
        <v>1088</v>
      </c>
      <c r="E2" s="757" t="s">
        <v>1087</v>
      </c>
      <c r="F2" s="757" t="s">
        <v>1086</v>
      </c>
      <c r="G2" s="757" t="s">
        <v>1085</v>
      </c>
      <c r="H2" s="757" t="s">
        <v>1084</v>
      </c>
      <c r="I2" s="757" t="s">
        <v>1083</v>
      </c>
      <c r="J2" s="757" t="s">
        <v>1082</v>
      </c>
      <c r="K2" s="757" t="s">
        <v>1081</v>
      </c>
      <c r="L2" s="757" t="s">
        <v>1080</v>
      </c>
      <c r="M2" s="757" t="s">
        <v>1079</v>
      </c>
      <c r="O2" s="759">
        <v>2023</v>
      </c>
      <c r="P2" s="760"/>
      <c r="Q2" s="760"/>
      <c r="R2" s="761"/>
      <c r="S2" s="759">
        <v>2024</v>
      </c>
      <c r="T2" s="760"/>
      <c r="U2" s="760"/>
      <c r="V2" s="761"/>
      <c r="W2" s="759">
        <v>2025</v>
      </c>
      <c r="X2" s="760"/>
      <c r="Y2" s="760"/>
      <c r="Z2" s="761"/>
    </row>
    <row r="3" spans="2:26" ht="24" customHeight="1" thickBot="1" x14ac:dyDescent="0.3">
      <c r="B3" s="768"/>
      <c r="C3" s="758"/>
      <c r="D3" s="758"/>
      <c r="E3" s="758"/>
      <c r="F3" s="758"/>
      <c r="G3" s="758"/>
      <c r="H3" s="758"/>
      <c r="I3" s="758"/>
      <c r="J3" s="758"/>
      <c r="K3" s="758"/>
      <c r="L3" s="758"/>
      <c r="M3" s="758"/>
      <c r="O3" s="517" t="s">
        <v>1064</v>
      </c>
      <c r="P3" s="516" t="s">
        <v>1063</v>
      </c>
      <c r="Q3" s="516" t="s">
        <v>1062</v>
      </c>
      <c r="R3" s="515" t="s">
        <v>1061</v>
      </c>
      <c r="S3" s="517" t="s">
        <v>1064</v>
      </c>
      <c r="T3" s="516" t="s">
        <v>1063</v>
      </c>
      <c r="U3" s="516" t="s">
        <v>1062</v>
      </c>
      <c r="V3" s="515" t="s">
        <v>1061</v>
      </c>
      <c r="W3" s="517" t="s">
        <v>1064</v>
      </c>
      <c r="X3" s="516" t="s">
        <v>1063</v>
      </c>
      <c r="Y3" s="516" t="s">
        <v>1062</v>
      </c>
      <c r="Z3" s="515" t="s">
        <v>1061</v>
      </c>
    </row>
    <row r="4" spans="2:26" ht="30" customHeight="1" x14ac:dyDescent="0.25">
      <c r="B4" s="526">
        <v>1</v>
      </c>
      <c r="C4" s="525" t="s">
        <v>1078</v>
      </c>
      <c r="D4" s="524" t="s">
        <v>1077</v>
      </c>
      <c r="E4" s="523">
        <v>1</v>
      </c>
      <c r="F4" s="522">
        <v>425500</v>
      </c>
      <c r="G4" s="487">
        <f t="shared" ref="G4:G22" si="0">F4*2.5613*1.2</f>
        <v>1307799.78</v>
      </c>
      <c r="H4" s="487"/>
      <c r="I4" s="487">
        <f>G4</f>
        <v>1307799.78</v>
      </c>
      <c r="J4" s="486"/>
      <c r="K4" s="486"/>
      <c r="L4" s="485">
        <f>I4*0.9</f>
        <v>1177019.8020000001</v>
      </c>
      <c r="M4" s="484">
        <f>I4*0.1</f>
        <v>130779.978</v>
      </c>
      <c r="O4" s="514">
        <v>522094</v>
      </c>
      <c r="P4" s="513">
        <f>J8+J10</f>
        <v>7100386.4160000002</v>
      </c>
      <c r="Q4" s="512">
        <f>J9+K9+J13+K20</f>
        <v>1434975.8</v>
      </c>
      <c r="R4" s="511">
        <v>408720</v>
      </c>
      <c r="S4" s="521">
        <f>K10</f>
        <v>201010.82400000002</v>
      </c>
      <c r="T4" s="520">
        <f>K8+J17</f>
        <v>2560480.7999999998</v>
      </c>
      <c r="U4" s="520">
        <f>K13</f>
        <v>12087.199999999983</v>
      </c>
      <c r="V4" s="519">
        <f>K19</f>
        <v>417452.92800000007</v>
      </c>
      <c r="W4" s="507"/>
      <c r="X4" s="506">
        <f>K17</f>
        <v>308532</v>
      </c>
      <c r="Y4" s="505"/>
      <c r="Z4" s="504"/>
    </row>
    <row r="5" spans="2:26" ht="30" customHeight="1" thickBot="1" x14ac:dyDescent="0.3">
      <c r="B5" s="492">
        <v>2</v>
      </c>
      <c r="C5" s="491" t="s">
        <v>1076</v>
      </c>
      <c r="D5" s="490" t="s">
        <v>1075</v>
      </c>
      <c r="E5" s="489">
        <v>1</v>
      </c>
      <c r="F5" s="488">
        <v>295500</v>
      </c>
      <c r="G5" s="487">
        <f t="shared" si="0"/>
        <v>908236.98</v>
      </c>
      <c r="H5" s="487"/>
      <c r="I5" s="487">
        <f>G5</f>
        <v>908236.98</v>
      </c>
      <c r="J5" s="486"/>
      <c r="K5" s="486"/>
      <c r="L5" s="518">
        <f>I5*0.9</f>
        <v>817413.28200000001</v>
      </c>
      <c r="M5" s="484">
        <f>I5*0.1</f>
        <v>90823.698000000004</v>
      </c>
      <c r="O5" s="763">
        <f>SUM(O4:R4)</f>
        <v>9466176.216</v>
      </c>
      <c r="P5" s="764"/>
      <c r="Q5" s="764"/>
      <c r="R5" s="765"/>
      <c r="S5" s="763">
        <f>SUM(S4:V4)</f>
        <v>3191031.7520000003</v>
      </c>
      <c r="T5" s="764"/>
      <c r="U5" s="764"/>
      <c r="V5" s="765"/>
      <c r="W5" s="763">
        <f>SUM(W4:Z4)</f>
        <v>308532</v>
      </c>
      <c r="X5" s="764"/>
      <c r="Y5" s="764"/>
      <c r="Z5" s="765"/>
    </row>
    <row r="6" spans="2:26" ht="30" customHeight="1" thickBot="1" x14ac:dyDescent="0.3">
      <c r="B6" s="492">
        <v>3</v>
      </c>
      <c r="C6" s="491" t="s">
        <v>1074</v>
      </c>
      <c r="D6" s="490" t="s">
        <v>1073</v>
      </c>
      <c r="E6" s="489">
        <v>1</v>
      </c>
      <c r="F6" s="488">
        <v>20000</v>
      </c>
      <c r="G6" s="487">
        <f t="shared" si="0"/>
        <v>61471.199999999997</v>
      </c>
      <c r="H6" s="487"/>
      <c r="I6" s="487">
        <f>G6</f>
        <v>61471.199999999997</v>
      </c>
      <c r="J6" s="486"/>
      <c r="K6" s="486"/>
      <c r="L6" s="484">
        <f>I6*0.9</f>
        <v>55324.08</v>
      </c>
      <c r="M6" s="484">
        <f>I6*0.1</f>
        <v>6147.12</v>
      </c>
      <c r="O6" s="754">
        <f>SUM(O5:R5)/1000</f>
        <v>9466.1762159999998</v>
      </c>
      <c r="P6" s="755"/>
      <c r="Q6" s="755"/>
      <c r="R6" s="756"/>
      <c r="S6" s="754">
        <f>SUM(S5:V5)/1000</f>
        <v>3191.0317520000003</v>
      </c>
      <c r="T6" s="755"/>
      <c r="U6" s="755"/>
      <c r="V6" s="756"/>
      <c r="W6" s="754">
        <f>SUM(W5:Z5)/1000</f>
        <v>308.53199999999998</v>
      </c>
      <c r="X6" s="755"/>
      <c r="Y6" s="755"/>
      <c r="Z6" s="756"/>
    </row>
    <row r="7" spans="2:26" ht="30" customHeight="1" x14ac:dyDescent="0.25">
      <c r="B7" s="492">
        <v>4</v>
      </c>
      <c r="C7" s="491" t="s">
        <v>1072</v>
      </c>
      <c r="D7" s="490" t="s">
        <v>1050</v>
      </c>
      <c r="E7" s="489">
        <v>1</v>
      </c>
      <c r="F7" s="488">
        <v>34000</v>
      </c>
      <c r="G7" s="487">
        <f t="shared" si="0"/>
        <v>104501.04000000001</v>
      </c>
      <c r="H7" s="487"/>
      <c r="I7" s="487">
        <f>G7</f>
        <v>104501.04000000001</v>
      </c>
      <c r="J7" s="486"/>
      <c r="K7" s="486"/>
      <c r="L7" s="484">
        <f>I7*0.9</f>
        <v>94050.936000000016</v>
      </c>
      <c r="M7" s="501">
        <f>I7*0.1</f>
        <v>10450.104000000001</v>
      </c>
      <c r="O7" s="474" t="s">
        <v>1071</v>
      </c>
      <c r="P7" s="474">
        <f>O6/1.2</f>
        <v>7888.4801800000005</v>
      </c>
      <c r="Q7" s="474"/>
      <c r="R7" s="474"/>
      <c r="S7" s="474"/>
      <c r="T7" s="474"/>
      <c r="U7" s="474"/>
      <c r="V7" s="474"/>
      <c r="W7" s="474"/>
      <c r="X7" s="474"/>
      <c r="Y7" s="474"/>
      <c r="Z7" s="474"/>
    </row>
    <row r="8" spans="2:26" ht="30" customHeight="1" thickBot="1" x14ac:dyDescent="0.3">
      <c r="B8" s="492">
        <v>5</v>
      </c>
      <c r="C8" s="500" t="s">
        <v>1070</v>
      </c>
      <c r="D8" s="499" t="s">
        <v>1069</v>
      </c>
      <c r="E8" s="498">
        <v>1</v>
      </c>
      <c r="F8" s="488">
        <v>1955000</v>
      </c>
      <c r="G8" s="487">
        <f t="shared" si="0"/>
        <v>6008809.7999999998</v>
      </c>
      <c r="H8" s="487">
        <f>G8</f>
        <v>6008809.7999999998</v>
      </c>
      <c r="I8" s="487"/>
      <c r="J8" s="518">
        <v>5291289</v>
      </c>
      <c r="K8" s="496">
        <f>H8-J8</f>
        <v>717520.79999999981</v>
      </c>
      <c r="L8" s="486"/>
      <c r="M8" s="486"/>
      <c r="N8" s="472"/>
      <c r="O8" s="474"/>
      <c r="P8" s="474"/>
      <c r="Q8" s="474"/>
      <c r="R8" s="474"/>
      <c r="S8" s="474"/>
      <c r="T8" s="474"/>
      <c r="U8" s="474"/>
      <c r="V8" s="474"/>
      <c r="W8" s="474"/>
      <c r="X8" s="474"/>
      <c r="Y8" s="474"/>
      <c r="Z8" s="474"/>
    </row>
    <row r="9" spans="2:26" ht="30" customHeight="1" x14ac:dyDescent="0.25">
      <c r="B9" s="492">
        <v>10</v>
      </c>
      <c r="C9" s="500" t="s">
        <v>1068</v>
      </c>
      <c r="D9" s="499" t="s">
        <v>1067</v>
      </c>
      <c r="E9" s="498">
        <v>1</v>
      </c>
      <c r="F9" s="497">
        <v>380000</v>
      </c>
      <c r="G9" s="487">
        <f t="shared" si="0"/>
        <v>1167952.8</v>
      </c>
      <c r="H9" s="487">
        <f>G9</f>
        <v>1167952.8</v>
      </c>
      <c r="I9" s="487"/>
      <c r="J9" s="485">
        <f>H9*0.9</f>
        <v>1051157.52</v>
      </c>
      <c r="K9" s="485">
        <f>H9*0.1</f>
        <v>116795.28000000001</v>
      </c>
      <c r="L9" s="486"/>
      <c r="M9" s="486"/>
      <c r="N9" s="474"/>
      <c r="O9" s="759">
        <v>2023</v>
      </c>
      <c r="P9" s="760"/>
      <c r="Q9" s="760"/>
      <c r="R9" s="761"/>
      <c r="S9" s="759">
        <v>2024</v>
      </c>
      <c r="T9" s="760"/>
      <c r="U9" s="760"/>
      <c r="V9" s="761"/>
      <c r="W9" s="759">
        <v>2025</v>
      </c>
      <c r="X9" s="760"/>
      <c r="Y9" s="760"/>
      <c r="Z9" s="761"/>
    </row>
    <row r="10" spans="2:26" ht="30" customHeight="1" x14ac:dyDescent="0.25">
      <c r="B10" s="492">
        <v>6</v>
      </c>
      <c r="C10" s="491" t="s">
        <v>1066</v>
      </c>
      <c r="D10" s="490" t="s">
        <v>1065</v>
      </c>
      <c r="E10" s="489">
        <v>1</v>
      </c>
      <c r="F10" s="488">
        <v>654000</v>
      </c>
      <c r="G10" s="487">
        <f t="shared" si="0"/>
        <v>2010108.2400000002</v>
      </c>
      <c r="H10" s="487">
        <f>G10</f>
        <v>2010108.2400000002</v>
      </c>
      <c r="I10" s="487"/>
      <c r="J10" s="518">
        <f>H10*0.9</f>
        <v>1809097.4160000002</v>
      </c>
      <c r="K10" s="496">
        <f>H10*0.1</f>
        <v>201010.82400000002</v>
      </c>
      <c r="L10" s="486"/>
      <c r="M10" s="486"/>
      <c r="O10" s="517" t="s">
        <v>1064</v>
      </c>
      <c r="P10" s="516" t="s">
        <v>1063</v>
      </c>
      <c r="Q10" s="516" t="s">
        <v>1062</v>
      </c>
      <c r="R10" s="515" t="s">
        <v>1061</v>
      </c>
      <c r="S10" s="517" t="s">
        <v>1064</v>
      </c>
      <c r="T10" s="516" t="s">
        <v>1063</v>
      </c>
      <c r="U10" s="516" t="s">
        <v>1062</v>
      </c>
      <c r="V10" s="515" t="s">
        <v>1061</v>
      </c>
      <c r="W10" s="517" t="s">
        <v>1064</v>
      </c>
      <c r="X10" s="516" t="s">
        <v>1063</v>
      </c>
      <c r="Y10" s="516" t="s">
        <v>1062</v>
      </c>
      <c r="Z10" s="515" t="s">
        <v>1061</v>
      </c>
    </row>
    <row r="11" spans="2:26" ht="30" customHeight="1" x14ac:dyDescent="0.25">
      <c r="B11" s="492">
        <v>7</v>
      </c>
      <c r="C11" s="491" t="s">
        <v>1060</v>
      </c>
      <c r="D11" s="490" t="s">
        <v>1059</v>
      </c>
      <c r="E11" s="489">
        <v>2</v>
      </c>
      <c r="F11" s="490">
        <f>7500*2</f>
        <v>15000</v>
      </c>
      <c r="G11" s="487">
        <f t="shared" si="0"/>
        <v>46103.4</v>
      </c>
      <c r="H11" s="487"/>
      <c r="I11" s="487">
        <f>G11</f>
        <v>46103.4</v>
      </c>
      <c r="J11" s="486"/>
      <c r="K11" s="486"/>
      <c r="L11" s="484">
        <f>I11</f>
        <v>46103.4</v>
      </c>
      <c r="M11" s="486"/>
      <c r="O11" s="514">
        <f>L20</f>
        <v>233256.6</v>
      </c>
      <c r="P11" s="513">
        <f>L5</f>
        <v>817413.28200000001</v>
      </c>
      <c r="Q11" s="512">
        <f>L4+L16+L22</f>
        <v>1425978.162</v>
      </c>
      <c r="R11" s="511">
        <f>L14+L21</f>
        <v>663888.96000000008</v>
      </c>
      <c r="S11" s="510">
        <f>M5+M22+M21+L6+L18</f>
        <v>532932.25230000005</v>
      </c>
      <c r="T11" s="509">
        <f>M20+M4+L12+L15</f>
        <v>300592.54387599998</v>
      </c>
      <c r="U11" s="509">
        <f>M16+M14+M6+L7</f>
        <v>173963.49600000001</v>
      </c>
      <c r="V11" s="508">
        <f>M18+M12+L11</f>
        <v>89694.164699999994</v>
      </c>
      <c r="W11" s="507">
        <f>M15</f>
        <v>12300.079764000002</v>
      </c>
      <c r="X11" s="506">
        <f>M7</f>
        <v>10450.104000000001</v>
      </c>
      <c r="Y11" s="505"/>
      <c r="Z11" s="504"/>
    </row>
    <row r="12" spans="2:26" ht="30" customHeight="1" thickBot="1" x14ac:dyDescent="0.3">
      <c r="B12" s="492">
        <v>8</v>
      </c>
      <c r="C12" s="491" t="s">
        <v>1058</v>
      </c>
      <c r="D12" s="490" t="s">
        <v>1050</v>
      </c>
      <c r="E12" s="489">
        <v>2</v>
      </c>
      <c r="F12" s="490">
        <f>6000*2</f>
        <v>12000</v>
      </c>
      <c r="G12" s="487">
        <f t="shared" si="0"/>
        <v>36882.720000000001</v>
      </c>
      <c r="H12" s="487"/>
      <c r="I12" s="487">
        <f>G12</f>
        <v>36882.720000000001</v>
      </c>
      <c r="J12" s="486"/>
      <c r="K12" s="486"/>
      <c r="L12" s="484">
        <f>I12*0.9</f>
        <v>33194.448000000004</v>
      </c>
      <c r="M12" s="484">
        <f>I12*0.1</f>
        <v>3688.2720000000004</v>
      </c>
      <c r="O12" s="763">
        <f>SUM(O11:R11)</f>
        <v>3140537.0039999997</v>
      </c>
      <c r="P12" s="764"/>
      <c r="Q12" s="764"/>
      <c r="R12" s="765"/>
      <c r="S12" s="763">
        <f>SUM(S11:V11)</f>
        <v>1097182.4568760002</v>
      </c>
      <c r="T12" s="764"/>
      <c r="U12" s="764"/>
      <c r="V12" s="765"/>
      <c r="W12" s="763">
        <f>SUM(W11:Z11)</f>
        <v>22750.183764000001</v>
      </c>
      <c r="X12" s="764"/>
      <c r="Y12" s="764"/>
      <c r="Z12" s="765"/>
    </row>
    <row r="13" spans="2:26" ht="30" customHeight="1" thickBot="1" x14ac:dyDescent="0.3">
      <c r="B13" s="492">
        <v>9</v>
      </c>
      <c r="C13" s="500" t="s">
        <v>1057</v>
      </c>
      <c r="D13" s="502" t="s">
        <v>1056</v>
      </c>
      <c r="E13" s="498">
        <v>1</v>
      </c>
      <c r="F13" s="497">
        <v>45000</v>
      </c>
      <c r="G13" s="487">
        <f t="shared" si="0"/>
        <v>138310.19999999998</v>
      </c>
      <c r="H13" s="487">
        <f>G13</f>
        <v>138310.19999999998</v>
      </c>
      <c r="I13" s="487"/>
      <c r="J13" s="485">
        <v>126223</v>
      </c>
      <c r="K13" s="496">
        <f>H13-J13</f>
        <v>12087.199999999983</v>
      </c>
      <c r="L13" s="486"/>
      <c r="M13" s="486"/>
      <c r="O13" s="754">
        <f>O12/1000</f>
        <v>3140.5370039999998</v>
      </c>
      <c r="P13" s="755"/>
      <c r="Q13" s="755"/>
      <c r="R13" s="756"/>
      <c r="S13" s="754">
        <f>S12/1000</f>
        <v>1097.1824568760001</v>
      </c>
      <c r="T13" s="755"/>
      <c r="U13" s="755"/>
      <c r="V13" s="756"/>
      <c r="W13" s="754">
        <f>W12/1000</f>
        <v>22.750183764000003</v>
      </c>
      <c r="X13" s="755"/>
      <c r="Y13" s="755"/>
      <c r="Z13" s="756"/>
    </row>
    <row r="14" spans="2:26" ht="30" customHeight="1" x14ac:dyDescent="0.25">
      <c r="B14" s="492">
        <v>10</v>
      </c>
      <c r="C14" s="503" t="s">
        <v>1055</v>
      </c>
      <c r="D14" s="502" t="s">
        <v>1054</v>
      </c>
      <c r="E14" s="498">
        <v>1</v>
      </c>
      <c r="F14" s="497">
        <v>200000</v>
      </c>
      <c r="G14" s="487">
        <f t="shared" si="0"/>
        <v>614712</v>
      </c>
      <c r="H14" s="487"/>
      <c r="I14" s="487">
        <f>G14</f>
        <v>614712</v>
      </c>
      <c r="J14" s="486"/>
      <c r="K14" s="486"/>
      <c r="L14" s="493">
        <f>I14*0.9</f>
        <v>553240.80000000005</v>
      </c>
      <c r="M14" s="484">
        <f>I14*0.1</f>
        <v>61471.200000000004</v>
      </c>
      <c r="O14" s="474"/>
      <c r="P14" s="474"/>
      <c r="Q14" s="474"/>
      <c r="R14" s="474"/>
      <c r="S14" s="474"/>
      <c r="T14" s="474"/>
      <c r="U14" s="474"/>
      <c r="V14" s="474"/>
      <c r="W14" s="474"/>
      <c r="X14" s="474"/>
      <c r="Y14" s="474"/>
      <c r="Z14" s="474"/>
    </row>
    <row r="15" spans="2:26" ht="30" customHeight="1" x14ac:dyDescent="0.25">
      <c r="B15" s="492">
        <v>11</v>
      </c>
      <c r="C15" s="503" t="s">
        <v>1053</v>
      </c>
      <c r="D15" s="502" t="s">
        <v>1052</v>
      </c>
      <c r="E15" s="498">
        <v>1</v>
      </c>
      <c r="F15" s="497">
        <v>40019</v>
      </c>
      <c r="G15" s="487">
        <f t="shared" si="0"/>
        <v>123000.79764</v>
      </c>
      <c r="H15" s="487"/>
      <c r="I15" s="487">
        <f>G15</f>
        <v>123000.79764</v>
      </c>
      <c r="J15" s="486"/>
      <c r="K15" s="486"/>
      <c r="L15" s="484">
        <f>I15*0.9</f>
        <v>110700.71787600001</v>
      </c>
      <c r="M15" s="501">
        <f>I15*0.1</f>
        <v>12300.079764000002</v>
      </c>
      <c r="O15" s="474">
        <f t="shared" ref="O15:Z15" si="1">(O4+O11)/1.2/1000</f>
        <v>629.45883333333336</v>
      </c>
      <c r="P15" s="474">
        <f t="shared" si="1"/>
        <v>6598.1664149999997</v>
      </c>
      <c r="Q15" s="474">
        <f t="shared" si="1"/>
        <v>2384.1283016666671</v>
      </c>
      <c r="R15" s="474">
        <f t="shared" si="1"/>
        <v>893.84080000000006</v>
      </c>
      <c r="S15" s="474">
        <f t="shared" si="1"/>
        <v>611.6192302500001</v>
      </c>
      <c r="T15" s="474">
        <f t="shared" si="1"/>
        <v>2384.2277865633332</v>
      </c>
      <c r="U15" s="474">
        <f t="shared" si="1"/>
        <v>155.04224666666667</v>
      </c>
      <c r="V15" s="474">
        <f t="shared" si="1"/>
        <v>422.62257725000001</v>
      </c>
      <c r="W15" s="474">
        <f t="shared" si="1"/>
        <v>10.250066470000002</v>
      </c>
      <c r="X15" s="474">
        <f t="shared" si="1"/>
        <v>265.81842</v>
      </c>
      <c r="Y15" s="474">
        <f t="shared" si="1"/>
        <v>0</v>
      </c>
      <c r="Z15" s="474">
        <f t="shared" si="1"/>
        <v>0</v>
      </c>
    </row>
    <row r="16" spans="2:26" ht="30" customHeight="1" x14ac:dyDescent="0.25">
      <c r="B16" s="492">
        <v>12</v>
      </c>
      <c r="C16" s="491" t="s">
        <v>1051</v>
      </c>
      <c r="D16" s="502" t="s">
        <v>1050</v>
      </c>
      <c r="E16" s="498">
        <v>1</v>
      </c>
      <c r="F16" s="497">
        <v>40000</v>
      </c>
      <c r="G16" s="487">
        <f t="shared" si="0"/>
        <v>122942.39999999999</v>
      </c>
      <c r="H16" s="487"/>
      <c r="I16" s="487">
        <f>G16</f>
        <v>122942.39999999999</v>
      </c>
      <c r="J16" s="486"/>
      <c r="K16" s="486"/>
      <c r="L16" s="485">
        <f>I16*0.9</f>
        <v>110648.16</v>
      </c>
      <c r="M16" s="484">
        <f>I16*0.1</f>
        <v>12294.24</v>
      </c>
      <c r="O16" s="762">
        <f>SUM(O15:R15)</f>
        <v>10505.594349999999</v>
      </c>
      <c r="P16" s="762"/>
      <c r="Q16" s="762"/>
      <c r="R16" s="762"/>
      <c r="S16" s="474"/>
      <c r="T16" s="474"/>
      <c r="U16" s="474"/>
      <c r="V16" s="474"/>
      <c r="W16" s="474"/>
      <c r="X16" s="474"/>
      <c r="Y16" s="474"/>
      <c r="Z16" s="474"/>
    </row>
    <row r="17" spans="1:26" ht="30" customHeight="1" x14ac:dyDescent="0.25">
      <c r="B17" s="492">
        <v>13</v>
      </c>
      <c r="C17" s="491" t="s">
        <v>1049</v>
      </c>
      <c r="D17" s="502" t="s">
        <v>1048</v>
      </c>
      <c r="E17" s="489">
        <v>1</v>
      </c>
      <c r="F17" s="497">
        <v>700000</v>
      </c>
      <c r="G17" s="487">
        <f t="shared" si="0"/>
        <v>2151492</v>
      </c>
      <c r="H17" s="487">
        <f>G17</f>
        <v>2151492</v>
      </c>
      <c r="I17" s="487"/>
      <c r="J17" s="496">
        <v>1842960</v>
      </c>
      <c r="K17" s="501">
        <f>H17-J17</f>
        <v>308532</v>
      </c>
      <c r="L17" s="486"/>
      <c r="M17" s="486"/>
      <c r="O17" s="474"/>
      <c r="P17" s="474"/>
      <c r="Q17" s="474"/>
      <c r="R17" s="474"/>
      <c r="S17" s="474"/>
      <c r="T17" s="474"/>
      <c r="U17" s="474"/>
      <c r="V17" s="474"/>
      <c r="W17" s="474"/>
      <c r="X17" s="474"/>
      <c r="Y17" s="474"/>
      <c r="Z17" s="474"/>
    </row>
    <row r="18" spans="1:26" ht="30" customHeight="1" x14ac:dyDescent="0.25">
      <c r="B18" s="492">
        <v>14</v>
      </c>
      <c r="C18" s="500" t="s">
        <v>1047</v>
      </c>
      <c r="D18" s="499" t="s">
        <v>1046</v>
      </c>
      <c r="E18" s="498">
        <v>1</v>
      </c>
      <c r="F18" s="497">
        <v>129825</v>
      </c>
      <c r="G18" s="487">
        <f t="shared" si="0"/>
        <v>399024.92700000003</v>
      </c>
      <c r="H18" s="487"/>
      <c r="I18" s="487">
        <f>G18</f>
        <v>399024.92700000003</v>
      </c>
      <c r="J18" s="486"/>
      <c r="K18" s="486"/>
      <c r="L18" s="484">
        <f>I18*0.9</f>
        <v>359122.43430000002</v>
      </c>
      <c r="M18" s="484">
        <f>I18*0.1</f>
        <v>39902.492700000003</v>
      </c>
      <c r="O18" s="474"/>
      <c r="P18" s="474"/>
      <c r="Q18" s="474"/>
      <c r="R18" s="474"/>
      <c r="S18" s="474"/>
      <c r="T18" s="474"/>
      <c r="U18" s="474"/>
      <c r="V18" s="477"/>
      <c r="W18" s="474"/>
      <c r="X18" s="474"/>
      <c r="Y18" s="474"/>
      <c r="Z18" s="474"/>
    </row>
    <row r="19" spans="1:26" ht="30" customHeight="1" x14ac:dyDescent="0.25">
      <c r="B19" s="492">
        <v>15</v>
      </c>
      <c r="C19" s="500" t="s">
        <v>1045</v>
      </c>
      <c r="D19" s="499" t="s">
        <v>1044</v>
      </c>
      <c r="E19" s="498">
        <v>1</v>
      </c>
      <c r="F19" s="497">
        <v>268800</v>
      </c>
      <c r="G19" s="487">
        <f t="shared" si="0"/>
        <v>826172.92800000007</v>
      </c>
      <c r="H19" s="487">
        <f>G19</f>
        <v>826172.92800000007</v>
      </c>
      <c r="I19" s="487"/>
      <c r="J19" s="493">
        <v>408720</v>
      </c>
      <c r="K19" s="496">
        <f>H19-J19</f>
        <v>417452.92800000007</v>
      </c>
      <c r="L19" s="486"/>
      <c r="M19" s="486"/>
      <c r="O19" s="474"/>
      <c r="P19" s="474"/>
      <c r="Q19" s="474"/>
      <c r="R19" s="474"/>
      <c r="S19" s="474"/>
      <c r="T19" s="474"/>
      <c r="U19" s="474"/>
      <c r="V19" s="474"/>
      <c r="W19" s="474"/>
      <c r="X19" s="474"/>
      <c r="Y19" s="474"/>
      <c r="Z19" s="474"/>
    </row>
    <row r="20" spans="1:26" ht="30" customHeight="1" x14ac:dyDescent="0.25">
      <c r="B20" s="492">
        <v>16</v>
      </c>
      <c r="C20" s="491" t="s">
        <v>1043</v>
      </c>
      <c r="D20" s="490"/>
      <c r="E20" s="489"/>
      <c r="F20" s="488">
        <v>300000</v>
      </c>
      <c r="G20" s="487">
        <f t="shared" si="0"/>
        <v>922068</v>
      </c>
      <c r="H20" s="487">
        <f>200000*2.5613*1.2+48182</f>
        <v>662894</v>
      </c>
      <c r="I20" s="487">
        <f>100000*2.5613*1.2-48182</f>
        <v>259174</v>
      </c>
      <c r="J20" s="495">
        <v>522094</v>
      </c>
      <c r="K20" s="485">
        <f>H20-J20</f>
        <v>140800</v>
      </c>
      <c r="L20" s="495">
        <f>I20*0.9</f>
        <v>233256.6</v>
      </c>
      <c r="M20" s="484">
        <f>I20*0.1</f>
        <v>25917.4</v>
      </c>
      <c r="O20" s="474"/>
      <c r="P20" s="474"/>
      <c r="Q20" s="474"/>
      <c r="R20" s="474"/>
      <c r="S20" s="474"/>
      <c r="T20" s="474"/>
      <c r="U20" s="474"/>
      <c r="V20" s="474"/>
      <c r="W20" s="474"/>
      <c r="X20" s="474"/>
      <c r="Y20" s="474"/>
      <c r="Z20" s="474"/>
    </row>
    <row r="21" spans="1:26" ht="30" customHeight="1" x14ac:dyDescent="0.25">
      <c r="B21" s="492">
        <v>17</v>
      </c>
      <c r="C21" s="491" t="s">
        <v>1042</v>
      </c>
      <c r="D21" s="490" t="s">
        <v>1041</v>
      </c>
      <c r="E21" s="489">
        <v>1</v>
      </c>
      <c r="F21" s="494">
        <v>40000</v>
      </c>
      <c r="G21" s="487">
        <f t="shared" si="0"/>
        <v>122942.39999999999</v>
      </c>
      <c r="H21" s="487"/>
      <c r="I21" s="487">
        <f>G21</f>
        <v>122942.39999999999</v>
      </c>
      <c r="J21" s="486"/>
      <c r="K21" s="486"/>
      <c r="L21" s="493">
        <f>I21*0.9</f>
        <v>110648.16</v>
      </c>
      <c r="M21" s="484">
        <f>I21*0.1</f>
        <v>12294.24</v>
      </c>
      <c r="N21" s="474"/>
      <c r="O21" s="474"/>
      <c r="P21" s="474"/>
      <c r="Q21" s="474"/>
      <c r="R21" s="474"/>
      <c r="S21" s="474"/>
      <c r="T21" s="474"/>
      <c r="U21" s="474"/>
      <c r="V21" s="474"/>
      <c r="W21" s="474"/>
      <c r="X21" s="474"/>
      <c r="Y21" s="474"/>
      <c r="Z21" s="474"/>
    </row>
    <row r="22" spans="1:26" ht="30" customHeight="1" x14ac:dyDescent="0.25">
      <c r="B22" s="492">
        <v>18</v>
      </c>
      <c r="C22" s="491" t="s">
        <v>1040</v>
      </c>
      <c r="D22" s="490" t="s">
        <v>1039</v>
      </c>
      <c r="E22" s="489"/>
      <c r="F22" s="488">
        <v>50000</v>
      </c>
      <c r="G22" s="487">
        <f t="shared" si="0"/>
        <v>153678</v>
      </c>
      <c r="H22" s="487"/>
      <c r="I22" s="487">
        <f>G22</f>
        <v>153678</v>
      </c>
      <c r="J22" s="486"/>
      <c r="K22" s="486"/>
      <c r="L22" s="485">
        <f>I22*0.9</f>
        <v>138310.20000000001</v>
      </c>
      <c r="M22" s="484">
        <f>I22*0.1</f>
        <v>15367.800000000001</v>
      </c>
      <c r="O22" s="474"/>
      <c r="P22" s="474"/>
      <c r="Q22" s="474"/>
      <c r="R22" s="474"/>
      <c r="S22" s="474"/>
      <c r="T22" s="474"/>
      <c r="U22" s="474"/>
      <c r="V22" s="474"/>
      <c r="W22" s="474"/>
      <c r="X22" s="474"/>
      <c r="Y22" s="474"/>
      <c r="Z22" s="474"/>
    </row>
    <row r="23" spans="1:26" ht="30" customHeight="1" thickBot="1" x14ac:dyDescent="0.3">
      <c r="B23" s="483"/>
      <c r="C23" s="482" t="s">
        <v>1038</v>
      </c>
      <c r="D23" s="481"/>
      <c r="E23" s="481"/>
      <c r="F23" s="480">
        <f>SUM(F4:F22)</f>
        <v>5604644</v>
      </c>
      <c r="G23" s="479">
        <f>SUM(G4:G22)</f>
        <v>17226209.612640001</v>
      </c>
      <c r="H23" s="479">
        <f>SUM(H4:H22)</f>
        <v>12965739.967999998</v>
      </c>
      <c r="I23" s="479">
        <f>SUM(I4:I22)</f>
        <v>4260469.6446400005</v>
      </c>
      <c r="J23" s="478">
        <f>H23*0.9</f>
        <v>11669165.971199999</v>
      </c>
      <c r="K23" s="478">
        <f>H23*0.1</f>
        <v>1296573.9967999998</v>
      </c>
      <c r="L23" s="478">
        <f>SUM(L4:L22)</f>
        <v>3839033.0201760009</v>
      </c>
      <c r="M23" s="478">
        <f>SUM(M4:M22)</f>
        <v>421436.62446399999</v>
      </c>
      <c r="O23" s="474"/>
      <c r="P23" s="474"/>
      <c r="Q23" s="474"/>
      <c r="R23" s="474"/>
      <c r="S23" s="474"/>
      <c r="T23" s="474"/>
      <c r="U23" s="474"/>
      <c r="V23" s="474"/>
      <c r="W23" s="474"/>
      <c r="X23" s="474"/>
      <c r="Y23" s="474"/>
      <c r="Z23" s="474"/>
    </row>
    <row r="24" spans="1:26" x14ac:dyDescent="0.25">
      <c r="O24" s="474"/>
      <c r="P24" s="474"/>
      <c r="Q24" s="474"/>
      <c r="R24" s="474"/>
      <c r="S24" s="474"/>
      <c r="T24" s="474"/>
      <c r="U24" s="474"/>
      <c r="V24" s="474"/>
      <c r="W24" s="474"/>
      <c r="X24" s="474"/>
      <c r="Y24" s="474"/>
      <c r="Z24" s="474"/>
    </row>
    <row r="25" spans="1:26" ht="18.75" customHeight="1" x14ac:dyDescent="0.25">
      <c r="A25" s="474"/>
      <c r="B25" s="474"/>
      <c r="C25" s="474"/>
      <c r="D25" s="474"/>
      <c r="E25" s="474"/>
      <c r="F25" s="474"/>
      <c r="G25" s="474"/>
      <c r="H25" s="474"/>
      <c r="I25" s="474"/>
      <c r="J25" s="474"/>
      <c r="K25" s="474"/>
      <c r="L25" s="474"/>
      <c r="M25" s="474"/>
      <c r="N25" s="476"/>
      <c r="O25" s="762"/>
      <c r="P25" s="762"/>
      <c r="Q25" s="762"/>
      <c r="R25" s="762"/>
      <c r="S25" s="762"/>
      <c r="T25" s="762"/>
      <c r="U25" s="762"/>
      <c r="V25" s="762"/>
      <c r="W25" s="762"/>
      <c r="X25" s="762"/>
      <c r="Y25" s="762"/>
      <c r="Z25" s="762"/>
    </row>
    <row r="26" spans="1:26" x14ac:dyDescent="0.25">
      <c r="A26" s="474"/>
      <c r="B26" s="474"/>
      <c r="C26" s="474"/>
      <c r="D26" s="474"/>
      <c r="E26" s="474"/>
      <c r="F26" s="474"/>
      <c r="G26" s="474"/>
      <c r="H26" s="474"/>
      <c r="I26" s="474"/>
      <c r="J26" s="474"/>
      <c r="K26" s="474"/>
      <c r="L26" s="474"/>
      <c r="M26" s="474"/>
      <c r="N26" s="476"/>
      <c r="O26" s="474"/>
      <c r="P26" s="474"/>
      <c r="Q26" s="474"/>
      <c r="R26" s="474"/>
      <c r="S26" s="474"/>
      <c r="T26" s="474"/>
      <c r="U26" s="474"/>
      <c r="V26" s="474"/>
      <c r="W26" s="474"/>
      <c r="X26" s="474"/>
      <c r="Y26" s="474"/>
      <c r="Z26" s="474"/>
    </row>
    <row r="27" spans="1:26" x14ac:dyDescent="0.25">
      <c r="A27" s="474"/>
      <c r="B27" s="474"/>
      <c r="C27" s="474"/>
      <c r="D27" s="474"/>
      <c r="E27" s="474"/>
      <c r="F27" s="474"/>
      <c r="G27" s="474"/>
      <c r="H27" s="474"/>
      <c r="I27" s="474"/>
      <c r="J27" s="474"/>
      <c r="K27" s="474"/>
      <c r="L27" s="474"/>
      <c r="M27" s="474"/>
      <c r="N27" s="476"/>
      <c r="O27" s="477"/>
      <c r="P27" s="477"/>
      <c r="Q27" s="477"/>
      <c r="R27" s="477"/>
      <c r="S27" s="477"/>
      <c r="T27" s="477"/>
      <c r="U27" s="477"/>
      <c r="V27" s="477"/>
      <c r="W27" s="477"/>
      <c r="X27" s="477"/>
      <c r="Y27" s="477"/>
      <c r="Z27" s="477"/>
    </row>
    <row r="28" spans="1:26" x14ac:dyDescent="0.25">
      <c r="A28" s="474"/>
      <c r="B28" s="474"/>
      <c r="C28" s="474"/>
      <c r="D28" s="474"/>
      <c r="E28" s="474"/>
      <c r="F28" s="474"/>
      <c r="G28" s="474"/>
      <c r="H28" s="474"/>
      <c r="I28" s="474"/>
      <c r="J28" s="474"/>
      <c r="K28" s="474"/>
      <c r="L28" s="474"/>
      <c r="M28" s="474"/>
      <c r="N28" s="476"/>
      <c r="O28" s="769"/>
      <c r="P28" s="769"/>
      <c r="Q28" s="769"/>
      <c r="R28" s="769"/>
      <c r="S28" s="769"/>
      <c r="T28" s="769"/>
      <c r="U28" s="769"/>
      <c r="V28" s="769"/>
      <c r="W28" s="769"/>
      <c r="X28" s="769"/>
      <c r="Y28" s="769"/>
      <c r="Z28" s="769"/>
    </row>
    <row r="29" spans="1:26" x14ac:dyDescent="0.25">
      <c r="A29" s="474"/>
      <c r="B29" s="474"/>
      <c r="C29" s="474"/>
      <c r="D29" s="474"/>
      <c r="E29" s="474"/>
      <c r="F29" s="474"/>
      <c r="G29" s="474"/>
      <c r="H29" s="474"/>
      <c r="I29" s="474"/>
      <c r="J29" s="474"/>
      <c r="K29" s="474"/>
      <c r="L29" s="474"/>
      <c r="M29" s="474"/>
      <c r="N29" s="476"/>
      <c r="O29" s="474"/>
      <c r="P29" s="474"/>
      <c r="Q29" s="474"/>
      <c r="R29" s="474"/>
      <c r="S29" s="474"/>
      <c r="T29" s="474"/>
      <c r="U29" s="474"/>
      <c r="V29" s="474"/>
      <c r="W29" s="474"/>
      <c r="X29" s="474"/>
      <c r="Y29" s="474"/>
      <c r="Z29" s="474"/>
    </row>
    <row r="30" spans="1:26" x14ac:dyDescent="0.25">
      <c r="A30" s="474"/>
      <c r="B30" s="474"/>
      <c r="C30" s="474"/>
      <c r="D30" s="474"/>
      <c r="E30" s="474"/>
      <c r="F30" s="474"/>
      <c r="G30" s="474"/>
      <c r="H30" s="474"/>
      <c r="I30" s="474"/>
      <c r="J30" s="474"/>
      <c r="K30" s="474"/>
      <c r="L30" s="474"/>
      <c r="M30" s="474"/>
      <c r="N30" s="474"/>
    </row>
    <row r="31" spans="1:26" x14ac:dyDescent="0.25">
      <c r="A31" s="474"/>
      <c r="B31" s="474"/>
      <c r="C31" s="474"/>
      <c r="D31" s="474"/>
      <c r="E31" s="474"/>
      <c r="F31" s="474"/>
      <c r="G31" s="474"/>
      <c r="H31" s="474"/>
      <c r="I31" s="474"/>
      <c r="J31" s="474"/>
      <c r="K31" s="474"/>
      <c r="L31" s="474"/>
      <c r="M31" s="474"/>
      <c r="N31" s="474"/>
    </row>
    <row r="32" spans="1:26" x14ac:dyDescent="0.25">
      <c r="A32" s="474"/>
      <c r="B32" s="474"/>
      <c r="C32" s="474"/>
      <c r="D32" s="474"/>
      <c r="E32" s="474"/>
      <c r="F32" s="474"/>
      <c r="G32" s="474"/>
      <c r="H32" s="474"/>
      <c r="I32" s="474"/>
      <c r="J32" s="474"/>
      <c r="K32" s="474"/>
      <c r="L32" s="474"/>
      <c r="M32" s="474"/>
      <c r="N32" s="474"/>
    </row>
    <row r="33" spans="1:26" x14ac:dyDescent="0.25">
      <c r="A33" s="474"/>
      <c r="B33" s="474"/>
      <c r="C33" s="474"/>
      <c r="D33" s="474"/>
      <c r="E33" s="474"/>
      <c r="F33" s="474"/>
      <c r="G33" s="474"/>
      <c r="H33" s="474"/>
      <c r="I33" s="474"/>
      <c r="J33" s="474"/>
      <c r="K33" s="474"/>
      <c r="L33" s="474"/>
      <c r="M33" s="474"/>
      <c r="N33" s="474"/>
      <c r="O33" s="475"/>
      <c r="P33" s="475"/>
      <c r="Q33" s="475"/>
      <c r="R33" s="475"/>
      <c r="S33" s="475"/>
      <c r="T33" s="475"/>
      <c r="U33" s="475"/>
      <c r="V33" s="475"/>
      <c r="W33" s="475"/>
      <c r="X33" s="475"/>
      <c r="Y33" s="475"/>
      <c r="Z33" s="475"/>
    </row>
    <row r="34" spans="1:26" x14ac:dyDescent="0.25">
      <c r="A34" s="474"/>
      <c r="B34" s="474"/>
      <c r="C34" s="474"/>
      <c r="D34" s="474"/>
      <c r="E34" s="474"/>
      <c r="F34" s="474"/>
      <c r="G34" s="474"/>
      <c r="H34" s="474"/>
      <c r="I34" s="474"/>
      <c r="J34" s="474"/>
      <c r="K34" s="474"/>
      <c r="L34" s="474"/>
      <c r="M34" s="474"/>
      <c r="N34" s="474"/>
      <c r="O34" s="475"/>
      <c r="P34" s="475"/>
      <c r="Q34" s="475"/>
      <c r="R34" s="475"/>
      <c r="S34" s="475"/>
      <c r="T34" s="475"/>
      <c r="U34" s="475"/>
      <c r="V34" s="475"/>
      <c r="W34" s="475"/>
      <c r="X34" s="475"/>
      <c r="Y34" s="475"/>
      <c r="Z34" s="475"/>
    </row>
    <row r="35" spans="1:26" x14ac:dyDescent="0.25">
      <c r="A35" s="474"/>
      <c r="B35" s="474"/>
      <c r="C35" s="474"/>
      <c r="D35" s="474"/>
      <c r="E35" s="474"/>
      <c r="F35" s="474"/>
      <c r="G35" s="474"/>
      <c r="H35" s="474"/>
      <c r="I35" s="474"/>
      <c r="J35" s="474"/>
      <c r="K35" s="474"/>
      <c r="L35" s="474"/>
      <c r="M35" s="474"/>
      <c r="N35" s="474"/>
    </row>
    <row r="36" spans="1:26" x14ac:dyDescent="0.25">
      <c r="N36" s="472"/>
    </row>
    <row r="37" spans="1:26" x14ac:dyDescent="0.25">
      <c r="N37" s="472"/>
    </row>
    <row r="38" spans="1:26" x14ac:dyDescent="0.25">
      <c r="N38" s="472"/>
    </row>
    <row r="39" spans="1:26" x14ac:dyDescent="0.25">
      <c r="N39" s="472"/>
    </row>
    <row r="40" spans="1:26" x14ac:dyDescent="0.25">
      <c r="N40" s="472"/>
    </row>
    <row r="41" spans="1:26" x14ac:dyDescent="0.25">
      <c r="N41" s="472"/>
    </row>
    <row r="42" spans="1:26" x14ac:dyDescent="0.25">
      <c r="N42" s="472"/>
    </row>
  </sheetData>
  <mergeCells count="38">
    <mergeCell ref="O28:R28"/>
    <mergeCell ref="S28:V28"/>
    <mergeCell ref="W28:Z28"/>
    <mergeCell ref="O25:R25"/>
    <mergeCell ref="S25:V25"/>
    <mergeCell ref="W25:Z25"/>
    <mergeCell ref="B1:G1"/>
    <mergeCell ref="B2:B3"/>
    <mergeCell ref="C2:C3"/>
    <mergeCell ref="D2:D3"/>
    <mergeCell ref="E2:E3"/>
    <mergeCell ref="F2:F3"/>
    <mergeCell ref="G2:G3"/>
    <mergeCell ref="O16:R16"/>
    <mergeCell ref="O2:R2"/>
    <mergeCell ref="S2:V2"/>
    <mergeCell ref="W2:Z2"/>
    <mergeCell ref="H2:H3"/>
    <mergeCell ref="I2:I3"/>
    <mergeCell ref="O5:R5"/>
    <mergeCell ref="S5:V5"/>
    <mergeCell ref="W5:Z5"/>
    <mergeCell ref="W9:Z9"/>
    <mergeCell ref="W12:Z12"/>
    <mergeCell ref="W13:Z13"/>
    <mergeCell ref="O12:R12"/>
    <mergeCell ref="S12:V12"/>
    <mergeCell ref="O13:R13"/>
    <mergeCell ref="S13:V13"/>
    <mergeCell ref="W6:Z6"/>
    <mergeCell ref="J2:J3"/>
    <mergeCell ref="K2:K3"/>
    <mergeCell ref="O9:R9"/>
    <mergeCell ref="S9:V9"/>
    <mergeCell ref="L2:L3"/>
    <mergeCell ref="M2:M3"/>
    <mergeCell ref="O6:R6"/>
    <mergeCell ref="S6:V6"/>
  </mergeCells>
  <pageMargins left="0.25" right="0.25" top="0.75" bottom="0.75" header="0.3" footer="0.3"/>
  <pageSetup paperSize="9" scale="3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Лист27">
    <pageSetUpPr fitToPage="1"/>
  </sheetPr>
  <dimension ref="B1:G91"/>
  <sheetViews>
    <sheetView view="pageBreakPreview" topLeftCell="A67" zoomScaleNormal="100" zoomScaleSheetLayoutView="100" workbookViewId="0">
      <selection activeCell="G28" sqref="G28"/>
    </sheetView>
  </sheetViews>
  <sheetFormatPr defaultRowHeight="15" x14ac:dyDescent="0.25"/>
  <cols>
    <col min="1" max="1" width="2.140625" customWidth="1"/>
    <col min="2" max="2" width="48.85546875" style="117" customWidth="1"/>
    <col min="3" max="3" width="11.5703125" style="120" customWidth="1"/>
    <col min="4" max="4" width="14.28515625" style="120" customWidth="1"/>
    <col min="5" max="5" width="13" style="129" customWidth="1"/>
    <col min="6" max="6" width="13.28515625" customWidth="1"/>
    <col min="7" max="7" width="72.5703125" bestFit="1" customWidth="1"/>
  </cols>
  <sheetData>
    <row r="1" spans="2:6" x14ac:dyDescent="0.25">
      <c r="B1" s="770" t="s">
        <v>822</v>
      </c>
      <c r="C1" s="770"/>
      <c r="D1" s="770"/>
      <c r="E1" s="770"/>
      <c r="F1" s="409"/>
    </row>
    <row r="3" spans="2:6" x14ac:dyDescent="0.25">
      <c r="B3" s="772" t="s">
        <v>837</v>
      </c>
      <c r="C3" s="772"/>
      <c r="D3" s="772"/>
      <c r="E3" s="772"/>
      <c r="F3" s="409"/>
    </row>
    <row r="5" spans="2:6" x14ac:dyDescent="0.25">
      <c r="B5" s="116" t="s">
        <v>819</v>
      </c>
      <c r="C5" s="121">
        <v>1</v>
      </c>
      <c r="E5" s="138"/>
    </row>
    <row r="6" spans="2:6" x14ac:dyDescent="0.25">
      <c r="B6" s="116"/>
      <c r="C6" s="121"/>
    </row>
    <row r="7" spans="2:6" x14ac:dyDescent="0.25">
      <c r="B7" s="118" t="s">
        <v>821</v>
      </c>
      <c r="C7" s="125" t="s">
        <v>820</v>
      </c>
      <c r="D7" s="125" t="s">
        <v>829</v>
      </c>
      <c r="E7" s="128" t="s">
        <v>830</v>
      </c>
    </row>
    <row r="8" spans="2:6" x14ac:dyDescent="0.25">
      <c r="B8" s="125"/>
      <c r="C8" s="124">
        <f>SUM('4-19'!C27:J27)</f>
        <v>0</v>
      </c>
      <c r="D8" s="124">
        <f>'4-19'!C15+NPV('4-1'!B4/100,'4-19'!D15:J15)</f>
        <v>0</v>
      </c>
      <c r="E8" s="123" t="e">
        <f>'4-19'!K30</f>
        <v>#NUM!</v>
      </c>
    </row>
    <row r="9" spans="2:6" x14ac:dyDescent="0.25">
      <c r="B9" s="125">
        <v>0.5</v>
      </c>
      <c r="C9" s="127"/>
      <c r="D9" s="127"/>
      <c r="E9" s="128"/>
    </row>
    <row r="10" spans="2:6" x14ac:dyDescent="0.25">
      <c r="B10" s="125">
        <v>0.6</v>
      </c>
      <c r="C10" s="127"/>
      <c r="D10" s="127"/>
      <c r="E10" s="128"/>
    </row>
    <row r="11" spans="2:6" x14ac:dyDescent="0.25">
      <c r="B11" s="125">
        <v>0.7</v>
      </c>
      <c r="C11" s="127"/>
      <c r="D11" s="127"/>
      <c r="E11" s="128"/>
    </row>
    <row r="12" spans="2:6" x14ac:dyDescent="0.25">
      <c r="B12" s="125">
        <v>0.8</v>
      </c>
      <c r="C12" s="127"/>
      <c r="D12" s="127"/>
      <c r="E12" s="128"/>
    </row>
    <row r="13" spans="2:6" x14ac:dyDescent="0.25">
      <c r="B13" s="125">
        <v>0.9</v>
      </c>
      <c r="C13" s="127"/>
      <c r="D13" s="127"/>
      <c r="E13" s="128"/>
    </row>
    <row r="14" spans="2:6" x14ac:dyDescent="0.25">
      <c r="B14" s="126">
        <v>1</v>
      </c>
      <c r="C14" s="124"/>
      <c r="D14" s="124"/>
      <c r="E14" s="123"/>
    </row>
    <row r="15" spans="2:6" x14ac:dyDescent="0.25">
      <c r="B15" s="125">
        <v>1.1000000000000001</v>
      </c>
      <c r="C15" s="127"/>
      <c r="D15" s="127"/>
      <c r="E15" s="128"/>
    </row>
    <row r="16" spans="2:6" x14ac:dyDescent="0.25">
      <c r="B16" s="125">
        <v>1.2</v>
      </c>
      <c r="C16" s="127"/>
      <c r="D16" s="127"/>
      <c r="E16" s="128"/>
    </row>
    <row r="17" spans="2:6" x14ac:dyDescent="0.25">
      <c r="B17" s="125">
        <v>1.3</v>
      </c>
      <c r="C17" s="127"/>
      <c r="D17" s="127"/>
      <c r="E17" s="128"/>
    </row>
    <row r="18" spans="2:6" x14ac:dyDescent="0.25">
      <c r="B18" s="125">
        <v>1.4</v>
      </c>
      <c r="C18" s="127"/>
      <c r="D18" s="127"/>
      <c r="E18" s="128"/>
    </row>
    <row r="19" spans="2:6" x14ac:dyDescent="0.25">
      <c r="B19" s="125">
        <v>1.5</v>
      </c>
      <c r="C19" s="127"/>
      <c r="D19" s="127"/>
      <c r="E19" s="128"/>
    </row>
    <row r="21" spans="2:6" x14ac:dyDescent="0.25">
      <c r="B21" s="772" t="s">
        <v>833</v>
      </c>
      <c r="C21" s="772"/>
      <c r="D21" s="772"/>
      <c r="E21" s="772"/>
      <c r="F21" s="409"/>
    </row>
    <row r="23" spans="2:6" x14ac:dyDescent="0.25">
      <c r="B23" s="116" t="s">
        <v>823</v>
      </c>
      <c r="C23" s="121">
        <v>1</v>
      </c>
    </row>
    <row r="24" spans="2:6" x14ac:dyDescent="0.25">
      <c r="B24" s="116"/>
      <c r="C24" s="121"/>
    </row>
    <row r="25" spans="2:6" x14ac:dyDescent="0.25">
      <c r="B25" s="118" t="s">
        <v>831</v>
      </c>
      <c r="C25" s="125" t="s">
        <v>820</v>
      </c>
      <c r="D25" s="125" t="s">
        <v>829</v>
      </c>
      <c r="E25" s="128" t="s">
        <v>830</v>
      </c>
    </row>
    <row r="26" spans="2:6" x14ac:dyDescent="0.25">
      <c r="C26" s="122">
        <f>SUM('4-19'!C27:J27)</f>
        <v>0</v>
      </c>
      <c r="D26" s="124">
        <f>'4-19'!K25</f>
        <v>0</v>
      </c>
      <c r="E26" s="123" t="e">
        <f>'4-19'!K30</f>
        <v>#NUM!</v>
      </c>
    </row>
    <row r="27" spans="2:6" x14ac:dyDescent="0.25">
      <c r="B27" s="118">
        <v>0.5</v>
      </c>
      <c r="C27" s="122"/>
      <c r="D27" s="124"/>
      <c r="E27" s="123"/>
    </row>
    <row r="28" spans="2:6" x14ac:dyDescent="0.25">
      <c r="B28" s="118">
        <v>0.6</v>
      </c>
      <c r="C28" s="127"/>
      <c r="D28" s="127"/>
      <c r="E28" s="128"/>
    </row>
    <row r="29" spans="2:6" x14ac:dyDescent="0.25">
      <c r="B29" s="118">
        <v>0.7</v>
      </c>
      <c r="C29" s="127"/>
      <c r="D29" s="127"/>
      <c r="E29" s="128"/>
    </row>
    <row r="30" spans="2:6" x14ac:dyDescent="0.25">
      <c r="B30" s="118">
        <v>0.8</v>
      </c>
      <c r="C30" s="127"/>
      <c r="D30" s="127"/>
      <c r="E30" s="128"/>
    </row>
    <row r="31" spans="2:6" x14ac:dyDescent="0.25">
      <c r="B31" s="118">
        <v>0.9</v>
      </c>
      <c r="C31" s="127"/>
      <c r="D31" s="127"/>
      <c r="E31" s="128"/>
    </row>
    <row r="32" spans="2:6" x14ac:dyDescent="0.25">
      <c r="B32" s="119">
        <v>1</v>
      </c>
      <c r="C32" s="124"/>
      <c r="D32" s="124"/>
      <c r="E32" s="123"/>
    </row>
    <row r="33" spans="2:7" x14ac:dyDescent="0.25">
      <c r="B33" s="118">
        <v>1.1000000000000001</v>
      </c>
      <c r="C33" s="127"/>
      <c r="D33" s="127"/>
      <c r="E33" s="128"/>
    </row>
    <row r="34" spans="2:7" x14ac:dyDescent="0.25">
      <c r="B34" s="118">
        <v>1.2</v>
      </c>
      <c r="C34" s="127"/>
      <c r="D34" s="127"/>
      <c r="E34" s="128"/>
    </row>
    <row r="35" spans="2:7" x14ac:dyDescent="0.25">
      <c r="B35" s="118">
        <v>1.3</v>
      </c>
      <c r="C35" s="127"/>
      <c r="D35" s="127"/>
      <c r="E35" s="128"/>
    </row>
    <row r="36" spans="2:7" x14ac:dyDescent="0.25">
      <c r="B36" s="118">
        <v>1.4</v>
      </c>
      <c r="C36" s="127"/>
      <c r="D36" s="127"/>
      <c r="E36" s="128"/>
    </row>
    <row r="37" spans="2:7" x14ac:dyDescent="0.25">
      <c r="B37" s="118">
        <v>1.5</v>
      </c>
      <c r="C37" s="127"/>
      <c r="D37" s="127"/>
      <c r="E37" s="128"/>
      <c r="G37" s="65"/>
    </row>
    <row r="39" spans="2:7" x14ac:dyDescent="0.25">
      <c r="B39" s="772" t="s">
        <v>834</v>
      </c>
      <c r="C39" s="772"/>
      <c r="D39" s="772"/>
      <c r="E39" s="772"/>
      <c r="F39" s="409"/>
    </row>
    <row r="41" spans="2:7" x14ac:dyDescent="0.25">
      <c r="B41" s="121" t="s">
        <v>824</v>
      </c>
      <c r="C41" s="121">
        <v>1</v>
      </c>
    </row>
    <row r="43" spans="2:7" x14ac:dyDescent="0.25">
      <c r="B43" s="118" t="s">
        <v>825</v>
      </c>
      <c r="C43" s="125" t="s">
        <v>820</v>
      </c>
      <c r="D43" s="125" t="s">
        <v>829</v>
      </c>
      <c r="E43" s="128" t="s">
        <v>830</v>
      </c>
    </row>
    <row r="44" spans="2:7" x14ac:dyDescent="0.25">
      <c r="C44" s="124">
        <f>SUM('4-19'!C27:J27)</f>
        <v>0</v>
      </c>
      <c r="D44" s="124">
        <f>'4-19'!K25</f>
        <v>0</v>
      </c>
      <c r="E44" s="123" t="e">
        <f>'4-19'!K30</f>
        <v>#NUM!</v>
      </c>
    </row>
    <row r="45" spans="2:7" x14ac:dyDescent="0.25">
      <c r="B45" s="118">
        <v>0.5</v>
      </c>
      <c r="C45" s="127"/>
      <c r="D45" s="127"/>
      <c r="E45" s="128"/>
    </row>
    <row r="46" spans="2:7" x14ac:dyDescent="0.25">
      <c r="B46" s="118">
        <v>0.6</v>
      </c>
      <c r="C46" s="127"/>
      <c r="D46" s="127"/>
      <c r="E46" s="128"/>
    </row>
    <row r="47" spans="2:7" x14ac:dyDescent="0.25">
      <c r="B47" s="118">
        <v>0.7</v>
      </c>
      <c r="C47" s="127"/>
      <c r="D47" s="127"/>
      <c r="E47" s="128"/>
    </row>
    <row r="48" spans="2:7" x14ac:dyDescent="0.25">
      <c r="B48" s="118">
        <v>0.8</v>
      </c>
      <c r="C48" s="127"/>
      <c r="D48" s="127"/>
      <c r="E48" s="128"/>
    </row>
    <row r="49" spans="2:6" x14ac:dyDescent="0.25">
      <c r="B49" s="118">
        <v>0.9</v>
      </c>
      <c r="C49" s="127"/>
      <c r="D49" s="127"/>
      <c r="E49" s="128"/>
    </row>
    <row r="50" spans="2:6" x14ac:dyDescent="0.25">
      <c r="B50" s="119">
        <v>1</v>
      </c>
      <c r="C50" s="124"/>
      <c r="D50" s="124"/>
      <c r="E50" s="123"/>
    </row>
    <row r="51" spans="2:6" x14ac:dyDescent="0.25">
      <c r="B51" s="118">
        <v>1.1000000000000001</v>
      </c>
      <c r="C51" s="127"/>
      <c r="D51" s="127"/>
      <c r="E51" s="128"/>
    </row>
    <row r="52" spans="2:6" x14ac:dyDescent="0.25">
      <c r="B52" s="118">
        <v>1.2</v>
      </c>
      <c r="C52" s="127"/>
      <c r="D52" s="127"/>
      <c r="E52" s="128"/>
    </row>
    <row r="53" spans="2:6" x14ac:dyDescent="0.25">
      <c r="B53" s="118">
        <v>1.3</v>
      </c>
      <c r="C53" s="127"/>
      <c r="D53" s="127"/>
      <c r="E53" s="128"/>
    </row>
    <row r="54" spans="2:6" x14ac:dyDescent="0.25">
      <c r="B54" s="118">
        <v>1.4</v>
      </c>
      <c r="C54" s="127"/>
      <c r="D54" s="127"/>
      <c r="E54" s="128"/>
    </row>
    <row r="55" spans="2:6" x14ac:dyDescent="0.25">
      <c r="B55" s="118">
        <v>1.5</v>
      </c>
      <c r="C55" s="127"/>
      <c r="D55" s="127"/>
      <c r="E55" s="128"/>
    </row>
    <row r="57" spans="2:6" x14ac:dyDescent="0.25">
      <c r="B57" s="772" t="s">
        <v>835</v>
      </c>
      <c r="C57" s="772"/>
      <c r="D57" s="772"/>
      <c r="E57" s="772"/>
      <c r="F57" s="409"/>
    </row>
    <row r="59" spans="2:6" x14ac:dyDescent="0.25">
      <c r="B59" s="116" t="s">
        <v>826</v>
      </c>
      <c r="C59" s="121">
        <v>1</v>
      </c>
    </row>
    <row r="61" spans="2:6" x14ac:dyDescent="0.25">
      <c r="B61" s="118" t="s">
        <v>832</v>
      </c>
      <c r="C61" s="125" t="s">
        <v>820</v>
      </c>
      <c r="D61" s="125" t="s">
        <v>829</v>
      </c>
      <c r="E61" s="128" t="s">
        <v>830</v>
      </c>
    </row>
    <row r="62" spans="2:6" x14ac:dyDescent="0.25">
      <c r="C62" s="122">
        <f>SUM('4-19'!C27:J27)</f>
        <v>0</v>
      </c>
      <c r="D62" s="124">
        <f>'4-19'!K25</f>
        <v>0</v>
      </c>
      <c r="E62" s="123" t="e">
        <f>'4-19'!K30</f>
        <v>#NUM!</v>
      </c>
    </row>
    <row r="63" spans="2:6" x14ac:dyDescent="0.25">
      <c r="B63" s="118">
        <v>0.5</v>
      </c>
      <c r="C63" s="127"/>
      <c r="D63" s="127"/>
      <c r="E63" s="128"/>
    </row>
    <row r="64" spans="2:6" x14ac:dyDescent="0.25">
      <c r="B64" s="118">
        <v>0.6</v>
      </c>
      <c r="C64" s="127"/>
      <c r="D64" s="127"/>
      <c r="E64" s="128"/>
    </row>
    <row r="65" spans="2:6" x14ac:dyDescent="0.25">
      <c r="B65" s="118">
        <v>0.7</v>
      </c>
      <c r="C65" s="127"/>
      <c r="D65" s="127"/>
      <c r="E65" s="128"/>
    </row>
    <row r="66" spans="2:6" x14ac:dyDescent="0.25">
      <c r="B66" s="118">
        <v>0.8</v>
      </c>
      <c r="C66" s="127"/>
      <c r="D66" s="127"/>
      <c r="E66" s="128"/>
    </row>
    <row r="67" spans="2:6" x14ac:dyDescent="0.25">
      <c r="B67" s="118">
        <v>0.9</v>
      </c>
      <c r="C67" s="127"/>
      <c r="D67" s="127"/>
      <c r="E67" s="128"/>
    </row>
    <row r="68" spans="2:6" x14ac:dyDescent="0.25">
      <c r="B68" s="119">
        <v>1</v>
      </c>
      <c r="C68" s="124"/>
      <c r="D68" s="124"/>
      <c r="E68" s="123"/>
    </row>
    <row r="69" spans="2:6" x14ac:dyDescent="0.25">
      <c r="B69" s="118">
        <v>1.1000000000000001</v>
      </c>
      <c r="C69" s="127"/>
      <c r="D69" s="127"/>
      <c r="E69" s="128"/>
    </row>
    <row r="70" spans="2:6" x14ac:dyDescent="0.25">
      <c r="B70" s="118">
        <v>1.2</v>
      </c>
      <c r="C70" s="127"/>
      <c r="D70" s="127"/>
      <c r="E70" s="128"/>
    </row>
    <row r="71" spans="2:6" x14ac:dyDescent="0.25">
      <c r="B71" s="118">
        <v>1.3</v>
      </c>
      <c r="C71" s="127"/>
      <c r="D71" s="127"/>
      <c r="E71" s="128"/>
    </row>
    <row r="72" spans="2:6" x14ac:dyDescent="0.25">
      <c r="B72" s="118">
        <v>1.4</v>
      </c>
      <c r="C72" s="127"/>
      <c r="D72" s="127"/>
      <c r="E72" s="128"/>
    </row>
    <row r="73" spans="2:6" x14ac:dyDescent="0.25">
      <c r="B73" s="118">
        <v>1.5</v>
      </c>
      <c r="C73" s="127"/>
      <c r="D73" s="127"/>
      <c r="E73" s="128"/>
    </row>
    <row r="75" spans="2:6" x14ac:dyDescent="0.25">
      <c r="B75" s="771" t="s">
        <v>836</v>
      </c>
      <c r="C75" s="771"/>
      <c r="D75" s="771"/>
      <c r="E75" s="771"/>
      <c r="F75" s="409"/>
    </row>
    <row r="76" spans="2:6" x14ac:dyDescent="0.25">
      <c r="B76" s="116"/>
    </row>
    <row r="77" spans="2:6" x14ac:dyDescent="0.25">
      <c r="B77" s="116" t="s">
        <v>827</v>
      </c>
      <c r="C77" s="121">
        <v>1</v>
      </c>
    </row>
    <row r="78" spans="2:6" x14ac:dyDescent="0.25">
      <c r="B78" s="116"/>
    </row>
    <row r="79" spans="2:6" x14ac:dyDescent="0.25">
      <c r="B79" s="118" t="s">
        <v>828</v>
      </c>
      <c r="C79" s="125" t="s">
        <v>820</v>
      </c>
      <c r="D79" s="125" t="s">
        <v>829</v>
      </c>
      <c r="E79" s="128" t="s">
        <v>830</v>
      </c>
    </row>
    <row r="80" spans="2:6" x14ac:dyDescent="0.25">
      <c r="B80" s="408"/>
      <c r="C80" s="122">
        <f>SUM('4-19'!C27:J27)</f>
        <v>0</v>
      </c>
      <c r="D80" s="124">
        <f>'4-19'!C15+NPV('4-1'!B4/100,'4-19'!D15:J15)</f>
        <v>0</v>
      </c>
      <c r="E80" s="123" t="e">
        <f>'4-19'!K30</f>
        <v>#NUM!</v>
      </c>
    </row>
    <row r="81" spans="2:5" x14ac:dyDescent="0.25">
      <c r="B81" s="118">
        <v>0.5</v>
      </c>
      <c r="C81" s="127"/>
      <c r="D81" s="127"/>
      <c r="E81" s="128"/>
    </row>
    <row r="82" spans="2:5" x14ac:dyDescent="0.25">
      <c r="B82" s="118">
        <v>0.6</v>
      </c>
      <c r="C82" s="127"/>
      <c r="D82" s="127"/>
      <c r="E82" s="128"/>
    </row>
    <row r="83" spans="2:5" x14ac:dyDescent="0.25">
      <c r="B83" s="118">
        <v>0.7</v>
      </c>
      <c r="C83" s="127"/>
      <c r="D83" s="127"/>
      <c r="E83" s="128"/>
    </row>
    <row r="84" spans="2:5" x14ac:dyDescent="0.25">
      <c r="B84" s="118">
        <v>0.8</v>
      </c>
      <c r="C84" s="127"/>
      <c r="D84" s="127"/>
      <c r="E84" s="128"/>
    </row>
    <row r="85" spans="2:5" x14ac:dyDescent="0.25">
      <c r="B85" s="118">
        <v>0.9</v>
      </c>
      <c r="C85" s="127"/>
      <c r="D85" s="127"/>
      <c r="E85" s="128"/>
    </row>
    <row r="86" spans="2:5" x14ac:dyDescent="0.25">
      <c r="B86" s="119">
        <v>1</v>
      </c>
      <c r="C86" s="124"/>
      <c r="D86" s="124"/>
      <c r="E86" s="123"/>
    </row>
    <row r="87" spans="2:5" x14ac:dyDescent="0.25">
      <c r="B87" s="118">
        <v>1.1000000000000001</v>
      </c>
      <c r="C87" s="127"/>
      <c r="D87" s="127"/>
      <c r="E87" s="128"/>
    </row>
    <row r="88" spans="2:5" x14ac:dyDescent="0.25">
      <c r="B88" s="118">
        <v>1.2</v>
      </c>
      <c r="C88" s="127"/>
      <c r="D88" s="127"/>
      <c r="E88" s="128"/>
    </row>
    <row r="89" spans="2:5" x14ac:dyDescent="0.25">
      <c r="B89" s="118">
        <v>1.3</v>
      </c>
      <c r="C89" s="127"/>
      <c r="D89" s="127"/>
      <c r="E89" s="128"/>
    </row>
    <row r="90" spans="2:5" x14ac:dyDescent="0.25">
      <c r="B90" s="118">
        <v>1.4</v>
      </c>
      <c r="C90" s="127"/>
      <c r="D90" s="127"/>
      <c r="E90" s="128"/>
    </row>
    <row r="91" spans="2:5" x14ac:dyDescent="0.25">
      <c r="B91" s="118">
        <v>1.5</v>
      </c>
      <c r="C91" s="127"/>
      <c r="D91" s="127"/>
      <c r="E91" s="128"/>
    </row>
  </sheetData>
  <mergeCells count="6">
    <mergeCell ref="B1:E1"/>
    <mergeCell ref="B75:E75"/>
    <mergeCell ref="B57:E57"/>
    <mergeCell ref="B39:E39"/>
    <mergeCell ref="B21:E21"/>
    <mergeCell ref="B3:E3"/>
  </mergeCells>
  <pageMargins left="0.7" right="0.7" top="0.75" bottom="0.75" header="0.3" footer="0.3"/>
  <pageSetup paperSize="9" scale="4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Лист28"/>
  <dimension ref="A1:C14"/>
  <sheetViews>
    <sheetView view="pageBreakPreview" zoomScaleNormal="100" zoomScaleSheetLayoutView="100" workbookViewId="0">
      <selection activeCell="G28" sqref="G28"/>
    </sheetView>
  </sheetViews>
  <sheetFormatPr defaultRowHeight="15" x14ac:dyDescent="0.25"/>
  <cols>
    <col min="1" max="1" width="6.42578125" customWidth="1"/>
    <col min="2" max="2" width="34" customWidth="1"/>
    <col min="3" max="3" width="31.28515625" customWidth="1"/>
  </cols>
  <sheetData>
    <row r="1" spans="1:3" ht="34.5" customHeight="1" x14ac:dyDescent="0.25">
      <c r="A1" s="774" t="s">
        <v>814</v>
      </c>
      <c r="B1" s="774"/>
      <c r="C1" s="774"/>
    </row>
    <row r="2" spans="1:3" ht="15" customHeight="1" x14ac:dyDescent="0.25">
      <c r="A2" s="586" t="s">
        <v>805</v>
      </c>
      <c r="B2" s="586"/>
      <c r="C2" s="586"/>
    </row>
    <row r="3" spans="1:3" x14ac:dyDescent="0.25">
      <c r="A3" s="774"/>
      <c r="B3" s="774"/>
      <c r="C3" s="774"/>
    </row>
    <row r="4" spans="1:3" ht="15" customHeight="1" x14ac:dyDescent="0.25">
      <c r="A4" s="775" t="s">
        <v>815</v>
      </c>
      <c r="B4" s="775" t="s">
        <v>40</v>
      </c>
      <c r="C4" s="775" t="s">
        <v>806</v>
      </c>
    </row>
    <row r="5" spans="1:3" ht="15" customHeight="1" x14ac:dyDescent="0.25">
      <c r="A5" s="775"/>
      <c r="B5" s="775"/>
      <c r="C5" s="775"/>
    </row>
    <row r="6" spans="1:3" ht="25.5" x14ac:dyDescent="0.25">
      <c r="A6" s="95">
        <v>1</v>
      </c>
      <c r="B6" s="96" t="s">
        <v>807</v>
      </c>
      <c r="C6" s="130"/>
    </row>
    <row r="7" spans="1:3" ht="35.25" customHeight="1" x14ac:dyDescent="0.25">
      <c r="A7" s="95">
        <v>2</v>
      </c>
      <c r="B7" s="96" t="s">
        <v>808</v>
      </c>
      <c r="C7" s="130"/>
    </row>
    <row r="8" spans="1:3" ht="25.5" x14ac:dyDescent="0.25">
      <c r="A8" s="95">
        <v>3</v>
      </c>
      <c r="B8" s="427" t="s">
        <v>1009</v>
      </c>
      <c r="C8" s="130"/>
    </row>
    <row r="9" spans="1:3" ht="25.5" x14ac:dyDescent="0.25">
      <c r="A9" s="95">
        <v>4</v>
      </c>
      <c r="B9" s="96" t="s">
        <v>809</v>
      </c>
      <c r="C9" s="130"/>
    </row>
    <row r="10" spans="1:3" ht="38.25" x14ac:dyDescent="0.25">
      <c r="A10" s="96"/>
      <c r="B10" s="96" t="s">
        <v>810</v>
      </c>
      <c r="C10" s="130"/>
    </row>
    <row r="11" spans="1:3" ht="25.5" x14ac:dyDescent="0.25">
      <c r="A11" s="97" t="s">
        <v>752</v>
      </c>
      <c r="B11" s="96" t="s">
        <v>811</v>
      </c>
      <c r="C11" s="130"/>
    </row>
    <row r="12" spans="1:3" ht="38.25" x14ac:dyDescent="0.25">
      <c r="A12" s="95">
        <v>5</v>
      </c>
      <c r="B12" s="96" t="s">
        <v>812</v>
      </c>
      <c r="C12" s="130"/>
    </row>
    <row r="13" spans="1:3" x14ac:dyDescent="0.25">
      <c r="A13" s="774"/>
      <c r="B13" s="774"/>
      <c r="C13" s="774"/>
    </row>
    <row r="14" spans="1:3" ht="30" customHeight="1" x14ac:dyDescent="0.25">
      <c r="A14" s="773" t="s">
        <v>813</v>
      </c>
      <c r="B14" s="773"/>
      <c r="C14" s="773"/>
    </row>
  </sheetData>
  <mergeCells count="8">
    <mergeCell ref="A14:C14"/>
    <mergeCell ref="A2:C2"/>
    <mergeCell ref="A1:C1"/>
    <mergeCell ref="A4:A5"/>
    <mergeCell ref="A13:C13"/>
    <mergeCell ref="A3:C3"/>
    <mergeCell ref="B4:B5"/>
    <mergeCell ref="C4:C5"/>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6BFE9-BF70-47EA-888B-07CDA6BE30A4}">
  <sheetPr>
    <tabColor rgb="FF92D050"/>
  </sheetPr>
  <dimension ref="A1:J12"/>
  <sheetViews>
    <sheetView workbookViewId="0">
      <selection activeCell="E7" sqref="E7"/>
    </sheetView>
  </sheetViews>
  <sheetFormatPr defaultRowHeight="15" x14ac:dyDescent="0.25"/>
  <cols>
    <col min="2" max="2" width="31.28515625" customWidth="1"/>
  </cols>
  <sheetData>
    <row r="1" spans="1:10" x14ac:dyDescent="0.25">
      <c r="A1" s="776" t="s">
        <v>17</v>
      </c>
      <c r="B1" s="776" t="s">
        <v>173</v>
      </c>
      <c r="C1" s="776" t="s">
        <v>20</v>
      </c>
      <c r="D1" s="776"/>
      <c r="E1" s="776"/>
      <c r="F1" s="776"/>
      <c r="G1" s="776"/>
      <c r="H1" s="776"/>
      <c r="I1" s="776"/>
      <c r="J1" s="776"/>
    </row>
    <row r="2" spans="1:10" x14ac:dyDescent="0.25">
      <c r="A2" s="776"/>
      <c r="B2" s="776"/>
      <c r="C2" s="559">
        <v>2023</v>
      </c>
      <c r="D2" s="559">
        <v>2024</v>
      </c>
      <c r="E2" s="559">
        <v>2025</v>
      </c>
      <c r="F2" s="559">
        <v>2026</v>
      </c>
      <c r="G2" s="559">
        <v>2027</v>
      </c>
      <c r="H2" s="559">
        <v>2028</v>
      </c>
      <c r="I2" s="559">
        <v>2029</v>
      </c>
      <c r="J2" s="559">
        <v>2030</v>
      </c>
    </row>
    <row r="3" spans="1:10" x14ac:dyDescent="0.25">
      <c r="A3" s="777" t="s">
        <v>1097</v>
      </c>
      <c r="B3" s="777"/>
      <c r="C3" s="777"/>
      <c r="D3" s="777"/>
      <c r="E3" s="777"/>
      <c r="F3" s="777"/>
      <c r="G3" s="777"/>
      <c r="H3" s="777"/>
      <c r="I3" s="777"/>
      <c r="J3" s="778"/>
    </row>
    <row r="4" spans="1:10" ht="30" x14ac:dyDescent="0.25">
      <c r="A4" s="560" t="s">
        <v>1098</v>
      </c>
      <c r="B4" s="561" t="s">
        <v>174</v>
      </c>
      <c r="C4" s="562"/>
      <c r="D4" s="562"/>
      <c r="E4" s="562"/>
      <c r="F4" s="562"/>
      <c r="G4" s="562"/>
      <c r="H4" s="562"/>
      <c r="I4" s="562"/>
      <c r="J4" s="562"/>
    </row>
    <row r="5" spans="1:10" x14ac:dyDescent="0.25">
      <c r="A5" s="560" t="s">
        <v>1099</v>
      </c>
      <c r="B5" s="561" t="s">
        <v>175</v>
      </c>
      <c r="C5" s="562"/>
      <c r="D5" s="562"/>
      <c r="E5" s="562"/>
      <c r="F5" s="562"/>
      <c r="G5" s="562"/>
      <c r="H5" s="562"/>
      <c r="I5" s="562"/>
      <c r="J5" s="562"/>
    </row>
    <row r="6" spans="1:10" x14ac:dyDescent="0.25">
      <c r="A6" s="560" t="s">
        <v>1100</v>
      </c>
      <c r="B6" s="563" t="s">
        <v>1101</v>
      </c>
      <c r="C6" s="562"/>
      <c r="D6" s="562"/>
      <c r="E6" s="562"/>
      <c r="F6" s="562"/>
      <c r="G6" s="562"/>
      <c r="H6" s="562"/>
      <c r="I6" s="562"/>
      <c r="J6" s="562"/>
    </row>
    <row r="7" spans="1:10" ht="30" x14ac:dyDescent="0.25">
      <c r="A7" s="560" t="s">
        <v>1102</v>
      </c>
      <c r="B7" s="561" t="s">
        <v>1103</v>
      </c>
      <c r="C7" s="562"/>
      <c r="D7" s="562"/>
      <c r="E7" s="562"/>
      <c r="F7" s="562"/>
      <c r="G7" s="562"/>
      <c r="H7" s="562"/>
      <c r="I7" s="562"/>
      <c r="J7" s="562"/>
    </row>
    <row r="8" spans="1:10" ht="30" x14ac:dyDescent="0.25">
      <c r="A8" s="560" t="s">
        <v>1104</v>
      </c>
      <c r="B8" s="561" t="s">
        <v>1105</v>
      </c>
      <c r="C8" s="562"/>
      <c r="D8" s="562"/>
      <c r="E8" s="562"/>
      <c r="F8" s="562"/>
      <c r="G8" s="562"/>
      <c r="H8" s="562"/>
      <c r="I8" s="562"/>
      <c r="J8" s="562"/>
    </row>
    <row r="9" spans="1:10" x14ac:dyDescent="0.25">
      <c r="A9" s="560" t="s">
        <v>1106</v>
      </c>
      <c r="B9" s="561" t="s">
        <v>1107</v>
      </c>
      <c r="C9" s="562"/>
      <c r="D9" s="562"/>
      <c r="E9" s="562"/>
      <c r="F9" s="562"/>
      <c r="G9" s="562"/>
      <c r="H9" s="562"/>
      <c r="I9" s="562"/>
      <c r="J9" s="562"/>
    </row>
    <row r="10" spans="1:10" ht="30" x14ac:dyDescent="0.25">
      <c r="A10" s="560" t="s">
        <v>1108</v>
      </c>
      <c r="B10" s="561" t="s">
        <v>86</v>
      </c>
      <c r="C10" s="562"/>
      <c r="D10" s="562"/>
      <c r="E10" s="562"/>
      <c r="F10" s="562"/>
      <c r="G10" s="562"/>
      <c r="H10" s="562"/>
      <c r="I10" s="562"/>
      <c r="J10" s="562"/>
    </row>
    <row r="11" spans="1:10" ht="30" x14ac:dyDescent="0.25">
      <c r="A11" s="560" t="s">
        <v>1109</v>
      </c>
      <c r="B11" s="561" t="s">
        <v>1110</v>
      </c>
      <c r="C11" s="562"/>
      <c r="D11" s="562"/>
      <c r="E11" s="562"/>
      <c r="F11" s="562"/>
      <c r="G11" s="562"/>
      <c r="H11" s="562"/>
      <c r="I11" s="562"/>
      <c r="J11" s="562"/>
    </row>
    <row r="12" spans="1:10" x14ac:dyDescent="0.25">
      <c r="A12" s="560" t="s">
        <v>1111</v>
      </c>
      <c r="B12" s="561" t="s">
        <v>1112</v>
      </c>
      <c r="C12" s="562"/>
      <c r="D12" s="562"/>
      <c r="E12" s="562"/>
      <c r="F12" s="562"/>
      <c r="G12" s="562"/>
      <c r="H12" s="562"/>
      <c r="I12" s="562"/>
      <c r="J12" s="562"/>
    </row>
  </sheetData>
  <mergeCells count="4">
    <mergeCell ref="A1:A2"/>
    <mergeCell ref="B1:B2"/>
    <mergeCell ref="C1:J1"/>
    <mergeCell ref="A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2">
    <tabColor rgb="FF92D050"/>
    <pageSetUpPr fitToPage="1"/>
  </sheetPr>
  <dimension ref="A1:AF26"/>
  <sheetViews>
    <sheetView tabSelected="1" view="pageBreakPreview" zoomScaleNormal="100" zoomScaleSheetLayoutView="100" workbookViewId="0">
      <pane ySplit="5" topLeftCell="A6" activePane="bottomLeft" state="frozen"/>
      <selection activeCell="A34" sqref="A34:E34"/>
      <selection pane="bottomLeft" activeCell="C7" sqref="C7"/>
    </sheetView>
  </sheetViews>
  <sheetFormatPr defaultRowHeight="15" x14ac:dyDescent="0.25"/>
  <cols>
    <col min="1" max="1" width="4.140625" customWidth="1"/>
    <col min="2" max="2" width="46.5703125" customWidth="1"/>
    <col min="3" max="10" width="8.5703125" customWidth="1"/>
    <col min="11" max="32" width="9.140625" hidden="1" customWidth="1"/>
    <col min="33" max="33" width="3.28515625" customWidth="1"/>
    <col min="34" max="34" width="9.140625" customWidth="1"/>
    <col min="36" max="36" width="48.5703125" customWidth="1"/>
  </cols>
  <sheetData>
    <row r="1" spans="1:32" ht="30" customHeight="1" x14ac:dyDescent="0.25">
      <c r="A1" s="595" t="s">
        <v>1010</v>
      </c>
      <c r="B1" s="596"/>
      <c r="C1" s="596"/>
      <c r="D1" s="596"/>
      <c r="E1" s="596"/>
      <c r="F1" s="596"/>
      <c r="G1" s="596"/>
      <c r="H1" s="596"/>
      <c r="I1" s="596"/>
      <c r="J1" s="596"/>
    </row>
    <row r="2" spans="1:32" x14ac:dyDescent="0.25">
      <c r="A2" s="597" t="s">
        <v>15</v>
      </c>
      <c r="B2" s="597"/>
      <c r="C2" s="597"/>
      <c r="D2" s="597"/>
      <c r="E2" s="597"/>
      <c r="F2" s="597"/>
      <c r="G2" s="597"/>
      <c r="H2" s="597"/>
      <c r="I2" s="597"/>
      <c r="J2" s="597"/>
    </row>
    <row r="3" spans="1:32" x14ac:dyDescent="0.25">
      <c r="A3" s="598" t="s">
        <v>16</v>
      </c>
      <c r="B3" s="598"/>
      <c r="C3" s="598"/>
      <c r="D3" s="598"/>
      <c r="E3" s="598"/>
      <c r="F3" s="598"/>
      <c r="G3" s="598"/>
      <c r="H3" s="598"/>
      <c r="I3" s="598"/>
      <c r="J3" s="598"/>
    </row>
    <row r="4" spans="1:32" ht="15" customHeight="1" x14ac:dyDescent="0.25">
      <c r="A4" s="599" t="s">
        <v>17</v>
      </c>
      <c r="B4" s="599" t="s">
        <v>18</v>
      </c>
      <c r="C4" s="600" t="s">
        <v>20</v>
      </c>
      <c r="D4" s="600"/>
      <c r="E4" s="600"/>
      <c r="F4" s="600"/>
      <c r="G4" s="600"/>
      <c r="H4" s="600"/>
      <c r="I4" s="600"/>
      <c r="J4" s="600"/>
    </row>
    <row r="5" spans="1:32" ht="25.5" customHeight="1" x14ac:dyDescent="0.25">
      <c r="A5" s="599"/>
      <c r="B5" s="599"/>
      <c r="C5" s="173">
        <v>2023</v>
      </c>
      <c r="D5" s="173">
        <v>2024</v>
      </c>
      <c r="E5" s="173">
        <v>2025</v>
      </c>
      <c r="F5" s="173">
        <v>2026</v>
      </c>
      <c r="G5" s="173">
        <v>2027</v>
      </c>
      <c r="H5" s="173">
        <v>2028</v>
      </c>
      <c r="I5" s="173">
        <v>2029</v>
      </c>
      <c r="J5" s="173">
        <v>2030</v>
      </c>
      <c r="M5" s="142">
        <v>2021</v>
      </c>
      <c r="N5" s="142">
        <v>2022</v>
      </c>
      <c r="O5" s="142">
        <v>2023</v>
      </c>
      <c r="P5" s="142">
        <v>2024</v>
      </c>
      <c r="Q5" s="142">
        <v>2025</v>
      </c>
      <c r="R5" s="142">
        <v>2026</v>
      </c>
      <c r="S5" s="142">
        <v>2027</v>
      </c>
      <c r="T5" s="142">
        <v>2028</v>
      </c>
      <c r="U5" s="142">
        <v>2029</v>
      </c>
      <c r="V5" s="142">
        <v>2030</v>
      </c>
    </row>
    <row r="6" spans="1:32" x14ac:dyDescent="0.25">
      <c r="A6" s="277"/>
      <c r="B6" s="278" t="s">
        <v>21</v>
      </c>
      <c r="C6" s="277"/>
      <c r="D6" s="277"/>
      <c r="E6" s="277"/>
      <c r="F6" s="277"/>
      <c r="G6" s="277"/>
      <c r="H6" s="277"/>
      <c r="I6" s="277"/>
      <c r="J6" s="277"/>
      <c r="M6" s="151"/>
      <c r="N6" s="151"/>
      <c r="O6" s="151"/>
      <c r="P6" s="151"/>
      <c r="Q6" s="151"/>
      <c r="R6" s="151"/>
      <c r="S6" s="151"/>
      <c r="T6" s="151"/>
      <c r="U6" s="151"/>
      <c r="V6" s="151"/>
    </row>
    <row r="7" spans="1:32" ht="15" customHeight="1" x14ac:dyDescent="0.25">
      <c r="A7" s="601">
        <v>1</v>
      </c>
      <c r="B7" s="547" t="s">
        <v>1092</v>
      </c>
      <c r="C7" s="229"/>
      <c r="D7" s="229"/>
      <c r="E7" s="229"/>
      <c r="F7" s="229"/>
      <c r="G7" s="229"/>
      <c r="H7" s="229"/>
      <c r="I7" s="229"/>
      <c r="J7" s="229"/>
      <c r="R7" s="66"/>
    </row>
    <row r="8" spans="1:32" x14ac:dyDescent="0.25">
      <c r="A8" s="601"/>
      <c r="B8" s="546" t="s">
        <v>22</v>
      </c>
      <c r="C8" s="156"/>
      <c r="D8" s="156"/>
      <c r="E8" s="156"/>
      <c r="F8" s="156"/>
      <c r="G8" s="156"/>
      <c r="H8" s="156"/>
      <c r="I8" s="156"/>
      <c r="J8" s="156"/>
      <c r="M8">
        <v>96.460000000000008</v>
      </c>
      <c r="N8">
        <v>101.283</v>
      </c>
      <c r="O8">
        <v>106.34715</v>
      </c>
      <c r="P8">
        <v>111.6645075</v>
      </c>
      <c r="Q8">
        <f>P8*$W$8</f>
        <v>111.6645075</v>
      </c>
      <c r="R8">
        <f t="shared" ref="R8:V8" si="0">Q8*$W$8</f>
        <v>111.6645075</v>
      </c>
      <c r="S8">
        <f t="shared" si="0"/>
        <v>111.6645075</v>
      </c>
      <c r="T8">
        <f t="shared" si="0"/>
        <v>111.6645075</v>
      </c>
      <c r="U8">
        <f t="shared" si="0"/>
        <v>111.6645075</v>
      </c>
      <c r="V8">
        <f t="shared" si="0"/>
        <v>111.6645075</v>
      </c>
      <c r="W8" s="141">
        <v>1</v>
      </c>
      <c r="X8">
        <v>91</v>
      </c>
      <c r="Y8">
        <v>95.55</v>
      </c>
      <c r="Z8">
        <v>100.3275</v>
      </c>
      <c r="AA8">
        <v>105.343875</v>
      </c>
      <c r="AB8">
        <v>105.343875</v>
      </c>
      <c r="AC8">
        <v>105.343875</v>
      </c>
      <c r="AD8">
        <v>105.343875</v>
      </c>
      <c r="AE8">
        <v>105.343875</v>
      </c>
      <c r="AF8">
        <v>105.343875</v>
      </c>
    </row>
    <row r="9" spans="1:32" x14ac:dyDescent="0.25">
      <c r="A9" s="601"/>
      <c r="B9" s="546" t="s">
        <v>23</v>
      </c>
      <c r="C9" s="156"/>
      <c r="D9" s="156"/>
      <c r="E9" s="156"/>
      <c r="F9" s="156"/>
      <c r="G9" s="156"/>
      <c r="H9" s="156"/>
      <c r="I9" s="156"/>
      <c r="J9" s="156"/>
      <c r="M9">
        <v>96.460000000000008</v>
      </c>
      <c r="N9">
        <v>101.283</v>
      </c>
      <c r="O9">
        <v>106.34715</v>
      </c>
      <c r="P9">
        <v>111.6645075</v>
      </c>
      <c r="Q9">
        <f>P9*$W$8</f>
        <v>111.6645075</v>
      </c>
      <c r="R9">
        <f t="shared" ref="R9:V9" si="1">Q9*$W$8</f>
        <v>111.6645075</v>
      </c>
      <c r="S9">
        <f t="shared" si="1"/>
        <v>111.6645075</v>
      </c>
      <c r="T9">
        <f t="shared" si="1"/>
        <v>111.6645075</v>
      </c>
      <c r="U9">
        <f t="shared" si="1"/>
        <v>111.6645075</v>
      </c>
      <c r="V9">
        <f t="shared" si="1"/>
        <v>111.6645075</v>
      </c>
      <c r="W9">
        <f>W8^10</f>
        <v>1</v>
      </c>
      <c r="X9">
        <v>91</v>
      </c>
      <c r="Y9">
        <v>95.55</v>
      </c>
      <c r="Z9">
        <v>100.3275</v>
      </c>
      <c r="AA9">
        <v>105.343875</v>
      </c>
      <c r="AB9">
        <v>105.343875</v>
      </c>
      <c r="AC9">
        <v>105.343875</v>
      </c>
      <c r="AD9">
        <v>105.343875</v>
      </c>
      <c r="AE9">
        <v>105.343875</v>
      </c>
      <c r="AF9">
        <v>105.343875</v>
      </c>
    </row>
    <row r="10" spans="1:32" x14ac:dyDescent="0.25">
      <c r="A10" s="601"/>
      <c r="B10" s="546" t="s">
        <v>24</v>
      </c>
      <c r="C10" s="156"/>
      <c r="D10" s="156"/>
      <c r="E10" s="156"/>
      <c r="F10" s="156"/>
      <c r="G10" s="156"/>
      <c r="H10" s="156"/>
      <c r="I10" s="156"/>
      <c r="J10" s="156"/>
      <c r="M10">
        <v>0</v>
      </c>
      <c r="N10">
        <v>0</v>
      </c>
      <c r="O10">
        <v>0</v>
      </c>
      <c r="P10">
        <v>0</v>
      </c>
      <c r="Q10">
        <v>0</v>
      </c>
      <c r="R10">
        <v>0</v>
      </c>
      <c r="S10">
        <v>0</v>
      </c>
      <c r="T10">
        <v>0</v>
      </c>
      <c r="U10">
        <v>0</v>
      </c>
      <c r="V10">
        <v>0</v>
      </c>
      <c r="X10">
        <v>0</v>
      </c>
      <c r="Y10">
        <v>0</v>
      </c>
      <c r="Z10">
        <v>0</v>
      </c>
      <c r="AA10">
        <v>0</v>
      </c>
      <c r="AB10">
        <v>0</v>
      </c>
      <c r="AC10">
        <v>0</v>
      </c>
      <c r="AD10">
        <v>0</v>
      </c>
      <c r="AE10">
        <v>0</v>
      </c>
      <c r="AF10">
        <v>0</v>
      </c>
    </row>
    <row r="11" spans="1:32" x14ac:dyDescent="0.25">
      <c r="A11" s="601">
        <v>2</v>
      </c>
      <c r="B11" s="547" t="s">
        <v>1093</v>
      </c>
      <c r="C11" s="156"/>
      <c r="D11" s="156"/>
      <c r="E11" s="156"/>
      <c r="F11" s="156"/>
      <c r="G11" s="156"/>
      <c r="H11" s="156"/>
      <c r="I11" s="156"/>
      <c r="J11" s="156"/>
      <c r="M11">
        <v>0</v>
      </c>
      <c r="N11">
        <v>0</v>
      </c>
      <c r="O11">
        <v>0</v>
      </c>
      <c r="P11">
        <v>0</v>
      </c>
    </row>
    <row r="12" spans="1:32" x14ac:dyDescent="0.25">
      <c r="A12" s="601"/>
      <c r="B12" s="546" t="s">
        <v>22</v>
      </c>
      <c r="C12" s="156"/>
      <c r="D12" s="156"/>
      <c r="E12" s="156"/>
      <c r="F12" s="156"/>
      <c r="G12" s="156"/>
      <c r="H12" s="156"/>
      <c r="I12" s="156"/>
      <c r="J12" s="156"/>
      <c r="M12">
        <v>99.64</v>
      </c>
      <c r="N12">
        <v>104.62200000000001</v>
      </c>
      <c r="O12">
        <v>109.85310000000001</v>
      </c>
      <c r="P12">
        <v>115.34575500000001</v>
      </c>
      <c r="Q12">
        <f>P12*$W$8</f>
        <v>115.34575500000001</v>
      </c>
      <c r="R12">
        <f t="shared" ref="R12:V12" si="2">Q12*$W$8</f>
        <v>115.34575500000001</v>
      </c>
      <c r="S12">
        <f t="shared" si="2"/>
        <v>115.34575500000001</v>
      </c>
      <c r="T12">
        <f t="shared" si="2"/>
        <v>115.34575500000001</v>
      </c>
      <c r="U12">
        <f t="shared" si="2"/>
        <v>115.34575500000001</v>
      </c>
      <c r="V12">
        <f t="shared" si="2"/>
        <v>115.34575500000001</v>
      </c>
      <c r="W12">
        <v>1.06</v>
      </c>
      <c r="X12">
        <v>94</v>
      </c>
      <c r="Y12">
        <v>98.7</v>
      </c>
      <c r="Z12">
        <v>103.63500000000001</v>
      </c>
      <c r="AA12">
        <v>108.81675</v>
      </c>
      <c r="AB12">
        <v>108.81675</v>
      </c>
      <c r="AC12">
        <v>108.81675</v>
      </c>
      <c r="AD12">
        <v>108.81675</v>
      </c>
      <c r="AE12">
        <v>108.81675</v>
      </c>
      <c r="AF12">
        <v>108.81675</v>
      </c>
    </row>
    <row r="13" spans="1:32" x14ac:dyDescent="0.25">
      <c r="A13" s="601"/>
      <c r="B13" s="546" t="s">
        <v>23</v>
      </c>
      <c r="C13" s="156"/>
      <c r="D13" s="156"/>
      <c r="E13" s="156"/>
      <c r="F13" s="156"/>
      <c r="G13" s="156"/>
      <c r="H13" s="156"/>
      <c r="I13" s="156"/>
      <c r="J13" s="156"/>
      <c r="K13" s="156">
        <f t="shared" ref="K13:AF13" si="3">191.93</f>
        <v>191.93</v>
      </c>
      <c r="L13" s="156">
        <f t="shared" si="3"/>
        <v>191.93</v>
      </c>
      <c r="M13" s="156">
        <f t="shared" si="3"/>
        <v>191.93</v>
      </c>
      <c r="N13" s="156">
        <f t="shared" si="3"/>
        <v>191.93</v>
      </c>
      <c r="O13" s="156">
        <f t="shared" si="3"/>
        <v>191.93</v>
      </c>
      <c r="P13" s="156">
        <f t="shared" si="3"/>
        <v>191.93</v>
      </c>
      <c r="Q13" s="156">
        <f t="shared" si="3"/>
        <v>191.93</v>
      </c>
      <c r="R13" s="156">
        <f t="shared" si="3"/>
        <v>191.93</v>
      </c>
      <c r="S13" s="156">
        <f t="shared" si="3"/>
        <v>191.93</v>
      </c>
      <c r="T13" s="156">
        <f t="shared" si="3"/>
        <v>191.93</v>
      </c>
      <c r="U13" s="156">
        <f t="shared" si="3"/>
        <v>191.93</v>
      </c>
      <c r="V13" s="156">
        <f t="shared" si="3"/>
        <v>191.93</v>
      </c>
      <c r="W13" s="156">
        <f t="shared" si="3"/>
        <v>191.93</v>
      </c>
      <c r="X13" s="156">
        <f t="shared" si="3"/>
        <v>191.93</v>
      </c>
      <c r="Y13" s="156">
        <f t="shared" si="3"/>
        <v>191.93</v>
      </c>
      <c r="Z13" s="156">
        <f t="shared" si="3"/>
        <v>191.93</v>
      </c>
      <c r="AA13" s="156">
        <f t="shared" si="3"/>
        <v>191.93</v>
      </c>
      <c r="AB13" s="156">
        <f t="shared" si="3"/>
        <v>191.93</v>
      </c>
      <c r="AC13" s="156">
        <f t="shared" si="3"/>
        <v>191.93</v>
      </c>
      <c r="AD13" s="156">
        <f t="shared" si="3"/>
        <v>191.93</v>
      </c>
      <c r="AE13" s="156">
        <f t="shared" si="3"/>
        <v>191.93</v>
      </c>
      <c r="AF13" s="156">
        <f t="shared" si="3"/>
        <v>191.93</v>
      </c>
    </row>
    <row r="14" spans="1:32" x14ac:dyDescent="0.25">
      <c r="A14" s="601"/>
      <c r="B14" s="546" t="s">
        <v>24</v>
      </c>
      <c r="C14" s="156"/>
      <c r="D14" s="156"/>
      <c r="E14" s="156"/>
      <c r="F14" s="156"/>
      <c r="G14" s="156"/>
      <c r="H14" s="156"/>
      <c r="I14" s="156"/>
      <c r="J14" s="156"/>
      <c r="M14">
        <v>0</v>
      </c>
      <c r="N14">
        <v>0</v>
      </c>
      <c r="O14">
        <v>0</v>
      </c>
      <c r="P14">
        <v>0</v>
      </c>
      <c r="Q14">
        <v>0</v>
      </c>
      <c r="R14">
        <v>0</v>
      </c>
      <c r="S14">
        <v>0</v>
      </c>
      <c r="T14">
        <v>0</v>
      </c>
      <c r="U14">
        <v>0</v>
      </c>
      <c r="V14">
        <v>0</v>
      </c>
      <c r="X14">
        <v>0</v>
      </c>
      <c r="Y14">
        <v>0</v>
      </c>
      <c r="Z14">
        <v>0</v>
      </c>
      <c r="AA14">
        <v>0</v>
      </c>
      <c r="AB14">
        <v>0</v>
      </c>
      <c r="AC14">
        <v>0</v>
      </c>
      <c r="AD14">
        <v>0</v>
      </c>
      <c r="AE14">
        <v>0</v>
      </c>
      <c r="AF14">
        <v>0</v>
      </c>
    </row>
    <row r="15" spans="1:32" x14ac:dyDescent="0.25">
      <c r="A15" s="601">
        <v>3</v>
      </c>
      <c r="B15" s="547" t="s">
        <v>1094</v>
      </c>
      <c r="C15" s="156"/>
      <c r="D15" s="156"/>
      <c r="E15" s="156"/>
      <c r="F15" s="156"/>
      <c r="G15" s="156"/>
      <c r="H15" s="156"/>
      <c r="I15" s="156"/>
      <c r="J15" s="156"/>
      <c r="M15">
        <v>0</v>
      </c>
      <c r="N15">
        <v>0</v>
      </c>
      <c r="O15">
        <v>0</v>
      </c>
      <c r="P15">
        <v>0</v>
      </c>
    </row>
    <row r="16" spans="1:32" x14ac:dyDescent="0.25">
      <c r="A16" s="601"/>
      <c r="B16" s="546" t="s">
        <v>22</v>
      </c>
      <c r="C16" s="156"/>
      <c r="D16" s="156"/>
      <c r="E16" s="156"/>
      <c r="F16" s="156"/>
      <c r="G16" s="156"/>
      <c r="H16" s="156"/>
      <c r="I16" s="156"/>
      <c r="J16" s="156"/>
      <c r="K16" s="155">
        <f>[12]План_производства!$B$64</f>
        <v>9.1355999999999984</v>
      </c>
      <c r="L16" s="155">
        <f>[12]План_производства!$B$64</f>
        <v>9.1355999999999984</v>
      </c>
      <c r="M16" s="155">
        <f>[12]План_производства!$B$64</f>
        <v>9.1355999999999984</v>
      </c>
      <c r="N16" s="155">
        <f>[12]План_производства!$B$64</f>
        <v>9.1355999999999984</v>
      </c>
      <c r="O16" s="155">
        <f>[12]План_производства!$B$64</f>
        <v>9.1355999999999984</v>
      </c>
      <c r="P16" s="155">
        <f>[12]План_производства!$B$64</f>
        <v>9.1355999999999984</v>
      </c>
      <c r="Q16" s="155">
        <f>[12]План_производства!$B$64</f>
        <v>9.1355999999999984</v>
      </c>
      <c r="R16" s="155">
        <f>[12]План_производства!$B$64</f>
        <v>9.1355999999999984</v>
      </c>
      <c r="S16" s="155">
        <f>[12]План_производства!$B$64</f>
        <v>9.1355999999999984</v>
      </c>
      <c r="T16" s="155">
        <f>[12]План_производства!$B$64</f>
        <v>9.1355999999999984</v>
      </c>
      <c r="U16" s="155">
        <f>[12]План_производства!$B$64</f>
        <v>9.1355999999999984</v>
      </c>
      <c r="V16" s="155">
        <f>[12]План_производства!$B$64</f>
        <v>9.1355999999999984</v>
      </c>
      <c r="W16" s="155">
        <f>[12]План_производства!$B$64</f>
        <v>9.1355999999999984</v>
      </c>
      <c r="X16" s="155">
        <f>[12]План_производства!$B$64</f>
        <v>9.1355999999999984</v>
      </c>
      <c r="Y16" s="155">
        <f>[12]План_производства!$B$64</f>
        <v>9.1355999999999984</v>
      </c>
      <c r="Z16" s="155">
        <f>[12]План_производства!$B$64</f>
        <v>9.1355999999999984</v>
      </c>
      <c r="AA16" s="155">
        <f>[12]План_производства!$B$64</f>
        <v>9.1355999999999984</v>
      </c>
      <c r="AB16" s="155">
        <f>[12]План_производства!$B$64</f>
        <v>9.1355999999999984</v>
      </c>
      <c r="AC16" s="155">
        <f>[12]План_производства!$B$64</f>
        <v>9.1355999999999984</v>
      </c>
      <c r="AD16" s="155">
        <f>[12]План_производства!$B$64</f>
        <v>9.1355999999999984</v>
      </c>
      <c r="AE16" s="155">
        <f>[12]План_производства!$B$64</f>
        <v>9.1355999999999984</v>
      </c>
      <c r="AF16" s="155">
        <f>[12]План_производства!$B$64</f>
        <v>9.1355999999999984</v>
      </c>
    </row>
    <row r="17" spans="1:32" x14ac:dyDescent="0.25">
      <c r="A17" s="601"/>
      <c r="B17" s="546" t="s">
        <v>23</v>
      </c>
      <c r="C17" s="156"/>
      <c r="D17" s="156"/>
      <c r="E17" s="156"/>
      <c r="F17" s="156"/>
      <c r="G17" s="156"/>
      <c r="H17" s="156"/>
      <c r="I17" s="156"/>
      <c r="J17" s="156"/>
      <c r="M17">
        <v>16.96</v>
      </c>
      <c r="N17">
        <v>17.808000000000003</v>
      </c>
      <c r="O17">
        <v>18.698400000000003</v>
      </c>
      <c r="P17">
        <v>19.633319999999998</v>
      </c>
      <c r="Q17">
        <f>P17*$W$8</f>
        <v>19.633319999999998</v>
      </c>
      <c r="R17">
        <v>18.521999999999998</v>
      </c>
      <c r="S17">
        <v>18.521999999999998</v>
      </c>
      <c r="T17">
        <v>18.521999999999998</v>
      </c>
      <c r="U17">
        <v>18.521999999999998</v>
      </c>
      <c r="V17">
        <v>18.521999999999998</v>
      </c>
      <c r="X17">
        <v>16</v>
      </c>
      <c r="Y17">
        <v>16.8</v>
      </c>
      <c r="Z17">
        <v>17.64</v>
      </c>
      <c r="AA17">
        <v>18.521999999999998</v>
      </c>
      <c r="AB17">
        <v>18.521999999999998</v>
      </c>
      <c r="AC17">
        <v>18.521999999999998</v>
      </c>
      <c r="AD17">
        <v>18.521999999999998</v>
      </c>
      <c r="AE17">
        <v>18.521999999999998</v>
      </c>
      <c r="AF17">
        <v>18.521999999999998</v>
      </c>
    </row>
    <row r="18" spans="1:32" x14ac:dyDescent="0.25">
      <c r="A18" s="601"/>
      <c r="B18" s="546" t="s">
        <v>24</v>
      </c>
      <c r="C18" s="156"/>
      <c r="D18" s="156"/>
      <c r="E18" s="156"/>
      <c r="F18" s="156"/>
      <c r="G18" s="156"/>
      <c r="H18" s="156"/>
      <c r="I18" s="156"/>
      <c r="J18" s="156"/>
      <c r="M18">
        <v>0</v>
      </c>
      <c r="N18">
        <v>0</v>
      </c>
      <c r="O18">
        <v>0</v>
      </c>
      <c r="P18">
        <v>0</v>
      </c>
      <c r="Q18">
        <f t="shared" ref="Q18:V20" si="4">P18*$W$8</f>
        <v>0</v>
      </c>
      <c r="R18">
        <v>0</v>
      </c>
      <c r="S18">
        <v>0</v>
      </c>
      <c r="T18">
        <v>0</v>
      </c>
      <c r="U18">
        <v>0</v>
      </c>
      <c r="V18">
        <v>0</v>
      </c>
      <c r="X18">
        <v>0</v>
      </c>
      <c r="Y18">
        <v>0</v>
      </c>
      <c r="Z18">
        <v>0</v>
      </c>
      <c r="AA18">
        <v>0</v>
      </c>
      <c r="AB18">
        <v>0</v>
      </c>
      <c r="AC18">
        <v>0</v>
      </c>
      <c r="AD18">
        <v>0</v>
      </c>
      <c r="AE18">
        <v>0</v>
      </c>
      <c r="AF18">
        <v>0</v>
      </c>
    </row>
    <row r="19" spans="1:32" x14ac:dyDescent="0.25">
      <c r="A19" s="601">
        <v>4</v>
      </c>
      <c r="B19" s="548" t="s">
        <v>1095</v>
      </c>
      <c r="C19" s="156"/>
      <c r="D19" s="156"/>
      <c r="E19" s="156"/>
      <c r="F19" s="156"/>
      <c r="G19" s="156"/>
      <c r="H19" s="156"/>
      <c r="I19" s="156"/>
      <c r="J19" s="156"/>
      <c r="M19">
        <v>0</v>
      </c>
      <c r="N19">
        <v>0</v>
      </c>
      <c r="O19">
        <v>0</v>
      </c>
      <c r="P19">
        <v>0</v>
      </c>
      <c r="Q19">
        <f t="shared" si="4"/>
        <v>0</v>
      </c>
    </row>
    <row r="20" spans="1:32" x14ac:dyDescent="0.25">
      <c r="A20" s="601"/>
      <c r="B20" s="546" t="s">
        <v>22</v>
      </c>
      <c r="C20" s="156"/>
      <c r="D20" s="156"/>
      <c r="E20" s="156"/>
      <c r="F20" s="156"/>
      <c r="G20" s="156"/>
      <c r="H20" s="156"/>
      <c r="I20" s="156"/>
      <c r="J20" s="156"/>
      <c r="M20">
        <v>91.160000000000011</v>
      </c>
      <c r="N20">
        <v>95.718000000000004</v>
      </c>
      <c r="O20">
        <v>100.5039</v>
      </c>
      <c r="P20">
        <v>105.52909500000001</v>
      </c>
      <c r="Q20">
        <f t="shared" si="4"/>
        <v>105.52909500000001</v>
      </c>
      <c r="R20">
        <f t="shared" si="4"/>
        <v>105.52909500000001</v>
      </c>
      <c r="S20">
        <f t="shared" si="4"/>
        <v>105.52909500000001</v>
      </c>
      <c r="T20">
        <f t="shared" si="4"/>
        <v>105.52909500000001</v>
      </c>
      <c r="U20">
        <f t="shared" si="4"/>
        <v>105.52909500000001</v>
      </c>
      <c r="V20">
        <f t="shared" si="4"/>
        <v>105.52909500000001</v>
      </c>
      <c r="X20">
        <v>86</v>
      </c>
      <c r="Y20">
        <v>90.3</v>
      </c>
      <c r="Z20">
        <v>94.814999999999998</v>
      </c>
      <c r="AA20">
        <v>99.555750000000003</v>
      </c>
      <c r="AB20">
        <v>99.555750000000003</v>
      </c>
      <c r="AC20">
        <v>99.555750000000003</v>
      </c>
      <c r="AD20">
        <v>99.555750000000003</v>
      </c>
      <c r="AE20">
        <v>99.555750000000003</v>
      </c>
      <c r="AF20">
        <v>99.555750000000003</v>
      </c>
    </row>
    <row r="21" spans="1:32" x14ac:dyDescent="0.25">
      <c r="A21" s="601"/>
      <c r="B21" s="546" t="s">
        <v>23</v>
      </c>
      <c r="C21" s="156"/>
      <c r="D21" s="156"/>
      <c r="E21" s="156"/>
      <c r="F21" s="156"/>
      <c r="G21" s="156"/>
      <c r="H21" s="156"/>
      <c r="I21" s="156"/>
      <c r="J21" s="156"/>
      <c r="M21">
        <v>91.160000000000011</v>
      </c>
      <c r="N21">
        <v>95.718000000000004</v>
      </c>
      <c r="O21">
        <v>100.5039</v>
      </c>
      <c r="P21">
        <v>105.52909500000001</v>
      </c>
      <c r="Q21">
        <f t="shared" ref="Q21:V21" si="5">P21*$W$8</f>
        <v>105.52909500000001</v>
      </c>
      <c r="R21">
        <f t="shared" si="5"/>
        <v>105.52909500000001</v>
      </c>
      <c r="S21">
        <f t="shared" si="5"/>
        <v>105.52909500000001</v>
      </c>
      <c r="T21">
        <f t="shared" si="5"/>
        <v>105.52909500000001</v>
      </c>
      <c r="U21">
        <f t="shared" si="5"/>
        <v>105.52909500000001</v>
      </c>
      <c r="V21">
        <f t="shared" si="5"/>
        <v>105.52909500000001</v>
      </c>
      <c r="X21">
        <v>86</v>
      </c>
      <c r="Y21">
        <v>90.3</v>
      </c>
      <c r="Z21">
        <v>94.814999999999998</v>
      </c>
      <c r="AA21">
        <v>99.555750000000003</v>
      </c>
      <c r="AB21">
        <v>99.555750000000003</v>
      </c>
      <c r="AC21">
        <v>99.555750000000003</v>
      </c>
      <c r="AD21">
        <v>99.555750000000003</v>
      </c>
      <c r="AE21">
        <v>99.555750000000003</v>
      </c>
      <c r="AF21">
        <v>99.555750000000003</v>
      </c>
    </row>
    <row r="22" spans="1:32" x14ac:dyDescent="0.25">
      <c r="A22" s="601"/>
      <c r="B22" s="546" t="s">
        <v>24</v>
      </c>
      <c r="C22" s="156"/>
      <c r="D22" s="156"/>
      <c r="E22" s="156"/>
      <c r="F22" s="156"/>
      <c r="G22" s="156"/>
      <c r="H22" s="156"/>
      <c r="I22" s="156"/>
      <c r="J22" s="156"/>
      <c r="M22">
        <v>0</v>
      </c>
      <c r="N22">
        <v>0</v>
      </c>
      <c r="O22">
        <v>0</v>
      </c>
      <c r="P22">
        <v>0</v>
      </c>
      <c r="Q22">
        <f t="shared" ref="Q22:V22" si="6">P22*$W$8</f>
        <v>0</v>
      </c>
      <c r="R22">
        <f t="shared" si="6"/>
        <v>0</v>
      </c>
      <c r="S22">
        <f t="shared" si="6"/>
        <v>0</v>
      </c>
      <c r="T22">
        <f t="shared" si="6"/>
        <v>0</v>
      </c>
      <c r="U22">
        <f t="shared" si="6"/>
        <v>0</v>
      </c>
      <c r="V22">
        <f t="shared" si="6"/>
        <v>0</v>
      </c>
      <c r="X22">
        <v>0</v>
      </c>
      <c r="Y22">
        <v>0</v>
      </c>
      <c r="Z22">
        <v>0</v>
      </c>
      <c r="AA22">
        <v>0</v>
      </c>
      <c r="AB22">
        <v>0</v>
      </c>
      <c r="AC22">
        <v>0</v>
      </c>
      <c r="AD22">
        <v>0</v>
      </c>
      <c r="AE22">
        <v>0</v>
      </c>
      <c r="AF22">
        <v>0</v>
      </c>
    </row>
    <row r="23" spans="1:32" x14ac:dyDescent="0.25">
      <c r="A23" s="601">
        <v>5</v>
      </c>
      <c r="B23" s="547" t="s">
        <v>1096</v>
      </c>
      <c r="C23" s="156"/>
      <c r="D23" s="156"/>
      <c r="E23" s="156"/>
      <c r="F23" s="156"/>
      <c r="G23" s="156"/>
      <c r="H23" s="156"/>
      <c r="I23" s="156"/>
      <c r="J23" s="156"/>
      <c r="M23">
        <v>0</v>
      </c>
      <c r="N23">
        <v>0</v>
      </c>
      <c r="O23">
        <v>0</v>
      </c>
      <c r="P23">
        <v>0</v>
      </c>
      <c r="Q23">
        <f t="shared" ref="Q23:V23" si="7">P23*$W$8</f>
        <v>0</v>
      </c>
      <c r="R23">
        <f t="shared" si="7"/>
        <v>0</v>
      </c>
      <c r="S23">
        <f t="shared" si="7"/>
        <v>0</v>
      </c>
      <c r="T23">
        <f t="shared" si="7"/>
        <v>0</v>
      </c>
      <c r="U23">
        <f t="shared" si="7"/>
        <v>0</v>
      </c>
      <c r="V23">
        <f t="shared" si="7"/>
        <v>0</v>
      </c>
    </row>
    <row r="24" spans="1:32" x14ac:dyDescent="0.25">
      <c r="A24" s="601"/>
      <c r="B24" s="546" t="s">
        <v>22</v>
      </c>
      <c r="C24" s="156"/>
      <c r="D24" s="156"/>
      <c r="E24" s="156"/>
      <c r="F24" s="156"/>
      <c r="G24" s="156"/>
      <c r="H24" s="156"/>
      <c r="I24" s="156"/>
      <c r="J24" s="156"/>
      <c r="M24">
        <v>53</v>
      </c>
      <c r="N24">
        <v>55.650000000000006</v>
      </c>
      <c r="O24">
        <v>58.432500000000005</v>
      </c>
      <c r="P24">
        <v>61.354125000000003</v>
      </c>
      <c r="Q24">
        <f t="shared" ref="Q24:V24" si="8">P24*$W$8</f>
        <v>61.354125000000003</v>
      </c>
      <c r="R24">
        <f t="shared" si="8"/>
        <v>61.354125000000003</v>
      </c>
      <c r="S24">
        <f t="shared" si="8"/>
        <v>61.354125000000003</v>
      </c>
      <c r="T24">
        <f t="shared" si="8"/>
        <v>61.354125000000003</v>
      </c>
      <c r="U24">
        <f t="shared" si="8"/>
        <v>61.354125000000003</v>
      </c>
      <c r="V24">
        <f t="shared" si="8"/>
        <v>61.354125000000003</v>
      </c>
      <c r="X24">
        <v>50</v>
      </c>
      <c r="Y24">
        <v>52.5</v>
      </c>
      <c r="Z24">
        <v>55.125</v>
      </c>
      <c r="AA24">
        <v>57.881250000000001</v>
      </c>
      <c r="AB24">
        <v>57.881250000000001</v>
      </c>
      <c r="AC24">
        <v>57.881250000000001</v>
      </c>
      <c r="AD24">
        <v>57.881250000000001</v>
      </c>
      <c r="AE24">
        <v>57.881250000000001</v>
      </c>
      <c r="AF24">
        <v>57.881250000000001</v>
      </c>
    </row>
    <row r="25" spans="1:32" x14ac:dyDescent="0.25">
      <c r="A25" s="601"/>
      <c r="B25" s="546" t="s">
        <v>23</v>
      </c>
      <c r="C25" s="156"/>
      <c r="D25" s="156"/>
      <c r="E25" s="156"/>
      <c r="F25" s="156"/>
      <c r="G25" s="156"/>
      <c r="H25" s="156"/>
      <c r="I25" s="156"/>
      <c r="J25" s="156"/>
      <c r="M25">
        <v>53</v>
      </c>
      <c r="N25">
        <v>55.650000000000006</v>
      </c>
      <c r="O25">
        <v>58.432500000000005</v>
      </c>
      <c r="P25">
        <v>61.354125000000003</v>
      </c>
      <c r="Q25">
        <f t="shared" ref="Q25:V25" si="9">P25*$W$8</f>
        <v>61.354125000000003</v>
      </c>
      <c r="R25">
        <f t="shared" si="9"/>
        <v>61.354125000000003</v>
      </c>
      <c r="S25">
        <f t="shared" si="9"/>
        <v>61.354125000000003</v>
      </c>
      <c r="T25">
        <f t="shared" si="9"/>
        <v>61.354125000000003</v>
      </c>
      <c r="U25">
        <f t="shared" si="9"/>
        <v>61.354125000000003</v>
      </c>
      <c r="V25">
        <f t="shared" si="9"/>
        <v>61.354125000000003</v>
      </c>
      <c r="X25">
        <v>50</v>
      </c>
      <c r="Y25">
        <v>52.5</v>
      </c>
      <c r="Z25">
        <v>55.125</v>
      </c>
      <c r="AA25">
        <v>57.881250000000001</v>
      </c>
      <c r="AB25">
        <v>57.881250000000001</v>
      </c>
      <c r="AC25">
        <v>57.881250000000001</v>
      </c>
      <c r="AD25">
        <v>57.881250000000001</v>
      </c>
      <c r="AE25">
        <v>57.881250000000001</v>
      </c>
      <c r="AF25">
        <v>57.881250000000001</v>
      </c>
    </row>
    <row r="26" spans="1:32" x14ac:dyDescent="0.25">
      <c r="A26" s="601"/>
      <c r="B26" s="546" t="s">
        <v>24</v>
      </c>
      <c r="C26" s="156"/>
      <c r="D26" s="156"/>
      <c r="E26" s="156"/>
      <c r="F26" s="156"/>
      <c r="G26" s="156"/>
      <c r="H26" s="156"/>
      <c r="I26" s="156"/>
      <c r="J26" s="156"/>
      <c r="M26">
        <v>0</v>
      </c>
      <c r="N26">
        <v>0</v>
      </c>
      <c r="O26">
        <v>0</v>
      </c>
      <c r="P26">
        <v>0</v>
      </c>
      <c r="Q26">
        <f t="shared" ref="Q26:V26" si="10">P26*$W$8</f>
        <v>0</v>
      </c>
      <c r="R26">
        <f t="shared" si="10"/>
        <v>0</v>
      </c>
      <c r="S26">
        <f t="shared" si="10"/>
        <v>0</v>
      </c>
      <c r="T26">
        <f t="shared" si="10"/>
        <v>0</v>
      </c>
      <c r="U26">
        <f t="shared" si="10"/>
        <v>0</v>
      </c>
      <c r="V26">
        <f t="shared" si="10"/>
        <v>0</v>
      </c>
      <c r="X26">
        <v>0</v>
      </c>
      <c r="Y26">
        <v>0</v>
      </c>
      <c r="Z26">
        <v>0</v>
      </c>
      <c r="AA26">
        <v>0</v>
      </c>
      <c r="AB26">
        <v>0</v>
      </c>
      <c r="AC26">
        <v>0</v>
      </c>
      <c r="AD26">
        <v>0</v>
      </c>
      <c r="AE26">
        <v>0</v>
      </c>
      <c r="AF26">
        <v>0</v>
      </c>
    </row>
  </sheetData>
  <dataConsolidate/>
  <mergeCells count="11">
    <mergeCell ref="A15:A18"/>
    <mergeCell ref="A19:A22"/>
    <mergeCell ref="A23:A26"/>
    <mergeCell ref="A11:A14"/>
    <mergeCell ref="A7:A10"/>
    <mergeCell ref="A1:J1"/>
    <mergeCell ref="A2:J2"/>
    <mergeCell ref="A3:J3"/>
    <mergeCell ref="A4:A5"/>
    <mergeCell ref="B4:B5"/>
    <mergeCell ref="C4:J4"/>
  </mergeCells>
  <pageMargins left="0.7" right="0.7" top="0.75" bottom="0.75" header="0.3" footer="0.3"/>
  <pageSetup paperSize="9" scale="73"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Лист30">
    <tabColor rgb="FF92D050"/>
    <pageSetUpPr fitToPage="1"/>
  </sheetPr>
  <dimension ref="A1:AF18"/>
  <sheetViews>
    <sheetView view="pageBreakPreview" zoomScaleNormal="100" zoomScaleSheetLayoutView="100" workbookViewId="0">
      <pane ySplit="5" topLeftCell="A6" activePane="bottomLeft" state="frozen"/>
      <selection activeCell="A34" sqref="A34:E34"/>
      <selection pane="bottomLeft" activeCell="C10" sqref="C10"/>
    </sheetView>
  </sheetViews>
  <sheetFormatPr defaultRowHeight="15" x14ac:dyDescent="0.25"/>
  <cols>
    <col min="1" max="1" width="4.140625" customWidth="1"/>
    <col min="2" max="2" width="46.5703125" customWidth="1"/>
    <col min="3" max="10" width="8.5703125" customWidth="1"/>
    <col min="11" max="32" width="9.140625" hidden="1" customWidth="1"/>
    <col min="33" max="33" width="3.28515625" customWidth="1"/>
    <col min="34" max="34" width="9.140625" customWidth="1"/>
    <col min="36" max="36" width="48.5703125" customWidth="1"/>
  </cols>
  <sheetData>
    <row r="1" spans="1:32" ht="30" customHeight="1" x14ac:dyDescent="0.25">
      <c r="A1" s="595" t="s">
        <v>1010</v>
      </c>
      <c r="B1" s="596"/>
      <c r="C1" s="596"/>
      <c r="D1" s="596"/>
      <c r="E1" s="596"/>
      <c r="F1" s="596"/>
      <c r="G1" s="596"/>
      <c r="H1" s="596"/>
      <c r="I1" s="596"/>
      <c r="J1" s="596"/>
    </row>
    <row r="2" spans="1:32" x14ac:dyDescent="0.25">
      <c r="A2" s="597" t="s">
        <v>15</v>
      </c>
      <c r="B2" s="597"/>
      <c r="C2" s="597"/>
      <c r="D2" s="597"/>
      <c r="E2" s="597"/>
      <c r="F2" s="597"/>
      <c r="G2" s="597"/>
      <c r="H2" s="597"/>
      <c r="I2" s="597"/>
      <c r="J2" s="597"/>
    </row>
    <row r="3" spans="1:32" x14ac:dyDescent="0.25">
      <c r="A3" s="598" t="s">
        <v>16</v>
      </c>
      <c r="B3" s="598"/>
      <c r="C3" s="598"/>
      <c r="D3" s="598"/>
      <c r="E3" s="598"/>
      <c r="F3" s="598"/>
      <c r="G3" s="598"/>
      <c r="H3" s="598"/>
      <c r="I3" s="598"/>
      <c r="J3" s="598"/>
    </row>
    <row r="4" spans="1:32" ht="15" customHeight="1" x14ac:dyDescent="0.25">
      <c r="A4" s="599" t="s">
        <v>17</v>
      </c>
      <c r="B4" s="599" t="s">
        <v>18</v>
      </c>
      <c r="C4" s="600" t="s">
        <v>20</v>
      </c>
      <c r="D4" s="600"/>
      <c r="E4" s="600"/>
      <c r="F4" s="600"/>
      <c r="G4" s="600"/>
      <c r="H4" s="600"/>
      <c r="I4" s="600"/>
      <c r="J4" s="600"/>
    </row>
    <row r="5" spans="1:32" ht="25.5" customHeight="1" x14ac:dyDescent="0.25">
      <c r="A5" s="599"/>
      <c r="B5" s="599"/>
      <c r="C5" s="529">
        <v>2023</v>
      </c>
      <c r="D5" s="529">
        <v>2024</v>
      </c>
      <c r="E5" s="529">
        <v>2025</v>
      </c>
      <c r="F5" s="529">
        <v>2026</v>
      </c>
      <c r="G5" s="529">
        <v>2027</v>
      </c>
      <c r="H5" s="529">
        <v>2028</v>
      </c>
      <c r="I5" s="529">
        <v>2029</v>
      </c>
      <c r="J5" s="529">
        <v>2030</v>
      </c>
      <c r="M5" s="529">
        <v>2021</v>
      </c>
      <c r="N5" s="529">
        <v>2022</v>
      </c>
      <c r="O5" s="529">
        <v>2023</v>
      </c>
      <c r="P5" s="529">
        <v>2024</v>
      </c>
      <c r="Q5" s="529">
        <v>2025</v>
      </c>
      <c r="R5" s="529">
        <v>2026</v>
      </c>
      <c r="S5" s="529">
        <v>2027</v>
      </c>
      <c r="T5" s="529">
        <v>2028</v>
      </c>
      <c r="U5" s="529">
        <v>2029</v>
      </c>
      <c r="V5" s="529">
        <v>2030</v>
      </c>
    </row>
    <row r="6" spans="1:32" x14ac:dyDescent="0.25">
      <c r="A6" s="277"/>
      <c r="B6" s="278" t="s">
        <v>21</v>
      </c>
      <c r="C6" s="277"/>
      <c r="D6" s="277"/>
      <c r="E6" s="277"/>
      <c r="F6" s="277"/>
      <c r="G6" s="277"/>
      <c r="H6" s="277"/>
      <c r="I6" s="277"/>
      <c r="J6" s="277"/>
      <c r="M6" s="151"/>
      <c r="N6" s="151"/>
      <c r="O6" s="151"/>
      <c r="P6" s="151"/>
      <c r="Q6" s="151"/>
      <c r="R6" s="151"/>
      <c r="S6" s="151"/>
      <c r="T6" s="151"/>
      <c r="U6" s="151"/>
      <c r="V6" s="151"/>
    </row>
    <row r="7" spans="1:32" ht="15" customHeight="1" x14ac:dyDescent="0.25">
      <c r="A7" s="601">
        <v>1</v>
      </c>
      <c r="B7" s="565" t="s">
        <v>1092</v>
      </c>
      <c r="C7" s="229"/>
      <c r="D7" s="229"/>
      <c r="E7" s="229"/>
      <c r="F7" s="229"/>
      <c r="G7" s="229"/>
      <c r="H7" s="229"/>
      <c r="I7" s="229"/>
      <c r="J7" s="229"/>
      <c r="R7" s="66"/>
    </row>
    <row r="8" spans="1:32" x14ac:dyDescent="0.25">
      <c r="A8" s="601"/>
      <c r="B8" s="564" t="s">
        <v>22</v>
      </c>
      <c r="C8" s="577">
        <v>150</v>
      </c>
      <c r="D8" s="577">
        <v>150</v>
      </c>
      <c r="E8" s="577">
        <v>150</v>
      </c>
      <c r="F8" s="577">
        <v>150</v>
      </c>
      <c r="G8" s="577">
        <v>150</v>
      </c>
      <c r="H8" s="577">
        <v>150</v>
      </c>
      <c r="I8" s="577">
        <v>150</v>
      </c>
      <c r="J8" s="577">
        <v>150</v>
      </c>
      <c r="M8">
        <v>96.460000000000008</v>
      </c>
      <c r="N8">
        <v>101.283</v>
      </c>
      <c r="O8">
        <v>106.34715</v>
      </c>
      <c r="P8">
        <v>111.6645075</v>
      </c>
      <c r="Q8">
        <f>P8*$W$8</f>
        <v>111.6645075</v>
      </c>
      <c r="R8">
        <f t="shared" ref="R8:V9" si="0">Q8*$W$8</f>
        <v>111.6645075</v>
      </c>
      <c r="S8">
        <f t="shared" si="0"/>
        <v>111.6645075</v>
      </c>
      <c r="T8">
        <f t="shared" si="0"/>
        <v>111.6645075</v>
      </c>
      <c r="U8">
        <f t="shared" si="0"/>
        <v>111.6645075</v>
      </c>
      <c r="V8">
        <f t="shared" si="0"/>
        <v>111.6645075</v>
      </c>
      <c r="W8" s="141">
        <v>1</v>
      </c>
      <c r="X8">
        <v>91</v>
      </c>
      <c r="Y8">
        <v>95.55</v>
      </c>
      <c r="Z8">
        <v>100.3275</v>
      </c>
      <c r="AA8">
        <v>105.343875</v>
      </c>
      <c r="AB8">
        <v>105.343875</v>
      </c>
      <c r="AC8">
        <v>105.343875</v>
      </c>
      <c r="AD8">
        <v>105.343875</v>
      </c>
      <c r="AE8">
        <v>105.343875</v>
      </c>
      <c r="AF8">
        <v>105.343875</v>
      </c>
    </row>
    <row r="9" spans="1:32" x14ac:dyDescent="0.25">
      <c r="A9" s="601"/>
      <c r="B9" s="564" t="s">
        <v>23</v>
      </c>
      <c r="C9" s="577">
        <v>165</v>
      </c>
      <c r="D9" s="577">
        <v>165</v>
      </c>
      <c r="E9" s="577">
        <v>165</v>
      </c>
      <c r="F9" s="577">
        <v>165</v>
      </c>
      <c r="G9" s="577">
        <v>165</v>
      </c>
      <c r="H9" s="577">
        <v>165</v>
      </c>
      <c r="I9" s="577">
        <v>165</v>
      </c>
      <c r="J9" s="577">
        <v>165</v>
      </c>
      <c r="M9">
        <v>96.460000000000008</v>
      </c>
      <c r="N9">
        <v>101.283</v>
      </c>
      <c r="O9">
        <v>106.34715</v>
      </c>
      <c r="P9">
        <v>111.6645075</v>
      </c>
      <c r="Q9">
        <f>P9*$W$8</f>
        <v>111.6645075</v>
      </c>
      <c r="R9">
        <f t="shared" si="0"/>
        <v>111.6645075</v>
      </c>
      <c r="S9">
        <f t="shared" si="0"/>
        <v>111.6645075</v>
      </c>
      <c r="T9">
        <f t="shared" si="0"/>
        <v>111.6645075</v>
      </c>
      <c r="U9">
        <f t="shared" si="0"/>
        <v>111.6645075</v>
      </c>
      <c r="V9">
        <f t="shared" si="0"/>
        <v>111.6645075</v>
      </c>
      <c r="W9">
        <f>W8^10</f>
        <v>1</v>
      </c>
      <c r="X9">
        <v>91</v>
      </c>
      <c r="Y9">
        <v>95.55</v>
      </c>
      <c r="Z9">
        <v>100.3275</v>
      </c>
      <c r="AA9">
        <v>105.343875</v>
      </c>
      <c r="AB9">
        <v>105.343875</v>
      </c>
      <c r="AC9">
        <v>105.343875</v>
      </c>
      <c r="AD9">
        <v>105.343875</v>
      </c>
      <c r="AE9">
        <v>105.343875</v>
      </c>
      <c r="AF9">
        <v>105.343875</v>
      </c>
    </row>
    <row r="10" spans="1:32" x14ac:dyDescent="0.25">
      <c r="A10" s="601"/>
      <c r="B10" s="564" t="s">
        <v>24</v>
      </c>
      <c r="C10" s="577">
        <v>165</v>
      </c>
      <c r="D10" s="577">
        <v>165</v>
      </c>
      <c r="E10" s="577">
        <v>165</v>
      </c>
      <c r="F10" s="577">
        <v>165</v>
      </c>
      <c r="G10" s="577">
        <v>165</v>
      </c>
      <c r="H10" s="577">
        <v>165</v>
      </c>
      <c r="I10" s="577">
        <v>165</v>
      </c>
      <c r="J10" s="577">
        <v>165</v>
      </c>
      <c r="M10">
        <v>0</v>
      </c>
      <c r="N10">
        <v>0</v>
      </c>
      <c r="O10">
        <v>0</v>
      </c>
      <c r="P10">
        <v>0</v>
      </c>
      <c r="Q10">
        <v>0</v>
      </c>
      <c r="R10">
        <v>0</v>
      </c>
      <c r="S10">
        <v>0</v>
      </c>
      <c r="T10">
        <v>0</v>
      </c>
      <c r="U10">
        <v>0</v>
      </c>
      <c r="V10">
        <v>0</v>
      </c>
      <c r="X10">
        <v>0</v>
      </c>
      <c r="Y10">
        <v>0</v>
      </c>
      <c r="Z10">
        <v>0</v>
      </c>
      <c r="AA10">
        <v>0</v>
      </c>
      <c r="AB10">
        <v>0</v>
      </c>
      <c r="AC10">
        <v>0</v>
      </c>
      <c r="AD10">
        <v>0</v>
      </c>
      <c r="AE10">
        <v>0</v>
      </c>
      <c r="AF10">
        <v>0</v>
      </c>
    </row>
    <row r="11" spans="1:32" x14ac:dyDescent="0.25">
      <c r="A11" s="601">
        <v>2</v>
      </c>
      <c r="B11" s="565" t="s">
        <v>1093</v>
      </c>
      <c r="C11" s="156"/>
      <c r="D11" s="156"/>
      <c r="E11" s="156"/>
      <c r="F11" s="156"/>
      <c r="G11" s="156"/>
      <c r="H11" s="156"/>
      <c r="I11" s="156"/>
      <c r="J11" s="156"/>
      <c r="M11">
        <v>0</v>
      </c>
      <c r="N11">
        <v>0</v>
      </c>
      <c r="O11">
        <v>0</v>
      </c>
      <c r="P11">
        <v>0</v>
      </c>
    </row>
    <row r="12" spans="1:32" x14ac:dyDescent="0.25">
      <c r="A12" s="601"/>
      <c r="B12" s="564" t="s">
        <v>22</v>
      </c>
      <c r="C12" s="156"/>
      <c r="D12" s="156"/>
      <c r="E12" s="156"/>
      <c r="F12" s="156"/>
      <c r="G12" s="156"/>
      <c r="H12" s="156"/>
      <c r="I12" s="156"/>
      <c r="J12" s="156"/>
      <c r="M12">
        <v>99.64</v>
      </c>
      <c r="N12">
        <v>104.62200000000001</v>
      </c>
      <c r="O12">
        <v>109.85310000000001</v>
      </c>
      <c r="P12">
        <v>115.34575500000001</v>
      </c>
      <c r="Q12">
        <f>P12*$W$8</f>
        <v>115.34575500000001</v>
      </c>
      <c r="R12">
        <f t="shared" ref="R12:V12" si="1">Q12*$W$8</f>
        <v>115.34575500000001</v>
      </c>
      <c r="S12">
        <f t="shared" si="1"/>
        <v>115.34575500000001</v>
      </c>
      <c r="T12">
        <f t="shared" si="1"/>
        <v>115.34575500000001</v>
      </c>
      <c r="U12">
        <f t="shared" si="1"/>
        <v>115.34575500000001</v>
      </c>
      <c r="V12">
        <f t="shared" si="1"/>
        <v>115.34575500000001</v>
      </c>
      <c r="W12">
        <v>1.06</v>
      </c>
      <c r="X12">
        <v>94</v>
      </c>
      <c r="Y12">
        <v>98.7</v>
      </c>
      <c r="Z12">
        <v>103.63500000000001</v>
      </c>
      <c r="AA12">
        <v>108.81675</v>
      </c>
      <c r="AB12">
        <v>108.81675</v>
      </c>
      <c r="AC12">
        <v>108.81675</v>
      </c>
      <c r="AD12">
        <v>108.81675</v>
      </c>
      <c r="AE12">
        <v>108.81675</v>
      </c>
      <c r="AF12">
        <v>108.81675</v>
      </c>
    </row>
    <row r="13" spans="1:32" x14ac:dyDescent="0.25">
      <c r="A13" s="601"/>
      <c r="B13" s="564" t="s">
        <v>23</v>
      </c>
      <c r="C13" s="156"/>
      <c r="D13" s="156"/>
      <c r="E13" s="156"/>
      <c r="F13" s="156"/>
      <c r="G13" s="156"/>
      <c r="H13" s="156"/>
      <c r="I13" s="156"/>
      <c r="J13" s="156"/>
      <c r="K13" s="156">
        <f t="shared" ref="K13:AF13" si="2">191.93</f>
        <v>191.93</v>
      </c>
      <c r="L13" s="156">
        <f t="shared" si="2"/>
        <v>191.93</v>
      </c>
      <c r="M13" s="156">
        <f t="shared" si="2"/>
        <v>191.93</v>
      </c>
      <c r="N13" s="156">
        <f t="shared" si="2"/>
        <v>191.93</v>
      </c>
      <c r="O13" s="156">
        <f t="shared" si="2"/>
        <v>191.93</v>
      </c>
      <c r="P13" s="156">
        <f t="shared" si="2"/>
        <v>191.93</v>
      </c>
      <c r="Q13" s="156">
        <f t="shared" si="2"/>
        <v>191.93</v>
      </c>
      <c r="R13" s="156">
        <f t="shared" si="2"/>
        <v>191.93</v>
      </c>
      <c r="S13" s="156">
        <f t="shared" si="2"/>
        <v>191.93</v>
      </c>
      <c r="T13" s="156">
        <f t="shared" si="2"/>
        <v>191.93</v>
      </c>
      <c r="U13" s="156">
        <f t="shared" si="2"/>
        <v>191.93</v>
      </c>
      <c r="V13" s="156">
        <f t="shared" si="2"/>
        <v>191.93</v>
      </c>
      <c r="W13" s="156">
        <f t="shared" si="2"/>
        <v>191.93</v>
      </c>
      <c r="X13" s="156">
        <f t="shared" si="2"/>
        <v>191.93</v>
      </c>
      <c r="Y13" s="156">
        <f t="shared" si="2"/>
        <v>191.93</v>
      </c>
      <c r="Z13" s="156">
        <f t="shared" si="2"/>
        <v>191.93</v>
      </c>
      <c r="AA13" s="156">
        <f t="shared" si="2"/>
        <v>191.93</v>
      </c>
      <c r="AB13" s="156">
        <f t="shared" si="2"/>
        <v>191.93</v>
      </c>
      <c r="AC13" s="156">
        <f t="shared" si="2"/>
        <v>191.93</v>
      </c>
      <c r="AD13" s="156">
        <f t="shared" si="2"/>
        <v>191.93</v>
      </c>
      <c r="AE13" s="156">
        <f t="shared" si="2"/>
        <v>191.93</v>
      </c>
      <c r="AF13" s="156">
        <f t="shared" si="2"/>
        <v>191.93</v>
      </c>
    </row>
    <row r="14" spans="1:32" x14ac:dyDescent="0.25">
      <c r="A14" s="601"/>
      <c r="B14" s="564" t="s">
        <v>24</v>
      </c>
      <c r="C14" s="156"/>
      <c r="D14" s="156"/>
      <c r="E14" s="156"/>
      <c r="F14" s="156"/>
      <c r="G14" s="156"/>
      <c r="H14" s="156"/>
      <c r="I14" s="156"/>
      <c r="J14" s="156"/>
      <c r="M14">
        <v>0</v>
      </c>
      <c r="N14">
        <v>0</v>
      </c>
      <c r="O14">
        <v>0</v>
      </c>
      <c r="P14">
        <v>0</v>
      </c>
      <c r="Q14">
        <v>0</v>
      </c>
      <c r="R14">
        <v>0</v>
      </c>
      <c r="S14">
        <v>0</v>
      </c>
      <c r="T14">
        <v>0</v>
      </c>
      <c r="U14">
        <v>0</v>
      </c>
      <c r="V14">
        <v>0</v>
      </c>
      <c r="X14">
        <v>0</v>
      </c>
      <c r="Y14">
        <v>0</v>
      </c>
      <c r="Z14">
        <v>0</v>
      </c>
      <c r="AA14">
        <v>0</v>
      </c>
      <c r="AB14">
        <v>0</v>
      </c>
      <c r="AC14">
        <v>0</v>
      </c>
      <c r="AD14">
        <v>0</v>
      </c>
      <c r="AE14">
        <v>0</v>
      </c>
      <c r="AF14">
        <v>0</v>
      </c>
    </row>
    <row r="15" spans="1:32" x14ac:dyDescent="0.25">
      <c r="A15" s="601">
        <v>3</v>
      </c>
      <c r="B15" s="565" t="s">
        <v>1094</v>
      </c>
      <c r="C15" s="156"/>
      <c r="D15" s="156"/>
      <c r="E15" s="156"/>
      <c r="F15" s="156"/>
      <c r="G15" s="156"/>
      <c r="H15" s="156"/>
      <c r="I15" s="156"/>
      <c r="J15" s="156"/>
      <c r="M15">
        <v>0</v>
      </c>
      <c r="N15">
        <v>0</v>
      </c>
      <c r="O15">
        <v>0</v>
      </c>
      <c r="P15">
        <v>0</v>
      </c>
    </row>
    <row r="16" spans="1:32" x14ac:dyDescent="0.25">
      <c r="A16" s="601"/>
      <c r="B16" s="564" t="s">
        <v>22</v>
      </c>
      <c r="C16" s="156"/>
      <c r="D16" s="156"/>
      <c r="E16" s="156"/>
      <c r="F16" s="156"/>
      <c r="G16" s="156"/>
      <c r="H16" s="156"/>
      <c r="I16" s="156"/>
      <c r="J16" s="156"/>
      <c r="K16" s="155">
        <f>[12]План_производства!$B$64</f>
        <v>9.1355999999999984</v>
      </c>
      <c r="L16" s="155">
        <f>[12]План_производства!$B$64</f>
        <v>9.1355999999999984</v>
      </c>
      <c r="M16" s="155">
        <f>[12]План_производства!$B$64</f>
        <v>9.1355999999999984</v>
      </c>
      <c r="N16" s="155">
        <f>[12]План_производства!$B$64</f>
        <v>9.1355999999999984</v>
      </c>
      <c r="O16" s="155">
        <f>[12]План_производства!$B$64</f>
        <v>9.1355999999999984</v>
      </c>
      <c r="P16" s="155">
        <f>[12]План_производства!$B$64</f>
        <v>9.1355999999999984</v>
      </c>
      <c r="Q16" s="155">
        <f>[12]План_производства!$B$64</f>
        <v>9.1355999999999984</v>
      </c>
      <c r="R16" s="155">
        <f>[12]План_производства!$B$64</f>
        <v>9.1355999999999984</v>
      </c>
      <c r="S16" s="155">
        <f>[12]План_производства!$B$64</f>
        <v>9.1355999999999984</v>
      </c>
      <c r="T16" s="155">
        <f>[12]План_производства!$B$64</f>
        <v>9.1355999999999984</v>
      </c>
      <c r="U16" s="155">
        <f>[12]План_производства!$B$64</f>
        <v>9.1355999999999984</v>
      </c>
      <c r="V16" s="155">
        <f>[12]План_производства!$B$64</f>
        <v>9.1355999999999984</v>
      </c>
      <c r="W16" s="155">
        <f>[12]План_производства!$B$64</f>
        <v>9.1355999999999984</v>
      </c>
      <c r="X16" s="155">
        <f>[12]План_производства!$B$64</f>
        <v>9.1355999999999984</v>
      </c>
      <c r="Y16" s="155">
        <f>[12]План_производства!$B$64</f>
        <v>9.1355999999999984</v>
      </c>
      <c r="Z16" s="155">
        <f>[12]План_производства!$B$64</f>
        <v>9.1355999999999984</v>
      </c>
      <c r="AA16" s="155">
        <f>[12]План_производства!$B$64</f>
        <v>9.1355999999999984</v>
      </c>
      <c r="AB16" s="155">
        <f>[12]План_производства!$B$64</f>
        <v>9.1355999999999984</v>
      </c>
      <c r="AC16" s="155">
        <f>[12]План_производства!$B$64</f>
        <v>9.1355999999999984</v>
      </c>
      <c r="AD16" s="155">
        <f>[12]План_производства!$B$64</f>
        <v>9.1355999999999984</v>
      </c>
      <c r="AE16" s="155">
        <f>[12]План_производства!$B$64</f>
        <v>9.1355999999999984</v>
      </c>
      <c r="AF16" s="155">
        <f>[12]План_производства!$B$64</f>
        <v>9.1355999999999984</v>
      </c>
    </row>
    <row r="17" spans="1:32" x14ac:dyDescent="0.25">
      <c r="A17" s="601"/>
      <c r="B17" s="564" t="s">
        <v>23</v>
      </c>
      <c r="C17" s="156"/>
      <c r="D17" s="156"/>
      <c r="E17" s="156"/>
      <c r="F17" s="156"/>
      <c r="G17" s="156"/>
      <c r="H17" s="156"/>
      <c r="I17" s="156"/>
      <c r="J17" s="156"/>
      <c r="M17">
        <v>16.96</v>
      </c>
      <c r="N17">
        <v>17.808000000000003</v>
      </c>
      <c r="O17">
        <v>18.698400000000003</v>
      </c>
      <c r="P17">
        <v>19.633319999999998</v>
      </c>
      <c r="Q17">
        <f>P17*$W$8</f>
        <v>19.633319999999998</v>
      </c>
      <c r="R17">
        <v>18.521999999999998</v>
      </c>
      <c r="S17">
        <v>18.521999999999998</v>
      </c>
      <c r="T17">
        <v>18.521999999999998</v>
      </c>
      <c r="U17">
        <v>18.521999999999998</v>
      </c>
      <c r="V17">
        <v>18.521999999999998</v>
      </c>
      <c r="X17">
        <v>16</v>
      </c>
      <c r="Y17">
        <v>16.8</v>
      </c>
      <c r="Z17">
        <v>17.64</v>
      </c>
      <c r="AA17">
        <v>18.521999999999998</v>
      </c>
      <c r="AB17">
        <v>18.521999999999998</v>
      </c>
      <c r="AC17">
        <v>18.521999999999998</v>
      </c>
      <c r="AD17">
        <v>18.521999999999998</v>
      </c>
      <c r="AE17">
        <v>18.521999999999998</v>
      </c>
      <c r="AF17">
        <v>18.521999999999998</v>
      </c>
    </row>
    <row r="18" spans="1:32" x14ac:dyDescent="0.25">
      <c r="A18" s="601"/>
      <c r="B18" s="564" t="s">
        <v>24</v>
      </c>
      <c r="C18" s="156"/>
      <c r="D18" s="156"/>
      <c r="E18" s="156"/>
      <c r="F18" s="156"/>
      <c r="G18" s="156"/>
      <c r="H18" s="156"/>
      <c r="I18" s="156"/>
      <c r="J18" s="156"/>
      <c r="M18">
        <v>0</v>
      </c>
      <c r="N18">
        <v>0</v>
      </c>
      <c r="O18">
        <v>0</v>
      </c>
      <c r="P18">
        <v>0</v>
      </c>
      <c r="Q18">
        <f t="shared" ref="Q18" si="3">P18*$W$8</f>
        <v>0</v>
      </c>
      <c r="R18">
        <v>0</v>
      </c>
      <c r="S18">
        <v>0</v>
      </c>
      <c r="T18">
        <v>0</v>
      </c>
      <c r="U18">
        <v>0</v>
      </c>
      <c r="V18">
        <v>0</v>
      </c>
      <c r="X18">
        <v>0</v>
      </c>
      <c r="Y18">
        <v>0</v>
      </c>
      <c r="Z18">
        <v>0</v>
      </c>
      <c r="AA18">
        <v>0</v>
      </c>
      <c r="AB18">
        <v>0</v>
      </c>
      <c r="AC18">
        <v>0</v>
      </c>
      <c r="AD18">
        <v>0</v>
      </c>
      <c r="AE18">
        <v>0</v>
      </c>
      <c r="AF18">
        <v>0</v>
      </c>
    </row>
  </sheetData>
  <dataConsolidate/>
  <mergeCells count="9">
    <mergeCell ref="A7:A10"/>
    <mergeCell ref="A11:A14"/>
    <mergeCell ref="A15:A18"/>
    <mergeCell ref="A1:J1"/>
    <mergeCell ref="A2:J2"/>
    <mergeCell ref="A3:J3"/>
    <mergeCell ref="A4:A5"/>
    <mergeCell ref="B4:B5"/>
    <mergeCell ref="C4:J4"/>
  </mergeCells>
  <pageMargins left="0.7" right="0.7" top="0.75" bottom="0.75" header="0.3" footer="0.3"/>
  <pageSetup paperSize="9" scale="7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Лист31">
    <tabColor rgb="FF92D050"/>
    <pageSetUpPr fitToPage="1"/>
  </sheetPr>
  <dimension ref="A1:L30"/>
  <sheetViews>
    <sheetView view="pageBreakPreview" zoomScaleNormal="100" zoomScaleSheetLayoutView="100" workbookViewId="0">
      <pane xSplit="1" ySplit="5" topLeftCell="B6" activePane="bottomRight" state="frozen"/>
      <selection activeCell="A34" sqref="A34:E34"/>
      <selection pane="topRight" activeCell="A34" sqref="A34:E34"/>
      <selection pane="bottomLeft" activeCell="A34" sqref="A34:E34"/>
      <selection pane="bottomRight" activeCell="I27" sqref="I27"/>
    </sheetView>
  </sheetViews>
  <sheetFormatPr defaultRowHeight="15" x14ac:dyDescent="0.25"/>
  <cols>
    <col min="1" max="1" width="4.140625" customWidth="1"/>
    <col min="2" max="2" width="41.7109375" customWidth="1"/>
    <col min="3" max="3" width="9.28515625" customWidth="1"/>
    <col min="4" max="4" width="9" customWidth="1"/>
    <col min="5" max="8" width="9.85546875" customWidth="1"/>
    <col min="9" max="9" width="10.28515625" customWidth="1"/>
    <col min="10" max="11" width="9.85546875" customWidth="1"/>
    <col min="12" max="12" width="9.140625" hidden="1" customWidth="1"/>
  </cols>
  <sheetData>
    <row r="1" spans="1:12" ht="30" customHeight="1" x14ac:dyDescent="0.25">
      <c r="A1" s="595" t="s">
        <v>1011</v>
      </c>
      <c r="B1" s="596"/>
      <c r="C1" s="596"/>
      <c r="D1" s="596"/>
      <c r="E1" s="596"/>
      <c r="F1" s="596"/>
      <c r="G1" s="596"/>
      <c r="H1" s="596"/>
      <c r="I1" s="596"/>
      <c r="J1" s="596"/>
      <c r="K1" s="596"/>
    </row>
    <row r="2" spans="1:12" ht="15" customHeight="1" x14ac:dyDescent="0.25">
      <c r="A2" s="597" t="s">
        <v>25</v>
      </c>
      <c r="B2" s="597"/>
      <c r="C2" s="597"/>
      <c r="D2" s="597"/>
      <c r="E2" s="597"/>
      <c r="F2" s="597"/>
      <c r="G2" s="597"/>
      <c r="H2" s="597"/>
      <c r="I2" s="597"/>
      <c r="J2" s="597"/>
      <c r="K2" s="597"/>
    </row>
    <row r="3" spans="1:12" x14ac:dyDescent="0.25">
      <c r="A3" s="598"/>
      <c r="B3" s="598"/>
      <c r="C3" s="598"/>
      <c r="D3" s="598"/>
      <c r="E3" s="598"/>
      <c r="F3" s="598"/>
      <c r="G3" s="598"/>
      <c r="H3" s="598"/>
      <c r="I3" s="598"/>
      <c r="J3" s="598"/>
      <c r="K3" s="598"/>
    </row>
    <row r="4" spans="1:12" ht="27" customHeight="1" x14ac:dyDescent="0.25">
      <c r="A4" s="604" t="s">
        <v>17</v>
      </c>
      <c r="B4" s="604" t="s">
        <v>30</v>
      </c>
      <c r="C4" s="604" t="s">
        <v>29</v>
      </c>
      <c r="D4" s="604" t="s">
        <v>20</v>
      </c>
      <c r="E4" s="604"/>
      <c r="F4" s="604"/>
      <c r="G4" s="604"/>
      <c r="H4" s="604"/>
      <c r="I4" s="604"/>
      <c r="J4" s="604"/>
      <c r="K4" s="604"/>
    </row>
    <row r="5" spans="1:12" ht="13.5" customHeight="1" x14ac:dyDescent="0.25">
      <c r="A5" s="604"/>
      <c r="B5" s="604"/>
      <c r="C5" s="604"/>
      <c r="D5" s="544">
        <v>2023</v>
      </c>
      <c r="E5" s="545">
        <v>2024</v>
      </c>
      <c r="F5" s="545">
        <v>2025</v>
      </c>
      <c r="G5" s="545">
        <v>2026</v>
      </c>
      <c r="H5" s="545">
        <v>2027</v>
      </c>
      <c r="I5" s="545">
        <v>2028</v>
      </c>
      <c r="J5" s="545">
        <v>2029</v>
      </c>
      <c r="K5" s="545">
        <v>2030</v>
      </c>
    </row>
    <row r="6" spans="1:12" ht="13.5" hidden="1" customHeight="1" x14ac:dyDescent="0.25">
      <c r="A6" s="602">
        <v>1</v>
      </c>
      <c r="B6" s="283" t="s">
        <v>28</v>
      </c>
      <c r="C6" s="284" t="s">
        <v>26</v>
      </c>
      <c r="D6" s="285"/>
      <c r="E6" s="285"/>
      <c r="F6" s="285"/>
      <c r="G6" s="285"/>
      <c r="H6" s="285"/>
      <c r="I6" s="285"/>
      <c r="J6" s="285"/>
      <c r="K6" s="285"/>
    </row>
    <row r="7" spans="1:12" ht="13.5" hidden="1" customHeight="1" x14ac:dyDescent="0.25">
      <c r="A7" s="603"/>
      <c r="B7" s="286"/>
      <c r="C7" s="287" t="s">
        <v>26</v>
      </c>
      <c r="D7" s="288"/>
      <c r="E7" s="288"/>
      <c r="F7" s="288"/>
      <c r="G7" s="288"/>
      <c r="H7" s="288"/>
      <c r="I7" s="288"/>
      <c r="J7" s="288"/>
      <c r="K7" s="288"/>
    </row>
    <row r="8" spans="1:12" ht="13.5" hidden="1" customHeight="1" x14ac:dyDescent="0.25">
      <c r="A8" s="603"/>
      <c r="B8" s="286"/>
      <c r="C8" s="287" t="s">
        <v>26</v>
      </c>
      <c r="D8" s="288"/>
      <c r="E8" s="288"/>
      <c r="F8" s="288"/>
      <c r="G8" s="288"/>
      <c r="H8" s="288"/>
      <c r="I8" s="288"/>
      <c r="J8" s="288"/>
      <c r="K8" s="288"/>
    </row>
    <row r="9" spans="1:12" ht="13.5" hidden="1" customHeight="1" x14ac:dyDescent="0.25">
      <c r="A9" s="603"/>
      <c r="B9" s="286"/>
      <c r="C9" s="287" t="s">
        <v>26</v>
      </c>
      <c r="D9" s="288"/>
      <c r="E9" s="288"/>
      <c r="F9" s="288"/>
      <c r="G9" s="288"/>
      <c r="H9" s="288"/>
      <c r="I9" s="288"/>
      <c r="J9" s="288"/>
      <c r="K9" s="288"/>
    </row>
    <row r="10" spans="1:12" ht="13.5" hidden="1" customHeight="1" x14ac:dyDescent="0.25">
      <c r="A10" s="603"/>
      <c r="B10" s="286"/>
      <c r="C10" s="287" t="s">
        <v>26</v>
      </c>
      <c r="D10" s="288"/>
      <c r="E10" s="288"/>
      <c r="F10" s="288"/>
      <c r="G10" s="288"/>
      <c r="H10" s="288"/>
      <c r="I10" s="288"/>
      <c r="J10" s="288"/>
      <c r="K10" s="288"/>
    </row>
    <row r="11" spans="1:12" ht="13.5" hidden="1" customHeight="1" x14ac:dyDescent="0.25">
      <c r="A11" s="603"/>
      <c r="B11" s="286"/>
      <c r="C11" s="287" t="s">
        <v>26</v>
      </c>
      <c r="D11" s="288"/>
      <c r="E11" s="288"/>
      <c r="F11" s="288"/>
      <c r="G11" s="288"/>
      <c r="H11" s="288"/>
      <c r="I11" s="288"/>
      <c r="J11" s="288"/>
      <c r="K11" s="288"/>
      <c r="L11" s="281" t="e">
        <f>#REF!/MAX(#REF!)*100</f>
        <v>#REF!</v>
      </c>
    </row>
    <row r="12" spans="1:12" ht="13.5" customHeight="1" x14ac:dyDescent="0.25">
      <c r="A12" s="602">
        <v>2</v>
      </c>
      <c r="B12" s="283" t="s">
        <v>31</v>
      </c>
      <c r="C12" s="289"/>
      <c r="D12" s="290"/>
      <c r="E12" s="290"/>
      <c r="F12" s="290"/>
      <c r="G12" s="290"/>
      <c r="H12" s="290"/>
      <c r="I12" s="290"/>
      <c r="J12" s="290"/>
      <c r="K12" s="290"/>
      <c r="L12" s="282">
        <f>SUM(L13:L15)</f>
        <v>0</v>
      </c>
    </row>
    <row r="13" spans="1:12" ht="13.5" customHeight="1" x14ac:dyDescent="0.25">
      <c r="A13" s="603"/>
      <c r="B13" s="569" t="s">
        <v>1092</v>
      </c>
      <c r="C13" s="291" t="s">
        <v>27</v>
      </c>
      <c r="D13" s="292">
        <v>200</v>
      </c>
      <c r="E13" s="292">
        <v>214</v>
      </c>
      <c r="F13" s="292">
        <v>228.98000000000002</v>
      </c>
      <c r="G13" s="292">
        <v>245.00860000000003</v>
      </c>
      <c r="H13" s="292">
        <v>262.15920200000005</v>
      </c>
      <c r="I13" s="292">
        <v>280.51034614000008</v>
      </c>
      <c r="J13" s="292">
        <v>300.1460703698001</v>
      </c>
      <c r="K13" s="292">
        <v>321.15629529568611</v>
      </c>
      <c r="L13" s="292">
        <f>(L18+L19+L20)</f>
        <v>0</v>
      </c>
    </row>
    <row r="14" spans="1:12" ht="13.5" customHeight="1" x14ac:dyDescent="0.25">
      <c r="A14" s="603"/>
      <c r="B14" s="569" t="s">
        <v>1093</v>
      </c>
      <c r="C14" s="291" t="s">
        <v>27</v>
      </c>
      <c r="D14" s="292"/>
      <c r="E14" s="292"/>
      <c r="F14" s="292"/>
      <c r="G14" s="292"/>
      <c r="H14" s="292"/>
      <c r="I14" s="292"/>
      <c r="J14" s="292"/>
      <c r="K14" s="292"/>
      <c r="L14" s="282">
        <f>(L22+L23+L24)*Чувствительность!$C$23</f>
        <v>0</v>
      </c>
    </row>
    <row r="15" spans="1:12" ht="13.5" customHeight="1" x14ac:dyDescent="0.25">
      <c r="A15" s="603"/>
      <c r="B15" s="567" t="s">
        <v>1094</v>
      </c>
      <c r="C15" s="291" t="s">
        <v>27</v>
      </c>
      <c r="D15" s="292"/>
      <c r="E15" s="292"/>
      <c r="F15" s="292"/>
      <c r="G15" s="292"/>
      <c r="H15" s="292"/>
      <c r="I15" s="292"/>
      <c r="J15" s="292"/>
      <c r="K15" s="292"/>
    </row>
    <row r="16" spans="1:12" x14ac:dyDescent="0.25">
      <c r="A16" s="602">
        <v>3</v>
      </c>
      <c r="B16" s="566" t="s">
        <v>32</v>
      </c>
      <c r="C16" s="283"/>
      <c r="D16" s="280"/>
      <c r="E16" s="280"/>
      <c r="F16" s="280"/>
      <c r="G16" s="280"/>
      <c r="H16" s="280"/>
      <c r="I16" s="280"/>
      <c r="J16" s="280"/>
      <c r="K16" s="280"/>
    </row>
    <row r="17" spans="1:11" x14ac:dyDescent="0.25">
      <c r="A17" s="603"/>
      <c r="B17" s="569" t="s">
        <v>1092</v>
      </c>
      <c r="C17" s="230"/>
      <c r="D17" s="260"/>
      <c r="E17" s="260"/>
      <c r="F17" s="260"/>
      <c r="G17" s="260"/>
      <c r="H17" s="260"/>
      <c r="I17" s="260"/>
      <c r="J17" s="260"/>
      <c r="K17" s="260"/>
    </row>
    <row r="18" spans="1:11" x14ac:dyDescent="0.25">
      <c r="A18" s="603"/>
      <c r="B18" s="568" t="s">
        <v>22</v>
      </c>
      <c r="C18" s="261" t="s">
        <v>27</v>
      </c>
      <c r="D18" s="576">
        <v>120</v>
      </c>
      <c r="E18" s="576">
        <v>128.4</v>
      </c>
      <c r="F18" s="576">
        <v>137.38800000000001</v>
      </c>
      <c r="G18" s="576">
        <v>147.00516000000002</v>
      </c>
      <c r="H18" s="576">
        <v>157.29552120000002</v>
      </c>
      <c r="I18" s="576">
        <v>168.30620768400004</v>
      </c>
      <c r="J18" s="576">
        <v>180.08764222188006</v>
      </c>
      <c r="K18" s="576">
        <v>192.69377717741165</v>
      </c>
    </row>
    <row r="19" spans="1:11" x14ac:dyDescent="0.25">
      <c r="A19" s="603"/>
      <c r="B19" s="568" t="s">
        <v>23</v>
      </c>
      <c r="C19" s="261" t="s">
        <v>27</v>
      </c>
      <c r="D19" s="576">
        <v>60</v>
      </c>
      <c r="E19" s="576">
        <v>64.2</v>
      </c>
      <c r="F19" s="576">
        <v>68.694000000000017</v>
      </c>
      <c r="G19" s="576">
        <v>73.502580000000009</v>
      </c>
      <c r="H19" s="576">
        <v>78.647760600000026</v>
      </c>
      <c r="I19" s="576">
        <v>84.153103842000036</v>
      </c>
      <c r="J19" s="576">
        <v>90.04382111094003</v>
      </c>
      <c r="K19" s="576">
        <v>96.346888588705838</v>
      </c>
    </row>
    <row r="20" spans="1:11" x14ac:dyDescent="0.25">
      <c r="A20" s="603"/>
      <c r="B20" s="568" t="s">
        <v>24</v>
      </c>
      <c r="C20" s="261" t="s">
        <v>27</v>
      </c>
      <c r="D20" s="576">
        <v>20</v>
      </c>
      <c r="E20" s="576">
        <v>21.400000000000002</v>
      </c>
      <c r="F20" s="576">
        <v>22.898000000000003</v>
      </c>
      <c r="G20" s="576">
        <v>24.500860000000003</v>
      </c>
      <c r="H20" s="576">
        <v>26.215920200000006</v>
      </c>
      <c r="I20" s="576">
        <v>28.05103461400001</v>
      </c>
      <c r="J20" s="576">
        <v>30.01460703698001</v>
      </c>
      <c r="K20" s="576">
        <v>32.115629529568615</v>
      </c>
    </row>
    <row r="21" spans="1:11" x14ac:dyDescent="0.25">
      <c r="A21" s="603"/>
      <c r="B21" s="569" t="s">
        <v>1093</v>
      </c>
      <c r="C21" s="230"/>
      <c r="D21" s="262"/>
      <c r="E21" s="262"/>
      <c r="F21" s="262"/>
      <c r="G21" s="262"/>
      <c r="H21" s="262"/>
      <c r="I21" s="262"/>
      <c r="J21" s="262"/>
      <c r="K21" s="262"/>
    </row>
    <row r="22" spans="1:11" x14ac:dyDescent="0.25">
      <c r="A22" s="603"/>
      <c r="B22" s="568" t="s">
        <v>22</v>
      </c>
      <c r="C22" s="261" t="s">
        <v>27</v>
      </c>
      <c r="D22" s="262"/>
      <c r="E22" s="262"/>
      <c r="F22" s="262"/>
      <c r="G22" s="262"/>
      <c r="H22" s="262"/>
      <c r="I22" s="262"/>
      <c r="J22" s="262"/>
      <c r="K22" s="262"/>
    </row>
    <row r="23" spans="1:11" x14ac:dyDescent="0.25">
      <c r="A23" s="603"/>
      <c r="B23" s="568" t="s">
        <v>23</v>
      </c>
      <c r="C23" s="261" t="s">
        <v>27</v>
      </c>
      <c r="D23" s="262"/>
      <c r="E23" s="262"/>
      <c r="F23" s="262"/>
      <c r="G23" s="262"/>
      <c r="H23" s="262"/>
      <c r="I23" s="262"/>
      <c r="J23" s="262"/>
      <c r="K23" s="262"/>
    </row>
    <row r="24" spans="1:11" x14ac:dyDescent="0.25">
      <c r="A24" s="603"/>
      <c r="B24" s="568" t="s">
        <v>24</v>
      </c>
      <c r="C24" s="261" t="s">
        <v>27</v>
      </c>
      <c r="D24" s="262"/>
      <c r="E24" s="262"/>
      <c r="F24" s="262"/>
      <c r="G24" s="262"/>
      <c r="H24" s="262"/>
      <c r="I24" s="262"/>
      <c r="J24" s="262"/>
      <c r="K24" s="262"/>
    </row>
    <row r="25" spans="1:11" x14ac:dyDescent="0.25">
      <c r="A25" s="603"/>
      <c r="B25" s="569" t="s">
        <v>1094</v>
      </c>
      <c r="C25" s="230"/>
      <c r="D25" s="260"/>
      <c r="E25" s="260"/>
      <c r="F25" s="260"/>
      <c r="G25" s="260"/>
      <c r="H25" s="260"/>
      <c r="I25" s="260"/>
      <c r="J25" s="260"/>
      <c r="K25" s="260"/>
    </row>
    <row r="26" spans="1:11" x14ac:dyDescent="0.25">
      <c r="A26" s="603"/>
      <c r="B26" s="568" t="s">
        <v>22</v>
      </c>
      <c r="C26" s="261" t="s">
        <v>27</v>
      </c>
      <c r="D26" s="262"/>
      <c r="E26" s="262"/>
      <c r="F26" s="262"/>
      <c r="G26" s="262"/>
      <c r="H26" s="262"/>
      <c r="I26" s="262"/>
      <c r="J26" s="262"/>
      <c r="K26" s="262"/>
    </row>
    <row r="27" spans="1:11" x14ac:dyDescent="0.25">
      <c r="A27" s="603"/>
      <c r="B27" s="568" t="s">
        <v>23</v>
      </c>
      <c r="C27" s="261" t="s">
        <v>27</v>
      </c>
      <c r="D27" s="262"/>
      <c r="E27" s="262"/>
      <c r="F27" s="262"/>
      <c r="G27" s="262"/>
      <c r="H27" s="262"/>
      <c r="I27" s="262"/>
      <c r="J27" s="262"/>
      <c r="K27" s="262"/>
    </row>
    <row r="28" spans="1:11" x14ac:dyDescent="0.25">
      <c r="A28" s="603"/>
      <c r="B28" s="568" t="s">
        <v>24</v>
      </c>
      <c r="C28" s="261" t="s">
        <v>27</v>
      </c>
      <c r="D28" s="262"/>
      <c r="E28" s="262"/>
      <c r="F28" s="262"/>
      <c r="G28" s="262"/>
      <c r="H28" s="262"/>
      <c r="I28" s="262"/>
      <c r="J28" s="262"/>
      <c r="K28" s="262"/>
    </row>
    <row r="30" spans="1:11" x14ac:dyDescent="0.25">
      <c r="D30" s="279"/>
      <c r="E30" s="279"/>
      <c r="F30" s="279"/>
      <c r="G30" s="279"/>
      <c r="H30" s="279"/>
      <c r="I30" s="279"/>
      <c r="J30" s="279"/>
      <c r="K30" s="279"/>
    </row>
  </sheetData>
  <mergeCells count="10">
    <mergeCell ref="A6:A11"/>
    <mergeCell ref="A12:A15"/>
    <mergeCell ref="A16:A28"/>
    <mergeCell ref="A1:K1"/>
    <mergeCell ref="A2:K2"/>
    <mergeCell ref="A3:K3"/>
    <mergeCell ref="A4:A5"/>
    <mergeCell ref="B4:B5"/>
    <mergeCell ref="C4:C5"/>
    <mergeCell ref="D4:K4"/>
  </mergeCells>
  <pageMargins left="0.7" right="0.7" top="0.75" bottom="0.75" header="0.3" footer="0.3"/>
  <pageSetup paperSize="9" scale="65"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Лист32">
    <tabColor rgb="FF92D050"/>
  </sheetPr>
  <dimension ref="A1:K31"/>
  <sheetViews>
    <sheetView view="pageBreakPreview" zoomScaleNormal="100" zoomScaleSheetLayoutView="100" workbookViewId="0">
      <pane xSplit="1" ySplit="5" topLeftCell="B6" activePane="bottomRight" state="frozen"/>
      <selection activeCell="A34" sqref="A34:E34"/>
      <selection pane="topRight" activeCell="A34" sqref="A34:E34"/>
      <selection pane="bottomLeft" activeCell="A34" sqref="A34:E34"/>
      <selection pane="bottomRight" activeCell="D8" sqref="D8"/>
    </sheetView>
  </sheetViews>
  <sheetFormatPr defaultRowHeight="15" x14ac:dyDescent="0.25"/>
  <cols>
    <col min="1" max="1" width="4.140625" customWidth="1"/>
    <col min="2" max="2" width="41.7109375" customWidth="1"/>
    <col min="3" max="6" width="9.28515625" customWidth="1"/>
    <col min="7" max="10" width="11.7109375" customWidth="1"/>
    <col min="11" max="11" width="11" customWidth="1"/>
  </cols>
  <sheetData>
    <row r="1" spans="1:11" ht="30" customHeight="1" x14ac:dyDescent="0.25">
      <c r="A1" s="595" t="s">
        <v>1012</v>
      </c>
      <c r="B1" s="596"/>
      <c r="C1" s="596"/>
      <c r="D1" s="596"/>
      <c r="E1" s="596"/>
      <c r="F1" s="596"/>
      <c r="G1" s="596"/>
      <c r="H1" s="596"/>
      <c r="I1" s="596"/>
      <c r="J1" s="596"/>
      <c r="K1" s="596"/>
    </row>
    <row r="2" spans="1:11" ht="15" customHeight="1" x14ac:dyDescent="0.25">
      <c r="A2" s="597" t="s">
        <v>33</v>
      </c>
      <c r="B2" s="597"/>
      <c r="C2" s="597"/>
      <c r="D2" s="597"/>
      <c r="E2" s="597"/>
      <c r="F2" s="597"/>
      <c r="G2" s="597"/>
      <c r="H2" s="597"/>
      <c r="I2" s="597"/>
      <c r="J2" s="597"/>
      <c r="K2" s="597"/>
    </row>
    <row r="3" spans="1:11" x14ac:dyDescent="0.25">
      <c r="A3" s="598" t="s">
        <v>16</v>
      </c>
      <c r="B3" s="598"/>
      <c r="C3" s="598"/>
      <c r="D3" s="598"/>
      <c r="E3" s="598"/>
      <c r="F3" s="598"/>
      <c r="G3" s="598"/>
      <c r="H3" s="598"/>
      <c r="I3" s="598"/>
      <c r="J3" s="598"/>
      <c r="K3" s="598"/>
    </row>
    <row r="4" spans="1:11" ht="27" customHeight="1" x14ac:dyDescent="0.25">
      <c r="A4" s="607" t="s">
        <v>17</v>
      </c>
      <c r="B4" s="607" t="s">
        <v>30</v>
      </c>
      <c r="C4" s="604" t="s">
        <v>34</v>
      </c>
      <c r="D4" s="604" t="s">
        <v>20</v>
      </c>
      <c r="E4" s="604"/>
      <c r="F4" s="604"/>
      <c r="G4" s="604"/>
      <c r="H4" s="604"/>
      <c r="I4" s="604"/>
      <c r="J4" s="604"/>
      <c r="K4" s="604"/>
    </row>
    <row r="5" spans="1:11" ht="13.5" customHeight="1" x14ac:dyDescent="0.25">
      <c r="A5" s="607"/>
      <c r="B5" s="607"/>
      <c r="C5" s="604"/>
      <c r="D5" s="530">
        <v>2023</v>
      </c>
      <c r="E5" s="530">
        <v>2024</v>
      </c>
      <c r="F5" s="530">
        <v>2025</v>
      </c>
      <c r="G5" s="530">
        <v>2026</v>
      </c>
      <c r="H5" s="530">
        <v>2027</v>
      </c>
      <c r="I5" s="530">
        <v>2028</v>
      </c>
      <c r="J5" s="530">
        <v>2029</v>
      </c>
      <c r="K5" s="530">
        <v>2030</v>
      </c>
    </row>
    <row r="6" spans="1:11" ht="27" customHeight="1" x14ac:dyDescent="0.25">
      <c r="A6" s="608">
        <v>1</v>
      </c>
      <c r="B6" s="283" t="s">
        <v>35</v>
      </c>
      <c r="C6" s="283"/>
      <c r="D6" s="293"/>
      <c r="E6" s="293"/>
      <c r="F6" s="293"/>
      <c r="G6" s="293"/>
      <c r="H6" s="293"/>
      <c r="I6" s="293"/>
      <c r="J6" s="293"/>
      <c r="K6" s="293"/>
    </row>
    <row r="7" spans="1:11" x14ac:dyDescent="0.25">
      <c r="A7" s="609"/>
      <c r="B7" s="570" t="s">
        <v>1092</v>
      </c>
      <c r="C7" s="294"/>
      <c r="D7" s="287"/>
      <c r="E7" s="287"/>
      <c r="F7" s="287"/>
      <c r="G7" s="287"/>
      <c r="H7" s="287"/>
      <c r="I7" s="287"/>
      <c r="J7" s="287"/>
      <c r="K7" s="287"/>
    </row>
    <row r="8" spans="1:11" x14ac:dyDescent="0.25">
      <c r="A8" s="609"/>
      <c r="B8" s="571" t="s">
        <v>22</v>
      </c>
      <c r="C8" s="295"/>
      <c r="D8" s="296"/>
      <c r="E8" s="296"/>
      <c r="F8" s="296"/>
      <c r="G8" s="296"/>
      <c r="H8" s="296"/>
      <c r="I8" s="296"/>
      <c r="J8" s="296"/>
      <c r="K8" s="296"/>
    </row>
    <row r="9" spans="1:11" x14ac:dyDescent="0.25">
      <c r="A9" s="609"/>
      <c r="B9" s="571" t="s">
        <v>23</v>
      </c>
      <c r="C9" s="295"/>
      <c r="D9" s="296"/>
      <c r="E9" s="296"/>
      <c r="F9" s="296"/>
      <c r="G9" s="296"/>
      <c r="H9" s="296"/>
      <c r="I9" s="296"/>
      <c r="J9" s="296"/>
      <c r="K9" s="296"/>
    </row>
    <row r="10" spans="1:11" x14ac:dyDescent="0.25">
      <c r="A10" s="609"/>
      <c r="B10" s="571" t="s">
        <v>24</v>
      </c>
      <c r="C10" s="295"/>
      <c r="D10" s="296"/>
      <c r="E10" s="296"/>
      <c r="F10" s="296"/>
      <c r="G10" s="296"/>
      <c r="H10" s="296"/>
      <c r="I10" s="296"/>
      <c r="J10" s="296"/>
      <c r="K10" s="296"/>
    </row>
    <row r="11" spans="1:11" x14ac:dyDescent="0.25">
      <c r="A11" s="609"/>
      <c r="B11" s="570" t="s">
        <v>1093</v>
      </c>
      <c r="C11" s="294"/>
      <c r="D11" s="296"/>
      <c r="E11" s="296"/>
      <c r="F11" s="296"/>
      <c r="G11" s="296"/>
      <c r="H11" s="296"/>
      <c r="I11" s="296"/>
      <c r="J11" s="296"/>
      <c r="K11" s="296"/>
    </row>
    <row r="12" spans="1:11" x14ac:dyDescent="0.25">
      <c r="A12" s="609"/>
      <c r="B12" s="571" t="s">
        <v>22</v>
      </c>
      <c r="C12" s="295"/>
      <c r="D12" s="296"/>
      <c r="E12" s="296"/>
      <c r="F12" s="296"/>
      <c r="G12" s="296"/>
      <c r="H12" s="296"/>
      <c r="I12" s="296"/>
      <c r="J12" s="296"/>
      <c r="K12" s="296"/>
    </row>
    <row r="13" spans="1:11" x14ac:dyDescent="0.25">
      <c r="A13" s="609"/>
      <c r="B13" s="571" t="s">
        <v>23</v>
      </c>
      <c r="C13" s="295"/>
      <c r="D13" s="296"/>
      <c r="E13" s="296"/>
      <c r="F13" s="296"/>
      <c r="G13" s="296"/>
      <c r="H13" s="296"/>
      <c r="I13" s="296"/>
      <c r="J13" s="296"/>
      <c r="K13" s="296"/>
    </row>
    <row r="14" spans="1:11" x14ac:dyDescent="0.25">
      <c r="A14" s="609"/>
      <c r="B14" s="571" t="s">
        <v>24</v>
      </c>
      <c r="C14" s="295"/>
      <c r="D14" s="296"/>
      <c r="E14" s="296"/>
      <c r="F14" s="296"/>
      <c r="G14" s="296"/>
      <c r="H14" s="296"/>
      <c r="I14" s="296"/>
      <c r="J14" s="296"/>
      <c r="K14" s="296"/>
    </row>
    <row r="15" spans="1:11" x14ac:dyDescent="0.25">
      <c r="A15" s="609"/>
      <c r="B15" s="570" t="s">
        <v>1094</v>
      </c>
      <c r="C15" s="294"/>
      <c r="D15" s="296"/>
      <c r="E15" s="296"/>
      <c r="F15" s="296"/>
      <c r="G15" s="296"/>
      <c r="H15" s="296"/>
      <c r="I15" s="296"/>
      <c r="J15" s="296"/>
      <c r="K15" s="296"/>
    </row>
    <row r="16" spans="1:11" x14ac:dyDescent="0.25">
      <c r="A16" s="609"/>
      <c r="B16" s="571" t="s">
        <v>22</v>
      </c>
      <c r="C16" s="295"/>
      <c r="D16" s="296"/>
      <c r="E16" s="296"/>
      <c r="F16" s="296"/>
      <c r="G16" s="296"/>
      <c r="H16" s="296"/>
      <c r="I16" s="296"/>
      <c r="J16" s="296"/>
      <c r="K16" s="296"/>
    </row>
    <row r="17" spans="1:11" x14ac:dyDescent="0.25">
      <c r="A17" s="609"/>
      <c r="B17" s="571" t="s">
        <v>23</v>
      </c>
      <c r="C17" s="295"/>
      <c r="D17" s="296"/>
      <c r="E17" s="296"/>
      <c r="F17" s="296"/>
      <c r="G17" s="296"/>
      <c r="H17" s="296"/>
      <c r="I17" s="296"/>
      <c r="J17" s="296"/>
      <c r="K17" s="296"/>
    </row>
    <row r="18" spans="1:11" x14ac:dyDescent="0.25">
      <c r="A18" s="609"/>
      <c r="B18" s="571" t="s">
        <v>24</v>
      </c>
      <c r="C18" s="295"/>
      <c r="D18" s="296"/>
      <c r="E18" s="296"/>
      <c r="F18" s="296"/>
      <c r="G18" s="296"/>
      <c r="H18" s="296"/>
      <c r="I18" s="296"/>
      <c r="J18" s="296"/>
      <c r="K18" s="296"/>
    </row>
    <row r="19" spans="1:11" x14ac:dyDescent="0.25">
      <c r="A19" s="301">
        <v>2</v>
      </c>
      <c r="B19" s="283" t="s">
        <v>36</v>
      </c>
      <c r="C19" s="283"/>
      <c r="D19" s="297"/>
      <c r="E19" s="297"/>
      <c r="F19" s="297"/>
      <c r="G19" s="297"/>
      <c r="H19" s="297"/>
      <c r="I19" s="297"/>
      <c r="J19" s="297"/>
      <c r="K19" s="297"/>
    </row>
    <row r="20" spans="1:11" x14ac:dyDescent="0.25">
      <c r="A20" s="301">
        <v>3</v>
      </c>
      <c r="B20" s="283" t="s">
        <v>37</v>
      </c>
      <c r="C20" s="302"/>
      <c r="D20" s="297"/>
      <c r="E20" s="297"/>
      <c r="F20" s="297"/>
      <c r="G20" s="297"/>
      <c r="H20" s="297"/>
      <c r="I20" s="297"/>
      <c r="J20" s="297"/>
      <c r="K20" s="297"/>
    </row>
    <row r="21" spans="1:11" ht="25.5" x14ac:dyDescent="0.25">
      <c r="A21" s="301">
        <v>4</v>
      </c>
      <c r="B21" s="283" t="s">
        <v>53</v>
      </c>
      <c r="C21" s="302"/>
      <c r="D21" s="297"/>
      <c r="E21" s="297"/>
      <c r="F21" s="297"/>
      <c r="G21" s="297"/>
      <c r="H21" s="297"/>
      <c r="I21" s="297"/>
      <c r="J21" s="297"/>
      <c r="K21" s="297"/>
    </row>
    <row r="22" spans="1:11" ht="25.5" x14ac:dyDescent="0.25">
      <c r="A22" s="543">
        <v>5</v>
      </c>
      <c r="B22" s="421" t="s">
        <v>38</v>
      </c>
      <c r="C22" s="433">
        <v>0</v>
      </c>
      <c r="D22" s="434"/>
      <c r="E22" s="434"/>
      <c r="F22" s="434"/>
      <c r="G22" s="434"/>
      <c r="H22" s="434"/>
      <c r="I22" s="434"/>
      <c r="J22" s="434"/>
      <c r="K22" s="434"/>
    </row>
    <row r="23" spans="1:11" x14ac:dyDescent="0.25">
      <c r="A23" s="605"/>
      <c r="B23" s="298" t="s">
        <v>22</v>
      </c>
      <c r="C23" s="300"/>
      <c r="D23" s="299"/>
      <c r="E23" s="299"/>
      <c r="F23" s="299"/>
      <c r="G23" s="299"/>
      <c r="H23" s="299"/>
      <c r="I23" s="299"/>
      <c r="J23" s="299"/>
      <c r="K23" s="299"/>
    </row>
    <row r="24" spans="1:11" x14ac:dyDescent="0.25">
      <c r="A24" s="605"/>
      <c r="B24" s="298" t="s">
        <v>23</v>
      </c>
      <c r="C24" s="300"/>
      <c r="D24" s="299"/>
      <c r="E24" s="299"/>
      <c r="F24" s="299"/>
      <c r="G24" s="299"/>
      <c r="H24" s="299"/>
      <c r="I24" s="299"/>
      <c r="J24" s="299"/>
      <c r="K24" s="299"/>
    </row>
    <row r="25" spans="1:11" x14ac:dyDescent="0.25">
      <c r="A25" s="606"/>
      <c r="B25" s="298" t="s">
        <v>24</v>
      </c>
      <c r="C25" s="300"/>
      <c r="D25" s="299"/>
      <c r="E25" s="299"/>
      <c r="F25" s="299"/>
      <c r="G25" s="299"/>
      <c r="H25" s="299"/>
      <c r="I25" s="299"/>
      <c r="J25" s="299"/>
      <c r="K25" s="299"/>
    </row>
    <row r="26" spans="1:11" ht="27" hidden="1" customHeight="1" x14ac:dyDescent="0.25">
      <c r="A26" s="159">
        <v>6</v>
      </c>
      <c r="C26" s="161"/>
    </row>
    <row r="27" spans="1:11" hidden="1" x14ac:dyDescent="0.25">
      <c r="A27" s="160"/>
      <c r="C27" s="160"/>
    </row>
    <row r="28" spans="1:11" hidden="1" x14ac:dyDescent="0.25">
      <c r="A28" s="162"/>
      <c r="C28" s="162"/>
    </row>
    <row r="29" spans="1:11" hidden="1" x14ac:dyDescent="0.25">
      <c r="A29" s="161"/>
      <c r="C29" s="161"/>
    </row>
    <row r="31" spans="1:11" x14ac:dyDescent="0.25">
      <c r="G31" s="60"/>
      <c r="H31" s="60"/>
    </row>
  </sheetData>
  <mergeCells count="9">
    <mergeCell ref="A6:A18"/>
    <mergeCell ref="A23:A25"/>
    <mergeCell ref="A1:K1"/>
    <mergeCell ref="A2:K2"/>
    <mergeCell ref="A3:K3"/>
    <mergeCell ref="A4:A5"/>
    <mergeCell ref="B4:B5"/>
    <mergeCell ref="C4:C5"/>
    <mergeCell ref="D4:K4"/>
  </mergeCells>
  <pageMargins left="0.70866141732283472" right="0.70866141732283472" top="0.74803149606299213" bottom="0.74803149606299213" header="0.31496062992125984" footer="0.31496062992125984"/>
  <pageSetup paperSize="9" scale="55"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Лист33">
    <tabColor rgb="FF92D050"/>
  </sheetPr>
  <dimension ref="A1:L32"/>
  <sheetViews>
    <sheetView view="pageBreakPreview" zoomScaleNormal="100" zoomScaleSheetLayoutView="100" workbookViewId="0">
      <pane ySplit="5" topLeftCell="A6" activePane="bottomLeft" state="frozen"/>
      <selection activeCell="A34" sqref="A34:E34"/>
      <selection pane="bottomLeft" activeCell="F11" sqref="F11"/>
    </sheetView>
  </sheetViews>
  <sheetFormatPr defaultRowHeight="15" x14ac:dyDescent="0.25"/>
  <cols>
    <col min="1" max="1" width="3.5703125" customWidth="1"/>
    <col min="2" max="2" width="50.28515625" customWidth="1"/>
    <col min="3" max="3" width="14.42578125" customWidth="1"/>
    <col min="5" max="5" width="9.28515625" style="65" customWidth="1"/>
    <col min="10" max="12" width="11.28515625" customWidth="1"/>
    <col min="15" max="15" width="31.28515625" customWidth="1"/>
  </cols>
  <sheetData>
    <row r="1" spans="1:12" ht="30" customHeight="1" x14ac:dyDescent="0.25">
      <c r="A1" s="595" t="s">
        <v>1013</v>
      </c>
      <c r="B1" s="596"/>
      <c r="C1" s="596"/>
      <c r="D1" s="596"/>
      <c r="E1" s="596"/>
      <c r="F1" s="596"/>
      <c r="G1" s="596"/>
      <c r="H1" s="596"/>
      <c r="I1" s="596"/>
      <c r="J1" s="596"/>
      <c r="K1" s="596"/>
      <c r="L1" s="596"/>
    </row>
    <row r="2" spans="1:12" ht="15" customHeight="1" x14ac:dyDescent="0.25">
      <c r="A2" s="586" t="s">
        <v>39</v>
      </c>
      <c r="B2" s="586"/>
      <c r="C2" s="586"/>
      <c r="D2" s="586"/>
      <c r="E2" s="586"/>
      <c r="F2" s="586"/>
      <c r="G2" s="586"/>
      <c r="H2" s="586"/>
      <c r="I2" s="586"/>
      <c r="J2" s="586"/>
      <c r="K2" s="586"/>
      <c r="L2" s="586"/>
    </row>
    <row r="3" spans="1:12" x14ac:dyDescent="0.25">
      <c r="A3" s="610" t="s">
        <v>16</v>
      </c>
      <c r="B3" s="610"/>
      <c r="C3" s="610"/>
      <c r="D3" s="610"/>
      <c r="E3" s="610"/>
      <c r="F3" s="610"/>
      <c r="G3" s="610"/>
      <c r="H3" s="610"/>
      <c r="I3" s="610"/>
      <c r="J3" s="610"/>
      <c r="K3" s="610"/>
      <c r="L3" s="610"/>
    </row>
    <row r="4" spans="1:12" ht="15" customHeight="1" x14ac:dyDescent="0.25">
      <c r="A4" s="612" t="s">
        <v>17</v>
      </c>
      <c r="B4" s="611" t="s">
        <v>40</v>
      </c>
      <c r="C4" s="611" t="s">
        <v>29</v>
      </c>
      <c r="D4" s="611" t="s">
        <v>41</v>
      </c>
      <c r="E4" s="611" t="s">
        <v>20</v>
      </c>
      <c r="F4" s="611"/>
      <c r="G4" s="611"/>
      <c r="H4" s="611"/>
      <c r="I4" s="611"/>
      <c r="J4" s="611"/>
      <c r="K4" s="611"/>
      <c r="L4" s="611"/>
    </row>
    <row r="5" spans="1:12" ht="25.5" customHeight="1" x14ac:dyDescent="0.25">
      <c r="A5" s="613"/>
      <c r="B5" s="614"/>
      <c r="C5" s="614"/>
      <c r="D5" s="614"/>
      <c r="E5" s="533">
        <v>2023</v>
      </c>
      <c r="F5" s="531">
        <v>2024</v>
      </c>
      <c r="G5" s="533">
        <v>2025</v>
      </c>
      <c r="H5" s="531">
        <v>2026</v>
      </c>
      <c r="I5" s="533">
        <v>2027</v>
      </c>
      <c r="J5" s="531">
        <v>2028</v>
      </c>
      <c r="K5" s="533">
        <v>2029</v>
      </c>
      <c r="L5" s="533">
        <v>2030</v>
      </c>
    </row>
    <row r="6" spans="1:12" ht="15" customHeight="1" x14ac:dyDescent="0.25">
      <c r="A6" s="269">
        <v>1</v>
      </c>
      <c r="B6" s="270" t="s">
        <v>44</v>
      </c>
      <c r="C6" s="271"/>
      <c r="D6" s="271"/>
      <c r="E6" s="272"/>
      <c r="F6" s="271"/>
      <c r="G6" s="271"/>
      <c r="H6" s="271"/>
      <c r="I6" s="273"/>
      <c r="J6" s="273"/>
      <c r="K6" s="273"/>
      <c r="L6" s="273"/>
    </row>
    <row r="7" spans="1:12" x14ac:dyDescent="0.25">
      <c r="A7" s="231"/>
      <c r="B7" s="573" t="s">
        <v>1092</v>
      </c>
      <c r="C7" s="263" t="s">
        <v>6</v>
      </c>
      <c r="D7" s="268"/>
      <c r="E7" s="580">
        <v>4050</v>
      </c>
      <c r="F7" s="580">
        <v>4333.5</v>
      </c>
      <c r="G7" s="580">
        <v>4636.8450000000003</v>
      </c>
      <c r="H7" s="580">
        <v>4961.4241500000007</v>
      </c>
      <c r="I7" s="580">
        <v>5308.7238405000007</v>
      </c>
      <c r="J7" s="580">
        <v>5680.3345093350026</v>
      </c>
      <c r="K7" s="580">
        <v>6077.9579249884519</v>
      </c>
      <c r="L7" s="580">
        <v>6503.414979737644</v>
      </c>
    </row>
    <row r="8" spans="1:12" x14ac:dyDescent="0.25">
      <c r="A8" s="235"/>
      <c r="B8" s="572" t="s">
        <v>43</v>
      </c>
      <c r="C8" s="541" t="s">
        <v>848</v>
      </c>
      <c r="D8" s="268"/>
      <c r="E8" s="579">
        <v>200</v>
      </c>
      <c r="F8" s="579">
        <v>214</v>
      </c>
      <c r="G8" s="579">
        <v>228.98000000000002</v>
      </c>
      <c r="H8" s="579">
        <v>245.00860000000003</v>
      </c>
      <c r="I8" s="579">
        <v>262.15920200000005</v>
      </c>
      <c r="J8" s="579">
        <v>280.51034614000008</v>
      </c>
      <c r="K8" s="579">
        <v>300.1460703698001</v>
      </c>
      <c r="L8" s="579">
        <v>321.15629529568611</v>
      </c>
    </row>
    <row r="9" spans="1:12" x14ac:dyDescent="0.25">
      <c r="A9" s="235"/>
      <c r="B9" s="572" t="s">
        <v>42</v>
      </c>
      <c r="C9" s="541" t="s">
        <v>849</v>
      </c>
      <c r="D9" s="268"/>
      <c r="E9" s="578">
        <v>20.25</v>
      </c>
      <c r="F9" s="578">
        <v>20.25</v>
      </c>
      <c r="G9" s="578">
        <v>20.25</v>
      </c>
      <c r="H9" s="578">
        <v>20.25</v>
      </c>
      <c r="I9" s="578">
        <v>20.25</v>
      </c>
      <c r="J9" s="578">
        <v>20.250000000000004</v>
      </c>
      <c r="K9" s="578">
        <v>20.25</v>
      </c>
      <c r="L9" s="578">
        <v>20.25</v>
      </c>
    </row>
    <row r="10" spans="1:12" ht="15" customHeight="1" x14ac:dyDescent="0.25">
      <c r="A10" s="231"/>
      <c r="B10" s="573" t="s">
        <v>1093</v>
      </c>
      <c r="C10" s="263" t="s">
        <v>6</v>
      </c>
      <c r="D10" s="268"/>
      <c r="E10" s="265"/>
      <c r="F10" s="265"/>
      <c r="G10" s="265"/>
      <c r="H10" s="265"/>
      <c r="I10" s="265"/>
      <c r="J10" s="265"/>
      <c r="K10" s="265"/>
      <c r="L10" s="265"/>
    </row>
    <row r="11" spans="1:12" x14ac:dyDescent="0.25">
      <c r="A11" s="235"/>
      <c r="B11" s="572" t="s">
        <v>43</v>
      </c>
      <c r="C11" s="541" t="s">
        <v>848</v>
      </c>
      <c r="D11" s="268"/>
      <c r="E11" s="236"/>
      <c r="F11" s="236"/>
      <c r="G11" s="236"/>
      <c r="H11" s="236"/>
      <c r="I11" s="236"/>
      <c r="J11" s="236"/>
      <c r="K11" s="236"/>
      <c r="L11" s="236"/>
    </row>
    <row r="12" spans="1:12" x14ac:dyDescent="0.25">
      <c r="A12" s="235"/>
      <c r="B12" s="572" t="s">
        <v>42</v>
      </c>
      <c r="C12" s="541" t="s">
        <v>849</v>
      </c>
      <c r="D12" s="268"/>
      <c r="E12" s="237"/>
      <c r="F12" s="237"/>
      <c r="G12" s="237"/>
      <c r="H12" s="237"/>
      <c r="I12" s="237"/>
      <c r="J12" s="237"/>
      <c r="K12" s="237"/>
      <c r="L12" s="237"/>
    </row>
    <row r="13" spans="1:12" x14ac:dyDescent="0.25">
      <c r="A13" s="235"/>
      <c r="B13" s="573" t="s">
        <v>1094</v>
      </c>
      <c r="C13" s="263" t="s">
        <v>6</v>
      </c>
      <c r="D13" s="268"/>
      <c r="E13" s="264"/>
      <c r="F13" s="264"/>
      <c r="G13" s="264"/>
      <c r="H13" s="264"/>
      <c r="I13" s="264"/>
      <c r="J13" s="264"/>
      <c r="K13" s="264"/>
      <c r="L13" s="264"/>
    </row>
    <row r="14" spans="1:12" x14ac:dyDescent="0.25">
      <c r="A14" s="235"/>
      <c r="B14" s="572" t="s">
        <v>43</v>
      </c>
      <c r="C14" s="541" t="s">
        <v>848</v>
      </c>
      <c r="D14" s="268"/>
      <c r="E14" s="236"/>
      <c r="F14" s="236"/>
      <c r="G14" s="236"/>
      <c r="H14" s="236"/>
      <c r="I14" s="236"/>
      <c r="J14" s="236"/>
      <c r="K14" s="236"/>
      <c r="L14" s="236"/>
    </row>
    <row r="15" spans="1:12" x14ac:dyDescent="0.25">
      <c r="A15" s="235"/>
      <c r="B15" s="572" t="s">
        <v>42</v>
      </c>
      <c r="C15" s="541" t="s">
        <v>849</v>
      </c>
      <c r="D15" s="268"/>
      <c r="E15" s="237"/>
      <c r="F15" s="237"/>
      <c r="G15" s="237"/>
      <c r="H15" s="237"/>
      <c r="I15" s="237"/>
      <c r="J15" s="237"/>
      <c r="K15" s="237"/>
      <c r="L15" s="237"/>
    </row>
    <row r="16" spans="1:12" x14ac:dyDescent="0.25">
      <c r="A16" s="231">
        <v>2</v>
      </c>
      <c r="B16" s="574" t="s">
        <v>45</v>
      </c>
      <c r="C16" s="542" t="s">
        <v>6</v>
      </c>
      <c r="D16" s="268"/>
      <c r="E16" s="265"/>
      <c r="F16" s="265"/>
      <c r="G16" s="265"/>
      <c r="H16" s="265"/>
      <c r="I16" s="265"/>
      <c r="J16" s="265"/>
      <c r="K16" s="265"/>
      <c r="L16" s="265"/>
    </row>
    <row r="17" spans="1:12" ht="25.5" x14ac:dyDescent="0.25">
      <c r="A17" s="231">
        <v>3</v>
      </c>
      <c r="B17" s="574" t="s">
        <v>46</v>
      </c>
      <c r="C17" s="542" t="s">
        <v>6</v>
      </c>
      <c r="D17" s="304"/>
      <c r="E17" s="265"/>
      <c r="F17" s="265"/>
      <c r="G17" s="265"/>
      <c r="H17" s="265"/>
      <c r="I17" s="265"/>
      <c r="J17" s="265"/>
      <c r="K17" s="265"/>
      <c r="L17" s="265"/>
    </row>
    <row r="18" spans="1:12" x14ac:dyDescent="0.25">
      <c r="A18" s="269">
        <v>4</v>
      </c>
      <c r="B18" s="575" t="s">
        <v>47</v>
      </c>
      <c r="C18" s="271"/>
      <c r="D18" s="305"/>
      <c r="E18" s="274"/>
      <c r="F18" s="274"/>
      <c r="G18" s="274"/>
      <c r="H18" s="274"/>
      <c r="I18" s="275"/>
      <c r="J18" s="275"/>
      <c r="K18" s="275"/>
      <c r="L18" s="275"/>
    </row>
    <row r="19" spans="1:12" x14ac:dyDescent="0.25">
      <c r="A19" s="231"/>
      <c r="B19" s="573" t="s">
        <v>1092</v>
      </c>
      <c r="C19" s="263" t="s">
        <v>6</v>
      </c>
      <c r="D19" s="268"/>
      <c r="E19" s="583">
        <v>15795</v>
      </c>
      <c r="F19" s="583">
        <v>16900.650000000001</v>
      </c>
      <c r="G19" s="583">
        <v>18083.695499999998</v>
      </c>
      <c r="H19" s="583">
        <v>19349.554185000001</v>
      </c>
      <c r="I19" s="583">
        <v>20704.02297795</v>
      </c>
      <c r="J19" s="583">
        <v>22153.30458640651</v>
      </c>
      <c r="K19" s="583">
        <v>23704.035907454963</v>
      </c>
      <c r="L19" s="583">
        <v>25363.318420976811</v>
      </c>
    </row>
    <row r="20" spans="1:12" x14ac:dyDescent="0.25">
      <c r="A20" s="235"/>
      <c r="B20" s="572" t="s">
        <v>43</v>
      </c>
      <c r="C20" s="541" t="s">
        <v>848</v>
      </c>
      <c r="D20" s="268"/>
      <c r="E20" s="582">
        <v>200</v>
      </c>
      <c r="F20" s="582">
        <v>214</v>
      </c>
      <c r="G20" s="582">
        <v>228.98000000000002</v>
      </c>
      <c r="H20" s="582">
        <v>245.00860000000003</v>
      </c>
      <c r="I20" s="582">
        <v>262.15920200000005</v>
      </c>
      <c r="J20" s="582">
        <v>280.51034614000008</v>
      </c>
      <c r="K20" s="582">
        <v>300.1460703698001</v>
      </c>
      <c r="L20" s="582">
        <v>321.15629529568611</v>
      </c>
    </row>
    <row r="21" spans="1:12" x14ac:dyDescent="0.25">
      <c r="A21" s="235"/>
      <c r="B21" s="572" t="s">
        <v>42</v>
      </c>
      <c r="C21" s="541" t="s">
        <v>849</v>
      </c>
      <c r="D21" s="268"/>
      <c r="E21" s="581">
        <v>78.974999999999994</v>
      </c>
      <c r="F21" s="581">
        <v>78.975000000000009</v>
      </c>
      <c r="G21" s="581">
        <v>78.97499999999998</v>
      </c>
      <c r="H21" s="581">
        <v>78.974999999999994</v>
      </c>
      <c r="I21" s="581">
        <v>78.97499999999998</v>
      </c>
      <c r="J21" s="581">
        <v>78.975000000000009</v>
      </c>
      <c r="K21" s="581">
        <v>78.974999999999994</v>
      </c>
      <c r="L21" s="581">
        <v>78.975000000000009</v>
      </c>
    </row>
    <row r="22" spans="1:12" x14ac:dyDescent="0.25">
      <c r="A22" s="231"/>
      <c r="B22" s="573" t="s">
        <v>1093</v>
      </c>
      <c r="C22" s="263" t="s">
        <v>6</v>
      </c>
      <c r="D22" s="268"/>
      <c r="E22" s="267"/>
      <c r="F22" s="267"/>
      <c r="G22" s="267"/>
      <c r="H22" s="267"/>
      <c r="I22" s="267"/>
      <c r="J22" s="267"/>
      <c r="K22" s="267"/>
      <c r="L22" s="267"/>
    </row>
    <row r="23" spans="1:12" x14ac:dyDescent="0.25">
      <c r="A23" s="235"/>
      <c r="B23" s="572" t="s">
        <v>43</v>
      </c>
      <c r="C23" s="541" t="s">
        <v>848</v>
      </c>
      <c r="D23" s="268"/>
      <c r="E23" s="238"/>
      <c r="F23" s="238"/>
      <c r="G23" s="238"/>
      <c r="H23" s="238"/>
      <c r="I23" s="238"/>
      <c r="J23" s="238"/>
      <c r="K23" s="238"/>
      <c r="L23" s="238"/>
    </row>
    <row r="24" spans="1:12" x14ac:dyDescent="0.25">
      <c r="A24" s="235"/>
      <c r="B24" s="572" t="s">
        <v>42</v>
      </c>
      <c r="C24" s="541" t="s">
        <v>849</v>
      </c>
      <c r="D24" s="268"/>
      <c r="E24" s="239"/>
      <c r="F24" s="239"/>
      <c r="G24" s="239"/>
      <c r="H24" s="239"/>
      <c r="I24" s="239"/>
      <c r="J24" s="239"/>
      <c r="K24" s="239"/>
      <c r="L24" s="239"/>
    </row>
    <row r="25" spans="1:12" x14ac:dyDescent="0.25">
      <c r="A25" s="235"/>
      <c r="B25" s="573" t="s">
        <v>1094</v>
      </c>
      <c r="C25" s="263" t="s">
        <v>6</v>
      </c>
      <c r="D25" s="268"/>
      <c r="E25" s="267"/>
      <c r="F25" s="267"/>
      <c r="G25" s="267"/>
      <c r="H25" s="267"/>
      <c r="I25" s="267"/>
      <c r="J25" s="267"/>
      <c r="K25" s="267"/>
      <c r="L25" s="267"/>
    </row>
    <row r="26" spans="1:12" x14ac:dyDescent="0.25">
      <c r="A26" s="235"/>
      <c r="B26" s="572" t="s">
        <v>43</v>
      </c>
      <c r="C26" s="541" t="s">
        <v>848</v>
      </c>
      <c r="D26" s="268"/>
      <c r="E26" s="238"/>
      <c r="F26" s="238"/>
      <c r="G26" s="238"/>
      <c r="H26" s="238"/>
      <c r="I26" s="238"/>
      <c r="J26" s="238"/>
      <c r="K26" s="238"/>
      <c r="L26" s="238"/>
    </row>
    <row r="27" spans="1:12" x14ac:dyDescent="0.25">
      <c r="A27" s="235"/>
      <c r="B27" s="572" t="s">
        <v>42</v>
      </c>
      <c r="C27" s="541" t="s">
        <v>849</v>
      </c>
      <c r="D27" s="268"/>
      <c r="E27" s="239"/>
      <c r="F27" s="239"/>
      <c r="G27" s="239"/>
      <c r="H27" s="239"/>
      <c r="I27" s="239"/>
      <c r="J27" s="239"/>
      <c r="K27" s="239"/>
      <c r="L27" s="239"/>
    </row>
    <row r="28" spans="1:12" x14ac:dyDescent="0.25">
      <c r="A28" s="231">
        <v>5</v>
      </c>
      <c r="B28" s="232" t="s">
        <v>45</v>
      </c>
      <c r="C28" s="233" t="s">
        <v>6</v>
      </c>
      <c r="D28" s="268"/>
      <c r="E28" s="240"/>
      <c r="F28" s="240"/>
      <c r="G28" s="240"/>
      <c r="H28" s="240"/>
      <c r="I28" s="240"/>
      <c r="J28" s="240"/>
      <c r="K28" s="240"/>
      <c r="L28" s="240"/>
    </row>
    <row r="29" spans="1:12" ht="25.5" x14ac:dyDescent="0.25">
      <c r="A29" s="231">
        <v>6</v>
      </c>
      <c r="B29" s="232" t="s">
        <v>48</v>
      </c>
      <c r="C29" s="542" t="s">
        <v>6</v>
      </c>
      <c r="D29" s="542"/>
      <c r="E29" s="306"/>
      <c r="F29" s="306"/>
      <c r="G29" s="306"/>
      <c r="H29" s="306"/>
      <c r="I29" s="306"/>
      <c r="J29" s="306"/>
      <c r="K29" s="306"/>
      <c r="L29" s="306"/>
    </row>
    <row r="30" spans="1:12" x14ac:dyDescent="0.25">
      <c r="A30" s="269">
        <v>7</v>
      </c>
      <c r="B30" s="270" t="s">
        <v>49</v>
      </c>
      <c r="C30" s="272" t="s">
        <v>50</v>
      </c>
      <c r="D30" s="272" t="s">
        <v>50</v>
      </c>
      <c r="E30" s="276"/>
      <c r="F30" s="276"/>
      <c r="G30" s="276"/>
      <c r="H30" s="276"/>
      <c r="I30" s="276"/>
      <c r="J30" s="276"/>
      <c r="K30" s="276"/>
      <c r="L30" s="276"/>
    </row>
    <row r="31" spans="1:12" ht="25.5" x14ac:dyDescent="0.25">
      <c r="A31" s="231">
        <v>8</v>
      </c>
      <c r="B31" s="232" t="s">
        <v>51</v>
      </c>
      <c r="C31" s="233" t="s">
        <v>50</v>
      </c>
      <c r="D31" s="233" t="s">
        <v>50</v>
      </c>
      <c r="E31" s="241"/>
      <c r="F31" s="241"/>
      <c r="G31" s="241"/>
      <c r="H31" s="241"/>
      <c r="I31" s="241"/>
      <c r="J31" s="241"/>
      <c r="K31" s="241"/>
      <c r="L31" s="241"/>
    </row>
    <row r="32" spans="1:12" x14ac:dyDescent="0.25">
      <c r="A32" s="269">
        <v>9</v>
      </c>
      <c r="B32" s="270" t="s">
        <v>52</v>
      </c>
      <c r="C32" s="272" t="s">
        <v>50</v>
      </c>
      <c r="D32" s="272" t="s">
        <v>50</v>
      </c>
      <c r="E32" s="276"/>
      <c r="F32" s="303"/>
      <c r="G32" s="303"/>
      <c r="H32" s="303"/>
      <c r="I32" s="303"/>
      <c r="J32" s="303"/>
      <c r="K32" s="303"/>
      <c r="L32" s="303"/>
    </row>
  </sheetData>
  <mergeCells count="8">
    <mergeCell ref="A1:L1"/>
    <mergeCell ref="A2:L2"/>
    <mergeCell ref="A3:L3"/>
    <mergeCell ref="A4:A5"/>
    <mergeCell ref="B4:B5"/>
    <mergeCell ref="C4:C5"/>
    <mergeCell ref="D4:D5"/>
    <mergeCell ref="E4:L4"/>
  </mergeCells>
  <pageMargins left="0.70866141732283472" right="0.70866141732283472" top="0.74803149606299213" bottom="0.74803149606299213" header="0.31496062992125984" footer="0.31496062992125984"/>
  <pageSetup paperSize="9" scale="5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Лист34">
    <tabColor rgb="FF92D050"/>
  </sheetPr>
  <dimension ref="A1:L41"/>
  <sheetViews>
    <sheetView view="pageBreakPreview" zoomScaleNormal="100" zoomScaleSheetLayoutView="100" workbookViewId="0">
      <pane ySplit="5" topLeftCell="A24" activePane="bottomLeft" state="frozen"/>
      <selection activeCell="G28" sqref="G28"/>
      <selection pane="bottomLeft" activeCell="G28" sqref="G28"/>
    </sheetView>
  </sheetViews>
  <sheetFormatPr defaultRowHeight="15" x14ac:dyDescent="0.25"/>
  <cols>
    <col min="1" max="1" width="3.85546875" customWidth="1"/>
    <col min="2" max="2" width="51" customWidth="1"/>
    <col min="3" max="3" width="14.42578125" customWidth="1"/>
  </cols>
  <sheetData>
    <row r="1" spans="1:12" ht="30" customHeight="1" x14ac:dyDescent="0.25">
      <c r="A1" s="595" t="s">
        <v>1014</v>
      </c>
      <c r="B1" s="596"/>
      <c r="C1" s="596"/>
      <c r="D1" s="596"/>
      <c r="E1" s="596"/>
      <c r="F1" s="596"/>
      <c r="G1" s="596"/>
      <c r="H1" s="596"/>
      <c r="I1" s="596"/>
      <c r="J1" s="596"/>
      <c r="K1" s="596"/>
      <c r="L1" s="596"/>
    </row>
    <row r="2" spans="1:12" ht="15" customHeight="1" x14ac:dyDescent="0.25">
      <c r="A2" s="615" t="s">
        <v>54</v>
      </c>
      <c r="B2" s="615"/>
      <c r="C2" s="615"/>
      <c r="D2" s="615"/>
      <c r="E2" s="615"/>
      <c r="F2" s="615"/>
      <c r="G2" s="615"/>
      <c r="H2" s="615"/>
      <c r="I2" s="615"/>
      <c r="J2" s="615"/>
      <c r="K2" s="615"/>
      <c r="L2" s="615"/>
    </row>
    <row r="3" spans="1:12" x14ac:dyDescent="0.25">
      <c r="A3" s="596" t="s">
        <v>16</v>
      </c>
      <c r="B3" s="596"/>
      <c r="C3" s="596"/>
      <c r="D3" s="596"/>
      <c r="E3" s="596"/>
      <c r="F3" s="596"/>
      <c r="G3" s="596"/>
      <c r="H3" s="596"/>
      <c r="I3" s="596"/>
      <c r="J3" s="596"/>
      <c r="K3" s="596"/>
      <c r="L3" s="596"/>
    </row>
    <row r="4" spans="1:12" ht="15" customHeight="1" x14ac:dyDescent="0.25">
      <c r="A4" s="612" t="s">
        <v>17</v>
      </c>
      <c r="B4" s="612" t="s">
        <v>40</v>
      </c>
      <c r="C4" s="612" t="s">
        <v>29</v>
      </c>
      <c r="D4" s="612" t="s">
        <v>41</v>
      </c>
      <c r="E4" s="611" t="s">
        <v>20</v>
      </c>
      <c r="F4" s="611"/>
      <c r="G4" s="611"/>
      <c r="H4" s="611"/>
      <c r="I4" s="611"/>
      <c r="J4" s="611"/>
      <c r="K4" s="611"/>
      <c r="L4" s="611"/>
    </row>
    <row r="5" spans="1:12" ht="27" customHeight="1" x14ac:dyDescent="0.25">
      <c r="A5" s="612"/>
      <c r="B5" s="612"/>
      <c r="C5" s="612"/>
      <c r="D5" s="612"/>
      <c r="E5" s="532">
        <v>2023</v>
      </c>
      <c r="F5" s="532">
        <v>2024</v>
      </c>
      <c r="G5" s="532">
        <v>2025</v>
      </c>
      <c r="H5" s="532">
        <v>2026</v>
      </c>
      <c r="I5" s="532">
        <v>2027</v>
      </c>
      <c r="J5" s="532">
        <v>2028</v>
      </c>
      <c r="K5" s="532">
        <v>2029</v>
      </c>
      <c r="L5" s="532">
        <v>2030</v>
      </c>
    </row>
    <row r="6" spans="1:12" ht="15" customHeight="1" x14ac:dyDescent="0.25">
      <c r="A6" s="320">
        <v>1</v>
      </c>
      <c r="B6" s="321" t="s">
        <v>55</v>
      </c>
      <c r="C6" s="322" t="s">
        <v>50</v>
      </c>
      <c r="D6" s="322" t="s">
        <v>50</v>
      </c>
      <c r="E6" s="322" t="s">
        <v>50</v>
      </c>
      <c r="F6" s="322" t="s">
        <v>50</v>
      </c>
      <c r="G6" s="322" t="s">
        <v>50</v>
      </c>
      <c r="H6" s="322" t="s">
        <v>50</v>
      </c>
      <c r="I6" s="322" t="s">
        <v>50</v>
      </c>
      <c r="J6" s="322" t="s">
        <v>50</v>
      </c>
      <c r="K6" s="322" t="s">
        <v>50</v>
      </c>
      <c r="L6" s="322" t="s">
        <v>50</v>
      </c>
    </row>
    <row r="7" spans="1:12" ht="15" customHeight="1" x14ac:dyDescent="0.25">
      <c r="A7" s="320"/>
      <c r="B7" s="321" t="s">
        <v>56</v>
      </c>
      <c r="C7" s="322" t="s">
        <v>976</v>
      </c>
      <c r="D7" s="322"/>
      <c r="E7" s="323"/>
      <c r="F7" s="323"/>
      <c r="G7" s="323"/>
      <c r="H7" s="323"/>
      <c r="I7" s="323"/>
      <c r="J7" s="323"/>
      <c r="K7" s="323"/>
      <c r="L7" s="323"/>
    </row>
    <row r="8" spans="1:12" x14ac:dyDescent="0.25">
      <c r="A8" s="320"/>
      <c r="B8" s="321" t="s">
        <v>961</v>
      </c>
      <c r="C8" s="322" t="s">
        <v>962</v>
      </c>
      <c r="D8" s="322"/>
      <c r="E8" s="325"/>
      <c r="F8" s="325"/>
      <c r="G8" s="325"/>
      <c r="H8" s="325"/>
      <c r="I8" s="325"/>
      <c r="J8" s="325"/>
      <c r="K8" s="325"/>
      <c r="L8" s="325"/>
    </row>
    <row r="9" spans="1:12" ht="15" customHeight="1" x14ac:dyDescent="0.25">
      <c r="A9" s="320"/>
      <c r="B9" s="321" t="s">
        <v>963</v>
      </c>
      <c r="C9" s="322" t="s">
        <v>962</v>
      </c>
      <c r="D9" s="322"/>
      <c r="E9" s="325"/>
      <c r="F9" s="325"/>
      <c r="G9" s="325"/>
      <c r="H9" s="325"/>
      <c r="I9" s="325"/>
      <c r="J9" s="325"/>
      <c r="K9" s="325"/>
      <c r="L9" s="325"/>
    </row>
    <row r="10" spans="1:12" ht="15" customHeight="1" x14ac:dyDescent="0.25">
      <c r="A10" s="320"/>
      <c r="B10" s="321" t="s">
        <v>964</v>
      </c>
      <c r="C10" s="322" t="s">
        <v>962</v>
      </c>
      <c r="D10" s="322"/>
      <c r="E10" s="325"/>
      <c r="F10" s="325"/>
      <c r="G10" s="325"/>
      <c r="H10" s="325"/>
      <c r="I10" s="325"/>
      <c r="J10" s="325"/>
      <c r="K10" s="325"/>
      <c r="L10" s="325"/>
    </row>
    <row r="11" spans="1:12" ht="15" customHeight="1" x14ac:dyDescent="0.25">
      <c r="A11" s="320"/>
      <c r="B11" s="321" t="s">
        <v>965</v>
      </c>
      <c r="C11" s="322" t="s">
        <v>966</v>
      </c>
      <c r="D11" s="322"/>
      <c r="E11" s="325"/>
      <c r="F11" s="325"/>
      <c r="G11" s="325"/>
      <c r="H11" s="325"/>
      <c r="I11" s="325"/>
      <c r="J11" s="325"/>
      <c r="K11" s="325"/>
      <c r="L11" s="325"/>
    </row>
    <row r="12" spans="1:12" ht="15" customHeight="1" x14ac:dyDescent="0.25">
      <c r="A12" s="320"/>
      <c r="B12" s="321" t="s">
        <v>967</v>
      </c>
      <c r="C12" s="322" t="s">
        <v>962</v>
      </c>
      <c r="D12" s="322"/>
      <c r="E12" s="330"/>
      <c r="F12" s="330"/>
      <c r="G12" s="330"/>
      <c r="H12" s="330"/>
      <c r="I12" s="331"/>
      <c r="J12" s="331"/>
      <c r="K12" s="331"/>
      <c r="L12" s="331"/>
    </row>
    <row r="13" spans="1:12" x14ac:dyDescent="0.25">
      <c r="A13" s="320"/>
      <c r="B13" s="321" t="s">
        <v>59</v>
      </c>
      <c r="C13" s="322" t="s">
        <v>71</v>
      </c>
      <c r="D13" s="322"/>
      <c r="E13" s="323"/>
      <c r="F13" s="323"/>
      <c r="G13" s="323"/>
      <c r="H13" s="323"/>
      <c r="I13" s="323"/>
      <c r="J13" s="323"/>
      <c r="K13" s="323"/>
      <c r="L13" s="323"/>
    </row>
    <row r="14" spans="1:12" ht="15" customHeight="1" x14ac:dyDescent="0.25">
      <c r="A14" s="320"/>
      <c r="B14" s="321" t="s">
        <v>60</v>
      </c>
      <c r="C14" s="322" t="s">
        <v>72</v>
      </c>
      <c r="D14" s="322"/>
      <c r="E14" s="324"/>
      <c r="F14" s="324"/>
      <c r="G14" s="324"/>
      <c r="H14" s="324"/>
      <c r="I14" s="324"/>
      <c r="J14" s="324"/>
      <c r="K14" s="324"/>
      <c r="L14" s="324"/>
    </row>
    <row r="15" spans="1:12" ht="25.5" x14ac:dyDescent="0.25">
      <c r="A15" s="320"/>
      <c r="B15" s="321" t="s">
        <v>968</v>
      </c>
      <c r="C15" s="322" t="s">
        <v>969</v>
      </c>
      <c r="D15" s="322"/>
      <c r="E15" s="322"/>
      <c r="F15" s="322"/>
      <c r="G15" s="322"/>
      <c r="H15" s="322"/>
      <c r="I15" s="322"/>
      <c r="J15" s="322"/>
      <c r="K15" s="322"/>
      <c r="L15" s="322"/>
    </row>
    <row r="16" spans="1:12" ht="15" customHeight="1" x14ac:dyDescent="0.25">
      <c r="A16" s="320">
        <v>2</v>
      </c>
      <c r="B16" s="321" t="s">
        <v>61</v>
      </c>
      <c r="C16" s="322" t="s">
        <v>50</v>
      </c>
      <c r="D16" s="322" t="s">
        <v>50</v>
      </c>
      <c r="E16" s="322" t="s">
        <v>50</v>
      </c>
      <c r="F16" s="322" t="s">
        <v>50</v>
      </c>
      <c r="G16" s="322" t="s">
        <v>50</v>
      </c>
      <c r="H16" s="322" t="s">
        <v>50</v>
      </c>
      <c r="I16" s="322" t="s">
        <v>50</v>
      </c>
      <c r="J16" s="322" t="s">
        <v>50</v>
      </c>
      <c r="K16" s="322" t="s">
        <v>50</v>
      </c>
      <c r="L16" s="322" t="s">
        <v>50</v>
      </c>
    </row>
    <row r="17" spans="1:12" ht="15" customHeight="1" x14ac:dyDescent="0.25">
      <c r="A17" s="320"/>
      <c r="B17" s="321" t="s">
        <v>56</v>
      </c>
      <c r="C17" s="322" t="s">
        <v>970</v>
      </c>
      <c r="D17" s="322" t="s">
        <v>50</v>
      </c>
      <c r="E17" s="326"/>
      <c r="F17" s="326"/>
      <c r="G17" s="326"/>
      <c r="H17" s="326"/>
      <c r="I17" s="326"/>
      <c r="J17" s="326"/>
      <c r="K17" s="326"/>
      <c r="L17" s="326"/>
    </row>
    <row r="18" spans="1:12" ht="15" customHeight="1" x14ac:dyDescent="0.25">
      <c r="A18" s="320"/>
      <c r="B18" s="321" t="s">
        <v>961</v>
      </c>
      <c r="C18" s="322" t="s">
        <v>971</v>
      </c>
      <c r="D18" s="322"/>
      <c r="E18" s="346"/>
      <c r="F18" s="346"/>
      <c r="G18" s="346"/>
      <c r="H18" s="346"/>
      <c r="I18" s="347"/>
      <c r="J18" s="347"/>
      <c r="K18" s="347"/>
      <c r="L18" s="347"/>
    </row>
    <row r="19" spans="1:12" ht="15" customHeight="1" x14ac:dyDescent="0.25">
      <c r="A19" s="320"/>
      <c r="B19" s="321" t="s">
        <v>963</v>
      </c>
      <c r="C19" s="322" t="s">
        <v>971</v>
      </c>
      <c r="D19" s="322"/>
      <c r="E19" s="346"/>
      <c r="F19" s="346"/>
      <c r="G19" s="346"/>
      <c r="H19" s="346"/>
      <c r="I19" s="347"/>
      <c r="J19" s="347"/>
      <c r="K19" s="347"/>
      <c r="L19" s="347"/>
    </row>
    <row r="20" spans="1:12" x14ac:dyDescent="0.25">
      <c r="A20" s="320"/>
      <c r="B20" s="321" t="s">
        <v>964</v>
      </c>
      <c r="C20" s="322" t="s">
        <v>971</v>
      </c>
      <c r="D20" s="322"/>
      <c r="E20" s="346"/>
      <c r="F20" s="346"/>
      <c r="G20" s="346"/>
      <c r="H20" s="346"/>
      <c r="I20" s="347"/>
      <c r="J20" s="347"/>
      <c r="K20" s="347"/>
      <c r="L20" s="347"/>
    </row>
    <row r="21" spans="1:12" ht="15" customHeight="1" x14ac:dyDescent="0.25">
      <c r="A21" s="320"/>
      <c r="B21" s="327" t="s">
        <v>965</v>
      </c>
      <c r="C21" s="328" t="s">
        <v>972</v>
      </c>
      <c r="D21" s="322"/>
      <c r="E21" s="346"/>
      <c r="F21" s="346"/>
      <c r="G21" s="346"/>
      <c r="H21" s="346"/>
      <c r="I21" s="347"/>
      <c r="J21" s="347"/>
      <c r="K21" s="347"/>
      <c r="L21" s="347"/>
    </row>
    <row r="22" spans="1:12" x14ac:dyDescent="0.25">
      <c r="A22" s="320"/>
      <c r="B22" s="321" t="s">
        <v>967</v>
      </c>
      <c r="C22" s="322" t="s">
        <v>971</v>
      </c>
      <c r="D22" s="322"/>
      <c r="E22" s="346"/>
      <c r="F22" s="346"/>
      <c r="G22" s="346"/>
      <c r="H22" s="346"/>
      <c r="I22" s="347"/>
      <c r="J22" s="347"/>
      <c r="K22" s="347"/>
      <c r="L22" s="347"/>
    </row>
    <row r="23" spans="1:12" ht="15" customHeight="1" x14ac:dyDescent="0.25">
      <c r="A23" s="320"/>
      <c r="B23" s="321" t="s">
        <v>59</v>
      </c>
      <c r="C23" s="322" t="s">
        <v>973</v>
      </c>
      <c r="D23" s="322" t="s">
        <v>50</v>
      </c>
      <c r="E23" s="325"/>
      <c r="F23" s="325"/>
      <c r="G23" s="325"/>
      <c r="H23" s="325"/>
      <c r="I23" s="325"/>
      <c r="J23" s="325"/>
      <c r="K23" s="325"/>
      <c r="L23" s="325"/>
    </row>
    <row r="24" spans="1:12" ht="15" customHeight="1" x14ac:dyDescent="0.25">
      <c r="A24" s="320"/>
      <c r="B24" s="321" t="s">
        <v>60</v>
      </c>
      <c r="C24" s="322"/>
      <c r="D24" s="322" t="s">
        <v>50</v>
      </c>
      <c r="E24" s="325"/>
      <c r="F24" s="325"/>
      <c r="G24" s="325"/>
      <c r="H24" s="325"/>
      <c r="I24" s="329"/>
      <c r="J24" s="329"/>
      <c r="K24" s="329"/>
      <c r="L24" s="329"/>
    </row>
    <row r="25" spans="1:12" ht="15" customHeight="1" x14ac:dyDescent="0.25">
      <c r="A25" s="320"/>
      <c r="B25" s="321" t="s">
        <v>968</v>
      </c>
      <c r="C25" s="322" t="s">
        <v>974</v>
      </c>
      <c r="D25" s="322" t="s">
        <v>50</v>
      </c>
      <c r="E25" s="325"/>
      <c r="F25" s="325"/>
      <c r="G25" s="325"/>
      <c r="H25" s="325"/>
      <c r="I25" s="329"/>
      <c r="J25" s="329"/>
      <c r="K25" s="329"/>
      <c r="L25" s="329"/>
    </row>
    <row r="26" spans="1:12" ht="25.5" x14ac:dyDescent="0.25">
      <c r="A26" s="320">
        <v>3</v>
      </c>
      <c r="B26" s="321" t="s">
        <v>62</v>
      </c>
      <c r="C26" s="333" t="s">
        <v>975</v>
      </c>
      <c r="D26" s="322" t="s">
        <v>50</v>
      </c>
      <c r="E26" s="332"/>
      <c r="F26" s="332"/>
      <c r="G26" s="332"/>
      <c r="H26" s="332"/>
      <c r="I26" s="332"/>
      <c r="J26" s="332"/>
      <c r="K26" s="332"/>
      <c r="L26" s="332"/>
    </row>
    <row r="27" spans="1:12" x14ac:dyDescent="0.25">
      <c r="A27" s="320"/>
      <c r="B27" s="321" t="s">
        <v>56</v>
      </c>
      <c r="C27" s="322"/>
      <c r="D27" s="322"/>
      <c r="E27" s="325"/>
      <c r="F27" s="325"/>
      <c r="G27" s="325"/>
      <c r="H27" s="325"/>
      <c r="I27" s="325"/>
      <c r="J27" s="325"/>
      <c r="K27" s="325"/>
      <c r="L27" s="325"/>
    </row>
    <row r="28" spans="1:12" ht="15" customHeight="1" x14ac:dyDescent="0.25">
      <c r="A28" s="320"/>
      <c r="B28" s="321" t="s">
        <v>57</v>
      </c>
      <c r="C28" s="322"/>
      <c r="D28" s="322"/>
      <c r="E28" s="325"/>
      <c r="F28" s="325"/>
      <c r="G28" s="325"/>
      <c r="H28" s="325"/>
      <c r="I28" s="329"/>
      <c r="J28" s="329"/>
      <c r="K28" s="329"/>
      <c r="L28" s="329"/>
    </row>
    <row r="29" spans="1:12" ht="15" customHeight="1" x14ac:dyDescent="0.25">
      <c r="A29" s="320"/>
      <c r="B29" s="321" t="s">
        <v>58</v>
      </c>
      <c r="C29" s="322"/>
      <c r="D29" s="322"/>
      <c r="E29" s="325"/>
      <c r="F29" s="325"/>
      <c r="G29" s="325"/>
      <c r="H29" s="325"/>
      <c r="I29" s="325"/>
      <c r="J29" s="325"/>
      <c r="K29" s="325"/>
      <c r="L29" s="325"/>
    </row>
    <row r="30" spans="1:12" ht="15" customHeight="1" x14ac:dyDescent="0.25">
      <c r="A30" s="320"/>
      <c r="B30" s="321" t="s">
        <v>59</v>
      </c>
      <c r="C30" s="322" t="s">
        <v>975</v>
      </c>
      <c r="D30" s="322"/>
      <c r="E30" s="325"/>
      <c r="F30" s="325"/>
      <c r="G30" s="325"/>
      <c r="H30" s="325"/>
      <c r="I30" s="325"/>
      <c r="J30" s="325"/>
      <c r="K30" s="325"/>
      <c r="L30" s="325"/>
    </row>
    <row r="31" spans="1:12" ht="15" customHeight="1" x14ac:dyDescent="0.25">
      <c r="A31" s="320"/>
      <c r="B31" s="321" t="s">
        <v>60</v>
      </c>
      <c r="C31" s="322"/>
      <c r="D31" s="322"/>
      <c r="E31" s="325"/>
      <c r="F31" s="325"/>
      <c r="G31" s="325"/>
      <c r="H31" s="325"/>
      <c r="I31" s="329"/>
      <c r="J31" s="329"/>
      <c r="K31" s="329"/>
      <c r="L31" s="329"/>
    </row>
    <row r="32" spans="1:12" ht="15" customHeight="1" x14ac:dyDescent="0.25">
      <c r="A32" s="320"/>
      <c r="B32" s="321" t="s">
        <v>968</v>
      </c>
      <c r="C32" s="322" t="s">
        <v>975</v>
      </c>
      <c r="D32" s="322"/>
      <c r="E32" s="325"/>
      <c r="F32" s="325"/>
      <c r="G32" s="325"/>
      <c r="H32" s="325"/>
      <c r="I32" s="325"/>
      <c r="J32" s="325"/>
      <c r="K32" s="325"/>
      <c r="L32" s="325"/>
    </row>
    <row r="33" spans="1:12" ht="25.5" x14ac:dyDescent="0.25">
      <c r="A33" s="320">
        <v>4</v>
      </c>
      <c r="B33" s="321" t="s">
        <v>63</v>
      </c>
      <c r="C33" s="333" t="s">
        <v>975</v>
      </c>
      <c r="D33" s="333"/>
      <c r="E33" s="332"/>
      <c r="F33" s="332"/>
      <c r="G33" s="332"/>
      <c r="H33" s="332"/>
      <c r="I33" s="332"/>
      <c r="J33" s="332"/>
      <c r="K33" s="332"/>
      <c r="L33" s="332"/>
    </row>
    <row r="34" spans="1:12" ht="25.5" x14ac:dyDescent="0.25">
      <c r="A34" s="320">
        <v>5</v>
      </c>
      <c r="B34" s="321" t="s">
        <v>64</v>
      </c>
      <c r="C34" s="322" t="s">
        <v>975</v>
      </c>
      <c r="D34" s="322"/>
      <c r="E34" s="325"/>
      <c r="F34" s="325"/>
      <c r="G34" s="325"/>
      <c r="H34" s="325"/>
      <c r="I34" s="325"/>
      <c r="J34" s="325"/>
      <c r="K34" s="325"/>
      <c r="L34" s="325"/>
    </row>
    <row r="35" spans="1:12" x14ac:dyDescent="0.25">
      <c r="A35" s="320">
        <v>6</v>
      </c>
      <c r="B35" s="321" t="s">
        <v>460</v>
      </c>
      <c r="C35" s="322" t="s">
        <v>975</v>
      </c>
      <c r="D35" s="334"/>
      <c r="E35" s="330"/>
      <c r="F35" s="330"/>
      <c r="G35" s="330"/>
      <c r="H35" s="330"/>
      <c r="I35" s="330"/>
      <c r="J35" s="330"/>
      <c r="K35" s="330"/>
      <c r="L35" s="330"/>
    </row>
    <row r="36" spans="1:12" x14ac:dyDescent="0.25">
      <c r="A36" s="320"/>
      <c r="B36" s="321" t="s">
        <v>65</v>
      </c>
      <c r="C36" s="322"/>
      <c r="D36" s="322"/>
      <c r="E36" s="330"/>
      <c r="F36" s="330"/>
      <c r="G36" s="330"/>
      <c r="H36" s="330"/>
      <c r="I36" s="335"/>
      <c r="J36" s="335"/>
      <c r="K36" s="335"/>
      <c r="L36" s="335"/>
    </row>
    <row r="37" spans="1:12" x14ac:dyDescent="0.25">
      <c r="A37" s="336" t="s">
        <v>66</v>
      </c>
      <c r="B37" s="321" t="s">
        <v>67</v>
      </c>
      <c r="C37" s="322" t="s">
        <v>975</v>
      </c>
      <c r="D37" s="322"/>
      <c r="E37" s="325"/>
      <c r="F37" s="325"/>
      <c r="G37" s="325"/>
      <c r="H37" s="325"/>
      <c r="I37" s="325"/>
      <c r="J37" s="325"/>
      <c r="K37" s="325"/>
      <c r="L37" s="325"/>
    </row>
    <row r="38" spans="1:12" x14ac:dyDescent="0.25">
      <c r="A38" s="336" t="s">
        <v>68</v>
      </c>
      <c r="B38" s="321" t="s">
        <v>69</v>
      </c>
      <c r="C38" s="322" t="s">
        <v>975</v>
      </c>
      <c r="D38" s="322"/>
      <c r="E38" s="325"/>
      <c r="F38" s="325"/>
      <c r="G38" s="325"/>
      <c r="H38" s="325"/>
      <c r="I38" s="325"/>
      <c r="J38" s="325"/>
      <c r="K38" s="325"/>
      <c r="L38" s="325"/>
    </row>
    <row r="39" spans="1:12" x14ac:dyDescent="0.25">
      <c r="A39" s="320">
        <v>7</v>
      </c>
      <c r="B39" s="321" t="s">
        <v>70</v>
      </c>
      <c r="C39" s="322" t="s">
        <v>975</v>
      </c>
      <c r="D39" s="322"/>
      <c r="E39" s="337"/>
      <c r="F39" s="337"/>
      <c r="G39" s="337"/>
      <c r="H39" s="337"/>
      <c r="I39" s="337"/>
      <c r="J39" s="337"/>
      <c r="K39" s="337"/>
      <c r="L39" s="337"/>
    </row>
    <row r="40" spans="1:12" x14ac:dyDescent="0.25">
      <c r="A40" s="65"/>
      <c r="B40" s="65"/>
      <c r="C40" s="65"/>
      <c r="D40" s="65"/>
      <c r="E40" s="65"/>
      <c r="F40" s="65"/>
      <c r="G40" s="65"/>
      <c r="H40" s="65"/>
      <c r="I40" s="65"/>
      <c r="J40" s="65"/>
      <c r="K40" s="65"/>
      <c r="L40" s="65"/>
    </row>
    <row r="41" spans="1:12" x14ac:dyDescent="0.25">
      <c r="A41" s="65"/>
      <c r="B41" s="65"/>
      <c r="C41" s="65"/>
      <c r="D41" s="65"/>
      <c r="E41" s="348"/>
      <c r="F41" s="65"/>
      <c r="G41" s="65"/>
      <c r="H41" s="65"/>
      <c r="I41" s="65"/>
      <c r="J41" s="65"/>
      <c r="K41" s="65"/>
      <c r="L41" s="65"/>
    </row>
  </sheetData>
  <mergeCells count="8">
    <mergeCell ref="A1:L1"/>
    <mergeCell ref="A2:L2"/>
    <mergeCell ref="A3:L3"/>
    <mergeCell ref="A4:A5"/>
    <mergeCell ref="B4:B5"/>
    <mergeCell ref="C4:C5"/>
    <mergeCell ref="D4:D5"/>
    <mergeCell ref="E4:L4"/>
  </mergeCells>
  <pageMargins left="0.7" right="0.7" top="0.75" bottom="0.75" header="0.3" footer="0.3"/>
  <pageSetup paperSize="9" scale="54"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Лист35">
    <tabColor rgb="FF92D050"/>
    <pageSetUpPr fitToPage="1"/>
  </sheetPr>
  <dimension ref="A1:K33"/>
  <sheetViews>
    <sheetView view="pageBreakPreview" zoomScaleNormal="100" zoomScaleSheetLayoutView="100" workbookViewId="0">
      <pane ySplit="5" topLeftCell="A9" activePane="bottomLeft" state="frozen"/>
      <selection activeCell="G28" sqref="G28"/>
      <selection pane="bottomLeft" activeCell="G28" sqref="G28"/>
    </sheetView>
  </sheetViews>
  <sheetFormatPr defaultRowHeight="15" x14ac:dyDescent="0.25"/>
  <cols>
    <col min="1" max="1" width="4.28515625" customWidth="1"/>
    <col min="2" max="2" width="45.7109375" customWidth="1"/>
    <col min="3" max="11" width="12.42578125" customWidth="1"/>
  </cols>
  <sheetData>
    <row r="1" spans="1:11" ht="30" customHeight="1" x14ac:dyDescent="0.25">
      <c r="A1" s="593" t="s">
        <v>1015</v>
      </c>
      <c r="B1" s="593"/>
      <c r="C1" s="593"/>
      <c r="D1" s="593"/>
      <c r="E1" s="593"/>
      <c r="F1" s="593"/>
      <c r="G1" s="593"/>
      <c r="H1" s="593"/>
      <c r="I1" s="593"/>
      <c r="J1" s="593"/>
      <c r="K1" s="593"/>
    </row>
    <row r="2" spans="1:11" ht="15" customHeight="1" x14ac:dyDescent="0.25">
      <c r="A2" s="586" t="s">
        <v>73</v>
      </c>
      <c r="B2" s="586"/>
      <c r="C2" s="586"/>
      <c r="D2" s="586"/>
      <c r="E2" s="586"/>
      <c r="F2" s="586"/>
      <c r="G2" s="586"/>
      <c r="H2" s="586"/>
      <c r="I2" s="586"/>
      <c r="J2" s="586"/>
      <c r="K2" s="586"/>
    </row>
    <row r="3" spans="1:11" ht="12.75" customHeight="1" x14ac:dyDescent="0.25">
      <c r="A3" s="598" t="s">
        <v>16</v>
      </c>
      <c r="B3" s="598"/>
      <c r="C3" s="598"/>
      <c r="D3" s="598"/>
      <c r="E3" s="598"/>
      <c r="F3" s="598"/>
      <c r="G3" s="598"/>
      <c r="H3" s="598"/>
      <c r="I3" s="598"/>
      <c r="J3" s="598"/>
      <c r="K3" s="598"/>
    </row>
    <row r="4" spans="1:11" ht="15" customHeight="1" x14ac:dyDescent="0.25">
      <c r="A4" s="616" t="s">
        <v>17</v>
      </c>
      <c r="B4" s="616" t="s">
        <v>40</v>
      </c>
      <c r="C4" s="618" t="s">
        <v>29</v>
      </c>
      <c r="D4" s="620" t="s">
        <v>20</v>
      </c>
      <c r="E4" s="620"/>
      <c r="F4" s="620"/>
      <c r="G4" s="620"/>
      <c r="H4" s="620"/>
      <c r="I4" s="620"/>
      <c r="J4" s="620"/>
      <c r="K4" s="620"/>
    </row>
    <row r="5" spans="1:11" ht="40.5" customHeight="1" x14ac:dyDescent="0.25">
      <c r="A5" s="617"/>
      <c r="B5" s="617"/>
      <c r="C5" s="619"/>
      <c r="D5" s="535">
        <v>2023</v>
      </c>
      <c r="E5" s="534">
        <v>2024</v>
      </c>
      <c r="F5" s="534">
        <v>2025</v>
      </c>
      <c r="G5" s="534">
        <v>2026</v>
      </c>
      <c r="H5" s="534">
        <v>2027</v>
      </c>
      <c r="I5" s="534">
        <v>2028</v>
      </c>
      <c r="J5" s="534">
        <v>2029</v>
      </c>
      <c r="K5" s="534">
        <v>2030</v>
      </c>
    </row>
    <row r="6" spans="1:11" x14ac:dyDescent="0.25">
      <c r="A6" s="349">
        <v>1</v>
      </c>
      <c r="B6" s="350" t="s">
        <v>74</v>
      </c>
      <c r="C6" s="351" t="s">
        <v>6</v>
      </c>
      <c r="D6" s="400"/>
      <c r="E6" s="400"/>
      <c r="F6" s="400"/>
      <c r="G6" s="400"/>
      <c r="H6" s="400"/>
      <c r="I6" s="400"/>
      <c r="J6" s="400"/>
      <c r="K6" s="400"/>
    </row>
    <row r="7" spans="1:11" x14ac:dyDescent="0.25">
      <c r="A7" s="349" t="s">
        <v>75</v>
      </c>
      <c r="B7" s="350" t="s">
        <v>76</v>
      </c>
      <c r="C7" s="352"/>
      <c r="D7" s="400"/>
      <c r="E7" s="400"/>
      <c r="F7" s="400"/>
      <c r="G7" s="400"/>
      <c r="H7" s="400"/>
      <c r="I7" s="400"/>
      <c r="J7" s="400"/>
      <c r="K7" s="400"/>
    </row>
    <row r="8" spans="1:11" x14ac:dyDescent="0.25">
      <c r="A8" s="349"/>
      <c r="B8" s="353" t="s">
        <v>850</v>
      </c>
      <c r="C8" s="351" t="s">
        <v>852</v>
      </c>
      <c r="D8" s="243"/>
      <c r="E8" s="243"/>
      <c r="F8" s="243"/>
      <c r="G8" s="243"/>
      <c r="H8" s="243"/>
      <c r="I8" s="243"/>
      <c r="J8" s="243"/>
      <c r="K8" s="243"/>
    </row>
    <row r="9" spans="1:11" x14ac:dyDescent="0.25">
      <c r="A9" s="349"/>
      <c r="B9" s="353" t="s">
        <v>851</v>
      </c>
      <c r="C9" s="351" t="s">
        <v>853</v>
      </c>
      <c r="D9" s="401"/>
      <c r="E9" s="401"/>
      <c r="F9" s="401"/>
      <c r="G9" s="401"/>
      <c r="H9" s="401"/>
      <c r="I9" s="401"/>
      <c r="J9" s="401"/>
      <c r="K9" s="401"/>
    </row>
    <row r="10" spans="1:11" ht="15" customHeight="1" x14ac:dyDescent="0.25">
      <c r="A10" s="349"/>
      <c r="B10" s="353" t="s">
        <v>804</v>
      </c>
      <c r="C10" s="351" t="s">
        <v>6</v>
      </c>
      <c r="D10" s="401"/>
      <c r="E10" s="401"/>
      <c r="F10" s="401"/>
      <c r="G10" s="401"/>
      <c r="H10" s="401"/>
      <c r="I10" s="401"/>
      <c r="J10" s="401"/>
      <c r="K10" s="401"/>
    </row>
    <row r="11" spans="1:11" ht="15" customHeight="1" x14ac:dyDescent="0.25">
      <c r="A11" s="349" t="s">
        <v>77</v>
      </c>
      <c r="B11" s="350" t="s">
        <v>78</v>
      </c>
      <c r="C11" s="351"/>
      <c r="D11" s="400"/>
      <c r="E11" s="400"/>
      <c r="F11" s="400"/>
      <c r="G11" s="400"/>
      <c r="H11" s="400"/>
      <c r="I11" s="400"/>
      <c r="J11" s="400"/>
      <c r="K11" s="400"/>
    </row>
    <row r="12" spans="1:11" ht="15" customHeight="1" x14ac:dyDescent="0.25">
      <c r="A12" s="349"/>
      <c r="B12" s="353" t="s">
        <v>850</v>
      </c>
      <c r="C12" s="351" t="s">
        <v>852</v>
      </c>
      <c r="D12" s="243"/>
      <c r="E12" s="243"/>
      <c r="F12" s="243"/>
      <c r="G12" s="243"/>
      <c r="H12" s="243"/>
      <c r="I12" s="243"/>
      <c r="J12" s="243"/>
      <c r="K12" s="243"/>
    </row>
    <row r="13" spans="1:11" ht="15" customHeight="1" x14ac:dyDescent="0.25">
      <c r="A13" s="349"/>
      <c r="B13" s="353" t="s">
        <v>851</v>
      </c>
      <c r="C13" s="351" t="s">
        <v>853</v>
      </c>
      <c r="D13" s="401"/>
      <c r="E13" s="401"/>
      <c r="F13" s="401"/>
      <c r="G13" s="401"/>
      <c r="H13" s="401"/>
      <c r="I13" s="401"/>
      <c r="J13" s="401"/>
      <c r="K13" s="401"/>
    </row>
    <row r="14" spans="1:11" ht="15" customHeight="1" x14ac:dyDescent="0.25">
      <c r="A14" s="349"/>
      <c r="B14" s="353" t="s">
        <v>804</v>
      </c>
      <c r="C14" s="351" t="s">
        <v>6</v>
      </c>
      <c r="D14" s="401"/>
      <c r="E14" s="401"/>
      <c r="F14" s="401"/>
      <c r="G14" s="401"/>
      <c r="H14" s="401"/>
      <c r="I14" s="401"/>
      <c r="J14" s="401"/>
      <c r="K14" s="401"/>
    </row>
    <row r="15" spans="1:11" ht="15" customHeight="1" x14ac:dyDescent="0.25">
      <c r="A15" s="349" t="s">
        <v>79</v>
      </c>
      <c r="B15" s="350" t="s">
        <v>80</v>
      </c>
      <c r="C15" s="351"/>
      <c r="D15" s="400"/>
      <c r="E15" s="400"/>
      <c r="F15" s="400"/>
      <c r="G15" s="400"/>
      <c r="H15" s="400"/>
      <c r="I15" s="400"/>
      <c r="J15" s="400"/>
      <c r="K15" s="400"/>
    </row>
    <row r="16" spans="1:11" ht="15" customHeight="1" x14ac:dyDescent="0.25">
      <c r="A16" s="349"/>
      <c r="B16" s="353" t="s">
        <v>850</v>
      </c>
      <c r="C16" s="351" t="s">
        <v>852</v>
      </c>
      <c r="D16" s="243"/>
      <c r="E16" s="243"/>
      <c r="F16" s="243"/>
      <c r="G16" s="243"/>
      <c r="H16" s="243"/>
      <c r="I16" s="243"/>
      <c r="J16" s="243"/>
      <c r="K16" s="243"/>
    </row>
    <row r="17" spans="1:11" ht="15" customHeight="1" x14ac:dyDescent="0.25">
      <c r="A17" s="349"/>
      <c r="B17" s="353" t="s">
        <v>851</v>
      </c>
      <c r="C17" s="351" t="s">
        <v>853</v>
      </c>
      <c r="D17" s="401"/>
      <c r="E17" s="401"/>
      <c r="F17" s="401"/>
      <c r="G17" s="401"/>
      <c r="H17" s="401"/>
      <c r="I17" s="401"/>
      <c r="J17" s="401"/>
      <c r="K17" s="401"/>
    </row>
    <row r="18" spans="1:11" s="34" customFormat="1" ht="15" customHeight="1" x14ac:dyDescent="0.25">
      <c r="A18" s="349"/>
      <c r="B18" s="353" t="s">
        <v>804</v>
      </c>
      <c r="C18" s="351" t="s">
        <v>6</v>
      </c>
      <c r="D18" s="401"/>
      <c r="E18" s="401"/>
      <c r="F18" s="401"/>
      <c r="G18" s="401"/>
      <c r="H18" s="401"/>
      <c r="I18" s="401"/>
      <c r="J18" s="401"/>
      <c r="K18" s="401"/>
    </row>
    <row r="19" spans="1:11" s="34" customFormat="1" x14ac:dyDescent="0.25">
      <c r="A19" s="349" t="s">
        <v>81</v>
      </c>
      <c r="B19" s="350" t="s">
        <v>82</v>
      </c>
      <c r="C19" s="351" t="s">
        <v>6</v>
      </c>
      <c r="D19" s="400"/>
      <c r="E19" s="400"/>
      <c r="F19" s="400"/>
      <c r="G19" s="400"/>
      <c r="H19" s="400"/>
      <c r="I19" s="400"/>
      <c r="J19" s="400"/>
      <c r="K19" s="400"/>
    </row>
    <row r="20" spans="1:11" s="34" customFormat="1" ht="15" customHeight="1" x14ac:dyDescent="0.25">
      <c r="A20" s="349"/>
      <c r="B20" s="350"/>
      <c r="C20" s="351" t="s">
        <v>852</v>
      </c>
      <c r="D20" s="243"/>
      <c r="E20" s="243"/>
      <c r="F20" s="243"/>
      <c r="G20" s="243"/>
      <c r="H20" s="243"/>
      <c r="I20" s="243"/>
      <c r="J20" s="243"/>
      <c r="K20" s="243"/>
    </row>
    <row r="21" spans="1:11" s="34" customFormat="1" ht="15" customHeight="1" x14ac:dyDescent="0.25">
      <c r="A21" s="349" t="s">
        <v>83</v>
      </c>
      <c r="B21" s="350" t="s">
        <v>84</v>
      </c>
      <c r="C21" s="351" t="s">
        <v>6</v>
      </c>
      <c r="D21" s="400"/>
      <c r="E21" s="400"/>
      <c r="F21" s="400"/>
      <c r="G21" s="400"/>
      <c r="H21" s="400"/>
      <c r="I21" s="400"/>
      <c r="J21" s="400"/>
      <c r="K21" s="400"/>
    </row>
    <row r="22" spans="1:11" s="34" customFormat="1" ht="27" customHeight="1" x14ac:dyDescent="0.25">
      <c r="A22" s="349" t="s">
        <v>85</v>
      </c>
      <c r="B22" s="350" t="s">
        <v>86</v>
      </c>
      <c r="C22" s="351" t="s">
        <v>6</v>
      </c>
      <c r="D22" s="400"/>
      <c r="E22" s="400"/>
      <c r="F22" s="400"/>
      <c r="G22" s="400"/>
      <c r="H22" s="400"/>
      <c r="I22" s="400"/>
      <c r="J22" s="400"/>
      <c r="K22" s="400"/>
    </row>
    <row r="23" spans="1:11" s="34" customFormat="1" ht="25.5" x14ac:dyDescent="0.25">
      <c r="A23" s="349" t="s">
        <v>87</v>
      </c>
      <c r="B23" s="350" t="s">
        <v>88</v>
      </c>
      <c r="C23" s="351" t="s">
        <v>6</v>
      </c>
      <c r="D23" s="400"/>
      <c r="E23" s="400"/>
      <c r="F23" s="400"/>
      <c r="G23" s="400"/>
      <c r="H23" s="400"/>
      <c r="I23" s="400"/>
      <c r="J23" s="400"/>
      <c r="K23" s="400"/>
    </row>
    <row r="24" spans="1:11" ht="38.25" x14ac:dyDescent="0.25">
      <c r="A24" s="349" t="s">
        <v>89</v>
      </c>
      <c r="B24" s="350" t="s">
        <v>90</v>
      </c>
      <c r="C24" s="351" t="s">
        <v>6</v>
      </c>
      <c r="D24" s="400"/>
      <c r="E24" s="400"/>
      <c r="F24" s="400"/>
      <c r="G24" s="400"/>
      <c r="H24" s="400"/>
      <c r="I24" s="400"/>
      <c r="J24" s="400"/>
      <c r="K24" s="400"/>
    </row>
    <row r="25" spans="1:11" ht="15" customHeight="1" x14ac:dyDescent="0.25">
      <c r="A25" s="349"/>
      <c r="B25" s="350" t="s">
        <v>65</v>
      </c>
      <c r="C25" s="351"/>
      <c r="D25" s="400"/>
      <c r="E25" s="400"/>
      <c r="F25" s="400"/>
      <c r="G25" s="400"/>
      <c r="H25" s="402"/>
      <c r="I25" s="402"/>
      <c r="J25" s="402"/>
      <c r="K25" s="402"/>
    </row>
    <row r="26" spans="1:11" ht="15" customHeight="1" x14ac:dyDescent="0.25">
      <c r="A26" s="349" t="s">
        <v>66</v>
      </c>
      <c r="B26" s="350" t="s">
        <v>91</v>
      </c>
      <c r="C26" s="351" t="s">
        <v>6</v>
      </c>
      <c r="D26" s="400"/>
      <c r="E26" s="400"/>
      <c r="F26" s="400"/>
      <c r="G26" s="400"/>
      <c r="H26" s="400"/>
      <c r="I26" s="400"/>
      <c r="J26" s="400"/>
      <c r="K26" s="400"/>
    </row>
    <row r="27" spans="1:11" s="34" customFormat="1" ht="27" customHeight="1" x14ac:dyDescent="0.25">
      <c r="A27" s="349" t="s">
        <v>68</v>
      </c>
      <c r="B27" s="350" t="s">
        <v>92</v>
      </c>
      <c r="C27" s="351" t="s">
        <v>6</v>
      </c>
      <c r="D27" s="400"/>
      <c r="E27" s="400"/>
      <c r="F27" s="400"/>
      <c r="G27" s="400"/>
      <c r="H27" s="400"/>
      <c r="I27" s="400"/>
      <c r="J27" s="400"/>
      <c r="K27" s="400"/>
    </row>
    <row r="28" spans="1:11" ht="25.5" x14ac:dyDescent="0.25">
      <c r="A28" s="349" t="s">
        <v>93</v>
      </c>
      <c r="B28" s="350" t="s">
        <v>94</v>
      </c>
      <c r="C28" s="351" t="s">
        <v>854</v>
      </c>
      <c r="D28" s="243"/>
      <c r="E28" s="243"/>
      <c r="F28" s="243"/>
      <c r="G28" s="243"/>
      <c r="H28" s="243"/>
      <c r="I28" s="243"/>
      <c r="J28" s="243"/>
      <c r="K28" s="243"/>
    </row>
    <row r="29" spans="1:11" ht="15" customHeight="1" x14ac:dyDescent="0.25">
      <c r="A29" s="349"/>
      <c r="B29" s="350" t="s">
        <v>65</v>
      </c>
      <c r="C29" s="351"/>
      <c r="D29" s="243"/>
      <c r="E29" s="243"/>
      <c r="F29" s="243"/>
      <c r="G29" s="243"/>
      <c r="H29" s="243"/>
      <c r="I29" s="243"/>
      <c r="J29" s="243"/>
      <c r="K29" s="243"/>
    </row>
    <row r="30" spans="1:11" ht="15" customHeight="1" x14ac:dyDescent="0.25">
      <c r="A30" s="349" t="s">
        <v>95</v>
      </c>
      <c r="B30" s="350" t="s">
        <v>96</v>
      </c>
      <c r="C30" s="351" t="s">
        <v>854</v>
      </c>
      <c r="D30" s="243"/>
      <c r="E30" s="243"/>
      <c r="F30" s="243"/>
      <c r="G30" s="243"/>
      <c r="H30" s="243"/>
      <c r="I30" s="243"/>
      <c r="J30" s="243"/>
      <c r="K30" s="243"/>
    </row>
    <row r="31" spans="1:11" s="34" customFormat="1" ht="15" customHeight="1" x14ac:dyDescent="0.25">
      <c r="A31" s="349" t="s">
        <v>97</v>
      </c>
      <c r="B31" s="350" t="s">
        <v>98</v>
      </c>
      <c r="C31" s="351" t="s">
        <v>854</v>
      </c>
      <c r="D31" s="243"/>
      <c r="E31" s="243"/>
      <c r="F31" s="243"/>
      <c r="G31" s="243"/>
      <c r="H31" s="243"/>
      <c r="I31" s="243"/>
      <c r="J31" s="243"/>
      <c r="K31" s="243"/>
    </row>
    <row r="32" spans="1:11" x14ac:dyDescent="0.25">
      <c r="A32" s="349" t="s">
        <v>99</v>
      </c>
      <c r="B32" s="350" t="s">
        <v>100</v>
      </c>
      <c r="C32" s="351" t="s">
        <v>854</v>
      </c>
      <c r="D32" s="243"/>
      <c r="E32" s="243"/>
      <c r="F32" s="243"/>
      <c r="G32" s="243"/>
      <c r="H32" s="243"/>
      <c r="I32" s="243"/>
      <c r="J32" s="243"/>
      <c r="K32" s="243"/>
    </row>
    <row r="33" spans="4:8" ht="15" hidden="1" customHeight="1" x14ac:dyDescent="0.25">
      <c r="D33" s="66">
        <f>(D10+D14)/12</f>
        <v>0</v>
      </c>
      <c r="E33" s="66">
        <f>(E10+E14)/12</f>
        <v>0</v>
      </c>
      <c r="F33" s="66">
        <f>(F10+F14)/12</f>
        <v>0</v>
      </c>
      <c r="G33" s="66">
        <f>(G10+G14)/12</f>
        <v>0</v>
      </c>
      <c r="H33" s="66">
        <f>(H10+H14)/12</f>
        <v>0</v>
      </c>
    </row>
  </sheetData>
  <mergeCells count="7">
    <mergeCell ref="A1:K1"/>
    <mergeCell ref="A2:K2"/>
    <mergeCell ref="A3:K3"/>
    <mergeCell ref="A4:A5"/>
    <mergeCell ref="B4:B5"/>
    <mergeCell ref="C4:C5"/>
    <mergeCell ref="D4:K4"/>
  </mergeCells>
  <pageMargins left="0.7" right="0.7" top="0.75" bottom="0.75" header="0.3" footer="0.3"/>
  <pageSetup paperSize="9" scale="81"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Лист36">
    <tabColor rgb="FF92D050"/>
    <pageSetUpPr fitToPage="1"/>
  </sheetPr>
  <dimension ref="A1:K64"/>
  <sheetViews>
    <sheetView view="pageBreakPreview" zoomScaleNormal="100" zoomScaleSheetLayoutView="100" workbookViewId="0">
      <pane ySplit="5" topLeftCell="A18" activePane="bottomLeft" state="frozen"/>
      <selection activeCell="G28" sqref="G28"/>
      <selection pane="bottomLeft" activeCell="G28" sqref="G28"/>
    </sheetView>
  </sheetViews>
  <sheetFormatPr defaultRowHeight="15" x14ac:dyDescent="0.25"/>
  <cols>
    <col min="1" max="1" width="3.85546875" customWidth="1"/>
    <col min="2" max="2" width="47.85546875" customWidth="1"/>
    <col min="4" max="11" width="11.5703125" customWidth="1"/>
  </cols>
  <sheetData>
    <row r="1" spans="1:11" ht="30" customHeight="1" x14ac:dyDescent="0.25">
      <c r="A1" s="593" t="s">
        <v>1015</v>
      </c>
      <c r="B1" s="593"/>
      <c r="C1" s="593"/>
      <c r="D1" s="593"/>
      <c r="E1" s="593"/>
      <c r="F1" s="593"/>
      <c r="G1" s="593"/>
      <c r="H1" s="593"/>
      <c r="I1" s="593"/>
      <c r="J1" s="593"/>
      <c r="K1" s="593"/>
    </row>
    <row r="2" spans="1:11" ht="15" customHeight="1" x14ac:dyDescent="0.25">
      <c r="A2" s="586" t="s">
        <v>101</v>
      </c>
      <c r="B2" s="586"/>
      <c r="C2" s="586"/>
      <c r="D2" s="586"/>
      <c r="E2" s="586"/>
      <c r="F2" s="586"/>
      <c r="G2" s="586"/>
      <c r="H2" s="586"/>
      <c r="I2" s="586"/>
      <c r="J2" s="586"/>
      <c r="K2" s="586"/>
    </row>
    <row r="3" spans="1:11" x14ac:dyDescent="0.25">
      <c r="A3" s="593" t="s">
        <v>16</v>
      </c>
      <c r="B3" s="593"/>
      <c r="C3" s="593"/>
      <c r="D3" s="593"/>
      <c r="E3" s="593"/>
      <c r="F3" s="593"/>
      <c r="G3" s="593"/>
      <c r="H3" s="593"/>
      <c r="I3" s="593"/>
      <c r="J3" s="593"/>
      <c r="K3" s="593"/>
    </row>
    <row r="4" spans="1:11" ht="15" customHeight="1" x14ac:dyDescent="0.25">
      <c r="A4" s="589" t="s">
        <v>17</v>
      </c>
      <c r="B4" s="626" t="s">
        <v>40</v>
      </c>
      <c r="C4" s="626" t="s">
        <v>102</v>
      </c>
      <c r="D4" s="621" t="s">
        <v>20</v>
      </c>
      <c r="E4" s="621"/>
      <c r="F4" s="621"/>
      <c r="G4" s="621"/>
      <c r="H4" s="621"/>
      <c r="I4" s="621"/>
      <c r="J4" s="621"/>
      <c r="K4" s="621"/>
    </row>
    <row r="5" spans="1:11" ht="36" customHeight="1" x14ac:dyDescent="0.25">
      <c r="A5" s="590"/>
      <c r="B5" s="627"/>
      <c r="C5" s="627"/>
      <c r="D5" s="536">
        <v>2023</v>
      </c>
      <c r="E5" s="536">
        <v>2024</v>
      </c>
      <c r="F5" s="537">
        <v>2025</v>
      </c>
      <c r="G5" s="537">
        <v>2026</v>
      </c>
      <c r="H5" s="536">
        <v>2027</v>
      </c>
      <c r="I5" s="536">
        <v>2028</v>
      </c>
      <c r="J5" s="537">
        <v>2029</v>
      </c>
      <c r="K5" s="537">
        <v>2030</v>
      </c>
    </row>
    <row r="6" spans="1:11" ht="15" customHeight="1" x14ac:dyDescent="0.25">
      <c r="A6" s="18" t="s">
        <v>103</v>
      </c>
      <c r="B6" s="17" t="s">
        <v>104</v>
      </c>
      <c r="C6" s="88"/>
      <c r="D6" s="93"/>
      <c r="E6" s="93"/>
      <c r="F6" s="94"/>
      <c r="G6" s="94"/>
      <c r="H6" s="93"/>
      <c r="I6" s="93"/>
      <c r="J6" s="94"/>
      <c r="K6" s="94"/>
    </row>
    <row r="7" spans="1:11" ht="25.5" x14ac:dyDescent="0.25">
      <c r="A7" s="622" t="s">
        <v>75</v>
      </c>
      <c r="B7" s="92" t="s">
        <v>105</v>
      </c>
      <c r="C7" s="88" t="s">
        <v>50</v>
      </c>
      <c r="D7" s="244"/>
      <c r="E7" s="244"/>
      <c r="F7" s="244"/>
      <c r="G7" s="244"/>
      <c r="H7" s="244"/>
      <c r="I7" s="244"/>
      <c r="J7" s="244"/>
      <c r="K7" s="244"/>
    </row>
    <row r="8" spans="1:11" ht="15" customHeight="1" x14ac:dyDescent="0.25">
      <c r="A8" s="623"/>
      <c r="B8" s="92" t="s">
        <v>106</v>
      </c>
      <c r="C8" s="88" t="s">
        <v>50</v>
      </c>
      <c r="D8" s="244"/>
      <c r="E8" s="244"/>
      <c r="F8" s="244"/>
      <c r="G8" s="244"/>
      <c r="H8" s="244"/>
      <c r="I8" s="244"/>
      <c r="J8" s="244"/>
      <c r="K8" s="244"/>
    </row>
    <row r="9" spans="1:11" ht="27" customHeight="1" x14ac:dyDescent="0.25">
      <c r="A9" s="622" t="s">
        <v>77</v>
      </c>
      <c r="B9" s="92" t="s">
        <v>107</v>
      </c>
      <c r="C9" s="88" t="s">
        <v>50</v>
      </c>
      <c r="D9" s="246"/>
      <c r="E9" s="246"/>
      <c r="F9" s="246"/>
      <c r="G9" s="246"/>
      <c r="H9" s="246"/>
      <c r="I9" s="246"/>
      <c r="J9" s="246"/>
      <c r="K9" s="246"/>
    </row>
    <row r="10" spans="1:11" ht="15" customHeight="1" x14ac:dyDescent="0.25">
      <c r="A10" s="623"/>
      <c r="B10" s="92" t="s">
        <v>106</v>
      </c>
      <c r="C10" s="88" t="s">
        <v>50</v>
      </c>
      <c r="D10" s="246"/>
      <c r="E10" s="246"/>
      <c r="F10" s="246"/>
      <c r="G10" s="246"/>
      <c r="H10" s="246"/>
      <c r="I10" s="246"/>
      <c r="J10" s="246"/>
      <c r="K10" s="246"/>
    </row>
    <row r="11" spans="1:11" ht="27" customHeight="1" x14ac:dyDescent="0.25">
      <c r="A11" s="622" t="s">
        <v>108</v>
      </c>
      <c r="B11" s="92" t="s">
        <v>109</v>
      </c>
      <c r="C11" s="88" t="s">
        <v>50</v>
      </c>
      <c r="D11" s="246"/>
      <c r="E11" s="246"/>
      <c r="F11" s="246"/>
      <c r="G11" s="246"/>
      <c r="H11" s="246"/>
      <c r="I11" s="246"/>
      <c r="J11" s="246"/>
      <c r="K11" s="246"/>
    </row>
    <row r="12" spans="1:11" ht="15" customHeight="1" x14ac:dyDescent="0.25">
      <c r="A12" s="623"/>
      <c r="B12" s="92" t="s">
        <v>110</v>
      </c>
      <c r="C12" s="88" t="s">
        <v>50</v>
      </c>
      <c r="D12" s="244"/>
      <c r="E12" s="247"/>
      <c r="F12" s="247"/>
      <c r="G12" s="244"/>
      <c r="H12" s="244"/>
      <c r="I12" s="244"/>
      <c r="J12" s="244"/>
      <c r="K12" s="244"/>
    </row>
    <row r="13" spans="1:11" ht="27" customHeight="1" x14ac:dyDescent="0.25">
      <c r="A13" s="622" t="s">
        <v>111</v>
      </c>
      <c r="B13" s="92" t="s">
        <v>112</v>
      </c>
      <c r="C13" s="88" t="s">
        <v>50</v>
      </c>
      <c r="D13" s="244"/>
      <c r="E13" s="247"/>
      <c r="F13" s="247"/>
      <c r="G13" s="244"/>
      <c r="H13" s="244"/>
      <c r="I13" s="244"/>
      <c r="J13" s="244"/>
      <c r="K13" s="244"/>
    </row>
    <row r="14" spans="1:11" ht="15" customHeight="1" x14ac:dyDescent="0.25">
      <c r="A14" s="623"/>
      <c r="B14" s="92" t="s">
        <v>110</v>
      </c>
      <c r="C14" s="88" t="s">
        <v>50</v>
      </c>
      <c r="D14" s="244"/>
      <c r="E14" s="247"/>
      <c r="F14" s="247"/>
      <c r="G14" s="244"/>
      <c r="H14" s="244"/>
      <c r="I14" s="244"/>
      <c r="J14" s="244"/>
      <c r="K14" s="244"/>
    </row>
    <row r="15" spans="1:11" ht="27" customHeight="1" x14ac:dyDescent="0.25">
      <c r="A15" s="622" t="s">
        <v>79</v>
      </c>
      <c r="B15" s="92" t="s">
        <v>113</v>
      </c>
      <c r="C15" s="88" t="s">
        <v>50</v>
      </c>
      <c r="D15" s="246"/>
      <c r="E15" s="246"/>
      <c r="F15" s="246"/>
      <c r="G15" s="246"/>
      <c r="H15" s="246"/>
      <c r="I15" s="246"/>
      <c r="J15" s="246"/>
      <c r="K15" s="246"/>
    </row>
    <row r="16" spans="1:11" ht="15" customHeight="1" x14ac:dyDescent="0.25">
      <c r="A16" s="623"/>
      <c r="B16" s="92" t="s">
        <v>106</v>
      </c>
      <c r="C16" s="88" t="s">
        <v>50</v>
      </c>
      <c r="D16" s="245"/>
      <c r="E16" s="245"/>
      <c r="F16" s="245"/>
      <c r="G16" s="245"/>
      <c r="H16" s="245"/>
      <c r="I16" s="245"/>
      <c r="J16" s="245"/>
      <c r="K16" s="245"/>
    </row>
    <row r="17" spans="1:11" ht="27" customHeight="1" x14ac:dyDescent="0.25">
      <c r="A17" s="622" t="s">
        <v>114</v>
      </c>
      <c r="B17" s="92" t="s">
        <v>115</v>
      </c>
      <c r="C17" s="88" t="s">
        <v>50</v>
      </c>
      <c r="D17" s="246"/>
      <c r="E17" s="246"/>
      <c r="F17" s="246"/>
      <c r="G17" s="246"/>
      <c r="H17" s="246"/>
      <c r="I17" s="246"/>
      <c r="J17" s="246"/>
      <c r="K17" s="246"/>
    </row>
    <row r="18" spans="1:11" ht="15" customHeight="1" x14ac:dyDescent="0.25">
      <c r="A18" s="623"/>
      <c r="B18" s="92" t="s">
        <v>106</v>
      </c>
      <c r="C18" s="88"/>
      <c r="D18" s="246"/>
      <c r="E18" s="246"/>
      <c r="F18" s="246"/>
      <c r="G18" s="246"/>
      <c r="H18" s="246"/>
      <c r="I18" s="246"/>
      <c r="J18" s="246"/>
      <c r="K18" s="246"/>
    </row>
    <row r="19" spans="1:11" ht="15" customHeight="1" x14ac:dyDescent="0.25">
      <c r="A19" s="622" t="s">
        <v>116</v>
      </c>
      <c r="B19" s="92" t="s">
        <v>117</v>
      </c>
      <c r="C19" s="88" t="s">
        <v>50</v>
      </c>
      <c r="D19" s="246"/>
      <c r="E19" s="246"/>
      <c r="F19" s="246"/>
      <c r="G19" s="246"/>
      <c r="H19" s="246"/>
      <c r="I19" s="246"/>
      <c r="J19" s="246"/>
      <c r="K19" s="246"/>
    </row>
    <row r="20" spans="1:11" ht="15" customHeight="1" x14ac:dyDescent="0.25">
      <c r="A20" s="625"/>
      <c r="B20" s="92" t="s">
        <v>106</v>
      </c>
      <c r="C20" s="88" t="s">
        <v>50</v>
      </c>
      <c r="D20" s="246"/>
      <c r="E20" s="246"/>
      <c r="F20" s="246"/>
      <c r="G20" s="246"/>
      <c r="H20" s="246"/>
      <c r="I20" s="338"/>
      <c r="J20" s="338"/>
      <c r="K20" s="338"/>
    </row>
    <row r="21" spans="1:11" x14ac:dyDescent="0.25">
      <c r="A21" s="18" t="s">
        <v>81</v>
      </c>
      <c r="B21" s="17" t="s">
        <v>118</v>
      </c>
      <c r="C21" s="88"/>
      <c r="D21" s="36"/>
      <c r="E21" s="36"/>
      <c r="F21" s="37"/>
      <c r="G21" s="37"/>
      <c r="H21" s="36"/>
      <c r="I21" s="36"/>
      <c r="J21" s="37"/>
      <c r="K21" s="37"/>
    </row>
    <row r="22" spans="1:11" ht="27" customHeight="1" x14ac:dyDescent="0.25">
      <c r="A22" s="622" t="s">
        <v>119</v>
      </c>
      <c r="B22" s="92" t="s">
        <v>120</v>
      </c>
      <c r="C22" s="88" t="s">
        <v>50</v>
      </c>
      <c r="D22" s="131"/>
      <c r="E22" s="132"/>
      <c r="F22" s="132"/>
      <c r="G22" s="132"/>
      <c r="H22" s="132"/>
      <c r="I22" s="132"/>
      <c r="J22" s="132"/>
      <c r="K22" s="132"/>
    </row>
    <row r="23" spans="1:11" ht="27" customHeight="1" x14ac:dyDescent="0.25">
      <c r="A23" s="623"/>
      <c r="B23" s="92" t="s">
        <v>121</v>
      </c>
      <c r="C23" s="88" t="s">
        <v>50</v>
      </c>
      <c r="D23" s="131"/>
      <c r="E23" s="131"/>
      <c r="F23" s="131"/>
      <c r="G23" s="131"/>
      <c r="H23" s="131"/>
      <c r="I23" s="131"/>
      <c r="J23" s="131"/>
      <c r="K23" s="131"/>
    </row>
    <row r="24" spans="1:11" ht="15" customHeight="1" x14ac:dyDescent="0.25">
      <c r="A24" s="90" t="s">
        <v>122</v>
      </c>
      <c r="B24" s="92" t="s">
        <v>123</v>
      </c>
      <c r="C24" s="88" t="s">
        <v>50</v>
      </c>
      <c r="D24" s="132"/>
      <c r="E24" s="132"/>
      <c r="F24" s="132"/>
      <c r="G24" s="132"/>
      <c r="H24" s="132"/>
      <c r="I24" s="132"/>
      <c r="J24" s="132"/>
      <c r="K24" s="132"/>
    </row>
    <row r="25" spans="1:11" ht="15" customHeight="1" x14ac:dyDescent="0.25">
      <c r="A25" s="90" t="s">
        <v>124</v>
      </c>
      <c r="B25" s="92" t="s">
        <v>125</v>
      </c>
      <c r="C25" s="88" t="s">
        <v>50</v>
      </c>
      <c r="D25" s="131"/>
      <c r="E25" s="131"/>
      <c r="F25" s="131"/>
      <c r="G25" s="131"/>
      <c r="H25" s="131"/>
      <c r="I25" s="131"/>
      <c r="J25" s="131"/>
      <c r="K25" s="131"/>
    </row>
    <row r="26" spans="1:11" ht="15" customHeight="1" x14ac:dyDescent="0.25">
      <c r="A26" s="90" t="s">
        <v>126</v>
      </c>
      <c r="B26" s="92" t="s">
        <v>127</v>
      </c>
      <c r="C26" s="88" t="s">
        <v>50</v>
      </c>
      <c r="D26" s="131"/>
      <c r="E26" s="132"/>
      <c r="F26" s="132"/>
      <c r="G26" s="132"/>
      <c r="H26" s="132"/>
      <c r="I26" s="132"/>
      <c r="J26" s="132"/>
      <c r="K26" s="132"/>
    </row>
    <row r="27" spans="1:11" ht="15" customHeight="1" x14ac:dyDescent="0.25">
      <c r="A27" s="90" t="s">
        <v>128</v>
      </c>
      <c r="B27" s="92" t="s">
        <v>129</v>
      </c>
      <c r="C27" s="88" t="s">
        <v>50</v>
      </c>
      <c r="D27" s="131"/>
      <c r="E27" s="131"/>
      <c r="F27" s="131"/>
      <c r="G27" s="131"/>
      <c r="H27" s="131"/>
      <c r="I27" s="131"/>
      <c r="J27" s="131"/>
      <c r="K27" s="131"/>
    </row>
    <row r="28" spans="1:11" ht="15" customHeight="1" x14ac:dyDescent="0.25">
      <c r="A28" s="90" t="s">
        <v>130</v>
      </c>
      <c r="B28" s="92" t="s">
        <v>131</v>
      </c>
      <c r="C28" s="88" t="s">
        <v>50</v>
      </c>
      <c r="D28" s="131"/>
      <c r="E28" s="131"/>
      <c r="F28" s="131"/>
      <c r="G28" s="131"/>
      <c r="H28" s="131"/>
      <c r="I28" s="131"/>
      <c r="J28" s="131"/>
      <c r="K28" s="131"/>
    </row>
    <row r="29" spans="1:11" ht="15" customHeight="1" x14ac:dyDescent="0.25">
      <c r="A29" s="90" t="s">
        <v>132</v>
      </c>
      <c r="B29" s="92" t="s">
        <v>133</v>
      </c>
      <c r="C29" s="88" t="s">
        <v>50</v>
      </c>
      <c r="D29" s="131"/>
      <c r="E29" s="131"/>
      <c r="F29" s="131"/>
      <c r="G29" s="131"/>
      <c r="H29" s="131"/>
      <c r="I29" s="131"/>
      <c r="J29" s="131"/>
      <c r="K29" s="131"/>
    </row>
    <row r="30" spans="1:11" ht="27" customHeight="1" x14ac:dyDescent="0.25">
      <c r="A30" s="90" t="s">
        <v>134</v>
      </c>
      <c r="B30" s="92" t="s">
        <v>135</v>
      </c>
      <c r="C30" s="88" t="s">
        <v>50</v>
      </c>
      <c r="D30" s="134"/>
      <c r="E30" s="134"/>
      <c r="F30" s="134"/>
      <c r="G30" s="134"/>
      <c r="H30" s="134"/>
      <c r="I30" s="134"/>
      <c r="J30" s="134"/>
      <c r="K30" s="134"/>
    </row>
    <row r="31" spans="1:11" ht="15" customHeight="1" x14ac:dyDescent="0.25">
      <c r="A31" s="90" t="s">
        <v>136</v>
      </c>
      <c r="B31" s="92" t="s">
        <v>123</v>
      </c>
      <c r="C31" s="88" t="s">
        <v>50</v>
      </c>
      <c r="D31" s="132"/>
      <c r="E31" s="132"/>
      <c r="F31" s="132"/>
      <c r="G31" s="132"/>
      <c r="H31" s="131"/>
      <c r="I31" s="131"/>
      <c r="J31" s="131"/>
      <c r="K31" s="131"/>
    </row>
    <row r="32" spans="1:11" ht="15" customHeight="1" x14ac:dyDescent="0.25">
      <c r="A32" s="90" t="s">
        <v>137</v>
      </c>
      <c r="B32" s="92" t="s">
        <v>125</v>
      </c>
      <c r="C32" s="88" t="s">
        <v>50</v>
      </c>
      <c r="D32" s="131"/>
      <c r="E32" s="131"/>
      <c r="F32" s="131"/>
      <c r="G32" s="131"/>
      <c r="H32" s="131"/>
      <c r="I32" s="131"/>
      <c r="J32" s="131"/>
      <c r="K32" s="131"/>
    </row>
    <row r="33" spans="1:11" ht="15" customHeight="1" x14ac:dyDescent="0.25">
      <c r="A33" s="90" t="s">
        <v>138</v>
      </c>
      <c r="B33" s="92" t="s">
        <v>127</v>
      </c>
      <c r="C33" s="88" t="s">
        <v>50</v>
      </c>
      <c r="D33" s="132"/>
      <c r="E33" s="132"/>
      <c r="F33" s="132"/>
      <c r="G33" s="132"/>
      <c r="H33" s="131"/>
      <c r="I33" s="131"/>
      <c r="J33" s="131"/>
      <c r="K33" s="131"/>
    </row>
    <row r="34" spans="1:11" ht="15" customHeight="1" x14ac:dyDescent="0.25">
      <c r="A34" s="90" t="s">
        <v>139</v>
      </c>
      <c r="B34" s="92" t="s">
        <v>129</v>
      </c>
      <c r="C34" s="88" t="s">
        <v>50</v>
      </c>
      <c r="D34" s="131"/>
      <c r="E34" s="131"/>
      <c r="F34" s="131"/>
      <c r="G34" s="131"/>
      <c r="H34" s="131"/>
      <c r="I34" s="131"/>
      <c r="J34" s="131"/>
      <c r="K34" s="131"/>
    </row>
    <row r="35" spans="1:11" ht="15" customHeight="1" x14ac:dyDescent="0.25">
      <c r="A35" s="90" t="s">
        <v>140</v>
      </c>
      <c r="B35" s="92" t="s">
        <v>131</v>
      </c>
      <c r="C35" s="88" t="s">
        <v>50</v>
      </c>
      <c r="D35" s="131"/>
      <c r="E35" s="131"/>
      <c r="F35" s="131"/>
      <c r="G35" s="131"/>
      <c r="H35" s="131"/>
      <c r="I35" s="131"/>
      <c r="J35" s="131"/>
      <c r="K35" s="131"/>
    </row>
    <row r="36" spans="1:11" ht="15" customHeight="1" x14ac:dyDescent="0.25">
      <c r="A36" s="90" t="s">
        <v>141</v>
      </c>
      <c r="B36" s="92" t="s">
        <v>133</v>
      </c>
      <c r="C36" s="88" t="s">
        <v>50</v>
      </c>
      <c r="D36" s="131"/>
      <c r="E36" s="131"/>
      <c r="F36" s="131"/>
      <c r="G36" s="131"/>
      <c r="H36" s="131"/>
      <c r="I36" s="131"/>
      <c r="J36" s="131"/>
      <c r="K36" s="131"/>
    </row>
    <row r="37" spans="1:11" ht="27" customHeight="1" x14ac:dyDescent="0.25">
      <c r="A37" s="90" t="s">
        <v>142</v>
      </c>
      <c r="B37" s="92" t="s">
        <v>143</v>
      </c>
      <c r="C37" s="88"/>
      <c r="D37" s="133"/>
      <c r="E37" s="133"/>
      <c r="F37" s="254"/>
      <c r="G37" s="355"/>
      <c r="H37" s="355"/>
      <c r="I37" s="355"/>
      <c r="J37" s="355"/>
      <c r="K37" s="355"/>
    </row>
    <row r="38" spans="1:11" ht="15" customHeight="1" x14ac:dyDescent="0.25">
      <c r="A38" s="90" t="s">
        <v>144</v>
      </c>
      <c r="B38" s="92" t="s">
        <v>123</v>
      </c>
      <c r="C38" s="88"/>
      <c r="D38" s="131"/>
      <c r="E38" s="135"/>
      <c r="F38" s="354"/>
      <c r="G38" s="354"/>
      <c r="H38" s="354"/>
      <c r="I38" s="354"/>
      <c r="J38" s="354"/>
      <c r="K38" s="354"/>
    </row>
    <row r="39" spans="1:11" ht="15" customHeight="1" x14ac:dyDescent="0.25">
      <c r="A39" s="90" t="s">
        <v>145</v>
      </c>
      <c r="B39" s="92" t="s">
        <v>125</v>
      </c>
      <c r="C39" s="88"/>
      <c r="D39" s="131"/>
      <c r="E39" s="131"/>
      <c r="F39" s="356"/>
      <c r="G39" s="356"/>
      <c r="H39" s="356"/>
      <c r="I39" s="356"/>
      <c r="J39" s="356"/>
      <c r="K39" s="356"/>
    </row>
    <row r="40" spans="1:11" ht="15" customHeight="1" x14ac:dyDescent="0.25">
      <c r="A40" s="90" t="s">
        <v>146</v>
      </c>
      <c r="B40" s="92" t="s">
        <v>147</v>
      </c>
      <c r="C40" s="88"/>
      <c r="D40" s="131"/>
      <c r="E40" s="132"/>
      <c r="F40" s="357"/>
      <c r="G40" s="357"/>
      <c r="H40" s="357"/>
      <c r="I40" s="357"/>
      <c r="J40" s="357"/>
      <c r="K40" s="357"/>
    </row>
    <row r="41" spans="1:11" ht="15" customHeight="1" x14ac:dyDescent="0.25">
      <c r="A41" s="90" t="s">
        <v>148</v>
      </c>
      <c r="B41" s="92" t="s">
        <v>129</v>
      </c>
      <c r="C41" s="88"/>
      <c r="D41" s="136"/>
      <c r="E41" s="136"/>
      <c r="F41" s="358"/>
      <c r="G41" s="359"/>
      <c r="H41" s="359"/>
      <c r="I41" s="359"/>
      <c r="J41" s="359"/>
      <c r="K41" s="359"/>
    </row>
    <row r="42" spans="1:11" ht="15" customHeight="1" x14ac:dyDescent="0.25">
      <c r="A42" s="90" t="s">
        <v>149</v>
      </c>
      <c r="B42" s="92" t="s">
        <v>131</v>
      </c>
      <c r="C42" s="88"/>
      <c r="D42" s="136"/>
      <c r="E42" s="136"/>
      <c r="F42" s="358"/>
      <c r="G42" s="359"/>
      <c r="H42" s="359"/>
      <c r="I42" s="359"/>
      <c r="J42" s="359"/>
      <c r="K42" s="359"/>
    </row>
    <row r="43" spans="1:11" ht="15" customHeight="1" x14ac:dyDescent="0.25">
      <c r="A43" s="90" t="s">
        <v>150</v>
      </c>
      <c r="B43" s="92" t="s">
        <v>133</v>
      </c>
      <c r="C43" s="88"/>
      <c r="D43" s="136"/>
      <c r="E43" s="136"/>
      <c r="F43" s="358"/>
      <c r="G43" s="359"/>
      <c r="H43" s="359"/>
      <c r="I43" s="359"/>
      <c r="J43" s="359"/>
      <c r="K43" s="359"/>
    </row>
    <row r="44" spans="1:11" ht="27" customHeight="1" x14ac:dyDescent="0.25">
      <c r="A44" s="622" t="s">
        <v>151</v>
      </c>
      <c r="B44" s="92" t="s">
        <v>115</v>
      </c>
      <c r="C44" s="88" t="s">
        <v>50</v>
      </c>
      <c r="D44" s="137"/>
      <c r="E44" s="137"/>
      <c r="F44" s="360"/>
      <c r="G44" s="360"/>
      <c r="H44" s="360"/>
      <c r="I44" s="360"/>
      <c r="J44" s="360"/>
      <c r="K44" s="360"/>
    </row>
    <row r="45" spans="1:11" s="64" customFormat="1" ht="15" customHeight="1" x14ac:dyDescent="0.25">
      <c r="A45" s="624"/>
      <c r="B45" s="92" t="s">
        <v>845</v>
      </c>
      <c r="C45" s="88"/>
      <c r="D45" s="422"/>
      <c r="E45" s="422"/>
      <c r="F45" s="423"/>
      <c r="G45" s="423"/>
      <c r="H45" s="423"/>
      <c r="I45" s="423"/>
      <c r="J45" s="423"/>
      <c r="K45" s="423"/>
    </row>
    <row r="46" spans="1:11" ht="15" customHeight="1" x14ac:dyDescent="0.25">
      <c r="A46" s="623"/>
      <c r="B46" s="92" t="s">
        <v>106</v>
      </c>
      <c r="C46" s="88" t="s">
        <v>50</v>
      </c>
      <c r="D46" s="136"/>
      <c r="E46" s="136"/>
      <c r="F46" s="357"/>
      <c r="G46" s="361"/>
      <c r="H46" s="361"/>
      <c r="I46" s="361"/>
      <c r="J46" s="361"/>
      <c r="K46" s="361"/>
    </row>
    <row r="47" spans="1:11" ht="15" customHeight="1" x14ac:dyDescent="0.25">
      <c r="A47" s="90" t="s">
        <v>152</v>
      </c>
      <c r="B47" s="92" t="s">
        <v>153</v>
      </c>
      <c r="C47" s="88" t="s">
        <v>50</v>
      </c>
      <c r="D47" s="133"/>
      <c r="E47" s="133"/>
      <c r="F47" s="254"/>
      <c r="G47" s="254"/>
      <c r="H47" s="254"/>
      <c r="I47" s="254"/>
      <c r="J47" s="254"/>
      <c r="K47" s="254"/>
    </row>
    <row r="48" spans="1:11" ht="15" customHeight="1" x14ac:dyDescent="0.25">
      <c r="A48" s="90" t="s">
        <v>154</v>
      </c>
      <c r="B48" s="92" t="s">
        <v>123</v>
      </c>
      <c r="C48" s="88" t="s">
        <v>50</v>
      </c>
      <c r="D48" s="133"/>
      <c r="E48" s="133"/>
      <c r="F48" s="254"/>
      <c r="G48" s="254"/>
      <c r="H48" s="254"/>
      <c r="I48" s="254"/>
      <c r="J48" s="254"/>
      <c r="K48" s="254"/>
    </row>
    <row r="49" spans="1:11" ht="15" customHeight="1" x14ac:dyDescent="0.25">
      <c r="A49" s="90" t="s">
        <v>155</v>
      </c>
      <c r="B49" s="92" t="s">
        <v>125</v>
      </c>
      <c r="C49" s="88" t="s">
        <v>50</v>
      </c>
      <c r="D49" s="136"/>
      <c r="E49" s="136"/>
      <c r="F49" s="358"/>
      <c r="G49" s="359"/>
      <c r="H49" s="359"/>
      <c r="I49" s="359"/>
      <c r="J49" s="359"/>
      <c r="K49" s="359"/>
    </row>
    <row r="50" spans="1:11" ht="15" customHeight="1" x14ac:dyDescent="0.25">
      <c r="A50" s="90" t="s">
        <v>156</v>
      </c>
      <c r="B50" s="92" t="s">
        <v>157</v>
      </c>
      <c r="C50" s="88" t="s">
        <v>50</v>
      </c>
      <c r="D50" s="133"/>
      <c r="E50" s="133"/>
      <c r="F50" s="254"/>
      <c r="G50" s="254"/>
      <c r="H50" s="254"/>
      <c r="I50" s="254"/>
      <c r="J50" s="254"/>
      <c r="K50" s="254"/>
    </row>
    <row r="51" spans="1:11" ht="15" customHeight="1" x14ac:dyDescent="0.25">
      <c r="A51" s="90" t="s">
        <v>158</v>
      </c>
      <c r="B51" s="92" t="s">
        <v>129</v>
      </c>
      <c r="C51" s="88" t="s">
        <v>50</v>
      </c>
      <c r="D51" s="93"/>
      <c r="E51" s="93"/>
      <c r="F51" s="362"/>
      <c r="G51" s="363"/>
      <c r="H51" s="363"/>
      <c r="I51" s="363"/>
      <c r="J51" s="363"/>
      <c r="K51" s="363"/>
    </row>
    <row r="52" spans="1:11" ht="15" customHeight="1" x14ac:dyDescent="0.25">
      <c r="A52" s="90" t="s">
        <v>159</v>
      </c>
      <c r="B52" s="92" t="s">
        <v>160</v>
      </c>
      <c r="C52" s="88" t="s">
        <v>50</v>
      </c>
      <c r="D52" s="93"/>
      <c r="E52" s="93"/>
      <c r="F52" s="362"/>
      <c r="G52" s="363"/>
      <c r="H52" s="363"/>
      <c r="I52" s="363"/>
      <c r="J52" s="363"/>
      <c r="K52" s="363"/>
    </row>
    <row r="53" spans="1:11" ht="15" customHeight="1" x14ac:dyDescent="0.25">
      <c r="A53" s="90" t="s">
        <v>161</v>
      </c>
      <c r="B53" s="92" t="s">
        <v>133</v>
      </c>
      <c r="C53" s="88" t="s">
        <v>50</v>
      </c>
      <c r="D53" s="93"/>
      <c r="E53" s="93"/>
      <c r="F53" s="362"/>
      <c r="G53" s="363"/>
      <c r="H53" s="363"/>
      <c r="I53" s="363"/>
      <c r="J53" s="363"/>
      <c r="K53" s="363"/>
    </row>
    <row r="54" spans="1:11" ht="15" customHeight="1" x14ac:dyDescent="0.25">
      <c r="A54" s="18" t="s">
        <v>83</v>
      </c>
      <c r="B54" s="17" t="s">
        <v>162</v>
      </c>
      <c r="C54" s="88"/>
      <c r="D54" s="93"/>
      <c r="E54" s="93"/>
      <c r="F54" s="362"/>
      <c r="G54" s="363"/>
      <c r="H54" s="363"/>
      <c r="I54" s="363"/>
      <c r="J54" s="363"/>
      <c r="K54" s="363"/>
    </row>
    <row r="55" spans="1:11" ht="38.25" x14ac:dyDescent="0.25">
      <c r="A55" s="622" t="s">
        <v>163</v>
      </c>
      <c r="B55" s="92" t="s">
        <v>841</v>
      </c>
      <c r="C55" s="88" t="s">
        <v>50</v>
      </c>
      <c r="D55" s="35"/>
      <c r="E55" s="35"/>
      <c r="F55" s="35"/>
      <c r="G55" s="35"/>
      <c r="H55" s="35"/>
      <c r="I55" s="35"/>
      <c r="J55" s="35"/>
      <c r="K55" s="35"/>
    </row>
    <row r="56" spans="1:11" ht="15" customHeight="1" x14ac:dyDescent="0.25">
      <c r="A56" s="623"/>
      <c r="B56" s="92" t="s">
        <v>106</v>
      </c>
      <c r="C56" s="88" t="s">
        <v>50</v>
      </c>
      <c r="D56" s="35"/>
      <c r="E56" s="35"/>
      <c r="F56" s="35"/>
      <c r="G56" s="35"/>
      <c r="H56" s="35"/>
      <c r="I56" s="35"/>
      <c r="J56" s="35"/>
      <c r="K56" s="35"/>
    </row>
    <row r="57" spans="1:11" ht="27" customHeight="1" x14ac:dyDescent="0.25">
      <c r="A57" s="622" t="s">
        <v>164</v>
      </c>
      <c r="B57" s="92" t="s">
        <v>165</v>
      </c>
      <c r="C57" s="88" t="s">
        <v>50</v>
      </c>
      <c r="D57" s="35"/>
      <c r="E57" s="35"/>
      <c r="F57" s="35"/>
      <c r="G57" s="35"/>
      <c r="H57" s="35"/>
      <c r="I57" s="35"/>
      <c r="J57" s="35"/>
      <c r="K57" s="35"/>
    </row>
    <row r="58" spans="1:11" ht="15" customHeight="1" x14ac:dyDescent="0.25">
      <c r="A58" s="623"/>
      <c r="B58" s="92" t="s">
        <v>106</v>
      </c>
      <c r="C58" s="88" t="s">
        <v>50</v>
      </c>
      <c r="D58" s="35"/>
      <c r="E58" s="35"/>
      <c r="F58" s="35"/>
      <c r="G58" s="35"/>
      <c r="H58" s="35"/>
      <c r="I58" s="35"/>
      <c r="J58" s="35"/>
      <c r="K58" s="35"/>
    </row>
    <row r="59" spans="1:11" ht="27" customHeight="1" x14ac:dyDescent="0.25">
      <c r="A59" s="622" t="s">
        <v>166</v>
      </c>
      <c r="B59" s="92" t="s">
        <v>167</v>
      </c>
      <c r="C59" s="88" t="s">
        <v>50</v>
      </c>
      <c r="D59" s="35"/>
      <c r="E59" s="35"/>
      <c r="F59" s="35"/>
      <c r="G59" s="35"/>
      <c r="H59" s="35"/>
      <c r="I59" s="35"/>
      <c r="J59" s="35"/>
      <c r="K59" s="35"/>
    </row>
    <row r="60" spans="1:11" ht="15" customHeight="1" x14ac:dyDescent="0.25">
      <c r="A60" s="623"/>
      <c r="B60" s="92" t="s">
        <v>106</v>
      </c>
      <c r="C60" s="88" t="s">
        <v>50</v>
      </c>
      <c r="D60" s="35"/>
      <c r="E60" s="35"/>
      <c r="F60" s="35"/>
      <c r="G60" s="35"/>
      <c r="H60" s="35"/>
      <c r="I60" s="35"/>
      <c r="J60" s="35"/>
      <c r="K60" s="35"/>
    </row>
    <row r="61" spans="1:11" ht="27" customHeight="1" x14ac:dyDescent="0.25">
      <c r="A61" s="622" t="s">
        <v>168</v>
      </c>
      <c r="B61" s="92" t="s">
        <v>169</v>
      </c>
      <c r="C61" s="88" t="s">
        <v>50</v>
      </c>
      <c r="D61" s="35"/>
      <c r="E61" s="35"/>
      <c r="F61" s="35"/>
      <c r="G61" s="35"/>
      <c r="H61" s="35"/>
      <c r="I61" s="35"/>
      <c r="J61" s="35"/>
      <c r="K61" s="35"/>
    </row>
    <row r="62" spans="1:11" ht="15" customHeight="1" x14ac:dyDescent="0.25">
      <c r="A62" s="623"/>
      <c r="B62" s="92" t="s">
        <v>106</v>
      </c>
      <c r="C62" s="88" t="s">
        <v>50</v>
      </c>
      <c r="D62" s="35"/>
      <c r="E62" s="35"/>
      <c r="F62" s="35"/>
      <c r="G62" s="35"/>
      <c r="H62" s="35"/>
      <c r="I62" s="35"/>
      <c r="J62" s="35"/>
      <c r="K62" s="35"/>
    </row>
    <row r="63" spans="1:11" ht="27" customHeight="1" x14ac:dyDescent="0.25">
      <c r="A63" s="622" t="s">
        <v>170</v>
      </c>
      <c r="B63" s="92" t="s">
        <v>171</v>
      </c>
      <c r="C63" s="88" t="s">
        <v>50</v>
      </c>
      <c r="D63" s="35"/>
      <c r="E63" s="35"/>
      <c r="F63" s="35"/>
      <c r="G63" s="35"/>
      <c r="H63" s="35"/>
      <c r="I63" s="35"/>
      <c r="J63" s="35"/>
      <c r="K63" s="35"/>
    </row>
    <row r="64" spans="1:11" ht="15" customHeight="1" x14ac:dyDescent="0.25">
      <c r="A64" s="623"/>
      <c r="B64" s="92" t="s">
        <v>106</v>
      </c>
      <c r="C64" s="88" t="s">
        <v>50</v>
      </c>
      <c r="D64" s="35"/>
      <c r="E64" s="35"/>
      <c r="F64" s="35"/>
      <c r="G64" s="35"/>
      <c r="H64" s="35"/>
      <c r="I64" s="35"/>
      <c r="J64" s="35"/>
      <c r="K64" s="35"/>
    </row>
  </sheetData>
  <mergeCells count="21">
    <mergeCell ref="A61:A62"/>
    <mergeCell ref="A63:A64"/>
    <mergeCell ref="A19:A20"/>
    <mergeCell ref="A22:A23"/>
    <mergeCell ref="A44:A46"/>
    <mergeCell ref="A55:A56"/>
    <mergeCell ref="A57:A58"/>
    <mergeCell ref="A59:A60"/>
    <mergeCell ref="A17:A18"/>
    <mergeCell ref="A1:K1"/>
    <mergeCell ref="A2:K2"/>
    <mergeCell ref="A3:K3"/>
    <mergeCell ref="A4:A5"/>
    <mergeCell ref="B4:B5"/>
    <mergeCell ref="C4:C5"/>
    <mergeCell ref="D4:K4"/>
    <mergeCell ref="A7:A8"/>
    <mergeCell ref="A9:A10"/>
    <mergeCell ref="A11:A12"/>
    <mergeCell ref="A13:A14"/>
    <mergeCell ref="A15:A16"/>
  </mergeCells>
  <pageMargins left="0.7" right="0.7" top="0.75" bottom="0.75" header="0.3" footer="0.3"/>
  <pageSetup paperSize="9" scale="57"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Лист37">
    <tabColor rgb="FF92D050"/>
    <pageSetUpPr fitToPage="1"/>
  </sheetPr>
  <dimension ref="A1:K32"/>
  <sheetViews>
    <sheetView view="pageBreakPreview" zoomScaleNormal="100" zoomScaleSheetLayoutView="100" workbookViewId="0">
      <pane ySplit="5" topLeftCell="A6" activePane="bottomLeft" state="frozen"/>
      <selection activeCell="G28" sqref="G28"/>
      <selection pane="bottomLeft" activeCell="G28" sqref="G28"/>
    </sheetView>
  </sheetViews>
  <sheetFormatPr defaultColWidth="8.85546875" defaultRowHeight="15" x14ac:dyDescent="0.25"/>
  <cols>
    <col min="1" max="1" width="6.85546875" style="69" customWidth="1"/>
    <col min="2" max="2" width="43" style="69" customWidth="1"/>
    <col min="3" max="10" width="11.28515625" style="69" customWidth="1"/>
    <col min="11" max="16384" width="8.85546875" style="69"/>
  </cols>
  <sheetData>
    <row r="1" spans="1:11" ht="30" customHeight="1" x14ac:dyDescent="0.25">
      <c r="A1" s="632" t="s">
        <v>1016</v>
      </c>
      <c r="B1" s="632"/>
      <c r="C1" s="632"/>
      <c r="D1" s="632"/>
      <c r="E1" s="632"/>
      <c r="F1" s="632"/>
      <c r="G1" s="632"/>
      <c r="H1" s="632"/>
      <c r="I1" s="632"/>
      <c r="J1" s="632"/>
    </row>
    <row r="2" spans="1:11" ht="15" customHeight="1" x14ac:dyDescent="0.25">
      <c r="A2" s="630" t="s">
        <v>172</v>
      </c>
      <c r="B2" s="630"/>
      <c r="C2" s="630"/>
      <c r="D2" s="630"/>
      <c r="E2" s="630"/>
      <c r="F2" s="630"/>
      <c r="G2" s="630"/>
      <c r="H2" s="630"/>
      <c r="I2" s="630"/>
      <c r="J2" s="630"/>
    </row>
    <row r="3" spans="1:11" ht="15" customHeight="1" x14ac:dyDescent="0.25">
      <c r="A3" s="631" t="s">
        <v>16</v>
      </c>
      <c r="B3" s="631"/>
      <c r="C3" s="631"/>
      <c r="D3" s="631"/>
      <c r="E3" s="631"/>
      <c r="F3" s="631"/>
      <c r="G3" s="631"/>
      <c r="H3" s="631"/>
      <c r="I3" s="631"/>
      <c r="J3" s="631"/>
      <c r="K3" s="104"/>
    </row>
    <row r="4" spans="1:11" ht="15" customHeight="1" x14ac:dyDescent="0.25">
      <c r="A4" s="633" t="s">
        <v>17</v>
      </c>
      <c r="B4" s="633" t="s">
        <v>173</v>
      </c>
      <c r="C4" s="628" t="s">
        <v>20</v>
      </c>
      <c r="D4" s="629"/>
      <c r="E4" s="629"/>
      <c r="F4" s="629"/>
      <c r="G4" s="629"/>
      <c r="H4" s="629"/>
      <c r="I4" s="629"/>
      <c r="J4" s="629"/>
    </row>
    <row r="5" spans="1:11" ht="27" customHeight="1" x14ac:dyDescent="0.25">
      <c r="A5" s="590"/>
      <c r="B5" s="590"/>
      <c r="C5" s="93">
        <v>2023</v>
      </c>
      <c r="D5" s="93">
        <v>2024</v>
      </c>
      <c r="E5" s="93">
        <v>2025</v>
      </c>
      <c r="F5" s="93">
        <v>2026</v>
      </c>
      <c r="G5" s="93">
        <v>2027</v>
      </c>
      <c r="H5" s="93">
        <v>2028</v>
      </c>
      <c r="I5" s="93">
        <v>2029</v>
      </c>
      <c r="J5" s="93">
        <v>2030</v>
      </c>
    </row>
    <row r="6" spans="1:11" ht="27" customHeight="1" x14ac:dyDescent="0.25">
      <c r="A6" s="91" t="s">
        <v>103</v>
      </c>
      <c r="B6" s="99" t="s">
        <v>174</v>
      </c>
      <c r="C6" s="248"/>
      <c r="D6" s="248"/>
      <c r="E6" s="248"/>
      <c r="F6" s="248"/>
      <c r="G6" s="248"/>
      <c r="H6" s="248"/>
      <c r="I6" s="248"/>
      <c r="J6" s="248"/>
    </row>
    <row r="7" spans="1:11" ht="15" customHeight="1" x14ac:dyDescent="0.25">
      <c r="A7" s="91" t="s">
        <v>75</v>
      </c>
      <c r="B7" s="99" t="s">
        <v>175</v>
      </c>
      <c r="C7" s="248"/>
      <c r="D7" s="248"/>
      <c r="E7" s="248"/>
      <c r="F7" s="248"/>
      <c r="G7" s="248"/>
      <c r="H7" s="248"/>
      <c r="I7" s="248"/>
      <c r="J7" s="248"/>
    </row>
    <row r="8" spans="1:11" ht="15" customHeight="1" x14ac:dyDescent="0.25">
      <c r="A8" s="82"/>
      <c r="B8" s="103" t="s">
        <v>65</v>
      </c>
      <c r="C8" s="249"/>
      <c r="D8" s="250"/>
      <c r="E8" s="250"/>
      <c r="F8" s="250"/>
      <c r="G8" s="250"/>
      <c r="H8" s="250"/>
      <c r="I8" s="250"/>
      <c r="J8" s="250"/>
    </row>
    <row r="9" spans="1:11" ht="15" customHeight="1" x14ac:dyDescent="0.25">
      <c r="A9" s="102" t="s">
        <v>176</v>
      </c>
      <c r="B9" s="101" t="s">
        <v>177</v>
      </c>
      <c r="C9" s="251"/>
      <c r="D9" s="251"/>
      <c r="E9" s="251"/>
      <c r="F9" s="251"/>
      <c r="G9" s="251"/>
      <c r="H9" s="251"/>
      <c r="I9" s="251"/>
      <c r="J9" s="251"/>
    </row>
    <row r="10" spans="1:11" ht="25.5" x14ac:dyDescent="0.25">
      <c r="A10" s="91" t="s">
        <v>178</v>
      </c>
      <c r="B10" s="99" t="s">
        <v>179</v>
      </c>
      <c r="C10" s="248"/>
      <c r="D10" s="248"/>
      <c r="E10" s="248"/>
      <c r="F10" s="248"/>
      <c r="G10" s="248"/>
      <c r="H10" s="248"/>
      <c r="I10" s="248"/>
      <c r="J10" s="248"/>
    </row>
    <row r="11" spans="1:11" ht="15" customHeight="1" x14ac:dyDescent="0.25">
      <c r="A11" s="91" t="s">
        <v>180</v>
      </c>
      <c r="B11" s="99" t="s">
        <v>181</v>
      </c>
      <c r="C11" s="248"/>
      <c r="D11" s="248"/>
      <c r="E11" s="248"/>
      <c r="F11" s="248"/>
      <c r="G11" s="248"/>
      <c r="H11" s="248"/>
      <c r="I11" s="248"/>
      <c r="J11" s="248"/>
    </row>
    <row r="12" spans="1:11" x14ac:dyDescent="0.25">
      <c r="A12" s="91" t="s">
        <v>182</v>
      </c>
      <c r="B12" s="19" t="s">
        <v>855</v>
      </c>
      <c r="C12" s="252"/>
      <c r="D12" s="252"/>
      <c r="E12" s="252"/>
      <c r="F12" s="252"/>
      <c r="G12" s="252"/>
      <c r="H12" s="252"/>
      <c r="I12" s="252"/>
      <c r="J12" s="252"/>
    </row>
    <row r="13" spans="1:11" x14ac:dyDescent="0.25">
      <c r="A13" s="91" t="s">
        <v>183</v>
      </c>
      <c r="B13" s="19" t="s">
        <v>184</v>
      </c>
      <c r="C13" s="252"/>
      <c r="D13" s="253"/>
      <c r="E13" s="253"/>
      <c r="F13" s="253"/>
      <c r="G13" s="253"/>
      <c r="H13" s="253"/>
      <c r="I13" s="253"/>
      <c r="J13" s="253"/>
    </row>
    <row r="14" spans="1:11" ht="15" customHeight="1" x14ac:dyDescent="0.25">
      <c r="A14" s="91" t="s">
        <v>77</v>
      </c>
      <c r="B14" s="99" t="s">
        <v>185</v>
      </c>
      <c r="C14" s="252"/>
      <c r="D14" s="252"/>
      <c r="E14" s="252"/>
      <c r="F14" s="252"/>
      <c r="G14" s="252"/>
      <c r="H14" s="252"/>
      <c r="I14" s="252"/>
      <c r="J14" s="252"/>
    </row>
    <row r="15" spans="1:11" ht="15" customHeight="1" x14ac:dyDescent="0.25">
      <c r="A15" s="91" t="s">
        <v>79</v>
      </c>
      <c r="B15" s="99" t="s">
        <v>186</v>
      </c>
      <c r="C15" s="252"/>
      <c r="D15" s="252"/>
      <c r="E15" s="252"/>
      <c r="F15" s="252"/>
      <c r="G15" s="252"/>
      <c r="H15" s="252"/>
      <c r="I15" s="252"/>
      <c r="J15" s="252"/>
    </row>
    <row r="16" spans="1:11" ht="25.5" x14ac:dyDescent="0.25">
      <c r="A16" s="91" t="s">
        <v>114</v>
      </c>
      <c r="B16" s="99" t="s">
        <v>187</v>
      </c>
      <c r="C16" s="254"/>
      <c r="D16" s="254"/>
      <c r="E16" s="254"/>
      <c r="F16" s="254"/>
      <c r="G16" s="254"/>
      <c r="H16" s="254"/>
      <c r="I16" s="254"/>
      <c r="J16" s="254"/>
    </row>
    <row r="17" spans="1:10" ht="15" customHeight="1" x14ac:dyDescent="0.25">
      <c r="A17" s="91" t="s">
        <v>116</v>
      </c>
      <c r="B17" s="99" t="s">
        <v>188</v>
      </c>
      <c r="C17" s="252"/>
      <c r="D17" s="255"/>
      <c r="E17" s="255"/>
      <c r="F17" s="255"/>
      <c r="G17" s="255"/>
      <c r="H17" s="255"/>
      <c r="I17" s="255"/>
      <c r="J17" s="255"/>
    </row>
    <row r="18" spans="1:10" ht="15" customHeight="1" x14ac:dyDescent="0.25">
      <c r="A18" s="82"/>
      <c r="B18" s="103" t="s">
        <v>65</v>
      </c>
      <c r="C18" s="256"/>
      <c r="D18" s="257"/>
      <c r="E18" s="257"/>
      <c r="F18" s="257"/>
      <c r="G18" s="257"/>
      <c r="H18" s="257"/>
      <c r="I18" s="257"/>
      <c r="J18" s="257"/>
    </row>
    <row r="19" spans="1:10" ht="15" customHeight="1" x14ac:dyDescent="0.25">
      <c r="A19" s="102" t="s">
        <v>189</v>
      </c>
      <c r="B19" s="101" t="s">
        <v>190</v>
      </c>
      <c r="C19" s="258"/>
      <c r="D19" s="258"/>
      <c r="E19" s="258"/>
      <c r="F19" s="258"/>
      <c r="G19" s="258"/>
      <c r="H19" s="258"/>
      <c r="I19" s="258"/>
      <c r="J19" s="258"/>
    </row>
    <row r="20" spans="1:10" ht="15" customHeight="1" x14ac:dyDescent="0.25">
      <c r="A20" s="91" t="s">
        <v>191</v>
      </c>
      <c r="B20" s="99" t="s">
        <v>192</v>
      </c>
      <c r="C20" s="259"/>
      <c r="D20" s="259"/>
      <c r="E20" s="259"/>
      <c r="F20" s="259"/>
      <c r="G20" s="259"/>
      <c r="H20" s="259"/>
      <c r="I20" s="259"/>
      <c r="J20" s="259"/>
    </row>
    <row r="21" spans="1:10" ht="15" customHeight="1" x14ac:dyDescent="0.25">
      <c r="A21" s="91" t="s">
        <v>193</v>
      </c>
      <c r="B21" s="99" t="s">
        <v>194</v>
      </c>
      <c r="C21" s="252"/>
      <c r="D21" s="253"/>
      <c r="E21" s="253"/>
      <c r="F21" s="253"/>
      <c r="G21" s="253"/>
      <c r="H21" s="253"/>
      <c r="I21" s="253"/>
      <c r="J21" s="253"/>
    </row>
    <row r="22" spans="1:10" ht="15" customHeight="1" x14ac:dyDescent="0.25">
      <c r="A22" s="91" t="s">
        <v>195</v>
      </c>
      <c r="B22" s="99" t="s">
        <v>196</v>
      </c>
      <c r="C22" s="252"/>
      <c r="D22" s="253"/>
      <c r="E22" s="253"/>
      <c r="F22" s="253"/>
      <c r="G22" s="253"/>
      <c r="H22" s="253"/>
      <c r="I22" s="253"/>
      <c r="J22" s="253"/>
    </row>
    <row r="23" spans="1:10" ht="15" customHeight="1" x14ac:dyDescent="0.25">
      <c r="A23" s="91" t="s">
        <v>197</v>
      </c>
      <c r="B23" s="99" t="s">
        <v>198</v>
      </c>
      <c r="C23" s="252"/>
      <c r="D23" s="252"/>
      <c r="E23" s="252"/>
      <c r="F23" s="252"/>
      <c r="G23" s="252"/>
      <c r="H23" s="252"/>
      <c r="I23" s="252"/>
      <c r="J23" s="252"/>
    </row>
    <row r="24" spans="1:10" ht="15" customHeight="1" x14ac:dyDescent="0.25">
      <c r="A24" s="91" t="s">
        <v>462</v>
      </c>
      <c r="B24" s="100" t="s">
        <v>465</v>
      </c>
      <c r="C24" s="252"/>
      <c r="D24" s="252"/>
      <c r="E24" s="252"/>
      <c r="F24" s="252"/>
      <c r="G24" s="252"/>
      <c r="H24" s="252"/>
      <c r="I24" s="252"/>
      <c r="J24" s="252"/>
    </row>
    <row r="25" spans="1:10" ht="15" customHeight="1" x14ac:dyDescent="0.25">
      <c r="A25" s="91" t="s">
        <v>463</v>
      </c>
      <c r="B25" s="100" t="s">
        <v>466</v>
      </c>
      <c r="C25" s="252"/>
      <c r="D25" s="252"/>
      <c r="E25" s="252"/>
      <c r="F25" s="252"/>
      <c r="G25" s="252"/>
      <c r="H25" s="252"/>
      <c r="I25" s="252"/>
      <c r="J25" s="252"/>
    </row>
    <row r="26" spans="1:10" ht="15" customHeight="1" x14ac:dyDescent="0.25">
      <c r="A26" s="91" t="s">
        <v>464</v>
      </c>
      <c r="B26" s="100" t="s">
        <v>467</v>
      </c>
      <c r="C26" s="252"/>
      <c r="D26" s="252"/>
      <c r="E26" s="252"/>
      <c r="F26" s="252"/>
      <c r="G26" s="252"/>
      <c r="H26" s="252"/>
      <c r="I26" s="252"/>
      <c r="J26" s="252"/>
    </row>
    <row r="27" spans="1:10" ht="15" customHeight="1" x14ac:dyDescent="0.25">
      <c r="A27" s="91" t="s">
        <v>81</v>
      </c>
      <c r="B27" s="99" t="s">
        <v>199</v>
      </c>
      <c r="C27" s="252"/>
      <c r="D27" s="253"/>
      <c r="E27" s="253"/>
      <c r="F27" s="253"/>
      <c r="G27" s="253"/>
      <c r="H27" s="253"/>
      <c r="I27" s="253"/>
      <c r="J27" s="253"/>
    </row>
    <row r="28" spans="1:10" ht="15" customHeight="1" x14ac:dyDescent="0.25">
      <c r="A28" s="91" t="s">
        <v>119</v>
      </c>
      <c r="B28" s="99" t="s">
        <v>200</v>
      </c>
      <c r="C28" s="252"/>
      <c r="D28" s="252"/>
      <c r="E28" s="252"/>
      <c r="F28" s="252"/>
      <c r="G28" s="252"/>
      <c r="H28" s="252"/>
      <c r="I28" s="252"/>
      <c r="J28" s="252"/>
    </row>
    <row r="29" spans="1:10" ht="15" customHeight="1" x14ac:dyDescent="0.25">
      <c r="A29" s="91" t="s">
        <v>134</v>
      </c>
      <c r="B29" s="99" t="s">
        <v>92</v>
      </c>
      <c r="C29" s="252"/>
      <c r="D29" s="252"/>
      <c r="E29" s="252"/>
      <c r="F29" s="252"/>
      <c r="G29" s="252"/>
      <c r="H29" s="252"/>
      <c r="I29" s="252"/>
      <c r="J29" s="252"/>
    </row>
    <row r="30" spans="1:10" ht="15" customHeight="1" x14ac:dyDescent="0.25">
      <c r="A30" s="91"/>
      <c r="B30" s="99" t="s">
        <v>65</v>
      </c>
      <c r="C30" s="252"/>
      <c r="D30" s="253"/>
      <c r="E30" s="253"/>
      <c r="F30" s="253"/>
      <c r="G30" s="253"/>
      <c r="H30" s="253"/>
      <c r="I30" s="253"/>
      <c r="J30" s="253"/>
    </row>
    <row r="31" spans="1:10" ht="15" customHeight="1" x14ac:dyDescent="0.25">
      <c r="A31" s="91" t="s">
        <v>136</v>
      </c>
      <c r="B31" s="99" t="s">
        <v>201</v>
      </c>
      <c r="C31" s="252"/>
      <c r="D31" s="252"/>
      <c r="E31" s="252"/>
      <c r="F31" s="252"/>
      <c r="G31" s="252"/>
      <c r="H31" s="252"/>
      <c r="I31" s="252"/>
      <c r="J31" s="252"/>
    </row>
    <row r="32" spans="1:10" ht="15" customHeight="1" x14ac:dyDescent="0.25">
      <c r="A32" s="91" t="s">
        <v>137</v>
      </c>
      <c r="B32" s="99" t="s">
        <v>202</v>
      </c>
      <c r="C32" s="252"/>
      <c r="D32" s="252"/>
      <c r="E32" s="252"/>
      <c r="F32" s="252"/>
      <c r="G32" s="252"/>
      <c r="H32" s="252"/>
      <c r="I32" s="252"/>
      <c r="J32" s="252"/>
    </row>
  </sheetData>
  <mergeCells count="6">
    <mergeCell ref="A1:J1"/>
    <mergeCell ref="A2:J2"/>
    <mergeCell ref="A3:J3"/>
    <mergeCell ref="A4:A5"/>
    <mergeCell ref="B4:B5"/>
    <mergeCell ref="C4:J4"/>
  </mergeCells>
  <pageMargins left="0.7" right="0.7" top="0.75" bottom="0.75" header="0.3" footer="0.3"/>
  <pageSetup paperSize="9" scale="92"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Лист38">
    <tabColor rgb="FFFFC000"/>
    <pageSetUpPr fitToPage="1"/>
  </sheetPr>
  <dimension ref="A1:O57"/>
  <sheetViews>
    <sheetView view="pageBreakPreview" zoomScaleNormal="100" zoomScaleSheetLayoutView="100" workbookViewId="0">
      <pane ySplit="5" topLeftCell="A6" activePane="bottomLeft" state="frozen"/>
      <selection activeCell="G28" sqref="G28"/>
      <selection pane="bottomLeft" activeCell="G28" sqref="G28"/>
    </sheetView>
  </sheetViews>
  <sheetFormatPr defaultRowHeight="15" x14ac:dyDescent="0.25"/>
  <cols>
    <col min="1" max="1" width="4.140625" customWidth="1"/>
    <col min="2" max="2" width="63.28515625" customWidth="1"/>
    <col min="3" max="3" width="10.85546875" customWidth="1"/>
    <col min="4" max="4" width="10.42578125" customWidth="1"/>
    <col min="5" max="5" width="12.5703125" customWidth="1"/>
    <col min="6" max="6" width="13.28515625" customWidth="1"/>
    <col min="7" max="7" width="14" customWidth="1"/>
    <col min="8" max="8" width="11.85546875" customWidth="1"/>
    <col min="9" max="9" width="11.5703125" customWidth="1"/>
    <col min="10" max="10" width="12.85546875" customWidth="1"/>
  </cols>
  <sheetData>
    <row r="1" spans="1:12" ht="30" customHeight="1" x14ac:dyDescent="0.25">
      <c r="A1" s="593" t="s">
        <v>1017</v>
      </c>
      <c r="B1" s="593"/>
      <c r="C1" s="593"/>
      <c r="D1" s="593"/>
      <c r="E1" s="593"/>
      <c r="F1" s="593"/>
      <c r="G1" s="593"/>
      <c r="H1" s="593"/>
      <c r="I1" s="593"/>
      <c r="J1" s="593"/>
    </row>
    <row r="2" spans="1:12" ht="15" customHeight="1" x14ac:dyDescent="0.25">
      <c r="A2" s="635" t="s">
        <v>203</v>
      </c>
      <c r="B2" s="635"/>
      <c r="C2" s="635"/>
      <c r="D2" s="635"/>
      <c r="E2" s="635"/>
      <c r="F2" s="635"/>
      <c r="G2" s="635"/>
      <c r="H2" s="635"/>
      <c r="I2" s="635"/>
      <c r="J2" s="635"/>
    </row>
    <row r="3" spans="1:12" ht="15" customHeight="1" x14ac:dyDescent="0.25">
      <c r="A3" s="636" t="s">
        <v>16</v>
      </c>
      <c r="B3" s="636"/>
      <c r="C3" s="636"/>
      <c r="D3" s="636"/>
      <c r="E3" s="636"/>
      <c r="F3" s="636"/>
      <c r="G3" s="636"/>
      <c r="H3" s="636"/>
      <c r="I3" s="636"/>
      <c r="J3" s="636"/>
    </row>
    <row r="4" spans="1:12" ht="27" customHeight="1" x14ac:dyDescent="0.25">
      <c r="A4" s="626" t="s">
        <v>17</v>
      </c>
      <c r="B4" s="626" t="s">
        <v>40</v>
      </c>
      <c r="C4" s="621" t="s">
        <v>204</v>
      </c>
      <c r="D4" s="621"/>
      <c r="E4" s="621"/>
      <c r="F4" s="621"/>
      <c r="G4" s="621"/>
      <c r="H4" s="621"/>
      <c r="I4" s="621"/>
      <c r="J4" s="621"/>
    </row>
    <row r="5" spans="1:12" ht="27" customHeight="1" x14ac:dyDescent="0.25">
      <c r="A5" s="627"/>
      <c r="B5" s="627"/>
      <c r="C5" s="536">
        <v>2023</v>
      </c>
      <c r="D5" s="536">
        <v>2024</v>
      </c>
      <c r="E5" s="537">
        <v>2025</v>
      </c>
      <c r="F5" s="537">
        <v>2026</v>
      </c>
      <c r="G5" s="536">
        <v>2027</v>
      </c>
      <c r="H5" s="536">
        <v>2028</v>
      </c>
      <c r="I5" s="537">
        <v>2029</v>
      </c>
      <c r="J5" s="537">
        <v>2030</v>
      </c>
    </row>
    <row r="6" spans="1:12" ht="15" customHeight="1" x14ac:dyDescent="0.25">
      <c r="A6" s="14">
        <v>1</v>
      </c>
      <c r="B6" s="4" t="s">
        <v>205</v>
      </c>
      <c r="C6" s="45"/>
      <c r="D6" s="45"/>
      <c r="E6" s="45"/>
      <c r="F6" s="45"/>
      <c r="G6" s="45"/>
      <c r="H6" s="45"/>
      <c r="I6" s="45"/>
      <c r="J6" s="45"/>
    </row>
    <row r="7" spans="1:12" ht="15" customHeight="1" x14ac:dyDescent="0.25">
      <c r="A7" s="634" t="s">
        <v>75</v>
      </c>
      <c r="B7" s="4" t="s">
        <v>206</v>
      </c>
      <c r="C7" s="41"/>
      <c r="D7" s="41"/>
      <c r="E7" s="41"/>
      <c r="F7" s="41"/>
      <c r="G7" s="41"/>
      <c r="H7" s="41"/>
      <c r="I7" s="41"/>
      <c r="J7" s="41"/>
    </row>
    <row r="8" spans="1:12" ht="15" customHeight="1" x14ac:dyDescent="0.25">
      <c r="A8" s="634"/>
      <c r="B8" s="4" t="s">
        <v>207</v>
      </c>
      <c r="C8" s="399"/>
      <c r="D8" s="399"/>
      <c r="E8" s="399"/>
      <c r="F8" s="399"/>
      <c r="G8" s="399"/>
      <c r="H8" s="399"/>
      <c r="I8" s="399"/>
      <c r="J8" s="399"/>
      <c r="L8" s="158"/>
    </row>
    <row r="9" spans="1:12" ht="15" customHeight="1" x14ac:dyDescent="0.25">
      <c r="A9" s="634"/>
      <c r="B9" s="4" t="s">
        <v>208</v>
      </c>
      <c r="C9" s="41"/>
      <c r="D9" s="41"/>
      <c r="E9" s="41"/>
      <c r="F9" s="41"/>
      <c r="G9" s="41"/>
      <c r="H9" s="41"/>
      <c r="I9" s="41"/>
      <c r="J9" s="41"/>
    </row>
    <row r="10" spans="1:12" ht="15" customHeight="1" x14ac:dyDescent="0.25">
      <c r="A10" s="634" t="s">
        <v>77</v>
      </c>
      <c r="B10" s="4" t="s">
        <v>209</v>
      </c>
      <c r="C10" s="41"/>
      <c r="D10" s="41"/>
      <c r="E10" s="41"/>
      <c r="F10" s="41"/>
      <c r="G10" s="41"/>
      <c r="H10" s="41"/>
      <c r="I10" s="41"/>
      <c r="J10" s="41"/>
    </row>
    <row r="11" spans="1:12" ht="15" customHeight="1" x14ac:dyDescent="0.25">
      <c r="A11" s="634"/>
      <c r="B11" s="4" t="s">
        <v>210</v>
      </c>
      <c r="C11" s="242"/>
      <c r="D11" s="242"/>
      <c r="E11" s="242"/>
      <c r="F11" s="242"/>
      <c r="G11" s="242"/>
      <c r="H11" s="242"/>
      <c r="I11" s="242"/>
      <c r="J11" s="242"/>
    </row>
    <row r="12" spans="1:12" ht="15" customHeight="1" x14ac:dyDescent="0.25">
      <c r="A12" s="634"/>
      <c r="B12" s="4" t="s">
        <v>211</v>
      </c>
      <c r="C12" s="41"/>
      <c r="D12" s="41"/>
      <c r="E12" s="41"/>
      <c r="F12" s="41"/>
      <c r="G12" s="41"/>
      <c r="H12" s="41"/>
      <c r="I12" s="41"/>
      <c r="J12" s="41"/>
    </row>
    <row r="13" spans="1:12" ht="15" customHeight="1" x14ac:dyDescent="0.25">
      <c r="A13" s="634" t="s">
        <v>79</v>
      </c>
      <c r="B13" s="4" t="s">
        <v>212</v>
      </c>
      <c r="C13" s="41"/>
      <c r="D13" s="41"/>
      <c r="E13" s="41"/>
      <c r="F13" s="41"/>
      <c r="G13" s="41"/>
      <c r="H13" s="41"/>
      <c r="I13" s="41"/>
      <c r="J13" s="41"/>
    </row>
    <row r="14" spans="1:12" ht="15" customHeight="1" x14ac:dyDescent="0.25">
      <c r="A14" s="634"/>
      <c r="B14" s="4" t="s">
        <v>213</v>
      </c>
      <c r="C14" s="399"/>
      <c r="D14" s="399"/>
      <c r="E14" s="399"/>
      <c r="F14" s="399"/>
      <c r="G14" s="399"/>
      <c r="H14" s="399"/>
      <c r="I14" s="399"/>
      <c r="J14" s="399"/>
    </row>
    <row r="15" spans="1:12" ht="15" customHeight="1" x14ac:dyDescent="0.25">
      <c r="A15" s="634"/>
      <c r="B15" s="4" t="s">
        <v>211</v>
      </c>
      <c r="C15" s="41"/>
      <c r="D15" s="41"/>
      <c r="E15" s="41"/>
      <c r="F15" s="41"/>
      <c r="G15" s="41"/>
      <c r="H15" s="41"/>
      <c r="I15" s="41"/>
      <c r="J15" s="41"/>
    </row>
    <row r="16" spans="1:12" ht="15" customHeight="1" x14ac:dyDescent="0.25">
      <c r="A16" s="634" t="s">
        <v>114</v>
      </c>
      <c r="B16" s="4" t="s">
        <v>214</v>
      </c>
      <c r="C16" s="108"/>
      <c r="D16" s="108"/>
      <c r="E16" s="108"/>
      <c r="F16" s="108"/>
      <c r="G16" s="108"/>
      <c r="H16" s="108"/>
      <c r="I16" s="108"/>
      <c r="J16" s="108"/>
    </row>
    <row r="17" spans="1:10" ht="15" customHeight="1" x14ac:dyDescent="0.25">
      <c r="A17" s="634"/>
      <c r="B17" s="4" t="s">
        <v>215</v>
      </c>
      <c r="C17" s="108"/>
      <c r="D17" s="108"/>
      <c r="E17" s="108"/>
      <c r="F17" s="108"/>
      <c r="G17" s="108"/>
      <c r="H17" s="108"/>
      <c r="I17" s="108"/>
      <c r="J17" s="108"/>
    </row>
    <row r="18" spans="1:10" ht="15" customHeight="1" x14ac:dyDescent="0.25">
      <c r="A18" s="634"/>
      <c r="B18" s="4" t="s">
        <v>211</v>
      </c>
      <c r="C18" s="108"/>
      <c r="D18" s="108"/>
      <c r="E18" s="108"/>
      <c r="F18" s="108"/>
      <c r="G18" s="108"/>
      <c r="H18" s="108"/>
      <c r="I18" s="108"/>
      <c r="J18" s="108"/>
    </row>
    <row r="19" spans="1:10" ht="15" customHeight="1" x14ac:dyDescent="0.25">
      <c r="A19" s="538" t="s">
        <v>116</v>
      </c>
      <c r="B19" s="4" t="s">
        <v>216</v>
      </c>
      <c r="C19" s="108"/>
      <c r="D19" s="108"/>
      <c r="E19" s="108"/>
      <c r="F19" s="108"/>
      <c r="G19" s="108"/>
      <c r="H19" s="108"/>
      <c r="I19" s="108"/>
      <c r="J19" s="108"/>
    </row>
    <row r="20" spans="1:10" ht="15" customHeight="1" x14ac:dyDescent="0.25">
      <c r="A20" s="634" t="s">
        <v>217</v>
      </c>
      <c r="B20" s="4" t="s">
        <v>218</v>
      </c>
      <c r="C20" s="108"/>
      <c r="D20" s="108"/>
      <c r="E20" s="108"/>
      <c r="F20" s="108"/>
      <c r="G20" s="108"/>
      <c r="H20" s="108"/>
      <c r="I20" s="108"/>
      <c r="J20" s="108"/>
    </row>
    <row r="21" spans="1:10" ht="15" customHeight="1" x14ac:dyDescent="0.25">
      <c r="A21" s="634"/>
      <c r="B21" s="4" t="s">
        <v>219</v>
      </c>
      <c r="C21" s="399"/>
      <c r="D21" s="399"/>
      <c r="E21" s="399"/>
      <c r="F21" s="399"/>
      <c r="G21" s="399"/>
      <c r="H21" s="399"/>
      <c r="I21" s="399"/>
      <c r="J21" s="399"/>
    </row>
    <row r="22" spans="1:10" ht="15" customHeight="1" x14ac:dyDescent="0.25">
      <c r="A22" s="634"/>
      <c r="B22" s="4" t="s">
        <v>220</v>
      </c>
      <c r="C22" s="41"/>
      <c r="D22" s="41"/>
      <c r="E22" s="41"/>
      <c r="F22" s="41"/>
      <c r="G22" s="41"/>
      <c r="H22" s="41"/>
      <c r="I22" s="41"/>
      <c r="J22" s="41"/>
    </row>
    <row r="23" spans="1:10" ht="15" customHeight="1" x14ac:dyDescent="0.25">
      <c r="A23" s="538" t="s">
        <v>221</v>
      </c>
      <c r="B23" s="4" t="s">
        <v>194</v>
      </c>
      <c r="C23" s="108"/>
      <c r="D23" s="108"/>
      <c r="E23" s="108"/>
      <c r="F23" s="108"/>
      <c r="G23" s="108"/>
      <c r="H23" s="108"/>
      <c r="I23" s="108"/>
      <c r="J23" s="108"/>
    </row>
    <row r="24" spans="1:10" ht="15" customHeight="1" x14ac:dyDescent="0.25">
      <c r="A24" s="538" t="s">
        <v>222</v>
      </c>
      <c r="B24" s="4" t="s">
        <v>194</v>
      </c>
      <c r="C24" s="108"/>
      <c r="D24" s="108"/>
      <c r="E24" s="108"/>
      <c r="F24" s="108"/>
      <c r="G24" s="108"/>
      <c r="H24" s="108"/>
      <c r="I24" s="108"/>
      <c r="J24" s="108"/>
    </row>
    <row r="25" spans="1:10" ht="15" customHeight="1" x14ac:dyDescent="0.25">
      <c r="A25" s="538" t="s">
        <v>223</v>
      </c>
      <c r="B25" s="4" t="s">
        <v>224</v>
      </c>
      <c r="C25" s="395"/>
      <c r="D25" s="108"/>
      <c r="E25" s="108"/>
      <c r="F25" s="108"/>
      <c r="G25" s="108"/>
      <c r="H25" s="108"/>
      <c r="I25" s="108"/>
      <c r="J25" s="108"/>
    </row>
    <row r="26" spans="1:10" ht="15" customHeight="1" x14ac:dyDescent="0.25">
      <c r="A26" s="538" t="s">
        <v>225</v>
      </c>
      <c r="B26" s="4" t="s">
        <v>226</v>
      </c>
      <c r="C26" s="61"/>
      <c r="D26" s="61"/>
      <c r="E26" s="61"/>
      <c r="F26" s="61"/>
      <c r="G26" s="61"/>
      <c r="H26" s="61"/>
      <c r="I26" s="61"/>
      <c r="J26" s="61"/>
    </row>
    <row r="27" spans="1:10" ht="15" hidden="1" customHeight="1" x14ac:dyDescent="0.25">
      <c r="A27" s="336"/>
      <c r="B27" s="321" t="s">
        <v>1005</v>
      </c>
      <c r="C27" s="397"/>
      <c r="D27" s="397"/>
      <c r="E27" s="397"/>
      <c r="F27" s="397"/>
      <c r="G27" s="397"/>
      <c r="H27" s="397"/>
      <c r="I27" s="397"/>
      <c r="J27" s="397"/>
    </row>
    <row r="28" spans="1:10" ht="15" hidden="1" customHeight="1" x14ac:dyDescent="0.25">
      <c r="A28" s="336"/>
      <c r="B28" s="321" t="s">
        <v>1004</v>
      </c>
      <c r="C28" s="397"/>
      <c r="D28" s="397"/>
      <c r="E28" s="397"/>
      <c r="F28" s="397"/>
      <c r="G28" s="397"/>
      <c r="H28" s="397"/>
      <c r="I28" s="397"/>
      <c r="J28" s="397"/>
    </row>
    <row r="29" spans="1:10" ht="15" hidden="1" customHeight="1" x14ac:dyDescent="0.25">
      <c r="A29" s="336"/>
      <c r="B29" s="321" t="s">
        <v>1003</v>
      </c>
      <c r="C29" s="397"/>
      <c r="D29" s="397"/>
      <c r="E29" s="397"/>
      <c r="F29" s="397"/>
      <c r="G29" s="397"/>
      <c r="H29" s="397"/>
      <c r="I29" s="397"/>
      <c r="J29" s="397"/>
    </row>
    <row r="30" spans="1:10" ht="15" customHeight="1" x14ac:dyDescent="0.25">
      <c r="A30" s="538" t="s">
        <v>227</v>
      </c>
      <c r="B30" s="4" t="s">
        <v>461</v>
      </c>
      <c r="C30" s="412"/>
      <c r="D30" s="412"/>
      <c r="E30" s="412"/>
      <c r="F30" s="412"/>
      <c r="G30" s="412"/>
      <c r="H30" s="412"/>
      <c r="I30" s="412"/>
      <c r="J30" s="412"/>
    </row>
    <row r="31" spans="1:10" s="34" customFormat="1" ht="15" customHeight="1" x14ac:dyDescent="0.25">
      <c r="A31" s="39" t="s">
        <v>228</v>
      </c>
      <c r="B31" s="40" t="s">
        <v>248</v>
      </c>
      <c r="C31" s="149"/>
      <c r="D31" s="149"/>
      <c r="E31" s="149"/>
      <c r="F31" s="149"/>
      <c r="G31" s="149"/>
      <c r="H31" s="149"/>
      <c r="I31" s="149"/>
      <c r="J31" s="149"/>
    </row>
    <row r="32" spans="1:10" ht="15" customHeight="1" x14ac:dyDescent="0.25">
      <c r="A32" s="538" t="s">
        <v>81</v>
      </c>
      <c r="B32" s="4" t="s">
        <v>229</v>
      </c>
      <c r="C32" s="108"/>
      <c r="D32" s="108"/>
      <c r="E32" s="108"/>
      <c r="F32" s="108"/>
      <c r="G32" s="398"/>
      <c r="H32" s="398"/>
      <c r="I32" s="398"/>
      <c r="J32" s="398"/>
    </row>
    <row r="33" spans="1:10" ht="15" customHeight="1" x14ac:dyDescent="0.25">
      <c r="A33" s="634" t="s">
        <v>119</v>
      </c>
      <c r="B33" s="4" t="s">
        <v>230</v>
      </c>
      <c r="C33" s="108"/>
      <c r="D33" s="108"/>
      <c r="E33" s="108"/>
      <c r="F33" s="108"/>
      <c r="G33" s="108"/>
      <c r="H33" s="108"/>
      <c r="I33" s="108"/>
      <c r="J33" s="108"/>
    </row>
    <row r="34" spans="1:10" ht="15" customHeight="1" x14ac:dyDescent="0.25">
      <c r="A34" s="634"/>
      <c r="B34" s="4" t="s">
        <v>231</v>
      </c>
      <c r="C34" s="399"/>
      <c r="D34" s="399"/>
      <c r="E34" s="399"/>
      <c r="F34" s="399"/>
      <c r="G34" s="399"/>
      <c r="H34" s="399"/>
      <c r="I34" s="399"/>
      <c r="J34" s="399"/>
    </row>
    <row r="35" spans="1:10" ht="15" customHeight="1" x14ac:dyDescent="0.25">
      <c r="A35" s="634"/>
      <c r="B35" s="4" t="s">
        <v>232</v>
      </c>
      <c r="C35" s="61"/>
      <c r="D35" s="61"/>
      <c r="E35" s="61"/>
      <c r="F35" s="61"/>
      <c r="G35" s="61"/>
      <c r="H35" s="61"/>
      <c r="I35" s="61"/>
      <c r="J35" s="61"/>
    </row>
    <row r="36" spans="1:10" ht="15" customHeight="1" x14ac:dyDescent="0.25">
      <c r="A36" s="538" t="s">
        <v>134</v>
      </c>
      <c r="B36" s="4" t="s">
        <v>233</v>
      </c>
      <c r="C36" s="108"/>
      <c r="D36" s="108"/>
      <c r="E36" s="108"/>
      <c r="F36" s="108"/>
      <c r="G36" s="398"/>
      <c r="H36" s="398"/>
      <c r="I36" s="398"/>
      <c r="J36" s="398"/>
    </row>
    <row r="37" spans="1:10" ht="15" customHeight="1" x14ac:dyDescent="0.25">
      <c r="A37" s="634" t="s">
        <v>142</v>
      </c>
      <c r="B37" s="4" t="s">
        <v>234</v>
      </c>
      <c r="C37" s="108"/>
      <c r="D37" s="108"/>
      <c r="E37" s="108"/>
      <c r="F37" s="108"/>
      <c r="G37" s="108"/>
      <c r="H37" s="108"/>
      <c r="I37" s="108"/>
      <c r="J37" s="108"/>
    </row>
    <row r="38" spans="1:10" ht="15" customHeight="1" x14ac:dyDescent="0.25">
      <c r="A38" s="634"/>
      <c r="B38" s="4" t="s">
        <v>235</v>
      </c>
      <c r="C38" s="399"/>
      <c r="D38" s="399"/>
      <c r="E38" s="399"/>
      <c r="F38" s="399"/>
      <c r="G38" s="399"/>
      <c r="H38" s="399"/>
      <c r="I38" s="399"/>
      <c r="J38" s="399"/>
    </row>
    <row r="39" spans="1:10" ht="15" customHeight="1" x14ac:dyDescent="0.25">
      <c r="A39" s="634"/>
      <c r="B39" s="4" t="s">
        <v>236</v>
      </c>
      <c r="C39" s="108"/>
      <c r="D39" s="108"/>
      <c r="E39" s="108"/>
      <c r="F39" s="108"/>
      <c r="G39" s="108"/>
      <c r="H39" s="108"/>
      <c r="I39" s="108"/>
      <c r="J39" s="108"/>
    </row>
    <row r="40" spans="1:10" ht="15" customHeight="1" x14ac:dyDescent="0.25">
      <c r="A40" s="634" t="s">
        <v>151</v>
      </c>
      <c r="B40" s="4" t="s">
        <v>237</v>
      </c>
      <c r="C40" s="108"/>
      <c r="D40" s="108"/>
      <c r="E40" s="108"/>
      <c r="F40" s="108"/>
      <c r="G40" s="108"/>
      <c r="H40" s="108"/>
      <c r="I40" s="108"/>
      <c r="J40" s="108"/>
    </row>
    <row r="41" spans="1:10" ht="15" customHeight="1" x14ac:dyDescent="0.25">
      <c r="A41" s="634"/>
      <c r="B41" s="4" t="s">
        <v>238</v>
      </c>
      <c r="C41" s="399"/>
      <c r="D41" s="399"/>
      <c r="E41" s="399"/>
      <c r="F41" s="399"/>
      <c r="G41" s="399"/>
      <c r="H41" s="399"/>
      <c r="I41" s="399"/>
      <c r="J41" s="399"/>
    </row>
    <row r="42" spans="1:10" ht="15" customHeight="1" x14ac:dyDescent="0.25">
      <c r="A42" s="634"/>
      <c r="B42" s="4" t="s">
        <v>239</v>
      </c>
      <c r="C42" s="61"/>
      <c r="D42" s="61"/>
      <c r="E42" s="61"/>
      <c r="F42" s="61"/>
      <c r="G42" s="61"/>
      <c r="H42" s="61"/>
      <c r="I42" s="61"/>
      <c r="J42" s="61"/>
    </row>
    <row r="43" spans="1:10" ht="15" customHeight="1" x14ac:dyDescent="0.25">
      <c r="A43" s="538" t="s">
        <v>152</v>
      </c>
      <c r="B43" s="4" t="s">
        <v>240</v>
      </c>
      <c r="C43" s="61"/>
      <c r="D43" s="61"/>
      <c r="E43" s="61"/>
      <c r="F43" s="61"/>
      <c r="G43" s="61"/>
      <c r="H43" s="61"/>
      <c r="I43" s="61"/>
      <c r="J43" s="61"/>
    </row>
    <row r="44" spans="1:10" ht="15" hidden="1" customHeight="1" x14ac:dyDescent="0.25">
      <c r="A44" s="336"/>
      <c r="B44" s="321" t="s">
        <v>1002</v>
      </c>
      <c r="C44" s="397"/>
      <c r="D44" s="397"/>
      <c r="E44" s="397"/>
      <c r="F44" s="397"/>
      <c r="G44" s="397"/>
      <c r="H44" s="397"/>
      <c r="I44" s="397"/>
      <c r="J44" s="397"/>
    </row>
    <row r="45" spans="1:10" ht="15" hidden="1" customHeight="1" x14ac:dyDescent="0.25">
      <c r="A45" s="336"/>
      <c r="B45" s="321" t="s">
        <v>1034</v>
      </c>
      <c r="C45" s="437"/>
      <c r="D45" s="437"/>
      <c r="E45" s="437"/>
      <c r="F45" s="437"/>
      <c r="G45" s="437"/>
      <c r="H45" s="437"/>
      <c r="I45" s="437"/>
      <c r="J45" s="437"/>
    </row>
    <row r="46" spans="1:10" ht="25.5" hidden="1" x14ac:dyDescent="0.25">
      <c r="A46" s="336"/>
      <c r="B46" s="321" t="s">
        <v>1008</v>
      </c>
      <c r="C46" s="337"/>
      <c r="D46" s="337"/>
      <c r="E46" s="337"/>
      <c r="F46" s="337"/>
      <c r="G46" s="337"/>
      <c r="H46" s="337"/>
      <c r="I46" s="337"/>
      <c r="J46" s="337"/>
    </row>
    <row r="47" spans="1:10" ht="15" customHeight="1" x14ac:dyDescent="0.25">
      <c r="A47" s="538" t="s">
        <v>241</v>
      </c>
      <c r="B47" s="4" t="s">
        <v>242</v>
      </c>
      <c r="C47" s="61"/>
      <c r="D47" s="61"/>
      <c r="E47" s="61"/>
      <c r="F47" s="61"/>
      <c r="G47" s="61"/>
      <c r="H47" s="61"/>
      <c r="I47" s="61"/>
      <c r="J47" s="61"/>
    </row>
    <row r="48" spans="1:10" ht="25.5" hidden="1" x14ac:dyDescent="0.25">
      <c r="A48" s="388"/>
      <c r="B48" s="419" t="s">
        <v>1000</v>
      </c>
      <c r="C48" s="146"/>
      <c r="D48" s="146"/>
      <c r="E48" s="146"/>
      <c r="F48" s="146"/>
      <c r="G48" s="146"/>
      <c r="H48" s="146"/>
      <c r="I48" s="146"/>
      <c r="J48" s="146"/>
    </row>
    <row r="49" spans="1:15" ht="15" hidden="1" customHeight="1" x14ac:dyDescent="0.25">
      <c r="A49" s="336"/>
      <c r="B49" s="321" t="s">
        <v>1001</v>
      </c>
      <c r="C49" s="395"/>
      <c r="D49" s="395"/>
      <c r="E49" s="395"/>
      <c r="F49" s="395"/>
      <c r="G49" s="395"/>
      <c r="H49" s="395"/>
      <c r="I49" s="395"/>
      <c r="J49" s="395"/>
    </row>
    <row r="50" spans="1:15" ht="15" customHeight="1" x14ac:dyDescent="0.25">
      <c r="A50" s="21" t="s">
        <v>243</v>
      </c>
      <c r="B50" s="6" t="s">
        <v>244</v>
      </c>
      <c r="C50" s="403"/>
      <c r="D50" s="403"/>
      <c r="E50" s="403"/>
      <c r="F50" s="403"/>
      <c r="G50" s="403"/>
      <c r="H50" s="403"/>
      <c r="I50" s="403"/>
      <c r="J50" s="403"/>
    </row>
    <row r="51" spans="1:15" s="34" customFormat="1" ht="15" customHeight="1" x14ac:dyDescent="0.25">
      <c r="A51" s="39" t="s">
        <v>245</v>
      </c>
      <c r="B51" s="40" t="s">
        <v>246</v>
      </c>
      <c r="C51" s="43"/>
      <c r="D51" s="43"/>
      <c r="E51" s="43"/>
      <c r="F51" s="43"/>
      <c r="G51" s="43"/>
      <c r="H51" s="43"/>
      <c r="I51" s="43"/>
      <c r="J51" s="43"/>
    </row>
    <row r="52" spans="1:15" s="34" customFormat="1" ht="15" customHeight="1" x14ac:dyDescent="0.25">
      <c r="A52" s="39" t="s">
        <v>83</v>
      </c>
      <c r="B52" s="40" t="s">
        <v>249</v>
      </c>
      <c r="C52" s="43"/>
      <c r="D52" s="43"/>
      <c r="E52" s="43"/>
      <c r="F52" s="43"/>
      <c r="G52" s="43"/>
      <c r="H52" s="43"/>
      <c r="I52" s="43"/>
      <c r="J52" s="43"/>
    </row>
    <row r="53" spans="1:15" s="34" customFormat="1" ht="15" customHeight="1" x14ac:dyDescent="0.25">
      <c r="A53" s="39" t="s">
        <v>85</v>
      </c>
      <c r="B53" s="40" t="s">
        <v>247</v>
      </c>
      <c r="C53" s="150"/>
      <c r="D53" s="150"/>
      <c r="E53" s="150"/>
      <c r="F53" s="150"/>
      <c r="G53" s="150"/>
      <c r="H53" s="150"/>
      <c r="I53" s="150"/>
      <c r="J53" s="150"/>
    </row>
    <row r="54" spans="1:15" x14ac:dyDescent="0.25">
      <c r="C54" s="50"/>
      <c r="D54" s="50"/>
      <c r="E54" s="50"/>
      <c r="F54" s="50"/>
      <c r="G54" s="50"/>
      <c r="H54" s="50"/>
      <c r="I54" s="50"/>
      <c r="J54" s="50"/>
    </row>
    <row r="55" spans="1:15" x14ac:dyDescent="0.25">
      <c r="C55" s="50"/>
      <c r="D55" s="50"/>
      <c r="E55" s="50"/>
      <c r="F55" s="50"/>
      <c r="G55" s="50"/>
      <c r="H55" s="50"/>
      <c r="I55" s="50"/>
      <c r="J55" s="50"/>
      <c r="M55" s="50"/>
      <c r="O55" s="50"/>
    </row>
    <row r="56" spans="1:15" x14ac:dyDescent="0.25">
      <c r="C56" s="50"/>
      <c r="D56" s="50"/>
      <c r="E56" s="50"/>
      <c r="F56" s="50"/>
      <c r="G56" s="50"/>
      <c r="H56" s="50"/>
      <c r="I56" s="50"/>
      <c r="J56" s="50"/>
    </row>
    <row r="57" spans="1:15" x14ac:dyDescent="0.25">
      <c r="C57" s="66"/>
      <c r="D57" s="66"/>
      <c r="E57" s="66"/>
      <c r="F57" s="66"/>
      <c r="G57" s="66"/>
      <c r="H57" s="66"/>
      <c r="I57" s="66"/>
      <c r="J57" s="66"/>
    </row>
  </sheetData>
  <mergeCells count="14">
    <mergeCell ref="A37:A39"/>
    <mergeCell ref="A40:A42"/>
    <mergeCell ref="A7:A9"/>
    <mergeCell ref="A10:A12"/>
    <mergeCell ref="A13:A15"/>
    <mergeCell ref="A16:A18"/>
    <mergeCell ref="A20:A22"/>
    <mergeCell ref="A33:A35"/>
    <mergeCell ref="A1:J1"/>
    <mergeCell ref="A2:J2"/>
    <mergeCell ref="A3:J3"/>
    <mergeCell ref="A4:A5"/>
    <mergeCell ref="B4:B5"/>
    <mergeCell ref="C4:J4"/>
  </mergeCells>
  <pageMargins left="0.7" right="0.7" top="0.75" bottom="0.75" header="0.3" footer="0.3"/>
  <pageSetup paperSize="9" scale="7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Лист39">
    <tabColor rgb="FFFFC000"/>
    <pageSetUpPr fitToPage="1"/>
  </sheetPr>
  <dimension ref="A1:J42"/>
  <sheetViews>
    <sheetView view="pageBreakPreview" zoomScaleNormal="100" zoomScaleSheetLayoutView="100" workbookViewId="0">
      <selection activeCell="G28" sqref="G28"/>
    </sheetView>
  </sheetViews>
  <sheetFormatPr defaultRowHeight="15" x14ac:dyDescent="0.25"/>
  <cols>
    <col min="1" max="1" width="4.28515625" customWidth="1"/>
    <col min="2" max="2" width="46.5703125" customWidth="1"/>
    <col min="3" max="10" width="11.7109375" customWidth="1"/>
  </cols>
  <sheetData>
    <row r="1" spans="1:10" ht="30" customHeight="1" x14ac:dyDescent="0.25">
      <c r="A1" s="593" t="s">
        <v>1020</v>
      </c>
      <c r="B1" s="593"/>
      <c r="C1" s="593"/>
      <c r="D1" s="593"/>
      <c r="E1" s="593"/>
      <c r="F1" s="593"/>
      <c r="G1" s="593"/>
      <c r="H1" s="593"/>
      <c r="I1" s="593"/>
      <c r="J1" s="593"/>
    </row>
    <row r="2" spans="1:10" ht="15" customHeight="1" x14ac:dyDescent="0.25">
      <c r="A2" s="586" t="s">
        <v>252</v>
      </c>
      <c r="B2" s="586"/>
      <c r="C2" s="586"/>
      <c r="D2" s="586"/>
      <c r="E2" s="586"/>
      <c r="F2" s="586"/>
      <c r="G2" s="586"/>
      <c r="H2" s="586"/>
      <c r="I2" s="586"/>
      <c r="J2" s="586"/>
    </row>
    <row r="3" spans="1:10" ht="15" customHeight="1" x14ac:dyDescent="0.25">
      <c r="A3" s="636" t="s">
        <v>16</v>
      </c>
      <c r="B3" s="636"/>
      <c r="C3" s="636"/>
      <c r="D3" s="636"/>
      <c r="E3" s="636"/>
      <c r="F3" s="636"/>
      <c r="G3" s="636"/>
      <c r="H3" s="636"/>
      <c r="I3" s="636"/>
      <c r="J3" s="636"/>
    </row>
    <row r="4" spans="1:10" ht="15" customHeight="1" x14ac:dyDescent="0.25">
      <c r="A4" s="626" t="s">
        <v>17</v>
      </c>
      <c r="B4" s="626" t="s">
        <v>40</v>
      </c>
      <c r="C4" s="621" t="s">
        <v>20</v>
      </c>
      <c r="D4" s="621"/>
      <c r="E4" s="621"/>
      <c r="F4" s="621"/>
      <c r="G4" s="621"/>
      <c r="H4" s="621"/>
      <c r="I4" s="621"/>
      <c r="J4" s="621"/>
    </row>
    <row r="5" spans="1:10" ht="27" customHeight="1" x14ac:dyDescent="0.25">
      <c r="A5" s="627"/>
      <c r="B5" s="627"/>
      <c r="C5" s="536">
        <v>2023</v>
      </c>
      <c r="D5" s="536">
        <v>2024</v>
      </c>
      <c r="E5" s="537">
        <v>2025</v>
      </c>
      <c r="F5" s="537">
        <v>2026</v>
      </c>
      <c r="G5" s="536">
        <v>2027</v>
      </c>
      <c r="H5" s="536">
        <v>2028</v>
      </c>
      <c r="I5" s="537">
        <v>2029</v>
      </c>
      <c r="J5" s="537">
        <v>2030</v>
      </c>
    </row>
    <row r="6" spans="1:10" ht="25.5" x14ac:dyDescent="0.25">
      <c r="A6" s="538">
        <v>1</v>
      </c>
      <c r="B6" s="4" t="s">
        <v>253</v>
      </c>
      <c r="C6" s="41"/>
      <c r="D6" s="41"/>
      <c r="E6" s="41"/>
      <c r="F6" s="41"/>
      <c r="G6" s="41"/>
      <c r="H6" s="41"/>
      <c r="I6" s="41"/>
      <c r="J6" s="41"/>
    </row>
    <row r="7" spans="1:10" ht="51" x14ac:dyDescent="0.25">
      <c r="A7" s="538">
        <v>2</v>
      </c>
      <c r="B7" s="4" t="s">
        <v>254</v>
      </c>
      <c r="C7" s="41"/>
      <c r="D7" s="41"/>
      <c r="E7" s="41"/>
      <c r="F7" s="41"/>
      <c r="G7" s="41"/>
      <c r="H7" s="41"/>
      <c r="I7" s="41"/>
      <c r="J7" s="41"/>
    </row>
    <row r="8" spans="1:10" ht="25.5" x14ac:dyDescent="0.25">
      <c r="A8" s="538">
        <v>3</v>
      </c>
      <c r="B8" s="4" t="s">
        <v>255</v>
      </c>
      <c r="C8" s="41"/>
      <c r="D8" s="41"/>
      <c r="E8" s="41"/>
      <c r="F8" s="41"/>
      <c r="G8" s="41"/>
      <c r="H8" s="41"/>
      <c r="I8" s="41"/>
      <c r="J8" s="41"/>
    </row>
    <row r="9" spans="1:10" ht="25.5" x14ac:dyDescent="0.25">
      <c r="A9" s="538">
        <v>4</v>
      </c>
      <c r="B9" s="4" t="s">
        <v>256</v>
      </c>
      <c r="C9" s="41"/>
      <c r="D9" s="41"/>
      <c r="E9" s="41"/>
      <c r="F9" s="41"/>
      <c r="G9" s="41"/>
      <c r="H9" s="41"/>
      <c r="I9" s="41"/>
      <c r="J9" s="41"/>
    </row>
    <row r="10" spans="1:10" ht="15" customHeight="1" x14ac:dyDescent="0.25">
      <c r="A10" s="538">
        <v>5</v>
      </c>
      <c r="B10" s="4" t="s">
        <v>257</v>
      </c>
      <c r="C10" s="41"/>
      <c r="D10" s="41"/>
      <c r="E10" s="41"/>
      <c r="F10" s="41"/>
      <c r="G10" s="41"/>
      <c r="H10" s="41"/>
      <c r="I10" s="41"/>
      <c r="J10" s="41"/>
    </row>
    <row r="11" spans="1:10" ht="25.5" x14ac:dyDescent="0.25">
      <c r="A11" s="538">
        <v>6</v>
      </c>
      <c r="B11" s="4" t="s">
        <v>258</v>
      </c>
      <c r="C11" s="41"/>
      <c r="D11" s="41"/>
      <c r="E11" s="41"/>
      <c r="F11" s="41"/>
      <c r="G11" s="41"/>
      <c r="H11" s="41"/>
      <c r="I11" s="41"/>
      <c r="J11" s="41"/>
    </row>
    <row r="12" spans="1:10" ht="25.5" x14ac:dyDescent="0.25">
      <c r="A12" s="538">
        <v>7</v>
      </c>
      <c r="B12" s="4" t="s">
        <v>259</v>
      </c>
      <c r="C12" s="63"/>
      <c r="D12" s="63"/>
      <c r="E12" s="63"/>
      <c r="F12" s="63"/>
      <c r="G12" s="63"/>
      <c r="H12" s="63"/>
      <c r="I12" s="63"/>
      <c r="J12" s="63"/>
    </row>
    <row r="13" spans="1:10" x14ac:dyDescent="0.25">
      <c r="A13" s="538">
        <v>8</v>
      </c>
      <c r="B13" s="4" t="s">
        <v>260</v>
      </c>
      <c r="C13" s="45"/>
      <c r="D13" s="45"/>
      <c r="E13" s="45"/>
      <c r="F13" s="45"/>
      <c r="G13" s="45"/>
      <c r="H13" s="45"/>
      <c r="I13" s="45"/>
      <c r="J13" s="45"/>
    </row>
    <row r="14" spans="1:10" x14ac:dyDescent="0.25">
      <c r="A14" s="538" t="s">
        <v>261</v>
      </c>
      <c r="B14" s="4" t="s">
        <v>262</v>
      </c>
      <c r="C14" s="340"/>
      <c r="D14" s="340"/>
      <c r="E14" s="340"/>
      <c r="F14" s="340"/>
      <c r="G14" s="340"/>
      <c r="H14" s="340"/>
      <c r="I14" s="340"/>
      <c r="J14" s="340"/>
    </row>
    <row r="15" spans="1:10" x14ac:dyDescent="0.25">
      <c r="A15" s="538" t="s">
        <v>263</v>
      </c>
      <c r="B15" s="4" t="s">
        <v>264</v>
      </c>
      <c r="C15" s="340"/>
      <c r="D15" s="340"/>
      <c r="E15" s="340"/>
      <c r="F15" s="340"/>
      <c r="G15" s="340"/>
      <c r="H15" s="340"/>
      <c r="I15" s="340"/>
      <c r="J15" s="340"/>
    </row>
    <row r="16" spans="1:10" ht="25.5" x14ac:dyDescent="0.25">
      <c r="A16" s="538" t="s">
        <v>265</v>
      </c>
      <c r="B16" s="4" t="s">
        <v>266</v>
      </c>
      <c r="C16" s="41"/>
      <c r="D16" s="41"/>
      <c r="E16" s="41"/>
      <c r="F16" s="41"/>
      <c r="G16" s="41"/>
      <c r="H16" s="41"/>
      <c r="I16" s="41"/>
      <c r="J16" s="41"/>
    </row>
    <row r="17" spans="1:10" ht="15" customHeight="1" x14ac:dyDescent="0.25">
      <c r="A17" s="538" t="s">
        <v>267</v>
      </c>
      <c r="B17" s="4" t="s">
        <v>268</v>
      </c>
      <c r="C17" s="41"/>
      <c r="D17" s="41"/>
      <c r="E17" s="41"/>
      <c r="F17" s="41"/>
      <c r="G17" s="41"/>
      <c r="H17" s="41"/>
      <c r="I17" s="41"/>
      <c r="J17" s="41"/>
    </row>
    <row r="18" spans="1:10" ht="15" customHeight="1" x14ac:dyDescent="0.25">
      <c r="A18" s="538" t="s">
        <v>269</v>
      </c>
      <c r="B18" s="4" t="s">
        <v>270</v>
      </c>
      <c r="C18" s="45"/>
      <c r="D18" s="45"/>
      <c r="E18" s="45"/>
      <c r="F18" s="45"/>
      <c r="G18" s="45"/>
      <c r="H18" s="45"/>
      <c r="I18" s="45"/>
      <c r="J18" s="45"/>
    </row>
    <row r="19" spans="1:10" ht="15" customHeight="1" x14ac:dyDescent="0.25">
      <c r="A19" s="538" t="s">
        <v>271</v>
      </c>
      <c r="B19" s="4" t="s">
        <v>272</v>
      </c>
      <c r="C19" s="45"/>
      <c r="D19" s="45"/>
      <c r="E19" s="45"/>
      <c r="F19" s="45"/>
      <c r="G19" s="45"/>
      <c r="H19" s="45"/>
      <c r="I19" s="45"/>
      <c r="J19" s="45"/>
    </row>
    <row r="20" spans="1:10" ht="15" customHeight="1" x14ac:dyDescent="0.25">
      <c r="A20" s="538" t="s">
        <v>273</v>
      </c>
      <c r="B20" s="4" t="s">
        <v>274</v>
      </c>
      <c r="C20" s="41"/>
      <c r="D20" s="41"/>
      <c r="E20" s="41"/>
      <c r="F20" s="41"/>
      <c r="G20" s="41"/>
      <c r="H20" s="41"/>
      <c r="I20" s="41"/>
      <c r="J20" s="41"/>
    </row>
    <row r="21" spans="1:10" ht="15" customHeight="1" x14ac:dyDescent="0.25">
      <c r="A21" s="538" t="s">
        <v>275</v>
      </c>
      <c r="B21" s="4" t="s">
        <v>276</v>
      </c>
      <c r="C21" s="105"/>
      <c r="D21" s="105"/>
      <c r="E21" s="105"/>
      <c r="F21" s="105"/>
      <c r="G21" s="105"/>
      <c r="H21" s="105"/>
      <c r="I21" s="105"/>
      <c r="J21" s="105"/>
    </row>
    <row r="22" spans="1:10" ht="15" customHeight="1" x14ac:dyDescent="0.25">
      <c r="A22" s="538" t="s">
        <v>277</v>
      </c>
      <c r="B22" s="4" t="s">
        <v>278</v>
      </c>
      <c r="C22" s="396"/>
      <c r="D22" s="45"/>
      <c r="E22" s="45"/>
      <c r="F22" s="45"/>
      <c r="G22" s="45"/>
      <c r="H22" s="45"/>
      <c r="I22" s="45"/>
      <c r="J22" s="45"/>
    </row>
    <row r="23" spans="1:10" ht="15" customHeight="1" x14ac:dyDescent="0.25">
      <c r="A23" s="538" t="s">
        <v>279</v>
      </c>
      <c r="B23" s="4" t="s">
        <v>280</v>
      </c>
      <c r="C23" s="45"/>
      <c r="D23" s="45"/>
      <c r="E23" s="45"/>
      <c r="F23" s="45"/>
      <c r="G23" s="45"/>
      <c r="H23" s="45"/>
      <c r="I23" s="45"/>
      <c r="J23" s="45"/>
    </row>
    <row r="24" spans="1:10" ht="15" customHeight="1" x14ac:dyDescent="0.25">
      <c r="A24" s="538" t="s">
        <v>281</v>
      </c>
      <c r="B24" s="4" t="s">
        <v>282</v>
      </c>
      <c r="C24" s="45"/>
      <c r="D24" s="45"/>
      <c r="E24" s="45"/>
      <c r="F24" s="45"/>
      <c r="G24" s="45"/>
      <c r="H24" s="45"/>
      <c r="I24" s="45"/>
      <c r="J24" s="45"/>
    </row>
    <row r="25" spans="1:10" ht="38.25" x14ac:dyDescent="0.25">
      <c r="A25" s="538">
        <v>9</v>
      </c>
      <c r="B25" s="4" t="s">
        <v>283</v>
      </c>
      <c r="C25" s="108"/>
      <c r="D25" s="108"/>
      <c r="E25" s="108"/>
      <c r="F25" s="108"/>
      <c r="G25" s="108"/>
      <c r="H25" s="108"/>
      <c r="I25" s="108"/>
      <c r="J25" s="108"/>
    </row>
    <row r="26" spans="1:10" ht="15" customHeight="1" x14ac:dyDescent="0.25">
      <c r="A26" s="538">
        <v>10</v>
      </c>
      <c r="B26" s="4" t="s">
        <v>284</v>
      </c>
      <c r="C26" s="41"/>
      <c r="D26" s="41"/>
      <c r="E26" s="41"/>
      <c r="F26" s="41"/>
      <c r="G26" s="41"/>
      <c r="H26" s="41"/>
      <c r="I26" s="41"/>
      <c r="J26" s="41"/>
    </row>
    <row r="27" spans="1:10" ht="15" customHeight="1" x14ac:dyDescent="0.25">
      <c r="A27" s="538"/>
      <c r="B27" s="4" t="s">
        <v>199</v>
      </c>
      <c r="C27" s="45"/>
      <c r="D27" s="45"/>
      <c r="E27" s="45"/>
      <c r="F27" s="45"/>
      <c r="G27" s="45"/>
      <c r="H27" s="45"/>
      <c r="I27" s="45"/>
      <c r="J27" s="45"/>
    </row>
    <row r="28" spans="1:10" ht="15" customHeight="1" x14ac:dyDescent="0.25">
      <c r="A28" s="538" t="s">
        <v>251</v>
      </c>
      <c r="B28" s="4" t="s">
        <v>285</v>
      </c>
      <c r="C28" s="41"/>
      <c r="D28" s="41"/>
      <c r="E28" s="41"/>
      <c r="F28" s="41"/>
      <c r="G28" s="41"/>
      <c r="H28" s="41"/>
      <c r="I28" s="41"/>
      <c r="J28" s="41"/>
    </row>
    <row r="29" spans="1:10" ht="15" customHeight="1" x14ac:dyDescent="0.25">
      <c r="A29" s="538" t="s">
        <v>286</v>
      </c>
      <c r="B29" s="4" t="s">
        <v>287</v>
      </c>
      <c r="C29" s="45"/>
      <c r="D29" s="45"/>
      <c r="E29" s="45"/>
      <c r="F29" s="45"/>
      <c r="G29" s="45"/>
      <c r="H29" s="45"/>
      <c r="I29" s="45"/>
      <c r="J29" s="45"/>
    </row>
    <row r="30" spans="1:10" ht="15" customHeight="1" x14ac:dyDescent="0.25">
      <c r="A30" s="538">
        <v>11</v>
      </c>
      <c r="B30" s="4" t="s">
        <v>288</v>
      </c>
      <c r="C30" s="63"/>
      <c r="D30" s="41"/>
      <c r="E30" s="41"/>
      <c r="F30" s="41"/>
      <c r="G30" s="41"/>
      <c r="H30" s="41"/>
      <c r="I30" s="41"/>
      <c r="J30" s="41"/>
    </row>
    <row r="31" spans="1:10" ht="15" customHeight="1" x14ac:dyDescent="0.25">
      <c r="A31" s="538">
        <v>12</v>
      </c>
      <c r="B31" s="4" t="s">
        <v>289</v>
      </c>
      <c r="C31" s="157"/>
      <c r="D31" s="45"/>
      <c r="E31" s="45"/>
      <c r="F31" s="45"/>
      <c r="G31" s="45"/>
      <c r="H31" s="45"/>
      <c r="I31" s="45"/>
      <c r="J31" s="45"/>
    </row>
    <row r="32" spans="1:10" ht="15" customHeight="1" x14ac:dyDescent="0.25">
      <c r="A32" s="538">
        <v>13</v>
      </c>
      <c r="B32" s="4" t="s">
        <v>290</v>
      </c>
      <c r="C32" s="157"/>
      <c r="D32" s="45"/>
      <c r="E32" s="45"/>
      <c r="F32" s="45"/>
      <c r="G32" s="45"/>
      <c r="H32" s="45"/>
      <c r="I32" s="45"/>
      <c r="J32" s="45"/>
    </row>
    <row r="33" spans="1:10" ht="15" customHeight="1" x14ac:dyDescent="0.25">
      <c r="A33" s="538">
        <v>14</v>
      </c>
      <c r="B33" s="4" t="s">
        <v>291</v>
      </c>
      <c r="C33" s="157"/>
      <c r="D33" s="45"/>
      <c r="E33" s="45"/>
      <c r="F33" s="45"/>
      <c r="G33" s="45"/>
      <c r="H33" s="45"/>
      <c r="I33" s="45"/>
      <c r="J33" s="45"/>
    </row>
    <row r="34" spans="1:10" ht="15" customHeight="1" x14ac:dyDescent="0.25">
      <c r="A34" s="538">
        <v>15</v>
      </c>
      <c r="B34" s="4" t="s">
        <v>292</v>
      </c>
      <c r="C34" s="41"/>
      <c r="D34" s="41"/>
      <c r="E34" s="41"/>
      <c r="F34" s="41"/>
      <c r="G34" s="41"/>
      <c r="H34" s="41"/>
      <c r="I34" s="41"/>
      <c r="J34" s="41"/>
    </row>
    <row r="35" spans="1:10" ht="15" customHeight="1" x14ac:dyDescent="0.25">
      <c r="A35" s="538">
        <v>16</v>
      </c>
      <c r="B35" s="4" t="s">
        <v>293</v>
      </c>
      <c r="C35" s="41"/>
      <c r="D35" s="41"/>
      <c r="E35" s="41"/>
      <c r="F35" s="41"/>
      <c r="G35" s="41"/>
      <c r="H35" s="41"/>
      <c r="I35" s="41"/>
      <c r="J35" s="41"/>
    </row>
    <row r="36" spans="1:10" ht="25.5" x14ac:dyDescent="0.25">
      <c r="A36" s="538">
        <v>17</v>
      </c>
      <c r="B36" s="4" t="s">
        <v>294</v>
      </c>
      <c r="C36" s="67"/>
      <c r="D36" s="67"/>
      <c r="E36" s="67"/>
      <c r="F36" s="67"/>
      <c r="G36" s="67"/>
      <c r="H36" s="67"/>
      <c r="I36" s="67"/>
      <c r="J36" s="67"/>
    </row>
    <row r="37" spans="1:10" ht="39" customHeight="1" x14ac:dyDescent="0.25">
      <c r="A37" s="538" t="s">
        <v>295</v>
      </c>
      <c r="B37" s="4" t="s">
        <v>296</v>
      </c>
      <c r="C37" s="72"/>
      <c r="D37" s="72"/>
      <c r="E37" s="72"/>
      <c r="F37" s="72"/>
      <c r="G37" s="72"/>
      <c r="H37" s="72"/>
      <c r="I37" s="72"/>
      <c r="J37" s="72"/>
    </row>
    <row r="38" spans="1:10" ht="25.5" x14ac:dyDescent="0.25">
      <c r="A38" s="538">
        <v>18</v>
      </c>
      <c r="B38" s="4" t="s">
        <v>297</v>
      </c>
      <c r="C38" s="72"/>
      <c r="D38" s="72"/>
      <c r="E38" s="72"/>
      <c r="F38" s="72"/>
      <c r="G38" s="72"/>
      <c r="H38" s="72"/>
      <c r="I38" s="72"/>
      <c r="J38" s="72"/>
    </row>
    <row r="40" spans="1:10" hidden="1" x14ac:dyDescent="0.25"/>
    <row r="42" spans="1:10" x14ac:dyDescent="0.25">
      <c r="F42" s="50"/>
    </row>
  </sheetData>
  <mergeCells count="6">
    <mergeCell ref="A1:J1"/>
    <mergeCell ref="A2:J2"/>
    <mergeCell ref="A3:J3"/>
    <mergeCell ref="A4:A5"/>
    <mergeCell ref="B4:B5"/>
    <mergeCell ref="C4:J4"/>
  </mergeCells>
  <pageMargins left="0.7" right="0.7" top="0.75" bottom="0.75" header="0.3" footer="0.3"/>
  <pageSetup paperSize="9" scale="6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tabColor rgb="FF92D050"/>
    <pageSetUpPr fitToPage="1"/>
  </sheetPr>
  <dimension ref="A1:L40"/>
  <sheetViews>
    <sheetView view="pageBreakPreview" zoomScaleNormal="100" zoomScaleSheetLayoutView="100" workbookViewId="0">
      <pane xSplit="1" ySplit="5" topLeftCell="B6" activePane="bottomRight" state="frozen"/>
      <selection activeCell="A34" sqref="A34:E34"/>
      <selection pane="topRight" activeCell="A34" sqref="A34:E34"/>
      <selection pane="bottomLeft" activeCell="A34" sqref="A34:E34"/>
      <selection pane="bottomRight" activeCell="D13" sqref="D13:K13"/>
    </sheetView>
  </sheetViews>
  <sheetFormatPr defaultRowHeight="15" x14ac:dyDescent="0.25"/>
  <cols>
    <col min="1" max="1" width="4.140625" customWidth="1"/>
    <col min="2" max="2" width="41.7109375" customWidth="1"/>
    <col min="3" max="3" width="9.28515625" customWidth="1"/>
    <col min="4" max="4" width="9" customWidth="1"/>
    <col min="5" max="8" width="9.85546875" customWidth="1"/>
    <col min="9" max="9" width="10.28515625" customWidth="1"/>
    <col min="10" max="11" width="9.85546875" customWidth="1"/>
    <col min="12" max="12" width="9.140625" hidden="1" customWidth="1"/>
  </cols>
  <sheetData>
    <row r="1" spans="1:12" ht="30" customHeight="1" x14ac:dyDescent="0.25">
      <c r="A1" s="595" t="s">
        <v>1011</v>
      </c>
      <c r="B1" s="596"/>
      <c r="C1" s="596"/>
      <c r="D1" s="596"/>
      <c r="E1" s="596"/>
      <c r="F1" s="596"/>
      <c r="G1" s="596"/>
      <c r="H1" s="596"/>
      <c r="I1" s="596"/>
      <c r="J1" s="596"/>
      <c r="K1" s="596"/>
    </row>
    <row r="2" spans="1:12" ht="15" customHeight="1" x14ac:dyDescent="0.25">
      <c r="A2" s="597" t="s">
        <v>25</v>
      </c>
      <c r="B2" s="597"/>
      <c r="C2" s="597"/>
      <c r="D2" s="597"/>
      <c r="E2" s="597"/>
      <c r="F2" s="597"/>
      <c r="G2" s="597"/>
      <c r="H2" s="597"/>
      <c r="I2" s="597"/>
      <c r="J2" s="597"/>
      <c r="K2" s="597"/>
    </row>
    <row r="3" spans="1:12" x14ac:dyDescent="0.25">
      <c r="A3" s="598"/>
      <c r="B3" s="598"/>
      <c r="C3" s="598"/>
      <c r="D3" s="598"/>
      <c r="E3" s="598"/>
      <c r="F3" s="598"/>
      <c r="G3" s="598"/>
      <c r="H3" s="598"/>
      <c r="I3" s="598"/>
      <c r="J3" s="598"/>
      <c r="K3" s="598"/>
    </row>
    <row r="4" spans="1:12" ht="27" customHeight="1" x14ac:dyDescent="0.25">
      <c r="A4" s="604" t="s">
        <v>17</v>
      </c>
      <c r="B4" s="604" t="s">
        <v>30</v>
      </c>
      <c r="C4" s="604" t="s">
        <v>29</v>
      </c>
      <c r="D4" s="604" t="s">
        <v>20</v>
      </c>
      <c r="E4" s="604"/>
      <c r="F4" s="604"/>
      <c r="G4" s="604"/>
      <c r="H4" s="604"/>
      <c r="I4" s="604"/>
      <c r="J4" s="604"/>
      <c r="K4" s="604"/>
    </row>
    <row r="5" spans="1:12" ht="13.5" customHeight="1" x14ac:dyDescent="0.25">
      <c r="A5" s="604"/>
      <c r="B5" s="604"/>
      <c r="C5" s="604"/>
      <c r="D5" s="544">
        <v>2023</v>
      </c>
      <c r="E5" s="545">
        <v>2024</v>
      </c>
      <c r="F5" s="545">
        <v>2025</v>
      </c>
      <c r="G5" s="545">
        <v>2026</v>
      </c>
      <c r="H5" s="545">
        <v>2027</v>
      </c>
      <c r="I5" s="545">
        <v>2028</v>
      </c>
      <c r="J5" s="545">
        <v>2029</v>
      </c>
      <c r="K5" s="545">
        <v>2030</v>
      </c>
    </row>
    <row r="6" spans="1:12" ht="13.5" hidden="1" customHeight="1" x14ac:dyDescent="0.25">
      <c r="A6" s="602">
        <v>1</v>
      </c>
      <c r="B6" s="283" t="s">
        <v>28</v>
      </c>
      <c r="C6" s="284" t="s">
        <v>26</v>
      </c>
      <c r="D6" s="285"/>
      <c r="E6" s="285"/>
      <c r="F6" s="285"/>
      <c r="G6" s="285"/>
      <c r="H6" s="285"/>
      <c r="I6" s="285"/>
      <c r="J6" s="285"/>
      <c r="K6" s="285"/>
    </row>
    <row r="7" spans="1:12" ht="13.5" hidden="1" customHeight="1" x14ac:dyDescent="0.25">
      <c r="A7" s="603"/>
      <c r="B7" s="286"/>
      <c r="C7" s="287" t="s">
        <v>26</v>
      </c>
      <c r="D7" s="288"/>
      <c r="E7" s="288"/>
      <c r="F7" s="288"/>
      <c r="G7" s="288"/>
      <c r="H7" s="288"/>
      <c r="I7" s="288"/>
      <c r="J7" s="288"/>
      <c r="K7" s="288"/>
    </row>
    <row r="8" spans="1:12" ht="13.5" hidden="1" customHeight="1" x14ac:dyDescent="0.25">
      <c r="A8" s="603"/>
      <c r="B8" s="286"/>
      <c r="C8" s="287" t="s">
        <v>26</v>
      </c>
      <c r="D8" s="288"/>
      <c r="E8" s="288"/>
      <c r="F8" s="288"/>
      <c r="G8" s="288"/>
      <c r="H8" s="288"/>
      <c r="I8" s="288"/>
      <c r="J8" s="288"/>
      <c r="K8" s="288"/>
    </row>
    <row r="9" spans="1:12" ht="13.5" hidden="1" customHeight="1" x14ac:dyDescent="0.25">
      <c r="A9" s="603"/>
      <c r="B9" s="286"/>
      <c r="C9" s="287" t="s">
        <v>26</v>
      </c>
      <c r="D9" s="288"/>
      <c r="E9" s="288"/>
      <c r="F9" s="288"/>
      <c r="G9" s="288"/>
      <c r="H9" s="288"/>
      <c r="I9" s="288"/>
      <c r="J9" s="288"/>
      <c r="K9" s="288"/>
    </row>
    <row r="10" spans="1:12" ht="13.5" hidden="1" customHeight="1" x14ac:dyDescent="0.25">
      <c r="A10" s="603"/>
      <c r="B10" s="286"/>
      <c r="C10" s="287" t="s">
        <v>26</v>
      </c>
      <c r="D10" s="288"/>
      <c r="E10" s="288"/>
      <c r="F10" s="288"/>
      <c r="G10" s="288"/>
      <c r="H10" s="288"/>
      <c r="I10" s="288"/>
      <c r="J10" s="288"/>
      <c r="K10" s="288"/>
    </row>
    <row r="11" spans="1:12" ht="13.5" hidden="1" customHeight="1" x14ac:dyDescent="0.25">
      <c r="A11" s="603"/>
      <c r="B11" s="286"/>
      <c r="C11" s="287" t="s">
        <v>26</v>
      </c>
      <c r="D11" s="288"/>
      <c r="E11" s="288"/>
      <c r="F11" s="288"/>
      <c r="G11" s="288"/>
      <c r="H11" s="288"/>
      <c r="I11" s="288"/>
      <c r="J11" s="288"/>
      <c r="K11" s="288"/>
      <c r="L11" s="281" t="e">
        <f>L17/MAX($D$17:$K$17)*100</f>
        <v>#DIV/0!</v>
      </c>
    </row>
    <row r="12" spans="1:12" ht="13.5" customHeight="1" x14ac:dyDescent="0.25">
      <c r="A12" s="602">
        <v>2</v>
      </c>
      <c r="B12" s="283" t="s">
        <v>31</v>
      </c>
      <c r="C12" s="289"/>
      <c r="D12" s="290"/>
      <c r="E12" s="290"/>
      <c r="F12" s="290"/>
      <c r="G12" s="290"/>
      <c r="H12" s="290"/>
      <c r="I12" s="290"/>
      <c r="J12" s="290"/>
      <c r="K12" s="290"/>
      <c r="L12" s="282">
        <f>SUM(L13:L17)</f>
        <v>0</v>
      </c>
    </row>
    <row r="13" spans="1:12" ht="13.5" customHeight="1" x14ac:dyDescent="0.25">
      <c r="A13" s="603"/>
      <c r="B13" s="550" t="s">
        <v>1092</v>
      </c>
      <c r="C13" s="291" t="s">
        <v>27</v>
      </c>
      <c r="D13" s="292"/>
      <c r="E13" s="292"/>
      <c r="F13" s="292"/>
      <c r="G13" s="292"/>
      <c r="H13" s="292"/>
      <c r="I13" s="292"/>
      <c r="J13" s="292"/>
      <c r="K13" s="292"/>
      <c r="L13" s="292">
        <f>(L20+L21+L22)</f>
        <v>0</v>
      </c>
    </row>
    <row r="14" spans="1:12" ht="13.5" customHeight="1" x14ac:dyDescent="0.25">
      <c r="A14" s="603"/>
      <c r="B14" s="550" t="s">
        <v>1093</v>
      </c>
      <c r="C14" s="291" t="s">
        <v>27</v>
      </c>
      <c r="D14" s="292"/>
      <c r="E14" s="292"/>
      <c r="F14" s="292"/>
      <c r="G14" s="292"/>
      <c r="H14" s="292"/>
      <c r="I14" s="292"/>
      <c r="J14" s="292"/>
      <c r="K14" s="292"/>
      <c r="L14" s="282">
        <f>(L24+L25+L26)*Чувствительность!$C$23</f>
        <v>0</v>
      </c>
    </row>
    <row r="15" spans="1:12" ht="13.5" customHeight="1" x14ac:dyDescent="0.25">
      <c r="A15" s="603"/>
      <c r="B15" s="550" t="s">
        <v>1094</v>
      </c>
      <c r="C15" s="291" t="s">
        <v>27</v>
      </c>
      <c r="D15" s="292"/>
      <c r="E15" s="292"/>
      <c r="F15" s="292"/>
      <c r="G15" s="292"/>
      <c r="H15" s="292"/>
      <c r="I15" s="292"/>
      <c r="J15" s="292"/>
      <c r="K15" s="292"/>
    </row>
    <row r="16" spans="1:12" ht="13.5" customHeight="1" x14ac:dyDescent="0.25">
      <c r="A16" s="603"/>
      <c r="B16" s="550" t="s">
        <v>1095</v>
      </c>
      <c r="C16" s="291" t="s">
        <v>27</v>
      </c>
      <c r="D16" s="292"/>
      <c r="E16" s="292"/>
      <c r="F16" s="292"/>
      <c r="G16" s="292"/>
      <c r="H16" s="292"/>
      <c r="I16" s="292"/>
      <c r="J16" s="292"/>
      <c r="K16" s="292"/>
    </row>
    <row r="17" spans="1:12" ht="13.5" customHeight="1" x14ac:dyDescent="0.25">
      <c r="A17" s="603"/>
      <c r="B17" s="550" t="s">
        <v>1096</v>
      </c>
      <c r="C17" s="291" t="s">
        <v>27</v>
      </c>
      <c r="D17" s="292"/>
      <c r="E17" s="292"/>
      <c r="F17" s="292"/>
      <c r="G17" s="292"/>
      <c r="H17" s="292"/>
      <c r="I17" s="292"/>
      <c r="J17" s="292"/>
      <c r="K17" s="292"/>
      <c r="L17" s="292">
        <f>(L36+L37+L38)</f>
        <v>0</v>
      </c>
    </row>
    <row r="18" spans="1:12" x14ac:dyDescent="0.25">
      <c r="A18" s="602">
        <v>3</v>
      </c>
      <c r="B18" s="549" t="s">
        <v>32</v>
      </c>
      <c r="C18" s="283"/>
      <c r="D18" s="280"/>
      <c r="E18" s="280"/>
      <c r="F18" s="280"/>
      <c r="G18" s="280"/>
      <c r="H18" s="280"/>
      <c r="I18" s="280"/>
      <c r="J18" s="280"/>
      <c r="K18" s="280"/>
    </row>
    <row r="19" spans="1:12" x14ac:dyDescent="0.25">
      <c r="A19" s="603"/>
      <c r="B19" s="551" t="s">
        <v>1092</v>
      </c>
      <c r="C19" s="230"/>
      <c r="D19" s="260"/>
      <c r="E19" s="260"/>
      <c r="F19" s="260"/>
      <c r="G19" s="260"/>
      <c r="H19" s="260"/>
      <c r="I19" s="260"/>
      <c r="J19" s="260"/>
      <c r="K19" s="260"/>
    </row>
    <row r="20" spans="1:12" x14ac:dyDescent="0.25">
      <c r="A20" s="603"/>
      <c r="B20" s="552" t="s">
        <v>22</v>
      </c>
      <c r="C20" s="261" t="s">
        <v>27</v>
      </c>
      <c r="D20" s="576"/>
      <c r="E20" s="576"/>
      <c r="F20" s="576"/>
      <c r="G20" s="576"/>
      <c r="H20" s="576"/>
      <c r="I20" s="576"/>
      <c r="J20" s="576"/>
      <c r="K20" s="576"/>
    </row>
    <row r="21" spans="1:12" x14ac:dyDescent="0.25">
      <c r="A21" s="603"/>
      <c r="B21" s="552" t="s">
        <v>23</v>
      </c>
      <c r="C21" s="261" t="s">
        <v>27</v>
      </c>
      <c r="D21" s="576"/>
      <c r="E21" s="576"/>
      <c r="F21" s="576"/>
      <c r="G21" s="576"/>
      <c r="H21" s="576"/>
      <c r="I21" s="576"/>
      <c r="J21" s="576"/>
      <c r="K21" s="576"/>
    </row>
    <row r="22" spans="1:12" x14ac:dyDescent="0.25">
      <c r="A22" s="603"/>
      <c r="B22" s="552" t="s">
        <v>24</v>
      </c>
      <c r="C22" s="261" t="s">
        <v>27</v>
      </c>
      <c r="D22" s="576"/>
      <c r="E22" s="576"/>
      <c r="F22" s="576"/>
      <c r="G22" s="576"/>
      <c r="H22" s="576"/>
      <c r="I22" s="576"/>
      <c r="J22" s="576"/>
      <c r="K22" s="576"/>
    </row>
    <row r="23" spans="1:12" x14ac:dyDescent="0.25">
      <c r="A23" s="603"/>
      <c r="B23" s="551" t="s">
        <v>1093</v>
      </c>
      <c r="C23" s="230"/>
      <c r="D23" s="262"/>
      <c r="E23" s="262"/>
      <c r="F23" s="262"/>
      <c r="G23" s="262"/>
      <c r="H23" s="262"/>
      <c r="I23" s="262"/>
      <c r="J23" s="262"/>
      <c r="K23" s="262"/>
    </row>
    <row r="24" spans="1:12" x14ac:dyDescent="0.25">
      <c r="A24" s="603"/>
      <c r="B24" s="552" t="s">
        <v>22</v>
      </c>
      <c r="C24" s="261" t="s">
        <v>27</v>
      </c>
      <c r="D24" s="262"/>
      <c r="E24" s="262"/>
      <c r="F24" s="262"/>
      <c r="G24" s="262"/>
      <c r="H24" s="262"/>
      <c r="I24" s="262"/>
      <c r="J24" s="262"/>
      <c r="K24" s="262"/>
    </row>
    <row r="25" spans="1:12" x14ac:dyDescent="0.25">
      <c r="A25" s="603"/>
      <c r="B25" s="552" t="s">
        <v>23</v>
      </c>
      <c r="C25" s="261" t="s">
        <v>27</v>
      </c>
      <c r="D25" s="262"/>
      <c r="E25" s="262"/>
      <c r="F25" s="262"/>
      <c r="G25" s="262"/>
      <c r="H25" s="262"/>
      <c r="I25" s="262"/>
      <c r="J25" s="262"/>
      <c r="K25" s="262"/>
    </row>
    <row r="26" spans="1:12" x14ac:dyDescent="0.25">
      <c r="A26" s="603"/>
      <c r="B26" s="552" t="s">
        <v>24</v>
      </c>
      <c r="C26" s="261" t="s">
        <v>27</v>
      </c>
      <c r="D26" s="262"/>
      <c r="E26" s="262"/>
      <c r="F26" s="262"/>
      <c r="G26" s="262"/>
      <c r="H26" s="262"/>
      <c r="I26" s="262"/>
      <c r="J26" s="262"/>
      <c r="K26" s="262"/>
    </row>
    <row r="27" spans="1:12" x14ac:dyDescent="0.25">
      <c r="A27" s="603"/>
      <c r="B27" s="551" t="s">
        <v>1094</v>
      </c>
      <c r="C27" s="230"/>
      <c r="D27" s="260"/>
      <c r="E27" s="260"/>
      <c r="F27" s="260"/>
      <c r="G27" s="260"/>
      <c r="H27" s="260"/>
      <c r="I27" s="260"/>
      <c r="J27" s="260"/>
      <c r="K27" s="260"/>
    </row>
    <row r="28" spans="1:12" x14ac:dyDescent="0.25">
      <c r="A28" s="603"/>
      <c r="B28" s="552" t="s">
        <v>22</v>
      </c>
      <c r="C28" s="261" t="s">
        <v>27</v>
      </c>
      <c r="D28" s="262"/>
      <c r="E28" s="262"/>
      <c r="F28" s="262"/>
      <c r="G28" s="262"/>
      <c r="H28" s="262"/>
      <c r="I28" s="262"/>
      <c r="J28" s="262"/>
      <c r="K28" s="262"/>
    </row>
    <row r="29" spans="1:12" x14ac:dyDescent="0.25">
      <c r="A29" s="603"/>
      <c r="B29" s="552" t="s">
        <v>23</v>
      </c>
      <c r="C29" s="261" t="s">
        <v>27</v>
      </c>
      <c r="D29" s="262"/>
      <c r="E29" s="262"/>
      <c r="F29" s="262"/>
      <c r="G29" s="262"/>
      <c r="H29" s="262"/>
      <c r="I29" s="262"/>
      <c r="J29" s="262"/>
      <c r="K29" s="262"/>
    </row>
    <row r="30" spans="1:12" x14ac:dyDescent="0.25">
      <c r="A30" s="603"/>
      <c r="B30" s="552" t="s">
        <v>24</v>
      </c>
      <c r="C30" s="261" t="s">
        <v>27</v>
      </c>
      <c r="D30" s="262"/>
      <c r="E30" s="262"/>
      <c r="F30" s="262"/>
      <c r="G30" s="262"/>
      <c r="H30" s="262"/>
      <c r="I30" s="262"/>
      <c r="J30" s="262"/>
      <c r="K30" s="262"/>
    </row>
    <row r="31" spans="1:12" ht="16.149999999999999" customHeight="1" x14ac:dyDescent="0.25">
      <c r="A31" s="603"/>
      <c r="B31" s="551" t="s">
        <v>1095</v>
      </c>
      <c r="C31" s="230"/>
      <c r="D31" s="262"/>
      <c r="E31" s="262"/>
      <c r="F31" s="262"/>
      <c r="G31" s="262"/>
      <c r="H31" s="262"/>
      <c r="I31" s="262"/>
      <c r="J31" s="262"/>
      <c r="K31" s="262"/>
    </row>
    <row r="32" spans="1:12" x14ac:dyDescent="0.25">
      <c r="A32" s="603"/>
      <c r="B32" s="552" t="s">
        <v>22</v>
      </c>
      <c r="C32" s="261" t="s">
        <v>27</v>
      </c>
      <c r="D32" s="262"/>
      <c r="E32" s="262"/>
      <c r="F32" s="262"/>
      <c r="G32" s="262"/>
      <c r="H32" s="262"/>
      <c r="I32" s="262"/>
      <c r="J32" s="262"/>
      <c r="K32" s="262"/>
    </row>
    <row r="33" spans="1:11" x14ac:dyDescent="0.25">
      <c r="A33" s="603"/>
      <c r="B33" s="552" t="s">
        <v>23</v>
      </c>
      <c r="C33" s="261" t="s">
        <v>27</v>
      </c>
      <c r="D33" s="262"/>
      <c r="E33" s="262"/>
      <c r="F33" s="262"/>
      <c r="G33" s="262"/>
      <c r="H33" s="262"/>
      <c r="I33" s="262"/>
      <c r="J33" s="262"/>
      <c r="K33" s="262"/>
    </row>
    <row r="34" spans="1:11" x14ac:dyDescent="0.25">
      <c r="A34" s="603"/>
      <c r="B34" s="552" t="s">
        <v>24</v>
      </c>
      <c r="C34" s="261" t="s">
        <v>27</v>
      </c>
      <c r="D34" s="262"/>
      <c r="E34" s="262"/>
      <c r="F34" s="262"/>
      <c r="G34" s="262"/>
      <c r="H34" s="262"/>
      <c r="I34" s="262"/>
      <c r="J34" s="262"/>
      <c r="K34" s="262"/>
    </row>
    <row r="35" spans="1:11" x14ac:dyDescent="0.25">
      <c r="A35" s="603"/>
      <c r="B35" s="551" t="s">
        <v>1096</v>
      </c>
      <c r="C35" s="230"/>
      <c r="D35" s="260"/>
      <c r="E35" s="260"/>
      <c r="F35" s="260"/>
      <c r="G35" s="260"/>
      <c r="H35" s="260"/>
      <c r="I35" s="260"/>
      <c r="J35" s="260"/>
      <c r="K35" s="260"/>
    </row>
    <row r="36" spans="1:11" x14ac:dyDescent="0.25">
      <c r="A36" s="603"/>
      <c r="B36" s="552" t="s">
        <v>22</v>
      </c>
      <c r="C36" s="261" t="s">
        <v>27</v>
      </c>
      <c r="D36" s="262"/>
      <c r="E36" s="262"/>
      <c r="F36" s="262"/>
      <c r="G36" s="262"/>
      <c r="H36" s="262"/>
      <c r="I36" s="262"/>
      <c r="J36" s="262"/>
      <c r="K36" s="262"/>
    </row>
    <row r="37" spans="1:11" x14ac:dyDescent="0.25">
      <c r="A37" s="603"/>
      <c r="B37" s="552" t="s">
        <v>23</v>
      </c>
      <c r="C37" s="261" t="s">
        <v>27</v>
      </c>
      <c r="D37" s="262"/>
      <c r="E37" s="262"/>
      <c r="F37" s="262"/>
      <c r="G37" s="262"/>
      <c r="H37" s="262"/>
      <c r="I37" s="262"/>
      <c r="J37" s="262"/>
      <c r="K37" s="262"/>
    </row>
    <row r="38" spans="1:11" x14ac:dyDescent="0.25">
      <c r="A38" s="603"/>
      <c r="B38" s="552" t="s">
        <v>24</v>
      </c>
      <c r="C38" s="261" t="s">
        <v>27</v>
      </c>
      <c r="D38" s="262"/>
      <c r="E38" s="262"/>
      <c r="F38" s="262"/>
      <c r="G38" s="262"/>
      <c r="H38" s="262"/>
      <c r="I38" s="262"/>
      <c r="J38" s="262"/>
      <c r="K38" s="262"/>
    </row>
    <row r="40" spans="1:11" x14ac:dyDescent="0.25">
      <c r="D40" s="279"/>
      <c r="E40" s="279"/>
      <c r="F40" s="279"/>
      <c r="G40" s="279"/>
      <c r="H40" s="279"/>
      <c r="I40" s="279"/>
      <c r="J40" s="279"/>
      <c r="K40" s="279"/>
    </row>
  </sheetData>
  <mergeCells count="10">
    <mergeCell ref="A6:A11"/>
    <mergeCell ref="A12:A17"/>
    <mergeCell ref="A18:A38"/>
    <mergeCell ref="A1:K1"/>
    <mergeCell ref="A2:K2"/>
    <mergeCell ref="A3:K3"/>
    <mergeCell ref="B4:B5"/>
    <mergeCell ref="D4:K4"/>
    <mergeCell ref="A4:A5"/>
    <mergeCell ref="C4:C5"/>
  </mergeCells>
  <pageMargins left="0.7" right="0.7" top="0.75" bottom="0.75" header="0.3" footer="0.3"/>
  <pageSetup paperSize="9" scale="65"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Лист40">
    <tabColor rgb="FF92D050"/>
    <pageSetUpPr fitToPage="1"/>
  </sheetPr>
  <dimension ref="A1:L37"/>
  <sheetViews>
    <sheetView view="pageBreakPreview" zoomScaleNormal="100" zoomScaleSheetLayoutView="100" workbookViewId="0">
      <pane ySplit="5" topLeftCell="A6" activePane="bottomLeft" state="frozen"/>
      <selection activeCell="G28" sqref="G28"/>
      <selection pane="bottomLeft" activeCell="G28" sqref="G28"/>
    </sheetView>
  </sheetViews>
  <sheetFormatPr defaultRowHeight="15" x14ac:dyDescent="0.25"/>
  <cols>
    <col min="2" max="2" width="55.140625" customWidth="1"/>
    <col min="3" max="3" width="11.140625" customWidth="1"/>
    <col min="9" max="12" width="10.85546875" customWidth="1"/>
  </cols>
  <sheetData>
    <row r="1" spans="1:12" ht="30" customHeight="1" x14ac:dyDescent="0.25">
      <c r="A1" s="593" t="s">
        <v>1021</v>
      </c>
      <c r="B1" s="593"/>
      <c r="C1" s="593"/>
      <c r="D1" s="593"/>
      <c r="E1" s="593"/>
      <c r="F1" s="593"/>
      <c r="G1" s="593"/>
      <c r="H1" s="593"/>
      <c r="I1" s="593"/>
      <c r="J1" s="593"/>
      <c r="K1" s="593"/>
      <c r="L1" s="593"/>
    </row>
    <row r="2" spans="1:12" ht="15" customHeight="1" x14ac:dyDescent="0.25">
      <c r="A2" s="635" t="s">
        <v>298</v>
      </c>
      <c r="B2" s="635"/>
      <c r="C2" s="635"/>
      <c r="D2" s="635"/>
      <c r="E2" s="635"/>
      <c r="F2" s="635"/>
      <c r="G2" s="635"/>
      <c r="H2" s="635"/>
      <c r="I2" s="635"/>
      <c r="J2" s="635"/>
      <c r="K2" s="635"/>
      <c r="L2" s="635"/>
    </row>
    <row r="3" spans="1:12" x14ac:dyDescent="0.25">
      <c r="A3" s="593" t="s">
        <v>16</v>
      </c>
      <c r="B3" s="593"/>
      <c r="C3" s="593"/>
      <c r="D3" s="593"/>
      <c r="E3" s="593"/>
      <c r="F3" s="593"/>
      <c r="G3" s="593"/>
      <c r="H3" s="593"/>
      <c r="I3" s="593"/>
      <c r="J3" s="593"/>
      <c r="K3" s="593"/>
      <c r="L3" s="593"/>
    </row>
    <row r="4" spans="1:12" ht="15" customHeight="1" x14ac:dyDescent="0.25">
      <c r="A4" s="626" t="s">
        <v>17</v>
      </c>
      <c r="B4" s="626" t="s">
        <v>299</v>
      </c>
      <c r="C4" s="626" t="s">
        <v>300</v>
      </c>
      <c r="D4" s="626" t="s">
        <v>301</v>
      </c>
      <c r="E4" s="651" t="s">
        <v>20</v>
      </c>
      <c r="F4" s="652"/>
      <c r="G4" s="652"/>
      <c r="H4" s="652"/>
      <c r="I4" s="652"/>
      <c r="J4" s="652"/>
      <c r="K4" s="652"/>
      <c r="L4" s="653"/>
    </row>
    <row r="5" spans="1:12" ht="27" customHeight="1" x14ac:dyDescent="0.25">
      <c r="A5" s="627"/>
      <c r="B5" s="627"/>
      <c r="C5" s="627"/>
      <c r="D5" s="627"/>
      <c r="E5" s="536">
        <v>2023</v>
      </c>
      <c r="F5" s="536">
        <v>2024</v>
      </c>
      <c r="G5" s="537">
        <v>2025</v>
      </c>
      <c r="H5" s="537">
        <v>2026</v>
      </c>
      <c r="I5" s="536">
        <v>2027</v>
      </c>
      <c r="J5" s="536">
        <v>2028</v>
      </c>
      <c r="K5" s="537">
        <v>2029</v>
      </c>
      <c r="L5" s="537">
        <v>2030</v>
      </c>
    </row>
    <row r="6" spans="1:12" ht="15" customHeight="1" x14ac:dyDescent="0.25">
      <c r="A6" s="21" t="s">
        <v>103</v>
      </c>
      <c r="B6" s="6" t="s">
        <v>302</v>
      </c>
      <c r="C6" s="45"/>
      <c r="D6" s="45"/>
      <c r="E6" s="41"/>
      <c r="F6" s="41"/>
      <c r="G6" s="41"/>
      <c r="H6" s="41"/>
      <c r="I6" s="41"/>
      <c r="J6" s="41"/>
      <c r="K6" s="41"/>
      <c r="L6" s="41"/>
    </row>
    <row r="7" spans="1:12" ht="15" customHeight="1" x14ac:dyDescent="0.25">
      <c r="A7" s="538" t="s">
        <v>75</v>
      </c>
      <c r="B7" s="4" t="s">
        <v>303</v>
      </c>
      <c r="C7" s="45"/>
      <c r="D7" s="20"/>
      <c r="E7" s="41"/>
      <c r="F7" s="41"/>
      <c r="G7" s="41"/>
      <c r="H7" s="41"/>
      <c r="I7" s="41"/>
      <c r="J7" s="41"/>
      <c r="K7" s="41"/>
      <c r="L7" s="41"/>
    </row>
    <row r="8" spans="1:12" ht="15" customHeight="1" x14ac:dyDescent="0.25">
      <c r="A8" s="538" t="s">
        <v>176</v>
      </c>
      <c r="B8" s="4" t="s">
        <v>330</v>
      </c>
      <c r="C8" s="45"/>
      <c r="D8" s="20"/>
      <c r="E8" s="339"/>
      <c r="F8" s="339"/>
      <c r="G8" s="339"/>
      <c r="H8" s="339"/>
      <c r="I8" s="339"/>
      <c r="J8" s="339"/>
      <c r="K8" s="339"/>
      <c r="L8" s="339"/>
    </row>
    <row r="9" spans="1:12" ht="15" customHeight="1" x14ac:dyDescent="0.25">
      <c r="A9" s="538" t="s">
        <v>178</v>
      </c>
      <c r="B9" s="4" t="s">
        <v>304</v>
      </c>
      <c r="C9" s="45"/>
      <c r="D9" s="20"/>
      <c r="E9" s="41"/>
      <c r="F9" s="41"/>
      <c r="G9" s="41"/>
      <c r="H9" s="41"/>
      <c r="I9" s="41"/>
      <c r="J9" s="41"/>
      <c r="K9" s="41"/>
      <c r="L9" s="41"/>
    </row>
    <row r="10" spans="1:12" ht="15" customHeight="1" x14ac:dyDescent="0.25">
      <c r="A10" s="14"/>
      <c r="B10" s="4" t="s">
        <v>65</v>
      </c>
      <c r="C10" s="45"/>
      <c r="D10" s="20"/>
      <c r="E10" s="41"/>
      <c r="F10" s="41"/>
      <c r="G10" s="41"/>
      <c r="H10" s="41"/>
      <c r="I10" s="44"/>
      <c r="J10" s="44"/>
      <c r="K10" s="44"/>
      <c r="L10" s="44"/>
    </row>
    <row r="11" spans="1:12" ht="25.5" x14ac:dyDescent="0.25">
      <c r="A11" s="538" t="s">
        <v>305</v>
      </c>
      <c r="B11" s="4" t="s">
        <v>306</v>
      </c>
      <c r="C11" s="45"/>
      <c r="D11" s="20"/>
      <c r="E11" s="339"/>
      <c r="F11" s="339"/>
      <c r="G11" s="339"/>
      <c r="H11" s="339"/>
      <c r="I11" s="339"/>
      <c r="J11" s="339"/>
      <c r="K11" s="339"/>
      <c r="L11" s="339"/>
    </row>
    <row r="12" spans="1:12" ht="25.5" x14ac:dyDescent="0.25">
      <c r="A12" s="538" t="s">
        <v>307</v>
      </c>
      <c r="B12" s="4" t="s">
        <v>308</v>
      </c>
      <c r="C12" s="45"/>
      <c r="D12" s="20"/>
      <c r="E12" s="339"/>
      <c r="F12" s="339"/>
      <c r="G12" s="339"/>
      <c r="H12" s="339"/>
      <c r="I12" s="339"/>
      <c r="J12" s="339"/>
      <c r="K12" s="339"/>
      <c r="L12" s="339"/>
    </row>
    <row r="13" spans="1:12" ht="38.25" x14ac:dyDescent="0.25">
      <c r="A13" s="538" t="s">
        <v>309</v>
      </c>
      <c r="B13" s="4" t="s">
        <v>310</v>
      </c>
      <c r="C13" s="45"/>
      <c r="D13" s="20"/>
      <c r="E13" s="108"/>
      <c r="F13" s="108"/>
      <c r="G13" s="108"/>
      <c r="H13" s="108"/>
      <c r="I13" s="108"/>
      <c r="J13" s="108"/>
      <c r="K13" s="108"/>
      <c r="L13" s="108"/>
    </row>
    <row r="14" spans="1:12" ht="15" customHeight="1" x14ac:dyDescent="0.25">
      <c r="A14" s="538" t="s">
        <v>77</v>
      </c>
      <c r="B14" s="4" t="s">
        <v>311</v>
      </c>
      <c r="C14" s="45"/>
      <c r="D14" s="45"/>
      <c r="E14" s="41"/>
      <c r="F14" s="41"/>
      <c r="G14" s="41"/>
      <c r="H14" s="41"/>
      <c r="I14" s="41"/>
      <c r="J14" s="41"/>
      <c r="K14" s="41"/>
      <c r="L14" s="41"/>
    </row>
    <row r="15" spans="1:12" x14ac:dyDescent="0.25">
      <c r="A15" s="538" t="s">
        <v>79</v>
      </c>
      <c r="B15" s="4" t="s">
        <v>312</v>
      </c>
      <c r="C15" s="45"/>
      <c r="D15" s="45"/>
      <c r="E15" s="41"/>
      <c r="F15" s="41"/>
      <c r="G15" s="41"/>
      <c r="H15" s="41"/>
      <c r="I15" s="41"/>
      <c r="J15" s="41"/>
      <c r="K15" s="41"/>
      <c r="L15" s="41"/>
    </row>
    <row r="16" spans="1:12" ht="15" customHeight="1" x14ac:dyDescent="0.25">
      <c r="A16" s="538" t="s">
        <v>114</v>
      </c>
      <c r="B16" s="4" t="s">
        <v>313</v>
      </c>
      <c r="C16" s="45"/>
      <c r="D16" s="45"/>
      <c r="E16" s="41"/>
      <c r="F16" s="41"/>
      <c r="G16" s="41"/>
      <c r="H16" s="41"/>
      <c r="I16" s="41"/>
      <c r="J16" s="41"/>
      <c r="K16" s="41"/>
      <c r="L16" s="41"/>
    </row>
    <row r="17" spans="1:12" x14ac:dyDescent="0.25">
      <c r="A17" s="538" t="s">
        <v>116</v>
      </c>
      <c r="B17" s="4" t="s">
        <v>314</v>
      </c>
      <c r="C17" s="45"/>
      <c r="D17" s="45"/>
      <c r="E17" s="41"/>
      <c r="F17" s="41"/>
      <c r="G17" s="41"/>
      <c r="H17" s="41"/>
      <c r="I17" s="41"/>
      <c r="J17" s="41"/>
      <c r="K17" s="41"/>
      <c r="L17" s="41"/>
    </row>
    <row r="18" spans="1:12" ht="15" customHeight="1" x14ac:dyDescent="0.25">
      <c r="A18" s="21" t="s">
        <v>81</v>
      </c>
      <c r="B18" s="6" t="s">
        <v>315</v>
      </c>
      <c r="C18" s="45"/>
      <c r="D18" s="45"/>
      <c r="E18" s="41"/>
      <c r="F18" s="41"/>
      <c r="G18" s="41"/>
      <c r="H18" s="41"/>
      <c r="I18" s="41"/>
      <c r="J18" s="41"/>
      <c r="K18" s="41"/>
      <c r="L18" s="41"/>
    </row>
    <row r="19" spans="1:12" ht="15" customHeight="1" x14ac:dyDescent="0.25">
      <c r="A19" s="538" t="s">
        <v>119</v>
      </c>
      <c r="B19" s="4" t="s">
        <v>194</v>
      </c>
      <c r="C19" s="45"/>
      <c r="D19" s="45"/>
      <c r="E19" s="41"/>
      <c r="F19" s="41"/>
      <c r="G19" s="41"/>
      <c r="H19" s="41"/>
      <c r="I19" s="41"/>
      <c r="J19" s="41"/>
      <c r="K19" s="41"/>
      <c r="L19" s="41"/>
    </row>
    <row r="20" spans="1:12" ht="15" customHeight="1" x14ac:dyDescent="0.25">
      <c r="A20" s="538" t="s">
        <v>134</v>
      </c>
      <c r="B20" s="4" t="s">
        <v>316</v>
      </c>
      <c r="C20" s="45"/>
      <c r="D20" s="20"/>
      <c r="E20" s="340"/>
      <c r="F20" s="340"/>
      <c r="G20" s="340"/>
      <c r="H20" s="340"/>
      <c r="I20" s="340"/>
      <c r="J20" s="340"/>
      <c r="K20" s="340"/>
      <c r="L20" s="340"/>
    </row>
    <row r="21" spans="1:12" ht="15" customHeight="1" x14ac:dyDescent="0.25">
      <c r="A21" s="538" t="s">
        <v>142</v>
      </c>
      <c r="B21" s="4" t="s">
        <v>317</v>
      </c>
      <c r="C21" s="45"/>
      <c r="D21" s="45"/>
      <c r="E21" s="41"/>
      <c r="F21" s="41"/>
      <c r="G21" s="41"/>
      <c r="H21" s="41"/>
      <c r="I21" s="41"/>
      <c r="J21" s="41"/>
      <c r="K21" s="41"/>
      <c r="L21" s="41"/>
    </row>
    <row r="22" spans="1:12" ht="15" customHeight="1" x14ac:dyDescent="0.25">
      <c r="A22" s="538" t="s">
        <v>151</v>
      </c>
      <c r="B22" s="4" t="s">
        <v>318</v>
      </c>
      <c r="C22" s="45"/>
      <c r="D22" s="45"/>
      <c r="E22" s="41"/>
      <c r="F22" s="41"/>
      <c r="G22" s="41"/>
      <c r="H22" s="41"/>
      <c r="I22" s="41"/>
      <c r="J22" s="41"/>
      <c r="K22" s="41"/>
      <c r="L22" s="41"/>
    </row>
    <row r="23" spans="1:12" ht="15" customHeight="1" x14ac:dyDescent="0.25">
      <c r="A23" s="538" t="s">
        <v>152</v>
      </c>
      <c r="B23" s="4" t="s">
        <v>313</v>
      </c>
      <c r="C23" s="45"/>
      <c r="D23" s="45"/>
      <c r="E23" s="41"/>
      <c r="F23" s="41"/>
      <c r="G23" s="41"/>
      <c r="H23" s="41"/>
      <c r="I23" s="41"/>
      <c r="J23" s="41"/>
      <c r="K23" s="41"/>
      <c r="L23" s="41"/>
    </row>
    <row r="24" spans="1:12" ht="15" customHeight="1" x14ac:dyDescent="0.25">
      <c r="A24" s="538" t="s">
        <v>241</v>
      </c>
      <c r="B24" s="4" t="s">
        <v>319</v>
      </c>
      <c r="C24" s="45"/>
      <c r="D24" s="45"/>
      <c r="E24" s="41"/>
      <c r="F24" s="41"/>
      <c r="G24" s="41"/>
      <c r="H24" s="41"/>
      <c r="I24" s="41"/>
      <c r="J24" s="41"/>
      <c r="K24" s="41"/>
      <c r="L24" s="41"/>
    </row>
    <row r="25" spans="1:12" ht="15" customHeight="1" x14ac:dyDescent="0.25">
      <c r="A25" s="21" t="s">
        <v>83</v>
      </c>
      <c r="B25" s="6" t="s">
        <v>320</v>
      </c>
      <c r="C25" s="45"/>
      <c r="D25" s="45"/>
      <c r="E25" s="41"/>
      <c r="F25" s="41"/>
      <c r="G25" s="41"/>
      <c r="H25" s="41"/>
      <c r="I25" s="41"/>
      <c r="J25" s="41"/>
      <c r="K25" s="41"/>
      <c r="L25" s="41"/>
    </row>
    <row r="26" spans="1:12" ht="15" customHeight="1" x14ac:dyDescent="0.25">
      <c r="A26" s="538" t="s">
        <v>163</v>
      </c>
      <c r="B26" s="4" t="s">
        <v>321</v>
      </c>
      <c r="C26" s="45"/>
      <c r="D26" s="45"/>
      <c r="E26" s="41"/>
      <c r="F26" s="41"/>
      <c r="G26" s="41"/>
      <c r="H26" s="41"/>
      <c r="I26" s="41"/>
      <c r="J26" s="41"/>
      <c r="K26" s="41"/>
      <c r="L26" s="41"/>
    </row>
    <row r="27" spans="1:12" ht="15" customHeight="1" x14ac:dyDescent="0.25">
      <c r="A27" s="538" t="s">
        <v>164</v>
      </c>
      <c r="B27" s="4" t="s">
        <v>322</v>
      </c>
      <c r="C27" s="45"/>
      <c r="D27" s="45"/>
      <c r="E27" s="41"/>
      <c r="F27" s="41"/>
      <c r="G27" s="41"/>
      <c r="H27" s="41"/>
      <c r="I27" s="41"/>
      <c r="J27" s="41"/>
      <c r="K27" s="41"/>
      <c r="L27" s="41"/>
    </row>
    <row r="28" spans="1:12" ht="15" customHeight="1" x14ac:dyDescent="0.25">
      <c r="A28" s="538" t="s">
        <v>166</v>
      </c>
      <c r="B28" s="4" t="s">
        <v>323</v>
      </c>
      <c r="C28" s="45"/>
      <c r="D28" s="20"/>
      <c r="E28" s="41"/>
      <c r="F28" s="41"/>
      <c r="G28" s="41"/>
      <c r="H28" s="41"/>
      <c r="I28" s="41"/>
      <c r="J28" s="41"/>
      <c r="K28" s="41"/>
      <c r="L28" s="41"/>
    </row>
    <row r="29" spans="1:12" ht="15" customHeight="1" x14ac:dyDescent="0.25">
      <c r="A29" s="538" t="s">
        <v>168</v>
      </c>
      <c r="B29" s="4" t="s">
        <v>324</v>
      </c>
      <c r="C29" s="45"/>
      <c r="D29" s="425"/>
      <c r="E29" s="41"/>
      <c r="F29" s="41"/>
      <c r="G29" s="41"/>
      <c r="H29" s="41"/>
      <c r="I29" s="41"/>
      <c r="J29" s="41"/>
      <c r="K29" s="41"/>
      <c r="L29" s="41"/>
    </row>
    <row r="30" spans="1:12" ht="15" customHeight="1" x14ac:dyDescent="0.25">
      <c r="A30" s="538" t="s">
        <v>170</v>
      </c>
      <c r="B30" s="4" t="s">
        <v>194</v>
      </c>
      <c r="C30" s="45"/>
      <c r="D30" s="45"/>
      <c r="E30" s="41"/>
      <c r="F30" s="41"/>
      <c r="G30" s="41"/>
      <c r="H30" s="41"/>
      <c r="I30" s="41"/>
      <c r="J30" s="41"/>
      <c r="K30" s="41"/>
      <c r="L30" s="41"/>
    </row>
    <row r="31" spans="1:12" ht="15" customHeight="1" x14ac:dyDescent="0.25">
      <c r="A31" s="538" t="s">
        <v>325</v>
      </c>
      <c r="B31" s="4" t="s">
        <v>326</v>
      </c>
      <c r="C31" s="45"/>
      <c r="D31" s="45"/>
      <c r="E31" s="41"/>
      <c r="F31" s="41"/>
      <c r="G31" s="41"/>
      <c r="H31" s="41"/>
      <c r="I31" s="41"/>
      <c r="J31" s="41"/>
      <c r="K31" s="41"/>
      <c r="L31" s="41"/>
    </row>
    <row r="32" spans="1:12" ht="15" customHeight="1" x14ac:dyDescent="0.25">
      <c r="A32" s="538" t="s">
        <v>327</v>
      </c>
      <c r="B32" s="4" t="s">
        <v>507</v>
      </c>
      <c r="C32" s="45"/>
      <c r="D32" s="20"/>
      <c r="E32" s="41"/>
      <c r="F32" s="41"/>
      <c r="G32" s="41"/>
      <c r="H32" s="41"/>
      <c r="I32" s="41"/>
      <c r="J32" s="41"/>
      <c r="K32" s="41"/>
      <c r="L32" s="41"/>
    </row>
    <row r="33" spans="1:12" ht="15" customHeight="1" x14ac:dyDescent="0.25">
      <c r="A33" s="538" t="s">
        <v>328</v>
      </c>
      <c r="B33" s="4" t="s">
        <v>329</v>
      </c>
      <c r="C33" s="45"/>
      <c r="D33" s="45"/>
      <c r="E33" s="41"/>
      <c r="F33" s="41"/>
      <c r="G33" s="41"/>
      <c r="H33" s="41"/>
      <c r="I33" s="41"/>
      <c r="J33" s="41"/>
      <c r="K33" s="41"/>
      <c r="L33" s="41"/>
    </row>
    <row r="34" spans="1:12" ht="15" customHeight="1" x14ac:dyDescent="0.25">
      <c r="A34" s="21" t="s">
        <v>85</v>
      </c>
      <c r="B34" s="6" t="s">
        <v>331</v>
      </c>
      <c r="C34" s="45"/>
      <c r="D34" s="45"/>
      <c r="E34" s="41"/>
      <c r="F34" s="41"/>
      <c r="G34" s="41"/>
      <c r="H34" s="63"/>
      <c r="I34" s="41"/>
      <c r="J34" s="41"/>
      <c r="K34" s="41"/>
      <c r="L34" s="41"/>
    </row>
    <row r="35" spans="1:12" ht="15" hidden="1" customHeight="1" x14ac:dyDescent="0.25"/>
    <row r="36" spans="1:12" ht="15" hidden="1" customHeight="1" x14ac:dyDescent="0.25">
      <c r="E36" s="50">
        <f>'4-8'!D19</f>
        <v>0</v>
      </c>
      <c r="F36" s="50">
        <f>'4-8'!E19</f>
        <v>0</v>
      </c>
      <c r="G36" s="50">
        <f>'4-8'!F19</f>
        <v>0</v>
      </c>
      <c r="H36" s="50">
        <f>'4-8'!G19</f>
        <v>0</v>
      </c>
      <c r="I36" s="50">
        <f>'4-8'!H19</f>
        <v>0</v>
      </c>
      <c r="J36" s="50">
        <f>'4-8'!I19</f>
        <v>0</v>
      </c>
      <c r="K36" s="50">
        <f>'4-8'!J19</f>
        <v>0</v>
      </c>
      <c r="L36" s="50">
        <f>'4-8'!K19</f>
        <v>0</v>
      </c>
    </row>
    <row r="37" spans="1:12" ht="15" hidden="1" customHeight="1" x14ac:dyDescent="0.25"/>
  </sheetData>
  <mergeCells count="8">
    <mergeCell ref="A1:L1"/>
    <mergeCell ref="A2:L2"/>
    <mergeCell ref="A3:L3"/>
    <mergeCell ref="A4:A5"/>
    <mergeCell ref="B4:B5"/>
    <mergeCell ref="C4:C5"/>
    <mergeCell ref="D4:D5"/>
    <mergeCell ref="E4:L4"/>
  </mergeCells>
  <pageMargins left="0.7" right="0.7" top="0.75" bottom="0.75" header="0.3" footer="0.3"/>
  <pageSetup paperSize="9" scale="79"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Лист41">
    <tabColor rgb="FFFFC000"/>
  </sheetPr>
  <dimension ref="A1:K63"/>
  <sheetViews>
    <sheetView view="pageBreakPreview" zoomScaleNormal="100" zoomScaleSheetLayoutView="100" workbookViewId="0">
      <pane ySplit="5" topLeftCell="A48" activePane="bottomLeft" state="frozen"/>
      <selection activeCell="G28" sqref="G28"/>
      <selection pane="bottomLeft" activeCell="G28" sqref="G28"/>
    </sheetView>
  </sheetViews>
  <sheetFormatPr defaultRowHeight="15" x14ac:dyDescent="0.25"/>
  <cols>
    <col min="1" max="1" width="5.28515625" customWidth="1"/>
    <col min="2" max="2" width="56" customWidth="1"/>
    <col min="3" max="8" width="11.42578125" customWidth="1"/>
    <col min="9" max="9" width="11.140625" customWidth="1"/>
    <col min="10" max="10" width="11.85546875" customWidth="1"/>
  </cols>
  <sheetData>
    <row r="1" spans="1:10" ht="30" customHeight="1" x14ac:dyDescent="0.25">
      <c r="A1" s="593" t="s">
        <v>1022</v>
      </c>
      <c r="B1" s="593"/>
      <c r="C1" s="593"/>
      <c r="D1" s="593"/>
      <c r="E1" s="593"/>
      <c r="F1" s="593"/>
      <c r="G1" s="593"/>
      <c r="H1" s="593"/>
      <c r="I1" s="593"/>
      <c r="J1" s="593"/>
    </row>
    <row r="2" spans="1:10" ht="15" customHeight="1" x14ac:dyDescent="0.25">
      <c r="A2" s="586" t="s">
        <v>332</v>
      </c>
      <c r="B2" s="586"/>
      <c r="C2" s="586"/>
      <c r="D2" s="586"/>
      <c r="E2" s="586"/>
      <c r="F2" s="586"/>
      <c r="G2" s="586"/>
      <c r="H2" s="586"/>
      <c r="I2" s="586"/>
      <c r="J2" s="586"/>
    </row>
    <row r="3" spans="1:10" ht="15" customHeight="1" x14ac:dyDescent="0.25">
      <c r="A3" s="636" t="s">
        <v>16</v>
      </c>
      <c r="B3" s="636"/>
      <c r="C3" s="636"/>
      <c r="D3" s="636"/>
      <c r="E3" s="636"/>
      <c r="F3" s="636"/>
      <c r="G3" s="636"/>
      <c r="H3" s="636"/>
      <c r="I3" s="636"/>
      <c r="J3" s="636"/>
    </row>
    <row r="4" spans="1:10" ht="15" customHeight="1" x14ac:dyDescent="0.25">
      <c r="A4" s="626" t="s">
        <v>17</v>
      </c>
      <c r="B4" s="626" t="s">
        <v>40</v>
      </c>
      <c r="C4" s="621" t="s">
        <v>20</v>
      </c>
      <c r="D4" s="621"/>
      <c r="E4" s="621"/>
      <c r="F4" s="621"/>
      <c r="G4" s="621"/>
      <c r="H4" s="621"/>
      <c r="I4" s="621"/>
      <c r="J4" s="621"/>
    </row>
    <row r="5" spans="1:10" ht="27" customHeight="1" x14ac:dyDescent="0.25">
      <c r="A5" s="626"/>
      <c r="B5" s="626"/>
      <c r="C5" s="537">
        <v>2023</v>
      </c>
      <c r="D5" s="537">
        <v>2024</v>
      </c>
      <c r="E5" s="537">
        <v>2025</v>
      </c>
      <c r="F5" s="537">
        <v>2026</v>
      </c>
      <c r="G5" s="537">
        <v>2027</v>
      </c>
      <c r="H5" s="537">
        <v>2028</v>
      </c>
      <c r="I5" s="537">
        <v>2029</v>
      </c>
      <c r="J5" s="537">
        <v>2030</v>
      </c>
    </row>
    <row r="6" spans="1:10" ht="15" customHeight="1" x14ac:dyDescent="0.25">
      <c r="A6" s="538"/>
      <c r="B6" s="6" t="s">
        <v>333</v>
      </c>
      <c r="C6" s="45"/>
      <c r="D6" s="45"/>
      <c r="E6" s="45"/>
      <c r="F6" s="45"/>
      <c r="G6" s="45"/>
      <c r="H6" s="45"/>
      <c r="I6" s="45"/>
      <c r="J6" s="45"/>
    </row>
    <row r="7" spans="1:10" x14ac:dyDescent="0.25">
      <c r="A7" s="21" t="s">
        <v>75</v>
      </c>
      <c r="B7" s="6" t="s">
        <v>334</v>
      </c>
      <c r="C7" s="45"/>
      <c r="D7" s="45"/>
      <c r="E7" s="45"/>
      <c r="F7" s="45"/>
      <c r="G7" s="45"/>
      <c r="H7" s="45"/>
      <c r="I7" s="45"/>
      <c r="J7" s="45"/>
    </row>
    <row r="8" spans="1:10" x14ac:dyDescent="0.25">
      <c r="A8" s="538" t="s">
        <v>176</v>
      </c>
      <c r="B8" s="4" t="s">
        <v>398</v>
      </c>
      <c r="C8" s="41"/>
      <c r="D8" s="41"/>
      <c r="E8" s="41"/>
      <c r="F8" s="41"/>
      <c r="G8" s="41"/>
      <c r="H8" s="41"/>
      <c r="I8" s="41"/>
      <c r="J8" s="41"/>
    </row>
    <row r="9" spans="1:10" ht="15" customHeight="1" x14ac:dyDescent="0.25">
      <c r="A9" s="538" t="s">
        <v>178</v>
      </c>
      <c r="B9" s="4" t="s">
        <v>335</v>
      </c>
      <c r="C9" s="108"/>
      <c r="D9" s="108"/>
      <c r="E9" s="108"/>
      <c r="F9" s="108"/>
      <c r="G9" s="108"/>
      <c r="H9" s="108"/>
      <c r="I9" s="108"/>
      <c r="J9" s="108"/>
    </row>
    <row r="10" spans="1:10" ht="25.5" x14ac:dyDescent="0.25">
      <c r="A10" s="538" t="s">
        <v>180</v>
      </c>
      <c r="B10" s="4" t="s">
        <v>336</v>
      </c>
      <c r="C10" s="108"/>
      <c r="D10" s="108"/>
      <c r="E10" s="108"/>
      <c r="F10" s="108"/>
      <c r="G10" s="108"/>
      <c r="H10" s="108"/>
      <c r="I10" s="108"/>
      <c r="J10" s="108"/>
    </row>
    <row r="11" spans="1:10" ht="27" customHeight="1" x14ac:dyDescent="0.25">
      <c r="A11" s="538" t="s">
        <v>182</v>
      </c>
      <c r="B11" s="4" t="s">
        <v>399</v>
      </c>
      <c r="C11" s="63"/>
      <c r="D11" s="63"/>
      <c r="E11" s="63"/>
      <c r="F11" s="63"/>
      <c r="G11" s="63"/>
      <c r="H11" s="63"/>
      <c r="I11" s="63"/>
      <c r="J11" s="63"/>
    </row>
    <row r="12" spans="1:10" x14ac:dyDescent="0.25">
      <c r="A12" s="21" t="s">
        <v>77</v>
      </c>
      <c r="B12" s="6" t="s">
        <v>337</v>
      </c>
      <c r="C12" s="63"/>
      <c r="D12" s="63"/>
      <c r="E12" s="63"/>
      <c r="F12" s="63"/>
      <c r="G12" s="431"/>
      <c r="H12" s="431"/>
      <c r="I12" s="431"/>
      <c r="J12" s="431"/>
    </row>
    <row r="13" spans="1:10" ht="27" customHeight="1" x14ac:dyDescent="0.25">
      <c r="A13" s="538" t="s">
        <v>108</v>
      </c>
      <c r="B13" s="4" t="s">
        <v>409</v>
      </c>
      <c r="C13" s="63"/>
      <c r="D13" s="63"/>
      <c r="E13" s="63"/>
      <c r="F13" s="63"/>
      <c r="G13" s="63"/>
      <c r="H13" s="63"/>
      <c r="I13" s="63"/>
      <c r="J13" s="63"/>
    </row>
    <row r="14" spans="1:10" x14ac:dyDescent="0.25">
      <c r="A14" s="538" t="s">
        <v>111</v>
      </c>
      <c r="B14" s="4" t="s">
        <v>338</v>
      </c>
      <c r="C14" s="63"/>
      <c r="D14" s="63"/>
      <c r="E14" s="63"/>
      <c r="F14" s="63"/>
      <c r="G14" s="63"/>
      <c r="H14" s="63"/>
      <c r="I14" s="63"/>
      <c r="J14" s="63"/>
    </row>
    <row r="15" spans="1:10" ht="38.25" x14ac:dyDescent="0.25">
      <c r="A15" s="538" t="s">
        <v>339</v>
      </c>
      <c r="B15" s="4" t="s">
        <v>340</v>
      </c>
      <c r="C15" s="63"/>
      <c r="D15" s="63"/>
      <c r="E15" s="63"/>
      <c r="F15" s="63"/>
      <c r="G15" s="63"/>
      <c r="H15" s="63"/>
      <c r="I15" s="63"/>
      <c r="J15" s="63"/>
    </row>
    <row r="16" spans="1:10" ht="25.5" x14ac:dyDescent="0.25">
      <c r="A16" s="538" t="s">
        <v>341</v>
      </c>
      <c r="B16" s="4" t="s">
        <v>342</v>
      </c>
      <c r="C16" s="63"/>
      <c r="D16" s="63"/>
      <c r="E16" s="63"/>
      <c r="F16" s="63"/>
      <c r="G16" s="63"/>
      <c r="H16" s="63"/>
      <c r="I16" s="63"/>
      <c r="J16" s="63"/>
    </row>
    <row r="17" spans="1:10" ht="15" customHeight="1" x14ac:dyDescent="0.25">
      <c r="A17" s="538" t="s">
        <v>343</v>
      </c>
      <c r="B17" s="4" t="s">
        <v>344</v>
      </c>
      <c r="C17" s="63"/>
      <c r="D17" s="63"/>
      <c r="E17" s="63"/>
      <c r="F17" s="63"/>
      <c r="G17" s="63"/>
      <c r="H17" s="63"/>
      <c r="I17" s="63"/>
      <c r="J17" s="63"/>
    </row>
    <row r="18" spans="1:10" ht="25.5" x14ac:dyDescent="0.25">
      <c r="A18" s="538" t="s">
        <v>345</v>
      </c>
      <c r="B18" s="4" t="s">
        <v>346</v>
      </c>
      <c r="C18" s="63"/>
      <c r="D18" s="63"/>
      <c r="E18" s="63"/>
      <c r="F18" s="63"/>
      <c r="G18" s="63"/>
      <c r="H18" s="63"/>
      <c r="I18" s="63"/>
      <c r="J18" s="63"/>
    </row>
    <row r="19" spans="1:10" ht="25.5" x14ac:dyDescent="0.25">
      <c r="A19" s="538" t="s">
        <v>347</v>
      </c>
      <c r="B19" s="4" t="s">
        <v>348</v>
      </c>
      <c r="C19" s="63"/>
      <c r="D19" s="63"/>
      <c r="E19" s="63"/>
      <c r="F19" s="63"/>
      <c r="G19" s="63"/>
      <c r="H19" s="63"/>
      <c r="I19" s="63"/>
      <c r="J19" s="63"/>
    </row>
    <row r="20" spans="1:10" ht="15" customHeight="1" x14ac:dyDescent="0.25">
      <c r="A20" s="538" t="s">
        <v>349</v>
      </c>
      <c r="B20" s="4" t="s">
        <v>194</v>
      </c>
      <c r="C20" s="63"/>
      <c r="D20" s="63"/>
      <c r="E20" s="63"/>
      <c r="F20" s="63"/>
      <c r="G20" s="431"/>
      <c r="H20" s="431"/>
      <c r="I20" s="431"/>
      <c r="J20" s="431"/>
    </row>
    <row r="21" spans="1:10" ht="15" customHeight="1" x14ac:dyDescent="0.25">
      <c r="A21" s="538" t="s">
        <v>350</v>
      </c>
      <c r="B21" s="4" t="s">
        <v>408</v>
      </c>
      <c r="C21" s="63"/>
      <c r="D21" s="63"/>
      <c r="E21" s="63"/>
      <c r="F21" s="63"/>
      <c r="G21" s="63"/>
      <c r="H21" s="63"/>
      <c r="I21" s="63"/>
      <c r="J21" s="63"/>
    </row>
    <row r="22" spans="1:10" ht="15" customHeight="1" x14ac:dyDescent="0.25">
      <c r="A22" s="538" t="s">
        <v>351</v>
      </c>
      <c r="B22" s="4" t="s">
        <v>352</v>
      </c>
      <c r="C22" s="63"/>
      <c r="D22" s="63"/>
      <c r="E22" s="63"/>
      <c r="F22" s="63"/>
      <c r="G22" s="63"/>
      <c r="H22" s="63"/>
      <c r="I22" s="63"/>
      <c r="J22" s="63"/>
    </row>
    <row r="23" spans="1:10" ht="27" customHeight="1" x14ac:dyDescent="0.25">
      <c r="A23" s="538" t="s">
        <v>353</v>
      </c>
      <c r="B23" s="4" t="s">
        <v>407</v>
      </c>
      <c r="C23" s="63"/>
      <c r="D23" s="63"/>
      <c r="E23" s="63"/>
      <c r="F23" s="63"/>
      <c r="G23" s="63"/>
      <c r="H23" s="63"/>
      <c r="I23" s="63"/>
      <c r="J23" s="63"/>
    </row>
    <row r="24" spans="1:10" ht="25.5" x14ac:dyDescent="0.25">
      <c r="A24" s="538" t="s">
        <v>79</v>
      </c>
      <c r="B24" s="4" t="s">
        <v>354</v>
      </c>
      <c r="C24" s="63"/>
      <c r="D24" s="63"/>
      <c r="E24" s="63"/>
      <c r="F24" s="63"/>
      <c r="G24" s="63"/>
      <c r="H24" s="63"/>
      <c r="I24" s="63"/>
      <c r="J24" s="63"/>
    </row>
    <row r="25" spans="1:10" ht="15" customHeight="1" x14ac:dyDescent="0.25">
      <c r="A25" s="538"/>
      <c r="B25" s="6" t="s">
        <v>355</v>
      </c>
      <c r="C25" s="63"/>
      <c r="D25" s="63"/>
      <c r="E25" s="63"/>
      <c r="F25" s="63"/>
      <c r="G25" s="431"/>
      <c r="H25" s="431"/>
      <c r="I25" s="431"/>
      <c r="J25" s="431"/>
    </row>
    <row r="26" spans="1:10" x14ac:dyDescent="0.25">
      <c r="A26" s="21" t="s">
        <v>119</v>
      </c>
      <c r="B26" s="6" t="s">
        <v>334</v>
      </c>
      <c r="C26" s="63"/>
      <c r="D26" s="63"/>
      <c r="E26" s="63"/>
      <c r="F26" s="63"/>
      <c r="G26" s="431"/>
      <c r="H26" s="431"/>
      <c r="I26" s="431"/>
      <c r="J26" s="431"/>
    </row>
    <row r="27" spans="1:10" ht="25.5" x14ac:dyDescent="0.25">
      <c r="A27" s="538" t="s">
        <v>122</v>
      </c>
      <c r="B27" s="4" t="s">
        <v>356</v>
      </c>
      <c r="C27" s="63"/>
      <c r="D27" s="63"/>
      <c r="E27" s="63"/>
      <c r="F27" s="63"/>
      <c r="G27" s="431"/>
      <c r="H27" s="431"/>
      <c r="I27" s="431"/>
      <c r="J27" s="431"/>
    </row>
    <row r="28" spans="1:10" x14ac:dyDescent="0.25">
      <c r="A28" s="538" t="s">
        <v>124</v>
      </c>
      <c r="B28" s="4" t="s">
        <v>357</v>
      </c>
      <c r="C28" s="63"/>
      <c r="D28" s="63"/>
      <c r="E28" s="63"/>
      <c r="F28" s="63"/>
      <c r="G28" s="431"/>
      <c r="H28" s="431"/>
      <c r="I28" s="431"/>
      <c r="J28" s="431"/>
    </row>
    <row r="29" spans="1:10" ht="25.5" x14ac:dyDescent="0.25">
      <c r="A29" s="538" t="s">
        <v>126</v>
      </c>
      <c r="B29" s="4" t="s">
        <v>406</v>
      </c>
      <c r="C29" s="63"/>
      <c r="D29" s="63"/>
      <c r="E29" s="63"/>
      <c r="F29" s="63"/>
      <c r="G29" s="63"/>
      <c r="H29" s="63"/>
      <c r="I29" s="63"/>
      <c r="J29" s="63"/>
    </row>
    <row r="30" spans="1:10" x14ac:dyDescent="0.25">
      <c r="A30" s="21" t="s">
        <v>134</v>
      </c>
      <c r="B30" s="6" t="s">
        <v>337</v>
      </c>
      <c r="C30" s="63"/>
      <c r="D30" s="63"/>
      <c r="E30" s="63"/>
      <c r="F30" s="63"/>
      <c r="G30" s="431"/>
      <c r="H30" s="431"/>
      <c r="I30" s="431"/>
      <c r="J30" s="431"/>
    </row>
    <row r="31" spans="1:10" ht="15" customHeight="1" x14ac:dyDescent="0.25">
      <c r="A31" s="538" t="s">
        <v>136</v>
      </c>
      <c r="B31" s="4" t="s">
        <v>358</v>
      </c>
      <c r="C31" s="63"/>
      <c r="D31" s="63"/>
      <c r="E31" s="63"/>
      <c r="F31" s="63"/>
      <c r="G31" s="63"/>
      <c r="H31" s="63"/>
      <c r="I31" s="63"/>
      <c r="J31" s="63"/>
    </row>
    <row r="32" spans="1:10" ht="25.5" x14ac:dyDescent="0.25">
      <c r="A32" s="538" t="s">
        <v>137</v>
      </c>
      <c r="B32" s="4" t="s">
        <v>359</v>
      </c>
      <c r="C32" s="63"/>
      <c r="D32" s="63"/>
      <c r="E32" s="63"/>
      <c r="F32" s="63"/>
      <c r="G32" s="63"/>
      <c r="H32" s="63"/>
      <c r="I32" s="63"/>
      <c r="J32" s="63"/>
    </row>
    <row r="33" spans="1:10" x14ac:dyDescent="0.25">
      <c r="A33" s="538" t="s">
        <v>138</v>
      </c>
      <c r="B33" s="4" t="s">
        <v>360</v>
      </c>
      <c r="C33" s="63"/>
      <c r="D33" s="63"/>
      <c r="E33" s="63"/>
      <c r="F33" s="63"/>
      <c r="G33" s="431"/>
      <c r="H33" s="431"/>
      <c r="I33" s="431"/>
      <c r="J33" s="431"/>
    </row>
    <row r="34" spans="1:10" x14ac:dyDescent="0.25">
      <c r="A34" s="538" t="s">
        <v>139</v>
      </c>
      <c r="B34" s="4" t="s">
        <v>361</v>
      </c>
      <c r="C34" s="63"/>
      <c r="D34" s="63"/>
      <c r="E34" s="63"/>
      <c r="F34" s="63"/>
      <c r="G34" s="431"/>
      <c r="H34" s="431"/>
      <c r="I34" s="431"/>
      <c r="J34" s="431"/>
    </row>
    <row r="35" spans="1:10" ht="25.5" x14ac:dyDescent="0.25">
      <c r="A35" s="538" t="s">
        <v>140</v>
      </c>
      <c r="B35" s="4" t="s">
        <v>405</v>
      </c>
      <c r="C35" s="63"/>
      <c r="D35" s="63"/>
      <c r="E35" s="63"/>
      <c r="F35" s="63"/>
      <c r="G35" s="63"/>
      <c r="H35" s="63"/>
      <c r="I35" s="63"/>
      <c r="J35" s="63"/>
    </row>
    <row r="36" spans="1:10" ht="25.5" x14ac:dyDescent="0.25">
      <c r="A36" s="538" t="s">
        <v>142</v>
      </c>
      <c r="B36" s="4" t="s">
        <v>404</v>
      </c>
      <c r="C36" s="63"/>
      <c r="D36" s="63"/>
      <c r="E36" s="63"/>
      <c r="F36" s="63"/>
      <c r="G36" s="63"/>
      <c r="H36" s="63"/>
      <c r="I36" s="63"/>
      <c r="J36" s="63"/>
    </row>
    <row r="37" spans="1:10" ht="15" customHeight="1" x14ac:dyDescent="0.25">
      <c r="A37" s="538" t="s">
        <v>151</v>
      </c>
      <c r="B37" s="4" t="s">
        <v>362</v>
      </c>
      <c r="C37" s="63"/>
      <c r="D37" s="63"/>
      <c r="E37" s="63"/>
      <c r="F37" s="63"/>
      <c r="G37" s="63"/>
      <c r="H37" s="63"/>
      <c r="I37" s="63"/>
      <c r="J37" s="63"/>
    </row>
    <row r="38" spans="1:10" ht="15" customHeight="1" x14ac:dyDescent="0.25">
      <c r="A38" s="538"/>
      <c r="B38" s="6" t="s">
        <v>363</v>
      </c>
      <c r="C38" s="63"/>
      <c r="D38" s="63"/>
      <c r="E38" s="63"/>
      <c r="F38" s="63"/>
      <c r="G38" s="431"/>
      <c r="H38" s="431"/>
      <c r="I38" s="431"/>
      <c r="J38" s="431"/>
    </row>
    <row r="39" spans="1:10" x14ac:dyDescent="0.25">
      <c r="A39" s="21" t="s">
        <v>163</v>
      </c>
      <c r="B39" s="6" t="s">
        <v>334</v>
      </c>
      <c r="C39" s="63"/>
      <c r="D39" s="63"/>
      <c r="E39" s="63"/>
      <c r="F39" s="63"/>
      <c r="G39" s="431"/>
      <c r="H39" s="431"/>
      <c r="I39" s="431"/>
      <c r="J39" s="431"/>
    </row>
    <row r="40" spans="1:10" x14ac:dyDescent="0.25">
      <c r="A40" s="538" t="s">
        <v>364</v>
      </c>
      <c r="B40" s="4" t="s">
        <v>365</v>
      </c>
      <c r="C40" s="63"/>
      <c r="D40" s="63"/>
      <c r="E40" s="63"/>
      <c r="F40" s="63"/>
      <c r="G40" s="431"/>
      <c r="H40" s="431"/>
      <c r="I40" s="431"/>
      <c r="J40" s="431"/>
    </row>
    <row r="41" spans="1:10" x14ac:dyDescent="0.25">
      <c r="A41" s="538" t="s">
        <v>366</v>
      </c>
      <c r="B41" s="4" t="s">
        <v>367</v>
      </c>
      <c r="C41" s="63"/>
      <c r="D41" s="63"/>
      <c r="E41" s="63"/>
      <c r="F41" s="63"/>
      <c r="G41" s="63"/>
      <c r="H41" s="63"/>
      <c r="I41" s="63"/>
      <c r="J41" s="63"/>
    </row>
    <row r="42" spans="1:10" ht="25.5" x14ac:dyDescent="0.25">
      <c r="A42" s="538" t="s">
        <v>368</v>
      </c>
      <c r="B42" s="4" t="s">
        <v>369</v>
      </c>
      <c r="C42" s="63"/>
      <c r="D42" s="63"/>
      <c r="E42" s="63"/>
      <c r="F42" s="63"/>
      <c r="G42" s="63"/>
      <c r="H42" s="63"/>
      <c r="I42" s="63"/>
      <c r="J42" s="63"/>
    </row>
    <row r="43" spans="1:10" ht="15" customHeight="1" x14ac:dyDescent="0.25">
      <c r="A43" s="538" t="s">
        <v>370</v>
      </c>
      <c r="B43" s="4" t="s">
        <v>371</v>
      </c>
      <c r="C43" s="63"/>
      <c r="D43" s="63"/>
      <c r="E43" s="63"/>
      <c r="F43" s="63"/>
      <c r="G43" s="431"/>
      <c r="H43" s="431"/>
      <c r="I43" s="431"/>
      <c r="J43" s="431"/>
    </row>
    <row r="44" spans="1:10" ht="25.5" x14ac:dyDescent="0.25">
      <c r="A44" s="538" t="s">
        <v>372</v>
      </c>
      <c r="B44" s="4" t="s">
        <v>403</v>
      </c>
      <c r="C44" s="63"/>
      <c r="D44" s="63"/>
      <c r="E44" s="63"/>
      <c r="F44" s="63"/>
      <c r="G44" s="63"/>
      <c r="H44" s="63"/>
      <c r="I44" s="63"/>
      <c r="J44" s="63"/>
    </row>
    <row r="45" spans="1:10" ht="15" customHeight="1" x14ac:dyDescent="0.25">
      <c r="A45" s="538" t="s">
        <v>373</v>
      </c>
      <c r="B45" s="4" t="s">
        <v>374</v>
      </c>
      <c r="C45" s="63"/>
      <c r="D45" s="63"/>
      <c r="E45" s="63"/>
      <c r="F45" s="63"/>
      <c r="G45" s="431"/>
      <c r="H45" s="431"/>
      <c r="I45" s="431"/>
      <c r="J45" s="431"/>
    </row>
    <row r="46" spans="1:10" ht="25.5" x14ac:dyDescent="0.25">
      <c r="A46" s="538" t="s">
        <v>375</v>
      </c>
      <c r="B46" s="4" t="s">
        <v>376</v>
      </c>
      <c r="C46" s="63"/>
      <c r="D46" s="63"/>
      <c r="E46" s="63"/>
      <c r="F46" s="63"/>
      <c r="G46" s="63"/>
      <c r="H46" s="63"/>
      <c r="I46" s="63"/>
      <c r="J46" s="63"/>
    </row>
    <row r="47" spans="1:10" x14ac:dyDescent="0.25">
      <c r="A47" s="21" t="s">
        <v>164</v>
      </c>
      <c r="B47" s="6" t="s">
        <v>337</v>
      </c>
      <c r="C47" s="63"/>
      <c r="D47" s="63"/>
      <c r="E47" s="63"/>
      <c r="F47" s="63"/>
      <c r="G47" s="431"/>
      <c r="H47" s="431"/>
      <c r="I47" s="431"/>
      <c r="J47" s="431"/>
    </row>
    <row r="48" spans="1:10" ht="25.5" x14ac:dyDescent="0.25">
      <c r="A48" s="538" t="s">
        <v>377</v>
      </c>
      <c r="B48" s="4" t="s">
        <v>378</v>
      </c>
      <c r="C48" s="63"/>
      <c r="D48" s="63"/>
      <c r="E48" s="63"/>
      <c r="F48" s="63"/>
      <c r="G48" s="63"/>
      <c r="H48" s="63"/>
      <c r="I48" s="63"/>
      <c r="J48" s="63"/>
    </row>
    <row r="49" spans="1:11" ht="25.5" x14ac:dyDescent="0.25">
      <c r="A49" s="538" t="s">
        <v>379</v>
      </c>
      <c r="B49" s="4" t="s">
        <v>380</v>
      </c>
      <c r="C49" s="63"/>
      <c r="D49" s="63"/>
      <c r="E49" s="63"/>
      <c r="F49" s="63"/>
      <c r="G49" s="63"/>
      <c r="H49" s="63"/>
      <c r="I49" s="63"/>
      <c r="J49" s="63"/>
    </row>
    <row r="50" spans="1:11" ht="25.5" x14ac:dyDescent="0.25">
      <c r="A50" s="538" t="s">
        <v>381</v>
      </c>
      <c r="B50" s="4" t="s">
        <v>382</v>
      </c>
      <c r="C50" s="63"/>
      <c r="D50" s="63"/>
      <c r="E50" s="63"/>
      <c r="F50" s="63"/>
      <c r="G50" s="63"/>
      <c r="H50" s="63"/>
      <c r="I50" s="63"/>
      <c r="J50" s="63"/>
    </row>
    <row r="51" spans="1:11" ht="25.5" x14ac:dyDescent="0.25">
      <c r="A51" s="538" t="s">
        <v>383</v>
      </c>
      <c r="B51" s="4" t="s">
        <v>402</v>
      </c>
      <c r="C51" s="63"/>
      <c r="D51" s="63"/>
      <c r="E51" s="63"/>
      <c r="F51" s="63"/>
      <c r="G51" s="63"/>
      <c r="H51" s="63"/>
      <c r="I51" s="63"/>
      <c r="J51" s="63"/>
    </row>
    <row r="52" spans="1:11" ht="25.5" x14ac:dyDescent="0.25">
      <c r="A52" s="538" t="s">
        <v>384</v>
      </c>
      <c r="B52" s="4" t="s">
        <v>385</v>
      </c>
      <c r="C52" s="63"/>
      <c r="D52" s="63"/>
      <c r="E52" s="63"/>
      <c r="F52" s="63"/>
      <c r="G52" s="63"/>
      <c r="H52" s="63"/>
      <c r="I52" s="63"/>
      <c r="J52" s="63"/>
    </row>
    <row r="53" spans="1:11" ht="25.5" x14ac:dyDescent="0.25">
      <c r="A53" s="538" t="s">
        <v>386</v>
      </c>
      <c r="B53" s="4" t="s">
        <v>387</v>
      </c>
      <c r="C53" s="63"/>
      <c r="D53" s="63"/>
      <c r="E53" s="63"/>
      <c r="F53" s="63"/>
      <c r="G53" s="63"/>
      <c r="H53" s="63"/>
      <c r="I53" s="63"/>
      <c r="J53" s="63"/>
    </row>
    <row r="54" spans="1:11" x14ac:dyDescent="0.25">
      <c r="A54" s="538" t="s">
        <v>388</v>
      </c>
      <c r="B54" s="4" t="s">
        <v>389</v>
      </c>
      <c r="C54" s="63"/>
      <c r="D54" s="63"/>
      <c r="E54" s="63"/>
      <c r="F54" s="63"/>
      <c r="G54" s="431"/>
      <c r="H54" s="431"/>
      <c r="I54" s="431"/>
      <c r="J54" s="431"/>
    </row>
    <row r="55" spans="1:11" ht="15" customHeight="1" x14ac:dyDescent="0.25">
      <c r="A55" s="538" t="s">
        <v>390</v>
      </c>
      <c r="B55" s="4" t="s">
        <v>391</v>
      </c>
      <c r="C55" s="63"/>
      <c r="D55" s="63"/>
      <c r="E55" s="63"/>
      <c r="F55" s="63"/>
      <c r="G55" s="431"/>
      <c r="H55" s="431"/>
      <c r="I55" s="431"/>
      <c r="J55" s="431"/>
    </row>
    <row r="56" spans="1:11" ht="25.5" x14ac:dyDescent="0.25">
      <c r="A56" s="538" t="s">
        <v>392</v>
      </c>
      <c r="B56" s="4" t="s">
        <v>999</v>
      </c>
      <c r="C56" s="63"/>
      <c r="D56" s="63"/>
      <c r="E56" s="63"/>
      <c r="F56" s="63"/>
      <c r="G56" s="63"/>
      <c r="H56" s="63"/>
      <c r="I56" s="63"/>
      <c r="J56" s="63"/>
    </row>
    <row r="57" spans="1:11" ht="25.5" x14ac:dyDescent="0.25">
      <c r="A57" s="538" t="s">
        <v>393</v>
      </c>
      <c r="B57" s="4" t="s">
        <v>394</v>
      </c>
      <c r="C57" s="63"/>
      <c r="D57" s="63"/>
      <c r="E57" s="63"/>
      <c r="F57" s="63"/>
      <c r="G57" s="63"/>
      <c r="H57" s="63"/>
      <c r="I57" s="63"/>
      <c r="J57" s="63"/>
    </row>
    <row r="58" spans="1:11" ht="25.5" x14ac:dyDescent="0.25">
      <c r="A58" s="538" t="s">
        <v>166</v>
      </c>
      <c r="B58" s="4" t="s">
        <v>401</v>
      </c>
      <c r="C58" s="63"/>
      <c r="D58" s="63"/>
      <c r="E58" s="63"/>
      <c r="F58" s="63"/>
      <c r="G58" s="63"/>
      <c r="H58" s="63"/>
      <c r="I58" s="63"/>
      <c r="J58" s="63"/>
    </row>
    <row r="59" spans="1:11" ht="25.5" x14ac:dyDescent="0.25">
      <c r="A59" s="538" t="s">
        <v>85</v>
      </c>
      <c r="B59" s="4" t="s">
        <v>395</v>
      </c>
      <c r="C59" s="63"/>
      <c r="D59" s="63"/>
      <c r="E59" s="63"/>
      <c r="F59" s="63"/>
      <c r="G59" s="63"/>
      <c r="H59" s="63"/>
      <c r="I59" s="63"/>
      <c r="J59" s="63"/>
    </row>
    <row r="60" spans="1:11" ht="25.5" x14ac:dyDescent="0.25">
      <c r="A60" s="538" t="s">
        <v>87</v>
      </c>
      <c r="B60" s="4" t="s">
        <v>396</v>
      </c>
      <c r="C60" s="63"/>
      <c r="D60" s="63"/>
      <c r="E60" s="63"/>
      <c r="F60" s="63"/>
      <c r="G60" s="63"/>
      <c r="H60" s="63"/>
      <c r="I60" s="63"/>
      <c r="J60" s="63"/>
    </row>
    <row r="61" spans="1:11" x14ac:dyDescent="0.25">
      <c r="A61" s="538" t="s">
        <v>89</v>
      </c>
      <c r="B61" s="4" t="s">
        <v>400</v>
      </c>
      <c r="C61" s="41"/>
      <c r="D61" s="41"/>
      <c r="E61" s="41"/>
      <c r="F61" s="41"/>
      <c r="G61" s="41"/>
      <c r="H61" s="41"/>
      <c r="I61" s="41"/>
      <c r="J61" s="41"/>
    </row>
    <row r="62" spans="1:11" x14ac:dyDescent="0.25">
      <c r="A62" s="139" t="s">
        <v>93</v>
      </c>
      <c r="B62" s="140" t="s">
        <v>397</v>
      </c>
      <c r="C62" s="108"/>
      <c r="D62" s="108"/>
      <c r="E62" s="108"/>
      <c r="F62" s="108"/>
      <c r="G62" s="108"/>
      <c r="H62" s="108"/>
      <c r="I62" s="108"/>
      <c r="J62" s="108"/>
    </row>
    <row r="63" spans="1:11" x14ac:dyDescent="0.25">
      <c r="C63" s="50"/>
      <c r="D63" s="50"/>
      <c r="E63" s="50"/>
      <c r="F63" s="50"/>
      <c r="G63" s="50"/>
      <c r="H63" s="50"/>
      <c r="I63" s="50"/>
      <c r="J63" s="50"/>
      <c r="K63" s="50"/>
    </row>
  </sheetData>
  <mergeCells count="6">
    <mergeCell ref="A1:J1"/>
    <mergeCell ref="A2:J2"/>
    <mergeCell ref="A3:J3"/>
    <mergeCell ref="A4:A5"/>
    <mergeCell ref="B4:B5"/>
    <mergeCell ref="C4:J4"/>
  </mergeCells>
  <pageMargins left="0.7" right="0.7" top="0.75" bottom="0.75" header="0.3" footer="0.3"/>
  <pageSetup paperSize="9" scale="53" orientation="portrait"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Лист42">
    <tabColor rgb="FFFF0000"/>
    <pageSetUpPr fitToPage="1"/>
  </sheetPr>
  <dimension ref="A1:L72"/>
  <sheetViews>
    <sheetView view="pageBreakPreview" zoomScaleNormal="100" zoomScaleSheetLayoutView="100" workbookViewId="0">
      <pane ySplit="5" topLeftCell="A45" activePane="bottomLeft" state="frozen"/>
      <selection activeCell="G28" sqref="G28"/>
      <selection pane="bottomLeft" activeCell="G28" sqref="G28"/>
    </sheetView>
  </sheetViews>
  <sheetFormatPr defaultRowHeight="15" x14ac:dyDescent="0.25"/>
  <cols>
    <col min="1" max="1" width="4.28515625" customWidth="1"/>
    <col min="2" max="2" width="40.28515625" customWidth="1"/>
    <col min="5" max="5" width="11.42578125" customWidth="1"/>
    <col min="6" max="6" width="10.7109375" customWidth="1"/>
    <col min="7" max="7" width="10.85546875" customWidth="1"/>
    <col min="8" max="10" width="9.7109375" bestFit="1" customWidth="1"/>
    <col min="11" max="12" width="11.28515625" customWidth="1"/>
  </cols>
  <sheetData>
    <row r="1" spans="1:12" ht="30" customHeight="1" x14ac:dyDescent="0.25">
      <c r="A1" s="593" t="s">
        <v>1023</v>
      </c>
      <c r="B1" s="593"/>
      <c r="C1" s="593"/>
      <c r="D1" s="593"/>
      <c r="E1" s="593"/>
      <c r="F1" s="593"/>
      <c r="G1" s="593"/>
      <c r="H1" s="593"/>
      <c r="I1" s="593"/>
      <c r="J1" s="593"/>
      <c r="K1" s="593"/>
      <c r="L1" s="593"/>
    </row>
    <row r="2" spans="1:12" ht="15" customHeight="1" x14ac:dyDescent="0.25">
      <c r="A2" s="586" t="s">
        <v>410</v>
      </c>
      <c r="B2" s="586"/>
      <c r="C2" s="586"/>
      <c r="D2" s="586"/>
      <c r="E2" s="586"/>
      <c r="F2" s="586"/>
      <c r="G2" s="586"/>
      <c r="H2" s="586"/>
      <c r="I2" s="586"/>
      <c r="J2" s="586"/>
      <c r="K2" s="586"/>
      <c r="L2" s="586"/>
    </row>
    <row r="3" spans="1:12" ht="15" customHeight="1" x14ac:dyDescent="0.25">
      <c r="A3" s="636" t="s">
        <v>16</v>
      </c>
      <c r="B3" s="636"/>
      <c r="C3" s="636"/>
      <c r="D3" s="636"/>
      <c r="E3" s="636"/>
      <c r="F3" s="636"/>
      <c r="G3" s="636"/>
      <c r="H3" s="636"/>
      <c r="I3" s="636"/>
      <c r="J3" s="636"/>
      <c r="K3" s="636"/>
      <c r="L3" s="636"/>
    </row>
    <row r="4" spans="1:12" ht="27" customHeight="1" x14ac:dyDescent="0.25">
      <c r="A4" s="626" t="s">
        <v>17</v>
      </c>
      <c r="B4" s="655" t="s">
        <v>411</v>
      </c>
      <c r="C4" s="657" t="s">
        <v>953</v>
      </c>
      <c r="D4" s="657" t="s">
        <v>954</v>
      </c>
      <c r="E4" s="654" t="s">
        <v>204</v>
      </c>
      <c r="F4" s="654"/>
      <c r="G4" s="654"/>
      <c r="H4" s="654"/>
      <c r="I4" s="654"/>
      <c r="J4" s="654"/>
      <c r="K4" s="654"/>
      <c r="L4" s="654"/>
    </row>
    <row r="5" spans="1:12" ht="27" customHeight="1" x14ac:dyDescent="0.25">
      <c r="A5" s="627"/>
      <c r="B5" s="656"/>
      <c r="C5" s="658"/>
      <c r="D5" s="658"/>
      <c r="E5" s="539">
        <v>2023</v>
      </c>
      <c r="F5" s="540">
        <v>2024</v>
      </c>
      <c r="G5" s="540">
        <v>2025</v>
      </c>
      <c r="H5" s="539">
        <v>2026</v>
      </c>
      <c r="I5" s="540">
        <v>2027</v>
      </c>
      <c r="J5" s="540">
        <v>2028</v>
      </c>
      <c r="K5" s="539">
        <v>2029</v>
      </c>
      <c r="L5" s="540">
        <v>2030</v>
      </c>
    </row>
    <row r="6" spans="1:12" x14ac:dyDescent="0.25">
      <c r="A6" s="22"/>
      <c r="B6" s="453" t="s">
        <v>412</v>
      </c>
      <c r="C6" s="454" t="s">
        <v>250</v>
      </c>
      <c r="D6" s="454" t="s">
        <v>250</v>
      </c>
      <c r="E6" s="454" t="s">
        <v>250</v>
      </c>
      <c r="F6" s="454" t="s">
        <v>250</v>
      </c>
      <c r="G6" s="454" t="s">
        <v>250</v>
      </c>
      <c r="H6" s="454" t="s">
        <v>250</v>
      </c>
      <c r="I6" s="454" t="s">
        <v>250</v>
      </c>
      <c r="J6" s="454" t="s">
        <v>250</v>
      </c>
      <c r="K6" s="454" t="s">
        <v>250</v>
      </c>
      <c r="L6" s="454" t="s">
        <v>250</v>
      </c>
    </row>
    <row r="7" spans="1:12" ht="15" customHeight="1" x14ac:dyDescent="0.25">
      <c r="A7" s="23" t="s">
        <v>413</v>
      </c>
      <c r="B7" s="453" t="s">
        <v>414</v>
      </c>
      <c r="C7" s="454" t="s">
        <v>250</v>
      </c>
      <c r="D7" s="454" t="s">
        <v>250</v>
      </c>
      <c r="E7" s="454" t="s">
        <v>250</v>
      </c>
      <c r="F7" s="454" t="s">
        <v>250</v>
      </c>
      <c r="G7" s="454" t="s">
        <v>250</v>
      </c>
      <c r="H7" s="454" t="s">
        <v>250</v>
      </c>
      <c r="I7" s="454" t="s">
        <v>250</v>
      </c>
      <c r="J7" s="454" t="s">
        <v>250</v>
      </c>
      <c r="K7" s="454" t="s">
        <v>250</v>
      </c>
      <c r="L7" s="454" t="s">
        <v>250</v>
      </c>
    </row>
    <row r="8" spans="1:12" ht="26.25" x14ac:dyDescent="0.25">
      <c r="A8" s="23"/>
      <c r="B8" s="455" t="s">
        <v>415</v>
      </c>
      <c r="C8" s="391"/>
      <c r="D8" s="391"/>
      <c r="E8" s="391"/>
      <c r="F8" s="391"/>
      <c r="G8" s="391"/>
      <c r="H8" s="391"/>
      <c r="I8" s="391"/>
      <c r="J8" s="391"/>
      <c r="K8" s="391"/>
      <c r="L8" s="391"/>
    </row>
    <row r="9" spans="1:12" hidden="1" x14ac:dyDescent="0.25">
      <c r="A9" s="23"/>
      <c r="B9" s="390" t="s">
        <v>992</v>
      </c>
      <c r="C9" s="391"/>
      <c r="D9" s="206"/>
      <c r="E9" s="206"/>
      <c r="F9" s="206"/>
      <c r="G9" s="206"/>
      <c r="H9" s="206"/>
      <c r="I9" s="206"/>
      <c r="J9" s="206"/>
      <c r="K9" s="206"/>
      <c r="L9" s="206"/>
    </row>
    <row r="10" spans="1:12" hidden="1" x14ac:dyDescent="0.25">
      <c r="A10" s="23"/>
      <c r="B10" s="390" t="s">
        <v>993</v>
      </c>
      <c r="C10" s="391"/>
      <c r="D10" s="391"/>
      <c r="E10" s="391"/>
      <c r="F10" s="391"/>
      <c r="G10" s="391"/>
      <c r="H10" s="391"/>
      <c r="I10" s="391"/>
      <c r="J10" s="391"/>
      <c r="K10" s="391"/>
      <c r="L10" s="391"/>
    </row>
    <row r="11" spans="1:12" hidden="1" x14ac:dyDescent="0.25">
      <c r="A11" s="23"/>
      <c r="B11" s="390" t="s">
        <v>994</v>
      </c>
      <c r="C11" s="391"/>
      <c r="D11" s="391"/>
      <c r="E11" s="391"/>
      <c r="F11" s="391"/>
      <c r="G11" s="391"/>
      <c r="H11" s="391"/>
      <c r="I11" s="391"/>
      <c r="J11" s="391"/>
      <c r="K11" s="391"/>
      <c r="L11" s="391"/>
    </row>
    <row r="12" spans="1:12" ht="15" customHeight="1" x14ac:dyDescent="0.25">
      <c r="A12" s="23"/>
      <c r="B12" s="455" t="s">
        <v>416</v>
      </c>
      <c r="C12" s="391"/>
      <c r="D12" s="206"/>
      <c r="E12" s="206"/>
      <c r="F12" s="206"/>
      <c r="G12" s="206"/>
      <c r="H12" s="206"/>
      <c r="I12" s="206"/>
      <c r="J12" s="206"/>
      <c r="K12" s="206"/>
      <c r="L12" s="206"/>
    </row>
    <row r="13" spans="1:12" ht="15" customHeight="1" x14ac:dyDescent="0.25">
      <c r="A13" s="23"/>
      <c r="B13" s="455" t="s">
        <v>417</v>
      </c>
      <c r="C13" s="391"/>
      <c r="D13" s="206"/>
      <c r="E13" s="206"/>
      <c r="F13" s="206"/>
      <c r="G13" s="206"/>
      <c r="H13" s="206"/>
      <c r="I13" s="206"/>
      <c r="J13" s="206"/>
      <c r="K13" s="206"/>
      <c r="L13" s="206"/>
    </row>
    <row r="14" spans="1:12" ht="15" customHeight="1" x14ac:dyDescent="0.25">
      <c r="A14" s="23"/>
      <c r="B14" s="455" t="s">
        <v>418</v>
      </c>
      <c r="C14" s="391"/>
      <c r="D14" s="206"/>
      <c r="E14" s="456"/>
      <c r="F14" s="456"/>
      <c r="G14" s="456"/>
      <c r="H14" s="456"/>
      <c r="I14" s="456"/>
      <c r="J14" s="456"/>
      <c r="K14" s="456"/>
      <c r="L14" s="456"/>
    </row>
    <row r="15" spans="1:12" ht="15" customHeight="1" x14ac:dyDescent="0.25">
      <c r="A15" s="23"/>
      <c r="B15" s="453" t="s">
        <v>419</v>
      </c>
      <c r="C15" s="391"/>
      <c r="D15" s="391"/>
      <c r="E15" s="391"/>
      <c r="F15" s="391"/>
      <c r="G15" s="391"/>
      <c r="H15" s="391"/>
      <c r="I15" s="391"/>
      <c r="J15" s="391"/>
      <c r="K15" s="391"/>
      <c r="L15" s="391"/>
    </row>
    <row r="16" spans="1:12" ht="15" customHeight="1" x14ac:dyDescent="0.25">
      <c r="A16" s="23" t="s">
        <v>420</v>
      </c>
      <c r="B16" s="453" t="s">
        <v>421</v>
      </c>
      <c r="C16" s="391"/>
      <c r="D16" s="206"/>
      <c r="E16" s="206"/>
      <c r="F16" s="206"/>
      <c r="G16" s="206"/>
      <c r="H16" s="206"/>
      <c r="I16" s="206"/>
      <c r="J16" s="206"/>
      <c r="K16" s="206"/>
      <c r="L16" s="206"/>
    </row>
    <row r="17" spans="1:12" x14ac:dyDescent="0.25">
      <c r="A17" s="23"/>
      <c r="B17" s="453" t="s">
        <v>422</v>
      </c>
      <c r="C17" s="391"/>
      <c r="D17" s="206"/>
      <c r="E17" s="206"/>
      <c r="F17" s="206"/>
      <c r="G17" s="206"/>
      <c r="H17" s="206"/>
      <c r="I17" s="206"/>
      <c r="J17" s="206"/>
      <c r="K17" s="206"/>
      <c r="L17" s="206"/>
    </row>
    <row r="18" spans="1:12" ht="15" customHeight="1" x14ac:dyDescent="0.25">
      <c r="A18" s="24"/>
      <c r="B18" s="457" t="s">
        <v>65</v>
      </c>
      <c r="C18" s="392"/>
      <c r="D18" s="458"/>
      <c r="E18" s="458"/>
      <c r="F18" s="458"/>
      <c r="G18" s="458"/>
      <c r="H18" s="458"/>
      <c r="I18" s="458"/>
      <c r="J18" s="458"/>
      <c r="K18" s="458"/>
      <c r="L18" s="458"/>
    </row>
    <row r="19" spans="1:12" ht="15" customHeight="1" x14ac:dyDescent="0.25">
      <c r="A19" s="25"/>
      <c r="B19" s="459" t="s">
        <v>423</v>
      </c>
      <c r="C19" s="393"/>
      <c r="D19" s="460"/>
      <c r="E19" s="460"/>
      <c r="F19" s="460"/>
      <c r="G19" s="460"/>
      <c r="H19" s="460"/>
      <c r="I19" s="460"/>
      <c r="J19" s="460"/>
      <c r="K19" s="460"/>
      <c r="L19" s="460"/>
    </row>
    <row r="20" spans="1:12" ht="15" customHeight="1" x14ac:dyDescent="0.25">
      <c r="A20" s="23"/>
      <c r="B20" s="457" t="s">
        <v>424</v>
      </c>
      <c r="C20" s="391"/>
      <c r="D20" s="206"/>
      <c r="E20" s="206"/>
      <c r="F20" s="206"/>
      <c r="G20" s="206"/>
      <c r="H20" s="206"/>
      <c r="I20" s="206"/>
      <c r="J20" s="206"/>
      <c r="K20" s="206"/>
      <c r="L20" s="206"/>
    </row>
    <row r="21" spans="1:12" ht="15" customHeight="1" x14ac:dyDescent="0.25">
      <c r="A21" s="23"/>
      <c r="B21" s="457" t="s">
        <v>425</v>
      </c>
      <c r="C21" s="391"/>
      <c r="D21" s="206"/>
      <c r="E21" s="206"/>
      <c r="F21" s="206"/>
      <c r="G21" s="206"/>
      <c r="H21" s="206"/>
      <c r="I21" s="206"/>
      <c r="J21" s="206"/>
      <c r="K21" s="206"/>
      <c r="L21" s="206"/>
    </row>
    <row r="22" spans="1:12" ht="15" customHeight="1" x14ac:dyDescent="0.25">
      <c r="A22" s="23"/>
      <c r="B22" s="457" t="s">
        <v>426</v>
      </c>
      <c r="C22" s="391"/>
      <c r="D22" s="206"/>
      <c r="E22" s="206"/>
      <c r="F22" s="206"/>
      <c r="G22" s="206"/>
      <c r="H22" s="206"/>
      <c r="I22" s="206"/>
      <c r="J22" s="206"/>
      <c r="K22" s="206"/>
      <c r="L22" s="206"/>
    </row>
    <row r="23" spans="1:12" ht="15" customHeight="1" x14ac:dyDescent="0.25">
      <c r="A23" s="23"/>
      <c r="B23" s="457" t="s">
        <v>427</v>
      </c>
      <c r="C23" s="391"/>
      <c r="D23" s="206"/>
      <c r="E23" s="206"/>
      <c r="F23" s="206"/>
      <c r="G23" s="206"/>
      <c r="H23" s="206"/>
      <c r="I23" s="206"/>
      <c r="J23" s="206"/>
      <c r="K23" s="206"/>
      <c r="L23" s="206"/>
    </row>
    <row r="24" spans="1:12" ht="15" customHeight="1" x14ac:dyDescent="0.25">
      <c r="A24" s="23"/>
      <c r="B24" s="461" t="s">
        <v>846</v>
      </c>
      <c r="C24" s="391"/>
      <c r="D24" s="206"/>
      <c r="E24" s="456"/>
      <c r="F24" s="456"/>
      <c r="G24" s="456"/>
      <c r="H24" s="456"/>
      <c r="I24" s="456"/>
      <c r="J24" s="456"/>
      <c r="K24" s="456"/>
      <c r="L24" s="456"/>
    </row>
    <row r="25" spans="1:12" ht="26.25" x14ac:dyDescent="0.25">
      <c r="A25" s="23"/>
      <c r="B25" s="453" t="s">
        <v>216</v>
      </c>
      <c r="C25" s="391"/>
      <c r="D25" s="206"/>
      <c r="E25" s="206"/>
      <c r="F25" s="206"/>
      <c r="G25" s="206"/>
      <c r="H25" s="206"/>
      <c r="I25" s="206"/>
      <c r="J25" s="206"/>
      <c r="K25" s="206"/>
      <c r="L25" s="206"/>
    </row>
    <row r="26" spans="1:12" ht="15" customHeight="1" x14ac:dyDescent="0.25">
      <c r="A26" s="23"/>
      <c r="B26" s="453" t="s">
        <v>218</v>
      </c>
      <c r="C26" s="394"/>
      <c r="D26" s="462"/>
      <c r="E26" s="462"/>
      <c r="F26" s="462"/>
      <c r="G26" s="462"/>
      <c r="H26" s="462"/>
      <c r="I26" s="462"/>
      <c r="J26" s="462"/>
      <c r="K26" s="462"/>
      <c r="L26" s="462"/>
    </row>
    <row r="27" spans="1:12" ht="15" customHeight="1" x14ac:dyDescent="0.25">
      <c r="A27" s="26"/>
      <c r="B27" s="453" t="s">
        <v>428</v>
      </c>
      <c r="C27" s="394"/>
      <c r="D27" s="462"/>
      <c r="E27" s="462"/>
      <c r="F27" s="462"/>
      <c r="G27" s="462"/>
      <c r="H27" s="462"/>
      <c r="I27" s="462"/>
      <c r="J27" s="462"/>
      <c r="K27" s="462"/>
      <c r="L27" s="462"/>
    </row>
    <row r="28" spans="1:12" ht="15" customHeight="1" x14ac:dyDescent="0.25">
      <c r="A28" s="26"/>
      <c r="B28" s="453" t="s">
        <v>429</v>
      </c>
      <c r="C28" s="394"/>
      <c r="D28" s="463"/>
      <c r="E28" s="463"/>
      <c r="F28" s="463"/>
      <c r="G28" s="463"/>
      <c r="H28" s="463"/>
      <c r="I28" s="463"/>
      <c r="J28" s="463"/>
      <c r="K28" s="463"/>
      <c r="L28" s="463"/>
    </row>
    <row r="29" spans="1:12" ht="15" customHeight="1" x14ac:dyDescent="0.25">
      <c r="A29" s="26"/>
      <c r="B29" s="464" t="s">
        <v>430</v>
      </c>
      <c r="C29" s="391"/>
      <c r="D29" s="463"/>
      <c r="E29" s="463"/>
      <c r="F29" s="463"/>
      <c r="G29" s="463"/>
      <c r="H29" s="463"/>
      <c r="I29" s="463"/>
      <c r="J29" s="463"/>
      <c r="K29" s="463"/>
      <c r="L29" s="463"/>
    </row>
    <row r="30" spans="1:12" x14ac:dyDescent="0.25">
      <c r="A30" s="56"/>
      <c r="B30" s="57" t="s">
        <v>431</v>
      </c>
      <c r="C30" s="205"/>
      <c r="D30" s="205"/>
      <c r="E30" s="205"/>
      <c r="F30" s="205"/>
      <c r="G30" s="205"/>
      <c r="H30" s="205"/>
      <c r="I30" s="205"/>
      <c r="J30" s="205"/>
      <c r="K30" s="205"/>
      <c r="L30" s="205"/>
    </row>
    <row r="31" spans="1:12" ht="15" customHeight="1" x14ac:dyDescent="0.25">
      <c r="A31" s="23"/>
      <c r="B31" s="457" t="s">
        <v>432</v>
      </c>
      <c r="C31" s="206"/>
      <c r="D31" s="206"/>
      <c r="E31" s="206"/>
      <c r="F31" s="206"/>
      <c r="G31" s="206"/>
      <c r="H31" s="206"/>
      <c r="I31" s="206"/>
      <c r="J31" s="206"/>
      <c r="K31" s="206"/>
      <c r="L31" s="206"/>
    </row>
    <row r="32" spans="1:12" ht="15" customHeight="1" x14ac:dyDescent="0.25">
      <c r="A32" s="23" t="s">
        <v>433</v>
      </c>
      <c r="B32" s="453" t="s">
        <v>434</v>
      </c>
      <c r="C32" s="206"/>
      <c r="D32" s="206"/>
      <c r="E32" s="206"/>
      <c r="F32" s="206"/>
      <c r="G32" s="206"/>
      <c r="H32" s="206"/>
      <c r="I32" s="206"/>
      <c r="J32" s="206"/>
      <c r="K32" s="206"/>
      <c r="L32" s="206"/>
    </row>
    <row r="33" spans="1:12" ht="15" customHeight="1" x14ac:dyDescent="0.25">
      <c r="A33" s="26"/>
      <c r="B33" s="464" t="s">
        <v>435</v>
      </c>
      <c r="C33" s="463"/>
      <c r="D33" s="463"/>
      <c r="E33" s="463"/>
      <c r="F33" s="463"/>
      <c r="G33" s="463"/>
      <c r="H33" s="463"/>
      <c r="I33" s="463"/>
      <c r="J33" s="463"/>
      <c r="K33" s="463"/>
      <c r="L33" s="463"/>
    </row>
    <row r="34" spans="1:12" ht="15" customHeight="1" x14ac:dyDescent="0.25">
      <c r="A34" s="23"/>
      <c r="B34" s="453" t="s">
        <v>436</v>
      </c>
      <c r="C34" s="206"/>
      <c r="D34" s="206"/>
      <c r="E34" s="206"/>
      <c r="F34" s="206"/>
      <c r="G34" s="206"/>
      <c r="H34" s="206"/>
      <c r="I34" s="206"/>
      <c r="J34" s="206"/>
      <c r="K34" s="206"/>
      <c r="L34" s="206"/>
    </row>
    <row r="35" spans="1:12" ht="26.25" x14ac:dyDescent="0.25">
      <c r="A35" s="23"/>
      <c r="B35" s="453" t="s">
        <v>437</v>
      </c>
      <c r="C35" s="206"/>
      <c r="D35" s="206"/>
      <c r="E35" s="206"/>
      <c r="F35" s="206"/>
      <c r="G35" s="206"/>
      <c r="H35" s="206"/>
      <c r="I35" s="206"/>
      <c r="J35" s="206"/>
      <c r="K35" s="206"/>
      <c r="L35" s="206"/>
    </row>
    <row r="36" spans="1:12" ht="15" customHeight="1" x14ac:dyDescent="0.25">
      <c r="A36" s="23"/>
      <c r="B36" s="453" t="s">
        <v>438</v>
      </c>
      <c r="C36" s="206"/>
      <c r="D36" s="206"/>
      <c r="E36" s="206"/>
      <c r="F36" s="206"/>
      <c r="G36" s="206"/>
      <c r="H36" s="206"/>
      <c r="I36" s="206"/>
      <c r="J36" s="206"/>
      <c r="K36" s="206"/>
      <c r="L36" s="206"/>
    </row>
    <row r="37" spans="1:12" ht="15" customHeight="1" x14ac:dyDescent="0.25">
      <c r="A37" s="23"/>
      <c r="B37" s="453" t="s">
        <v>439</v>
      </c>
      <c r="C37" s="206"/>
      <c r="D37" s="206"/>
      <c r="E37" s="206"/>
      <c r="F37" s="206"/>
      <c r="G37" s="206"/>
      <c r="H37" s="206"/>
      <c r="I37" s="206"/>
      <c r="J37" s="206"/>
      <c r="K37" s="206"/>
      <c r="L37" s="206"/>
    </row>
    <row r="38" spans="1:12" ht="15" customHeight="1" x14ac:dyDescent="0.25">
      <c r="A38" s="23" t="s">
        <v>440</v>
      </c>
      <c r="B38" s="453" t="s">
        <v>441</v>
      </c>
      <c r="C38" s="206"/>
      <c r="D38" s="206"/>
      <c r="E38" s="206"/>
      <c r="F38" s="206"/>
      <c r="G38" s="206"/>
      <c r="H38" s="206"/>
      <c r="I38" s="206"/>
      <c r="J38" s="206"/>
      <c r="K38" s="206"/>
      <c r="L38" s="206"/>
    </row>
    <row r="39" spans="1:12" ht="15" customHeight="1" x14ac:dyDescent="0.25">
      <c r="A39" s="23"/>
      <c r="B39" s="453" t="s">
        <v>442</v>
      </c>
      <c r="C39" s="207"/>
      <c r="D39" s="207"/>
      <c r="E39" s="207"/>
      <c r="F39" s="207"/>
      <c r="G39" s="207"/>
      <c r="H39" s="207"/>
      <c r="I39" s="207"/>
      <c r="J39" s="207"/>
      <c r="K39" s="207"/>
      <c r="L39" s="465"/>
    </row>
    <row r="40" spans="1:12" ht="26.25" x14ac:dyDescent="0.25">
      <c r="A40" s="23"/>
      <c r="B40" s="455" t="s">
        <v>443</v>
      </c>
      <c r="C40" s="206"/>
      <c r="D40" s="206"/>
      <c r="E40" s="206"/>
      <c r="F40" s="206"/>
      <c r="G40" s="206"/>
      <c r="H40" s="206"/>
      <c r="I40" s="206"/>
      <c r="J40" s="206"/>
      <c r="K40" s="206"/>
      <c r="L40" s="206"/>
    </row>
    <row r="41" spans="1:12" ht="15" customHeight="1" x14ac:dyDescent="0.25">
      <c r="A41" s="23"/>
      <c r="B41" s="453" t="s">
        <v>444</v>
      </c>
      <c r="C41" s="206"/>
      <c r="D41" s="206"/>
      <c r="E41" s="206"/>
      <c r="F41" s="206"/>
      <c r="G41" s="206"/>
      <c r="H41" s="206"/>
      <c r="I41" s="206"/>
      <c r="J41" s="206"/>
      <c r="K41" s="206"/>
      <c r="L41" s="206"/>
    </row>
    <row r="42" spans="1:12" ht="15" customHeight="1" x14ac:dyDescent="0.25">
      <c r="A42" s="23"/>
      <c r="B42" s="453" t="s">
        <v>445</v>
      </c>
      <c r="C42" s="206"/>
      <c r="D42" s="206"/>
      <c r="E42" s="206"/>
      <c r="F42" s="206"/>
      <c r="G42" s="206"/>
      <c r="H42" s="206"/>
      <c r="I42" s="206"/>
      <c r="J42" s="206"/>
      <c r="K42" s="206"/>
      <c r="L42" s="206"/>
    </row>
    <row r="43" spans="1:12" ht="15" customHeight="1" x14ac:dyDescent="0.25">
      <c r="A43" s="23" t="s">
        <v>446</v>
      </c>
      <c r="B43" s="453" t="s">
        <v>447</v>
      </c>
      <c r="C43" s="206"/>
      <c r="D43" s="206"/>
      <c r="E43" s="206"/>
      <c r="F43" s="206"/>
      <c r="G43" s="206"/>
      <c r="H43" s="206"/>
      <c r="I43" s="206"/>
      <c r="J43" s="206"/>
      <c r="K43" s="206"/>
      <c r="L43" s="206"/>
    </row>
    <row r="44" spans="1:12" ht="15" customHeight="1" x14ac:dyDescent="0.25">
      <c r="A44" s="23"/>
      <c r="B44" s="453" t="s">
        <v>448</v>
      </c>
      <c r="C44" s="206"/>
      <c r="D44" s="242"/>
      <c r="E44" s="391"/>
      <c r="F44" s="391"/>
      <c r="G44" s="391"/>
      <c r="H44" s="391"/>
      <c r="I44" s="391"/>
      <c r="J44" s="391"/>
      <c r="K44" s="391"/>
      <c r="L44" s="391"/>
    </row>
    <row r="45" spans="1:12" ht="26.25" x14ac:dyDescent="0.25">
      <c r="A45" s="23"/>
      <c r="B45" s="455" t="s">
        <v>449</v>
      </c>
      <c r="C45" s="206"/>
      <c r="D45" s="391"/>
      <c r="E45" s="391"/>
      <c r="F45" s="391"/>
      <c r="G45" s="391"/>
      <c r="H45" s="391"/>
      <c r="I45" s="391"/>
      <c r="J45" s="391"/>
      <c r="K45" s="391"/>
      <c r="L45" s="391"/>
    </row>
    <row r="46" spans="1:12" ht="15" customHeight="1" x14ac:dyDescent="0.25">
      <c r="A46" s="23"/>
      <c r="B46" s="453" t="s">
        <v>229</v>
      </c>
      <c r="C46" s="206"/>
      <c r="D46" s="206"/>
      <c r="E46" s="206"/>
      <c r="F46" s="206"/>
      <c r="G46" s="206"/>
      <c r="H46" s="206"/>
      <c r="I46" s="206"/>
      <c r="J46" s="206"/>
      <c r="K46" s="206"/>
      <c r="L46" s="206"/>
    </row>
    <row r="47" spans="1:12" ht="15" customHeight="1" x14ac:dyDescent="0.25">
      <c r="A47" s="24"/>
      <c r="B47" s="457" t="s">
        <v>65</v>
      </c>
      <c r="C47" s="458"/>
      <c r="D47" s="458"/>
      <c r="E47" s="458"/>
      <c r="F47" s="458"/>
      <c r="G47" s="458"/>
      <c r="H47" s="458"/>
      <c r="I47" s="458"/>
      <c r="J47" s="458"/>
      <c r="K47" s="458"/>
      <c r="L47" s="458"/>
    </row>
    <row r="48" spans="1:12" ht="15" customHeight="1" x14ac:dyDescent="0.25">
      <c r="A48" s="25"/>
      <c r="B48" s="459" t="s">
        <v>450</v>
      </c>
      <c r="C48" s="460"/>
      <c r="D48" s="460"/>
      <c r="E48" s="460"/>
      <c r="F48" s="460"/>
      <c r="G48" s="460"/>
      <c r="H48" s="460"/>
      <c r="I48" s="460"/>
      <c r="J48" s="460"/>
      <c r="K48" s="460"/>
      <c r="L48" s="460"/>
    </row>
    <row r="49" spans="1:12" ht="15" customHeight="1" x14ac:dyDescent="0.25">
      <c r="A49" s="25"/>
      <c r="B49" s="466" t="s">
        <v>891</v>
      </c>
      <c r="C49" s="460"/>
      <c r="D49" s="460"/>
      <c r="E49" s="456"/>
      <c r="F49" s="456"/>
      <c r="G49" s="456"/>
      <c r="H49" s="456"/>
      <c r="I49" s="456"/>
      <c r="J49" s="456"/>
      <c r="K49" s="456"/>
      <c r="L49" s="456"/>
    </row>
    <row r="50" spans="1:12" ht="15" customHeight="1" x14ac:dyDescent="0.25">
      <c r="A50" s="23"/>
      <c r="B50" s="457" t="s">
        <v>451</v>
      </c>
      <c r="C50" s="460"/>
      <c r="D50" s="206"/>
      <c r="E50" s="206"/>
      <c r="F50" s="206"/>
      <c r="G50" s="206"/>
      <c r="H50" s="206"/>
      <c r="I50" s="206"/>
      <c r="J50" s="206"/>
      <c r="K50" s="206"/>
      <c r="L50" s="206"/>
    </row>
    <row r="51" spans="1:12" ht="26.25" x14ac:dyDescent="0.25">
      <c r="A51" s="23"/>
      <c r="B51" s="28" t="s">
        <v>452</v>
      </c>
      <c r="C51" s="204"/>
      <c r="D51" s="208"/>
      <c r="E51" s="208"/>
      <c r="F51" s="208"/>
      <c r="G51" s="208"/>
      <c r="H51" s="208"/>
      <c r="I51" s="208"/>
      <c r="J51" s="208"/>
      <c r="K51" s="208"/>
      <c r="L51" s="208"/>
    </row>
    <row r="52" spans="1:12" x14ac:dyDescent="0.25">
      <c r="A52" s="23"/>
      <c r="B52" s="389" t="s">
        <v>991</v>
      </c>
      <c r="C52" s="204"/>
      <c r="D52" s="208"/>
      <c r="E52" s="204"/>
      <c r="F52" s="204"/>
      <c r="G52" s="204"/>
      <c r="H52" s="204"/>
      <c r="I52" s="204"/>
      <c r="J52" s="204"/>
      <c r="K52" s="204"/>
      <c r="L52" s="204"/>
    </row>
    <row r="53" spans="1:12" ht="15" customHeight="1" x14ac:dyDescent="0.25">
      <c r="A53" s="23"/>
      <c r="B53" s="28" t="s">
        <v>453</v>
      </c>
      <c r="C53" s="204"/>
      <c r="D53" s="204"/>
      <c r="E53" s="204"/>
      <c r="F53" s="204"/>
      <c r="G53" s="204"/>
      <c r="H53" s="204"/>
      <c r="I53" s="204"/>
      <c r="J53" s="204"/>
      <c r="K53" s="204"/>
      <c r="L53" s="204"/>
    </row>
    <row r="54" spans="1:12" ht="15" customHeight="1" x14ac:dyDescent="0.25">
      <c r="A54" s="23"/>
      <c r="B54" s="168" t="s">
        <v>847</v>
      </c>
      <c r="C54" s="204"/>
      <c r="D54" s="204"/>
      <c r="E54" s="204"/>
      <c r="F54" s="204"/>
      <c r="G54" s="204"/>
      <c r="H54" s="204"/>
      <c r="I54" s="204"/>
      <c r="J54" s="204"/>
      <c r="K54" s="204"/>
      <c r="L54" s="204"/>
    </row>
    <row r="55" spans="1:12" ht="15" customHeight="1" x14ac:dyDescent="0.25">
      <c r="A55" s="23"/>
      <c r="B55" s="27" t="s">
        <v>242</v>
      </c>
      <c r="C55" s="204"/>
      <c r="D55" s="204"/>
      <c r="E55" s="204"/>
      <c r="F55" s="204"/>
      <c r="G55" s="204"/>
      <c r="H55" s="204"/>
      <c r="I55" s="204"/>
      <c r="J55" s="204"/>
      <c r="K55" s="204"/>
      <c r="L55" s="204"/>
    </row>
    <row r="56" spans="1:12" ht="15" customHeight="1" x14ac:dyDescent="0.25">
      <c r="A56" s="23"/>
      <c r="B56" s="27" t="s">
        <v>454</v>
      </c>
      <c r="C56" s="204"/>
      <c r="D56" s="204"/>
      <c r="E56" s="204"/>
      <c r="F56" s="204"/>
      <c r="G56" s="204"/>
      <c r="H56" s="204"/>
      <c r="I56" s="204"/>
      <c r="J56" s="204"/>
      <c r="K56" s="204"/>
      <c r="L56" s="204"/>
    </row>
    <row r="57" spans="1:12" x14ac:dyDescent="0.25">
      <c r="A57" s="56"/>
      <c r="B57" s="57" t="s">
        <v>431</v>
      </c>
      <c r="C57" s="205"/>
      <c r="D57" s="205"/>
      <c r="E57" s="205"/>
      <c r="F57" s="205"/>
      <c r="G57" s="205"/>
      <c r="H57" s="205"/>
      <c r="I57" s="205"/>
      <c r="J57" s="205"/>
      <c r="K57" s="205"/>
      <c r="L57" s="205"/>
    </row>
    <row r="58" spans="1:12" ht="15" customHeight="1" x14ac:dyDescent="0.25">
      <c r="A58" s="23"/>
      <c r="B58" s="27" t="s">
        <v>455</v>
      </c>
      <c r="C58" s="31"/>
      <c r="D58" s="31"/>
      <c r="E58" s="31"/>
      <c r="F58" s="31"/>
      <c r="G58" s="31"/>
      <c r="H58" s="31"/>
      <c r="I58" s="31"/>
      <c r="J58" s="31"/>
      <c r="K58" s="31"/>
      <c r="L58" s="31"/>
    </row>
    <row r="59" spans="1:12" ht="26.25" x14ac:dyDescent="0.25">
      <c r="A59" s="23"/>
      <c r="B59" s="27" t="s">
        <v>456</v>
      </c>
      <c r="C59" s="31"/>
      <c r="D59" s="31"/>
      <c r="E59" s="31"/>
      <c r="F59" s="31"/>
      <c r="G59" s="31"/>
      <c r="H59" s="31"/>
      <c r="I59" s="31"/>
      <c r="J59" s="31"/>
      <c r="K59" s="31"/>
      <c r="L59" s="31"/>
    </row>
    <row r="60" spans="1:12" ht="26.25" x14ac:dyDescent="0.25">
      <c r="A60" s="23"/>
      <c r="B60" s="27" t="s">
        <v>457</v>
      </c>
      <c r="C60" s="31"/>
      <c r="D60" s="31"/>
      <c r="E60" s="31"/>
      <c r="F60" s="31"/>
      <c r="G60" s="31"/>
      <c r="H60" s="31"/>
      <c r="I60" s="31"/>
      <c r="J60" s="31"/>
      <c r="K60" s="31"/>
      <c r="L60" s="31"/>
    </row>
    <row r="61" spans="1:12" ht="15" customHeight="1" x14ac:dyDescent="0.25">
      <c r="A61" s="23"/>
      <c r="B61" s="27" t="s">
        <v>458</v>
      </c>
      <c r="C61" s="31"/>
      <c r="D61" s="31"/>
      <c r="E61" s="31"/>
      <c r="F61" s="31"/>
      <c r="G61" s="31"/>
      <c r="H61" s="31"/>
      <c r="I61" s="31"/>
      <c r="J61" s="31"/>
      <c r="K61" s="31"/>
      <c r="L61" s="31"/>
    </row>
    <row r="62" spans="1:12" ht="15" customHeight="1" x14ac:dyDescent="0.25">
      <c r="A62" s="26"/>
      <c r="B62" s="29" t="s">
        <v>459</v>
      </c>
      <c r="C62" s="32"/>
      <c r="D62" s="32"/>
      <c r="E62" s="32"/>
      <c r="F62" s="32"/>
      <c r="G62" s="32"/>
      <c r="H62" s="32"/>
      <c r="I62" s="32"/>
      <c r="J62" s="32"/>
      <c r="K62" s="32"/>
      <c r="L62" s="32"/>
    </row>
    <row r="63" spans="1:12" ht="15" customHeight="1" x14ac:dyDescent="0.25"/>
    <row r="64" spans="1:12" ht="15" hidden="1" customHeight="1" x14ac:dyDescent="0.25">
      <c r="B64" s="426"/>
      <c r="C64" s="60">
        <f>C30-C57</f>
        <v>0</v>
      </c>
      <c r="D64" s="60">
        <f t="shared" ref="D64:L64" si="0">D30-D57</f>
        <v>0</v>
      </c>
      <c r="E64" s="60">
        <f t="shared" si="0"/>
        <v>0</v>
      </c>
      <c r="F64" s="60">
        <f t="shared" si="0"/>
        <v>0</v>
      </c>
      <c r="G64" s="60">
        <f t="shared" si="0"/>
        <v>0</v>
      </c>
      <c r="H64" s="60">
        <f t="shared" si="0"/>
        <v>0</v>
      </c>
      <c r="I64" s="60">
        <f t="shared" si="0"/>
        <v>0</v>
      </c>
      <c r="J64" s="60">
        <f t="shared" si="0"/>
        <v>0</v>
      </c>
      <c r="K64" s="60">
        <f t="shared" si="0"/>
        <v>0</v>
      </c>
      <c r="L64" s="60">
        <f t="shared" si="0"/>
        <v>0</v>
      </c>
    </row>
    <row r="65" spans="3:12" ht="15" hidden="1" customHeight="1" x14ac:dyDescent="0.25"/>
    <row r="66" spans="3:12" ht="15" hidden="1" customHeight="1" x14ac:dyDescent="0.25">
      <c r="C66" s="60">
        <f>C64*(-1)</f>
        <v>0</v>
      </c>
      <c r="D66" s="60">
        <f t="shared" ref="D66:L66" si="1">D64*(-1)</f>
        <v>0</v>
      </c>
      <c r="E66" s="60">
        <f t="shared" si="1"/>
        <v>0</v>
      </c>
      <c r="F66" s="60">
        <f t="shared" si="1"/>
        <v>0</v>
      </c>
      <c r="G66" s="60">
        <f t="shared" si="1"/>
        <v>0</v>
      </c>
      <c r="H66" s="60">
        <f t="shared" si="1"/>
        <v>0</v>
      </c>
      <c r="I66" s="60">
        <f t="shared" si="1"/>
        <v>0</v>
      </c>
      <c r="J66" s="60">
        <f t="shared" si="1"/>
        <v>0</v>
      </c>
      <c r="K66" s="60">
        <f t="shared" si="1"/>
        <v>0</v>
      </c>
      <c r="L66" s="60">
        <f t="shared" si="1"/>
        <v>0</v>
      </c>
    </row>
    <row r="67" spans="3:12" x14ac:dyDescent="0.25">
      <c r="C67" s="279"/>
      <c r="D67" s="279"/>
      <c r="E67" s="279"/>
      <c r="F67" s="279"/>
      <c r="G67" s="279"/>
      <c r="H67" s="279"/>
      <c r="I67" s="279"/>
      <c r="J67" s="279"/>
      <c r="K67" s="279"/>
      <c r="L67" s="279"/>
    </row>
    <row r="68" spans="3:12" x14ac:dyDescent="0.25">
      <c r="C68" s="279"/>
      <c r="D68" s="279"/>
      <c r="E68" s="279"/>
      <c r="F68" s="279"/>
      <c r="G68" s="279"/>
      <c r="H68" s="279"/>
      <c r="I68" s="279"/>
      <c r="J68" s="279"/>
      <c r="K68" s="279"/>
      <c r="L68" s="279"/>
    </row>
    <row r="72" spans="3:12" x14ac:dyDescent="0.25">
      <c r="D72" s="279"/>
      <c r="E72" s="279"/>
      <c r="F72" s="279"/>
      <c r="G72" s="279"/>
      <c r="H72" s="279"/>
      <c r="I72" s="279"/>
      <c r="J72" s="279"/>
      <c r="K72" s="279"/>
      <c r="L72" s="279"/>
    </row>
  </sheetData>
  <mergeCells count="8">
    <mergeCell ref="A1:L1"/>
    <mergeCell ref="A2:L2"/>
    <mergeCell ref="A3:L3"/>
    <mergeCell ref="A4:A5"/>
    <mergeCell ref="B4:B5"/>
    <mergeCell ref="C4:C5"/>
    <mergeCell ref="D4:D5"/>
    <mergeCell ref="E4:L4"/>
  </mergeCells>
  <pageMargins left="0.7" right="0.7" top="0.75" bottom="0.75" header="0.3" footer="0.3"/>
  <pageSetup paperSize="9" scale="59" orientation="portrait"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Лист29">
    <pageSetUpPr fitToPage="1"/>
  </sheetPr>
  <dimension ref="A1:K42"/>
  <sheetViews>
    <sheetView zoomScaleNormal="100" workbookViewId="0">
      <selection activeCell="A34" sqref="A34:E34"/>
    </sheetView>
  </sheetViews>
  <sheetFormatPr defaultRowHeight="15" x14ac:dyDescent="0.25"/>
  <cols>
    <col min="5" max="5" width="19.85546875" customWidth="1"/>
    <col min="7" max="8" width="9.85546875" customWidth="1"/>
    <col min="9" max="9" width="11.85546875" customWidth="1"/>
    <col min="10" max="10" width="9.85546875" customWidth="1"/>
  </cols>
  <sheetData>
    <row r="1" spans="1:10" ht="36" customHeight="1" x14ac:dyDescent="0.25">
      <c r="A1" s="791" t="s">
        <v>40</v>
      </c>
      <c r="B1" s="792"/>
      <c r="C1" s="792"/>
      <c r="D1" s="792"/>
      <c r="E1" s="793"/>
      <c r="F1" s="213" t="s">
        <v>857</v>
      </c>
      <c r="G1" s="209" t="s">
        <v>950</v>
      </c>
      <c r="H1" s="209" t="s">
        <v>947</v>
      </c>
      <c r="I1" s="209" t="s">
        <v>948</v>
      </c>
      <c r="J1" s="209" t="s">
        <v>949</v>
      </c>
    </row>
    <row r="2" spans="1:10" x14ac:dyDescent="0.25">
      <c r="A2" s="694" t="s">
        <v>898</v>
      </c>
      <c r="B2" s="695"/>
      <c r="C2" s="695"/>
      <c r="D2" s="695"/>
      <c r="E2" s="696"/>
      <c r="F2" s="178" t="s">
        <v>899</v>
      </c>
      <c r="G2" s="214">
        <v>162816</v>
      </c>
      <c r="H2" s="214">
        <v>105411</v>
      </c>
      <c r="I2" s="214">
        <v>163267</v>
      </c>
      <c r="J2" s="214">
        <v>253607</v>
      </c>
    </row>
    <row r="3" spans="1:10" x14ac:dyDescent="0.25">
      <c r="A3" s="694" t="s">
        <v>900</v>
      </c>
      <c r="B3" s="695"/>
      <c r="C3" s="695"/>
      <c r="D3" s="695"/>
      <c r="E3" s="696"/>
      <c r="F3" s="178" t="s">
        <v>901</v>
      </c>
      <c r="G3" s="215">
        <v>159797</v>
      </c>
      <c r="H3" s="215">
        <v>118491</v>
      </c>
      <c r="I3" s="215">
        <v>152271</v>
      </c>
      <c r="J3" s="215">
        <v>237315</v>
      </c>
    </row>
    <row r="4" spans="1:10" x14ac:dyDescent="0.25">
      <c r="A4" s="686" t="s">
        <v>902</v>
      </c>
      <c r="B4" s="695"/>
      <c r="C4" s="695"/>
      <c r="D4" s="695"/>
      <c r="E4" s="696"/>
      <c r="F4" s="178" t="s">
        <v>903</v>
      </c>
      <c r="G4" s="216">
        <f>G2-G3</f>
        <v>3019</v>
      </c>
      <c r="H4" s="216">
        <f t="shared" ref="H4:J4" si="0">H2-H3</f>
        <v>-13080</v>
      </c>
      <c r="I4" s="216">
        <f t="shared" si="0"/>
        <v>10996</v>
      </c>
      <c r="J4" s="216">
        <f t="shared" si="0"/>
        <v>16292</v>
      </c>
    </row>
    <row r="5" spans="1:10" x14ac:dyDescent="0.25">
      <c r="A5" s="694" t="s">
        <v>904</v>
      </c>
      <c r="B5" s="695"/>
      <c r="C5" s="695"/>
      <c r="D5" s="695"/>
      <c r="E5" s="696"/>
      <c r="F5" s="178" t="s">
        <v>905</v>
      </c>
      <c r="G5" s="215">
        <v>12084</v>
      </c>
      <c r="H5" s="215">
        <v>11209</v>
      </c>
      <c r="I5" s="215">
        <v>9492</v>
      </c>
      <c r="J5" s="215">
        <v>11504</v>
      </c>
    </row>
    <row r="6" spans="1:10" x14ac:dyDescent="0.25">
      <c r="A6" s="694" t="s">
        <v>906</v>
      </c>
      <c r="B6" s="695"/>
      <c r="C6" s="695"/>
      <c r="D6" s="695"/>
      <c r="E6" s="696"/>
      <c r="F6" s="178" t="s">
        <v>907</v>
      </c>
      <c r="G6" s="215">
        <v>6026</v>
      </c>
      <c r="H6" s="215">
        <v>2566</v>
      </c>
      <c r="I6" s="215">
        <v>2915</v>
      </c>
      <c r="J6" s="215">
        <v>4607</v>
      </c>
    </row>
    <row r="7" spans="1:10" x14ac:dyDescent="0.25">
      <c r="A7" s="694" t="s">
        <v>908</v>
      </c>
      <c r="B7" s="695"/>
      <c r="C7" s="695"/>
      <c r="D7" s="695"/>
      <c r="E7" s="696"/>
      <c r="F7" s="178" t="s">
        <v>909</v>
      </c>
      <c r="G7" s="216">
        <f>G4-G5-G6</f>
        <v>-15091</v>
      </c>
      <c r="H7" s="216">
        <f>H4-H5-H6</f>
        <v>-26855</v>
      </c>
      <c r="I7" s="216">
        <f t="shared" ref="I7:J7" si="1">I4-I5-I6</f>
        <v>-1411</v>
      </c>
      <c r="J7" s="216">
        <f t="shared" si="1"/>
        <v>181</v>
      </c>
    </row>
    <row r="8" spans="1:10" x14ac:dyDescent="0.25">
      <c r="A8" s="694" t="s">
        <v>262</v>
      </c>
      <c r="B8" s="695"/>
      <c r="C8" s="695"/>
      <c r="D8" s="695"/>
      <c r="E8" s="696"/>
      <c r="F8" s="178" t="s">
        <v>910</v>
      </c>
      <c r="G8" s="214">
        <v>284748</v>
      </c>
      <c r="H8" s="214">
        <v>240328</v>
      </c>
      <c r="I8" s="214">
        <v>315583</v>
      </c>
      <c r="J8" s="214">
        <v>349533</v>
      </c>
    </row>
    <row r="9" spans="1:10" x14ac:dyDescent="0.25">
      <c r="A9" s="694" t="s">
        <v>264</v>
      </c>
      <c r="B9" s="695"/>
      <c r="C9" s="695"/>
      <c r="D9" s="695"/>
      <c r="E9" s="696"/>
      <c r="F9" s="178" t="s">
        <v>911</v>
      </c>
      <c r="G9" s="215">
        <f>-292235</f>
        <v>-292235</v>
      </c>
      <c r="H9" s="215">
        <v>247458</v>
      </c>
      <c r="I9" s="215">
        <v>321142</v>
      </c>
      <c r="J9" s="215">
        <v>351124</v>
      </c>
    </row>
    <row r="10" spans="1:10" x14ac:dyDescent="0.25">
      <c r="A10" s="686" t="s">
        <v>912</v>
      </c>
      <c r="B10" s="695"/>
      <c r="C10" s="695"/>
      <c r="D10" s="695"/>
      <c r="E10" s="696"/>
      <c r="F10" s="178" t="s">
        <v>913</v>
      </c>
      <c r="G10" s="216">
        <f>G7+G8+G9</f>
        <v>-22578</v>
      </c>
      <c r="H10" s="216">
        <f>H7+H8-H9</f>
        <v>-33985</v>
      </c>
      <c r="I10" s="216">
        <f>I7+I8-I9</f>
        <v>-6970</v>
      </c>
      <c r="J10" s="216">
        <f>J7+J8-J9</f>
        <v>-1410</v>
      </c>
    </row>
    <row r="11" spans="1:10" x14ac:dyDescent="0.25">
      <c r="A11" s="694" t="s">
        <v>914</v>
      </c>
      <c r="B11" s="695"/>
      <c r="C11" s="695"/>
      <c r="D11" s="695"/>
      <c r="E11" s="696"/>
      <c r="F11" s="178">
        <v>100</v>
      </c>
      <c r="G11" s="216">
        <f>G13+G14+G15+G16</f>
        <v>15375</v>
      </c>
      <c r="H11" s="216">
        <f t="shared" ref="H11:J11" si="2">H13+H14+H15+H16</f>
        <v>3400</v>
      </c>
      <c r="I11" s="216">
        <f t="shared" si="2"/>
        <v>2071</v>
      </c>
      <c r="J11" s="216">
        <f t="shared" si="2"/>
        <v>69562</v>
      </c>
    </row>
    <row r="12" spans="1:10" x14ac:dyDescent="0.25">
      <c r="A12" s="782" t="s">
        <v>65</v>
      </c>
      <c r="B12" s="783"/>
      <c r="C12" s="783"/>
      <c r="D12" s="783"/>
      <c r="E12" s="784"/>
      <c r="F12" s="210"/>
      <c r="G12" s="217"/>
      <c r="H12" s="217"/>
      <c r="I12" s="217"/>
      <c r="J12" s="217"/>
    </row>
    <row r="13" spans="1:10" ht="24.75" customHeight="1" x14ac:dyDescent="0.25">
      <c r="A13" s="785" t="s">
        <v>915</v>
      </c>
      <c r="B13" s="786"/>
      <c r="C13" s="786"/>
      <c r="D13" s="786"/>
      <c r="E13" s="787"/>
      <c r="F13" s="211" t="s">
        <v>916</v>
      </c>
      <c r="G13" s="218">
        <v>13723</v>
      </c>
      <c r="H13" s="218">
        <v>1809</v>
      </c>
      <c r="I13" s="218">
        <v>151</v>
      </c>
      <c r="J13" s="218">
        <v>195</v>
      </c>
    </row>
    <row r="14" spans="1:10" x14ac:dyDescent="0.25">
      <c r="A14" s="779" t="s">
        <v>917</v>
      </c>
      <c r="B14" s="780"/>
      <c r="C14" s="780"/>
      <c r="D14" s="780"/>
      <c r="E14" s="781"/>
      <c r="F14" s="178">
        <v>102</v>
      </c>
      <c r="G14" s="214">
        <v>2</v>
      </c>
      <c r="H14" s="214">
        <v>4</v>
      </c>
      <c r="I14" s="214"/>
      <c r="J14" s="214">
        <v>64911</v>
      </c>
    </row>
    <row r="15" spans="1:10" x14ac:dyDescent="0.25">
      <c r="A15" s="779" t="s">
        <v>918</v>
      </c>
      <c r="B15" s="780"/>
      <c r="C15" s="780"/>
      <c r="D15" s="780"/>
      <c r="E15" s="781"/>
      <c r="F15" s="178">
        <v>103</v>
      </c>
      <c r="G15" s="214">
        <v>184</v>
      </c>
      <c r="H15" s="214">
        <v>163</v>
      </c>
      <c r="I15" s="214">
        <v>61</v>
      </c>
      <c r="J15" s="214">
        <v>255</v>
      </c>
    </row>
    <row r="16" spans="1:10" x14ac:dyDescent="0.25">
      <c r="A16" s="788" t="s">
        <v>919</v>
      </c>
      <c r="B16" s="789"/>
      <c r="C16" s="789"/>
      <c r="D16" s="789"/>
      <c r="E16" s="790"/>
      <c r="F16" s="178">
        <v>104</v>
      </c>
      <c r="G16" s="214">
        <v>1466</v>
      </c>
      <c r="H16" s="214">
        <v>1424</v>
      </c>
      <c r="I16" s="214">
        <v>1859</v>
      </c>
      <c r="J16" s="214">
        <v>4201</v>
      </c>
    </row>
    <row r="17" spans="1:10" x14ac:dyDescent="0.25">
      <c r="A17" s="694" t="s">
        <v>920</v>
      </c>
      <c r="B17" s="695"/>
      <c r="C17" s="695"/>
      <c r="D17" s="695"/>
      <c r="E17" s="696"/>
      <c r="F17" s="178">
        <v>110</v>
      </c>
      <c r="G17" s="219">
        <f>G19+G20</f>
        <v>3206</v>
      </c>
      <c r="H17" s="219">
        <f t="shared" ref="H17:J17" si="3">H19+H20</f>
        <v>2665</v>
      </c>
      <c r="I17" s="219">
        <f t="shared" si="3"/>
        <v>142</v>
      </c>
      <c r="J17" s="219">
        <f t="shared" si="3"/>
        <v>4809</v>
      </c>
    </row>
    <row r="18" spans="1:10" x14ac:dyDescent="0.25">
      <c r="A18" s="782" t="s">
        <v>862</v>
      </c>
      <c r="B18" s="783"/>
      <c r="C18" s="783"/>
      <c r="D18" s="783"/>
      <c r="E18" s="784"/>
      <c r="F18" s="212"/>
      <c r="G18" s="220"/>
      <c r="H18" s="220"/>
      <c r="I18" s="220"/>
      <c r="J18" s="220"/>
    </row>
    <row r="19" spans="1:10" ht="25.5" customHeight="1" x14ac:dyDescent="0.25">
      <c r="A19" s="785" t="s">
        <v>921</v>
      </c>
      <c r="B19" s="786"/>
      <c r="C19" s="786"/>
      <c r="D19" s="786"/>
      <c r="E19" s="787"/>
      <c r="F19" s="211">
        <v>111</v>
      </c>
      <c r="G19" s="221">
        <v>1833</v>
      </c>
      <c r="H19" s="221">
        <v>1363</v>
      </c>
      <c r="I19" s="221">
        <v>134</v>
      </c>
      <c r="J19" s="221">
        <v>493</v>
      </c>
    </row>
    <row r="20" spans="1:10" x14ac:dyDescent="0.25">
      <c r="A20" s="788" t="s">
        <v>922</v>
      </c>
      <c r="B20" s="789"/>
      <c r="C20" s="789"/>
      <c r="D20" s="789"/>
      <c r="E20" s="790"/>
      <c r="F20" s="178">
        <v>112</v>
      </c>
      <c r="G20" s="215">
        <v>1373</v>
      </c>
      <c r="H20" s="215">
        <v>1302</v>
      </c>
      <c r="I20" s="215">
        <v>8</v>
      </c>
      <c r="J20" s="215">
        <v>4316</v>
      </c>
    </row>
    <row r="21" spans="1:10" x14ac:dyDescent="0.25">
      <c r="A21" s="694" t="s">
        <v>923</v>
      </c>
      <c r="B21" s="695"/>
      <c r="C21" s="695"/>
      <c r="D21" s="695"/>
      <c r="E21" s="696"/>
      <c r="F21" s="178">
        <v>120</v>
      </c>
      <c r="G21" s="216">
        <f>G23+G24</f>
        <v>32679</v>
      </c>
      <c r="H21" s="216">
        <f t="shared" ref="H21:J21" si="4">H23+H24</f>
        <v>48974</v>
      </c>
      <c r="I21" s="216">
        <f t="shared" si="4"/>
        <v>79372</v>
      </c>
      <c r="J21" s="216">
        <f t="shared" si="4"/>
        <v>48955</v>
      </c>
    </row>
    <row r="22" spans="1:10" x14ac:dyDescent="0.25">
      <c r="A22" s="782" t="s">
        <v>862</v>
      </c>
      <c r="B22" s="783"/>
      <c r="C22" s="783"/>
      <c r="D22" s="783"/>
      <c r="E22" s="784"/>
      <c r="F22" s="212"/>
      <c r="G22" s="220"/>
      <c r="H22" s="220"/>
      <c r="I22" s="220"/>
      <c r="J22" s="220"/>
    </row>
    <row r="23" spans="1:10" x14ac:dyDescent="0.25">
      <c r="A23" s="785" t="s">
        <v>924</v>
      </c>
      <c r="B23" s="786"/>
      <c r="C23" s="786"/>
      <c r="D23" s="786"/>
      <c r="E23" s="787"/>
      <c r="F23" s="211">
        <v>121</v>
      </c>
      <c r="G23" s="222">
        <v>32670</v>
      </c>
      <c r="H23" s="222">
        <v>48974</v>
      </c>
      <c r="I23" s="222">
        <v>79372</v>
      </c>
      <c r="J23" s="222">
        <v>48955</v>
      </c>
    </row>
    <row r="24" spans="1:10" x14ac:dyDescent="0.25">
      <c r="A24" s="779" t="s">
        <v>925</v>
      </c>
      <c r="B24" s="780"/>
      <c r="C24" s="780"/>
      <c r="D24" s="780"/>
      <c r="E24" s="781"/>
      <c r="F24" s="178">
        <v>122</v>
      </c>
      <c r="G24" s="214">
        <v>9</v>
      </c>
      <c r="H24" s="214"/>
      <c r="I24" s="214"/>
      <c r="J24" s="214"/>
    </row>
    <row r="25" spans="1:10" x14ac:dyDescent="0.25">
      <c r="A25" s="694" t="s">
        <v>926</v>
      </c>
      <c r="B25" s="695"/>
      <c r="C25" s="695"/>
      <c r="D25" s="695"/>
      <c r="E25" s="696"/>
      <c r="F25" s="178">
        <v>130</v>
      </c>
      <c r="G25" s="223">
        <f>G27+G28+G29</f>
        <v>84278</v>
      </c>
      <c r="H25" s="223">
        <f t="shared" ref="H25:J25" si="5">H27+H28+H29</f>
        <v>60795</v>
      </c>
      <c r="I25" s="223">
        <f t="shared" si="5"/>
        <v>102522</v>
      </c>
      <c r="J25" s="223">
        <f t="shared" si="5"/>
        <v>86480</v>
      </c>
    </row>
    <row r="26" spans="1:10" x14ac:dyDescent="0.25">
      <c r="A26" s="782" t="s">
        <v>862</v>
      </c>
      <c r="B26" s="783"/>
      <c r="C26" s="783"/>
      <c r="D26" s="783"/>
      <c r="E26" s="784"/>
      <c r="F26" s="212"/>
      <c r="G26" s="220"/>
      <c r="H26" s="220"/>
      <c r="I26" s="220"/>
      <c r="J26" s="220"/>
    </row>
    <row r="27" spans="1:10" x14ac:dyDescent="0.25">
      <c r="A27" s="785" t="s">
        <v>927</v>
      </c>
      <c r="B27" s="786"/>
      <c r="C27" s="786"/>
      <c r="D27" s="786"/>
      <c r="E27" s="787"/>
      <c r="F27" s="211">
        <v>131</v>
      </c>
      <c r="G27" s="221">
        <v>21832</v>
      </c>
      <c r="H27" s="221">
        <v>22295</v>
      </c>
      <c r="I27" s="221">
        <v>23146</v>
      </c>
      <c r="J27" s="221">
        <v>25657</v>
      </c>
    </row>
    <row r="28" spans="1:10" x14ac:dyDescent="0.25">
      <c r="A28" s="779" t="s">
        <v>924</v>
      </c>
      <c r="B28" s="780"/>
      <c r="C28" s="780"/>
      <c r="D28" s="780"/>
      <c r="E28" s="781"/>
      <c r="F28" s="178">
        <v>132</v>
      </c>
      <c r="G28" s="215">
        <v>62416</v>
      </c>
      <c r="H28" s="215">
        <v>38275</v>
      </c>
      <c r="I28" s="215">
        <v>78866</v>
      </c>
      <c r="J28" s="215">
        <v>59928</v>
      </c>
    </row>
    <row r="29" spans="1:10" x14ac:dyDescent="0.25">
      <c r="A29" s="779" t="s">
        <v>928</v>
      </c>
      <c r="B29" s="780"/>
      <c r="C29" s="780"/>
      <c r="D29" s="780"/>
      <c r="E29" s="781"/>
      <c r="F29" s="178">
        <v>133</v>
      </c>
      <c r="G29" s="215">
        <v>30</v>
      </c>
      <c r="H29" s="215">
        <v>225</v>
      </c>
      <c r="I29" s="215">
        <v>510</v>
      </c>
      <c r="J29" s="215">
        <v>895</v>
      </c>
    </row>
    <row r="30" spans="1:10" x14ac:dyDescent="0.25">
      <c r="A30" s="694" t="s">
        <v>929</v>
      </c>
      <c r="B30" s="695"/>
      <c r="C30" s="695"/>
      <c r="D30" s="695"/>
      <c r="E30" s="696"/>
      <c r="F30" s="178" t="s">
        <v>930</v>
      </c>
      <c r="G30" s="216">
        <f>G11-G17+G21-G25</f>
        <v>-39430</v>
      </c>
      <c r="H30" s="216">
        <f>-11086</f>
        <v>-11086</v>
      </c>
      <c r="I30" s="216">
        <f t="shared" ref="I30:J30" si="6">I11-I17+I21-I25</f>
        <v>-21221</v>
      </c>
      <c r="J30" s="216">
        <f t="shared" si="6"/>
        <v>27228</v>
      </c>
    </row>
    <row r="31" spans="1:10" x14ac:dyDescent="0.25">
      <c r="A31" s="694" t="s">
        <v>931</v>
      </c>
      <c r="B31" s="695"/>
      <c r="C31" s="695"/>
      <c r="D31" s="695"/>
      <c r="E31" s="696"/>
      <c r="F31" s="178" t="s">
        <v>932</v>
      </c>
      <c r="G31" s="216">
        <f>G10+G30</f>
        <v>-62008</v>
      </c>
      <c r="H31" s="216">
        <f t="shared" ref="H31:J31" si="7">H10+H30</f>
        <v>-45071</v>
      </c>
      <c r="I31" s="216">
        <f t="shared" si="7"/>
        <v>-28191</v>
      </c>
      <c r="J31" s="216">
        <f t="shared" si="7"/>
        <v>25818</v>
      </c>
    </row>
    <row r="32" spans="1:10" x14ac:dyDescent="0.25">
      <c r="A32" s="694" t="s">
        <v>288</v>
      </c>
      <c r="B32" s="695"/>
      <c r="C32" s="695"/>
      <c r="D32" s="695"/>
      <c r="E32" s="696"/>
      <c r="F32" s="178" t="s">
        <v>933</v>
      </c>
      <c r="G32" s="215"/>
      <c r="H32" s="215"/>
      <c r="I32" s="215"/>
      <c r="J32" s="215"/>
    </row>
    <row r="33" spans="1:11" x14ac:dyDescent="0.25">
      <c r="A33" s="694" t="s">
        <v>289</v>
      </c>
      <c r="B33" s="695"/>
      <c r="C33" s="695"/>
      <c r="D33" s="695"/>
      <c r="E33" s="696"/>
      <c r="F33" s="178" t="s">
        <v>934</v>
      </c>
      <c r="G33" s="214">
        <f>-22</f>
        <v>-22</v>
      </c>
      <c r="H33" s="214">
        <v>7142</v>
      </c>
      <c r="I33" s="214">
        <v>16425</v>
      </c>
      <c r="J33" s="214">
        <f>-16187</f>
        <v>-16187</v>
      </c>
    </row>
    <row r="34" spans="1:11" x14ac:dyDescent="0.25">
      <c r="A34" s="694" t="s">
        <v>290</v>
      </c>
      <c r="B34" s="695"/>
      <c r="C34" s="695"/>
      <c r="D34" s="695"/>
      <c r="E34" s="696"/>
      <c r="F34" s="178" t="s">
        <v>935</v>
      </c>
      <c r="G34" s="214"/>
      <c r="H34" s="214"/>
      <c r="I34" s="214">
        <f>-12519</f>
        <v>-12519</v>
      </c>
      <c r="J34" s="214">
        <v>10620</v>
      </c>
    </row>
    <row r="35" spans="1:11" x14ac:dyDescent="0.25">
      <c r="A35" s="694" t="s">
        <v>291</v>
      </c>
      <c r="B35" s="695"/>
      <c r="C35" s="695"/>
      <c r="D35" s="695"/>
      <c r="E35" s="696"/>
      <c r="F35" s="178" t="s">
        <v>936</v>
      </c>
      <c r="G35" s="215"/>
      <c r="H35" s="215"/>
      <c r="I35" s="215"/>
      <c r="J35" s="215"/>
    </row>
    <row r="36" spans="1:11" x14ac:dyDescent="0.25">
      <c r="A36" s="694" t="s">
        <v>937</v>
      </c>
      <c r="B36" s="695"/>
      <c r="C36" s="695"/>
      <c r="D36" s="695"/>
      <c r="E36" s="696"/>
      <c r="F36" s="178" t="s">
        <v>938</v>
      </c>
      <c r="G36" s="215"/>
      <c r="H36" s="195">
        <f>-4</f>
        <v>-4</v>
      </c>
      <c r="I36" s="195">
        <f>-4</f>
        <v>-4</v>
      </c>
      <c r="J36" s="195">
        <f>-5</f>
        <v>-5</v>
      </c>
    </row>
    <row r="37" spans="1:11" x14ac:dyDescent="0.25">
      <c r="A37" s="694" t="s">
        <v>939</v>
      </c>
      <c r="B37" s="695"/>
      <c r="C37" s="695"/>
      <c r="D37" s="695"/>
      <c r="E37" s="696"/>
      <c r="F37" s="178">
        <v>210</v>
      </c>
      <c r="G37" s="216">
        <f>G31-G32+G33-G34+G35-G36</f>
        <v>-62030</v>
      </c>
      <c r="H37" s="216">
        <f>H31-H32+H33-H34+H35+H36</f>
        <v>-37933</v>
      </c>
      <c r="I37" s="216">
        <f>I31-I32+I33+I34+I35+I36</f>
        <v>-24289</v>
      </c>
      <c r="J37" s="216">
        <f>J31-J32+J33+J34+J35+J36</f>
        <v>20246</v>
      </c>
    </row>
    <row r="38" spans="1:11" ht="27.75" customHeight="1" x14ac:dyDescent="0.25">
      <c r="A38" s="694" t="s">
        <v>940</v>
      </c>
      <c r="B38" s="695"/>
      <c r="C38" s="695"/>
      <c r="D38" s="695"/>
      <c r="E38" s="696"/>
      <c r="F38" s="178" t="s">
        <v>941</v>
      </c>
      <c r="G38" s="214">
        <v>16661</v>
      </c>
      <c r="H38" s="214"/>
      <c r="I38" s="214">
        <v>11210</v>
      </c>
      <c r="J38" s="214">
        <v>4629</v>
      </c>
    </row>
    <row r="39" spans="1:11" ht="25.5" customHeight="1" x14ac:dyDescent="0.25">
      <c r="A39" s="694" t="s">
        <v>942</v>
      </c>
      <c r="B39" s="695"/>
      <c r="C39" s="695"/>
      <c r="D39" s="695"/>
      <c r="E39" s="696"/>
      <c r="F39" s="178" t="s">
        <v>943</v>
      </c>
      <c r="G39" s="214"/>
      <c r="H39" s="214">
        <v>1</v>
      </c>
      <c r="I39" s="214"/>
      <c r="J39" s="214"/>
    </row>
    <row r="40" spans="1:11" x14ac:dyDescent="0.25">
      <c r="A40" s="694" t="s">
        <v>944</v>
      </c>
      <c r="B40" s="695"/>
      <c r="C40" s="695"/>
      <c r="D40" s="695"/>
      <c r="E40" s="696"/>
      <c r="F40" s="178">
        <v>240</v>
      </c>
      <c r="G40" s="216">
        <f>G37+G38</f>
        <v>-45369</v>
      </c>
      <c r="H40" s="216">
        <f t="shared" ref="H40:J40" si="8">H37+H38</f>
        <v>-37933</v>
      </c>
      <c r="I40" s="216">
        <f t="shared" si="8"/>
        <v>-13079</v>
      </c>
      <c r="J40" s="216">
        <f t="shared" si="8"/>
        <v>24875</v>
      </c>
      <c r="K40" t="s">
        <v>951</v>
      </c>
    </row>
    <row r="41" spans="1:11" x14ac:dyDescent="0.25">
      <c r="A41" s="694" t="s">
        <v>945</v>
      </c>
      <c r="B41" s="695"/>
      <c r="C41" s="695"/>
      <c r="D41" s="695"/>
      <c r="E41" s="696"/>
      <c r="F41" s="178">
        <v>250</v>
      </c>
      <c r="G41" s="214">
        <v>-59</v>
      </c>
      <c r="H41" s="214">
        <f>-36</f>
        <v>-36</v>
      </c>
      <c r="I41" s="214">
        <f>-23</f>
        <v>-23</v>
      </c>
      <c r="J41" s="214">
        <v>19</v>
      </c>
    </row>
    <row r="42" spans="1:11" x14ac:dyDescent="0.25">
      <c r="A42" s="694" t="s">
        <v>946</v>
      </c>
      <c r="B42" s="695"/>
      <c r="C42" s="695"/>
      <c r="D42" s="695"/>
      <c r="E42" s="696"/>
      <c r="F42" s="178">
        <v>260</v>
      </c>
      <c r="G42" s="214"/>
      <c r="H42" s="214"/>
      <c r="I42" s="214"/>
      <c r="J42" s="214"/>
    </row>
  </sheetData>
  <mergeCells count="42">
    <mergeCell ref="A1:E1"/>
    <mergeCell ref="A6:E6"/>
    <mergeCell ref="A7:E7"/>
    <mergeCell ref="A4:E4"/>
    <mergeCell ref="A5:E5"/>
    <mergeCell ref="A2:E2"/>
    <mergeCell ref="A3:E3"/>
    <mergeCell ref="A12:E12"/>
    <mergeCell ref="A13:E13"/>
    <mergeCell ref="A10:E10"/>
    <mergeCell ref="A11:E11"/>
    <mergeCell ref="A8:E8"/>
    <mergeCell ref="A9:E9"/>
    <mergeCell ref="A18:E18"/>
    <mergeCell ref="A19:E19"/>
    <mergeCell ref="A16:E16"/>
    <mergeCell ref="A17:E17"/>
    <mergeCell ref="A14:E14"/>
    <mergeCell ref="A15:E15"/>
    <mergeCell ref="A24:E24"/>
    <mergeCell ref="A25:E25"/>
    <mergeCell ref="A22:E22"/>
    <mergeCell ref="A23:E23"/>
    <mergeCell ref="A20:E20"/>
    <mergeCell ref="A21:E21"/>
    <mergeCell ref="A30:E30"/>
    <mergeCell ref="A31:E31"/>
    <mergeCell ref="A28:E28"/>
    <mergeCell ref="A29:E29"/>
    <mergeCell ref="A26:E26"/>
    <mergeCell ref="A27:E27"/>
    <mergeCell ref="A36:E36"/>
    <mergeCell ref="A37:E37"/>
    <mergeCell ref="A34:E34"/>
    <mergeCell ref="A35:E35"/>
    <mergeCell ref="A32:E32"/>
    <mergeCell ref="A33:E33"/>
    <mergeCell ref="A42:E42"/>
    <mergeCell ref="A40:E40"/>
    <mergeCell ref="A41:E41"/>
    <mergeCell ref="A38:E38"/>
    <mergeCell ref="A39:E39"/>
  </mergeCells>
  <dataValidations count="1">
    <dataValidation type="decimal" operator="greaterThanOrEqual" allowBlank="1" showInputMessage="1" showErrorMessage="1" errorTitle="Внимание!" error="Значение в данной ячейке не должно быть отрицательным" sqref="G32:J32 G35:J36 G19:J20 G9:J9 G5:J6 G3:J3 G27:J29" xr:uid="{00000000-0002-0000-2900-000000000000}">
      <formula1>0</formula1>
    </dataValidation>
  </dataValidations>
  <pageMargins left="0.7" right="0.7" top="0.75" bottom="0.75" header="0.3" footer="0.3"/>
  <pageSetup paperSize="9" scale="7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tabColor rgb="FF92D050"/>
  </sheetPr>
  <dimension ref="A1:K39"/>
  <sheetViews>
    <sheetView view="pageBreakPreview" zoomScaleNormal="100" zoomScaleSheetLayoutView="100" workbookViewId="0">
      <pane xSplit="1" ySplit="5" topLeftCell="B6" activePane="bottomRight" state="frozen"/>
      <selection activeCell="A34" sqref="A34:E34"/>
      <selection pane="topRight" activeCell="A34" sqref="A34:E34"/>
      <selection pane="bottomLeft" activeCell="A34" sqref="A34:E34"/>
      <selection pane="bottomRight" activeCell="B7" sqref="B7:B26"/>
    </sheetView>
  </sheetViews>
  <sheetFormatPr defaultRowHeight="15" x14ac:dyDescent="0.25"/>
  <cols>
    <col min="1" max="1" width="4.140625" customWidth="1"/>
    <col min="2" max="2" width="41.7109375" customWidth="1"/>
    <col min="3" max="6" width="9.28515625" customWidth="1"/>
    <col min="7" max="10" width="11.7109375" customWidth="1"/>
    <col min="11" max="11" width="11" customWidth="1"/>
  </cols>
  <sheetData>
    <row r="1" spans="1:11" ht="30" customHeight="1" x14ac:dyDescent="0.25">
      <c r="A1" s="595" t="s">
        <v>1012</v>
      </c>
      <c r="B1" s="596"/>
      <c r="C1" s="596"/>
      <c r="D1" s="596"/>
      <c r="E1" s="596"/>
      <c r="F1" s="596"/>
      <c r="G1" s="596"/>
      <c r="H1" s="596"/>
      <c r="I1" s="596"/>
      <c r="J1" s="596"/>
      <c r="K1" s="596"/>
    </row>
    <row r="2" spans="1:11" ht="15" customHeight="1" x14ac:dyDescent="0.25">
      <c r="A2" s="597" t="s">
        <v>33</v>
      </c>
      <c r="B2" s="597"/>
      <c r="C2" s="597"/>
      <c r="D2" s="597"/>
      <c r="E2" s="597"/>
      <c r="F2" s="597"/>
      <c r="G2" s="597"/>
      <c r="H2" s="597"/>
      <c r="I2" s="597"/>
      <c r="J2" s="597"/>
      <c r="K2" s="597"/>
    </row>
    <row r="3" spans="1:11" x14ac:dyDescent="0.25">
      <c r="A3" s="598" t="s">
        <v>16</v>
      </c>
      <c r="B3" s="598"/>
      <c r="C3" s="598"/>
      <c r="D3" s="598"/>
      <c r="E3" s="598"/>
      <c r="F3" s="598"/>
      <c r="G3" s="598"/>
      <c r="H3" s="598"/>
      <c r="I3" s="598"/>
      <c r="J3" s="598"/>
      <c r="K3" s="598"/>
    </row>
    <row r="4" spans="1:11" ht="27" customHeight="1" x14ac:dyDescent="0.25">
      <c r="A4" s="607" t="s">
        <v>17</v>
      </c>
      <c r="B4" s="607" t="s">
        <v>30</v>
      </c>
      <c r="C4" s="604" t="s">
        <v>34</v>
      </c>
      <c r="D4" s="604" t="s">
        <v>20</v>
      </c>
      <c r="E4" s="604"/>
      <c r="F4" s="604"/>
      <c r="G4" s="604"/>
      <c r="H4" s="604"/>
      <c r="I4" s="604"/>
      <c r="J4" s="604"/>
      <c r="K4" s="604"/>
    </row>
    <row r="5" spans="1:11" ht="13.5" customHeight="1" x14ac:dyDescent="0.25">
      <c r="A5" s="607"/>
      <c r="B5" s="607"/>
      <c r="C5" s="604"/>
      <c r="D5" s="154">
        <v>2023</v>
      </c>
      <c r="E5" s="154">
        <v>2024</v>
      </c>
      <c r="F5" s="154">
        <v>2025</v>
      </c>
      <c r="G5" s="154">
        <v>2026</v>
      </c>
      <c r="H5" s="154">
        <v>2027</v>
      </c>
      <c r="I5" s="154">
        <v>2028</v>
      </c>
      <c r="J5" s="154">
        <v>2029</v>
      </c>
      <c r="K5" s="154">
        <v>2030</v>
      </c>
    </row>
    <row r="6" spans="1:11" ht="27" customHeight="1" x14ac:dyDescent="0.25">
      <c r="A6" s="608">
        <v>1</v>
      </c>
      <c r="B6" s="283" t="s">
        <v>35</v>
      </c>
      <c r="C6" s="283"/>
      <c r="D6" s="293"/>
      <c r="E6" s="293"/>
      <c r="F6" s="293"/>
      <c r="G6" s="293"/>
      <c r="H6" s="293"/>
      <c r="I6" s="293"/>
      <c r="J6" s="293"/>
      <c r="K6" s="293"/>
    </row>
    <row r="7" spans="1:11" x14ac:dyDescent="0.25">
      <c r="A7" s="609"/>
      <c r="B7" s="553" t="s">
        <v>1092</v>
      </c>
      <c r="C7" s="294"/>
      <c r="D7" s="287"/>
      <c r="E7" s="287"/>
      <c r="F7" s="287"/>
      <c r="G7" s="287"/>
      <c r="H7" s="287"/>
      <c r="I7" s="287"/>
      <c r="J7" s="287"/>
      <c r="K7" s="287"/>
    </row>
    <row r="8" spans="1:11" x14ac:dyDescent="0.25">
      <c r="A8" s="609"/>
      <c r="B8" s="554" t="s">
        <v>22</v>
      </c>
      <c r="C8" s="295"/>
      <c r="D8" s="296"/>
      <c r="E8" s="296"/>
      <c r="F8" s="296"/>
      <c r="G8" s="296"/>
      <c r="H8" s="296"/>
      <c r="I8" s="296"/>
      <c r="J8" s="296"/>
      <c r="K8" s="296"/>
    </row>
    <row r="9" spans="1:11" x14ac:dyDescent="0.25">
      <c r="A9" s="609"/>
      <c r="B9" s="554" t="s">
        <v>23</v>
      </c>
      <c r="C9" s="295"/>
      <c r="D9" s="296"/>
      <c r="E9" s="296"/>
      <c r="F9" s="296"/>
      <c r="G9" s="296"/>
      <c r="H9" s="296"/>
      <c r="I9" s="296"/>
      <c r="J9" s="296"/>
      <c r="K9" s="296"/>
    </row>
    <row r="10" spans="1:11" x14ac:dyDescent="0.25">
      <c r="A10" s="609"/>
      <c r="B10" s="554" t="s">
        <v>24</v>
      </c>
      <c r="C10" s="295"/>
      <c r="D10" s="296"/>
      <c r="E10" s="296"/>
      <c r="F10" s="296"/>
      <c r="G10" s="296"/>
      <c r="H10" s="296"/>
      <c r="I10" s="296"/>
      <c r="J10" s="296"/>
      <c r="K10" s="296"/>
    </row>
    <row r="11" spans="1:11" x14ac:dyDescent="0.25">
      <c r="A11" s="609"/>
      <c r="B11" s="553" t="s">
        <v>1093</v>
      </c>
      <c r="C11" s="294"/>
      <c r="D11" s="296"/>
      <c r="E11" s="296"/>
      <c r="F11" s="296"/>
      <c r="G11" s="296"/>
      <c r="H11" s="296"/>
      <c r="I11" s="296"/>
      <c r="J11" s="296"/>
      <c r="K11" s="296"/>
    </row>
    <row r="12" spans="1:11" x14ac:dyDescent="0.25">
      <c r="A12" s="609"/>
      <c r="B12" s="554" t="s">
        <v>22</v>
      </c>
      <c r="C12" s="295"/>
      <c r="D12" s="296"/>
      <c r="E12" s="296"/>
      <c r="F12" s="296"/>
      <c r="G12" s="296"/>
      <c r="H12" s="296"/>
      <c r="I12" s="296"/>
      <c r="J12" s="296"/>
      <c r="K12" s="296"/>
    </row>
    <row r="13" spans="1:11" x14ac:dyDescent="0.25">
      <c r="A13" s="609"/>
      <c r="B13" s="554" t="s">
        <v>23</v>
      </c>
      <c r="C13" s="295"/>
      <c r="D13" s="296"/>
      <c r="E13" s="296"/>
      <c r="F13" s="296"/>
      <c r="G13" s="296"/>
      <c r="H13" s="296"/>
      <c r="I13" s="296"/>
      <c r="J13" s="296"/>
      <c r="K13" s="296"/>
    </row>
    <row r="14" spans="1:11" x14ac:dyDescent="0.25">
      <c r="A14" s="609"/>
      <c r="B14" s="554" t="s">
        <v>24</v>
      </c>
      <c r="C14" s="295"/>
      <c r="D14" s="296"/>
      <c r="E14" s="296"/>
      <c r="F14" s="296"/>
      <c r="G14" s="296"/>
      <c r="H14" s="296"/>
      <c r="I14" s="296"/>
      <c r="J14" s="296"/>
      <c r="K14" s="296"/>
    </row>
    <row r="15" spans="1:11" x14ac:dyDescent="0.25">
      <c r="A15" s="609"/>
      <c r="B15" s="553" t="s">
        <v>1094</v>
      </c>
      <c r="C15" s="294"/>
      <c r="D15" s="296"/>
      <c r="E15" s="296"/>
      <c r="F15" s="296"/>
      <c r="G15" s="296"/>
      <c r="H15" s="296"/>
      <c r="I15" s="296"/>
      <c r="J15" s="296"/>
      <c r="K15" s="296"/>
    </row>
    <row r="16" spans="1:11" x14ac:dyDescent="0.25">
      <c r="A16" s="609"/>
      <c r="B16" s="554" t="s">
        <v>22</v>
      </c>
      <c r="C16" s="295"/>
      <c r="D16" s="296"/>
      <c r="E16" s="296"/>
      <c r="F16" s="296"/>
      <c r="G16" s="296"/>
      <c r="H16" s="296"/>
      <c r="I16" s="296"/>
      <c r="J16" s="296"/>
      <c r="K16" s="296"/>
    </row>
    <row r="17" spans="1:11" x14ac:dyDescent="0.25">
      <c r="A17" s="609"/>
      <c r="B17" s="554" t="s">
        <v>23</v>
      </c>
      <c r="C17" s="295"/>
      <c r="D17" s="296"/>
      <c r="E17" s="296"/>
      <c r="F17" s="296"/>
      <c r="G17" s="296"/>
      <c r="H17" s="296"/>
      <c r="I17" s="296"/>
      <c r="J17" s="296"/>
      <c r="K17" s="296"/>
    </row>
    <row r="18" spans="1:11" x14ac:dyDescent="0.25">
      <c r="A18" s="609"/>
      <c r="B18" s="554" t="s">
        <v>24</v>
      </c>
      <c r="C18" s="295"/>
      <c r="D18" s="296"/>
      <c r="E18" s="296"/>
      <c r="F18" s="296"/>
      <c r="G18" s="296"/>
      <c r="H18" s="296"/>
      <c r="I18" s="296"/>
      <c r="J18" s="296"/>
      <c r="K18" s="296"/>
    </row>
    <row r="19" spans="1:11" ht="18" customHeight="1" x14ac:dyDescent="0.25">
      <c r="A19" s="609"/>
      <c r="B19" s="553" t="s">
        <v>1095</v>
      </c>
      <c r="C19" s="294"/>
      <c r="D19" s="296"/>
      <c r="E19" s="296"/>
      <c r="F19" s="296"/>
      <c r="G19" s="296"/>
      <c r="H19" s="296"/>
      <c r="I19" s="296"/>
      <c r="J19" s="296"/>
      <c r="K19" s="296"/>
    </row>
    <row r="20" spans="1:11" x14ac:dyDescent="0.25">
      <c r="A20" s="609"/>
      <c r="B20" s="554" t="s">
        <v>22</v>
      </c>
      <c r="C20" s="295"/>
      <c r="D20" s="296"/>
      <c r="E20" s="296"/>
      <c r="F20" s="296"/>
      <c r="G20" s="296"/>
      <c r="H20" s="296"/>
      <c r="I20" s="296"/>
      <c r="J20" s="296"/>
      <c r="K20" s="296"/>
    </row>
    <row r="21" spans="1:11" x14ac:dyDescent="0.25">
      <c r="A21" s="609"/>
      <c r="B21" s="554" t="s">
        <v>23</v>
      </c>
      <c r="C21" s="295"/>
      <c r="D21" s="296"/>
      <c r="E21" s="296"/>
      <c r="F21" s="296"/>
      <c r="G21" s="296"/>
      <c r="H21" s="296"/>
      <c r="I21" s="296"/>
      <c r="J21" s="296"/>
      <c r="K21" s="296"/>
    </row>
    <row r="22" spans="1:11" x14ac:dyDescent="0.25">
      <c r="A22" s="609"/>
      <c r="B22" s="554" t="s">
        <v>24</v>
      </c>
      <c r="C22" s="295"/>
      <c r="D22" s="296"/>
      <c r="E22" s="296"/>
      <c r="F22" s="296"/>
      <c r="G22" s="296"/>
      <c r="H22" s="296"/>
      <c r="I22" s="296"/>
      <c r="J22" s="296"/>
      <c r="K22" s="296"/>
    </row>
    <row r="23" spans="1:11" x14ac:dyDescent="0.25">
      <c r="A23" s="609"/>
      <c r="B23" s="553" t="s">
        <v>1096</v>
      </c>
      <c r="C23" s="294"/>
      <c r="D23" s="296"/>
      <c r="E23" s="296"/>
      <c r="F23" s="296"/>
      <c r="G23" s="296"/>
      <c r="H23" s="296"/>
      <c r="I23" s="296"/>
      <c r="J23" s="296"/>
      <c r="K23" s="296"/>
    </row>
    <row r="24" spans="1:11" x14ac:dyDescent="0.25">
      <c r="A24" s="609"/>
      <c r="B24" s="554" t="s">
        <v>22</v>
      </c>
      <c r="C24" s="295"/>
      <c r="D24" s="296"/>
      <c r="E24" s="296"/>
      <c r="F24" s="296"/>
      <c r="G24" s="296"/>
      <c r="H24" s="296"/>
      <c r="I24" s="296"/>
      <c r="J24" s="296"/>
      <c r="K24" s="296"/>
    </row>
    <row r="25" spans="1:11" x14ac:dyDescent="0.25">
      <c r="A25" s="609"/>
      <c r="B25" s="554" t="s">
        <v>23</v>
      </c>
      <c r="C25" s="295"/>
      <c r="D25" s="296"/>
      <c r="E25" s="296"/>
      <c r="F25" s="296"/>
      <c r="G25" s="296"/>
      <c r="H25" s="296"/>
      <c r="I25" s="296"/>
      <c r="J25" s="296"/>
      <c r="K25" s="296"/>
    </row>
    <row r="26" spans="1:11" x14ac:dyDescent="0.25">
      <c r="A26" s="609"/>
      <c r="B26" s="554" t="s">
        <v>24</v>
      </c>
      <c r="C26" s="295"/>
      <c r="D26" s="296"/>
      <c r="E26" s="296"/>
      <c r="F26" s="296"/>
      <c r="G26" s="296"/>
      <c r="H26" s="296"/>
      <c r="I26" s="296"/>
      <c r="J26" s="296"/>
      <c r="K26" s="296"/>
    </row>
    <row r="27" spans="1:11" x14ac:dyDescent="0.25">
      <c r="A27" s="301">
        <v>2</v>
      </c>
      <c r="B27" s="283" t="s">
        <v>36</v>
      </c>
      <c r="C27" s="283"/>
      <c r="D27" s="297"/>
      <c r="E27" s="297"/>
      <c r="F27" s="297"/>
      <c r="G27" s="297"/>
      <c r="H27" s="297"/>
      <c r="I27" s="297"/>
      <c r="J27" s="297"/>
      <c r="K27" s="297"/>
    </row>
    <row r="28" spans="1:11" x14ac:dyDescent="0.25">
      <c r="A28" s="301">
        <v>3</v>
      </c>
      <c r="B28" s="283" t="s">
        <v>37</v>
      </c>
      <c r="C28" s="302"/>
      <c r="D28" s="297"/>
      <c r="E28" s="297"/>
      <c r="F28" s="297"/>
      <c r="G28" s="297"/>
      <c r="H28" s="297"/>
      <c r="I28" s="297"/>
      <c r="J28" s="297"/>
      <c r="K28" s="297"/>
    </row>
    <row r="29" spans="1:11" ht="25.5" x14ac:dyDescent="0.25">
      <c r="A29" s="301">
        <v>4</v>
      </c>
      <c r="B29" s="283" t="s">
        <v>53</v>
      </c>
      <c r="C29" s="302"/>
      <c r="D29" s="297"/>
      <c r="E29" s="297"/>
      <c r="F29" s="297"/>
      <c r="G29" s="297"/>
      <c r="H29" s="297"/>
      <c r="I29" s="297"/>
      <c r="J29" s="297"/>
      <c r="K29" s="297"/>
    </row>
    <row r="30" spans="1:11" ht="25.5" x14ac:dyDescent="0.25">
      <c r="A30" s="432">
        <v>5</v>
      </c>
      <c r="B30" s="421" t="s">
        <v>38</v>
      </c>
      <c r="C30" s="433">
        <v>0</v>
      </c>
      <c r="D30" s="434"/>
      <c r="E30" s="434"/>
      <c r="F30" s="434"/>
      <c r="G30" s="434"/>
      <c r="H30" s="434"/>
      <c r="I30" s="434"/>
      <c r="J30" s="434"/>
      <c r="K30" s="434"/>
    </row>
    <row r="31" spans="1:11" x14ac:dyDescent="0.25">
      <c r="A31" s="605"/>
      <c r="B31" s="298" t="s">
        <v>22</v>
      </c>
      <c r="C31" s="300"/>
      <c r="D31" s="299"/>
      <c r="E31" s="299"/>
      <c r="F31" s="299"/>
      <c r="G31" s="299"/>
      <c r="H31" s="299"/>
      <c r="I31" s="299"/>
      <c r="J31" s="299"/>
      <c r="K31" s="299"/>
    </row>
    <row r="32" spans="1:11" x14ac:dyDescent="0.25">
      <c r="A32" s="605"/>
      <c r="B32" s="298" t="s">
        <v>23</v>
      </c>
      <c r="C32" s="300"/>
      <c r="D32" s="299"/>
      <c r="E32" s="299"/>
      <c r="F32" s="299"/>
      <c r="G32" s="299"/>
      <c r="H32" s="299"/>
      <c r="I32" s="299"/>
      <c r="J32" s="299"/>
      <c r="K32" s="299"/>
    </row>
    <row r="33" spans="1:11" x14ac:dyDescent="0.25">
      <c r="A33" s="606"/>
      <c r="B33" s="298" t="s">
        <v>24</v>
      </c>
      <c r="C33" s="300"/>
      <c r="D33" s="299"/>
      <c r="E33" s="299"/>
      <c r="F33" s="299"/>
      <c r="G33" s="299"/>
      <c r="H33" s="299"/>
      <c r="I33" s="299"/>
      <c r="J33" s="299"/>
      <c r="K33" s="299"/>
    </row>
    <row r="34" spans="1:11" ht="27" hidden="1" customHeight="1" x14ac:dyDescent="0.25">
      <c r="A34" s="159">
        <v>6</v>
      </c>
      <c r="C34" s="161"/>
    </row>
    <row r="35" spans="1:11" hidden="1" x14ac:dyDescent="0.25">
      <c r="A35" s="160"/>
      <c r="C35" s="160"/>
    </row>
    <row r="36" spans="1:11" hidden="1" x14ac:dyDescent="0.25">
      <c r="A36" s="162"/>
      <c r="C36" s="162"/>
    </row>
    <row r="37" spans="1:11" hidden="1" x14ac:dyDescent="0.25">
      <c r="A37" s="161"/>
      <c r="C37" s="161"/>
    </row>
    <row r="39" spans="1:11" x14ac:dyDescent="0.25">
      <c r="G39" s="60"/>
      <c r="H39" s="60"/>
    </row>
  </sheetData>
  <mergeCells count="9">
    <mergeCell ref="A31:A33"/>
    <mergeCell ref="A1:K1"/>
    <mergeCell ref="A2:K2"/>
    <mergeCell ref="A3:K3"/>
    <mergeCell ref="A4:A5"/>
    <mergeCell ref="B4:B5"/>
    <mergeCell ref="C4:C5"/>
    <mergeCell ref="D4:K4"/>
    <mergeCell ref="A6:A26"/>
  </mergeCells>
  <pageMargins left="0.70866141732283472" right="0.70866141732283472" top="0.74803149606299213" bottom="0.74803149606299213" header="0.31496062992125984" footer="0.31496062992125984"/>
  <pageSetup paperSize="9" scale="5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tabColor rgb="FF92D050"/>
  </sheetPr>
  <dimension ref="A1:L44"/>
  <sheetViews>
    <sheetView view="pageBreakPreview" zoomScaleNormal="100" zoomScaleSheetLayoutView="100" workbookViewId="0">
      <pane ySplit="5" topLeftCell="A6" activePane="bottomLeft" state="frozen"/>
      <selection activeCell="A34" sqref="A34:E34"/>
      <selection pane="bottomLeft" activeCell="B7" sqref="B7:B44"/>
    </sheetView>
  </sheetViews>
  <sheetFormatPr defaultRowHeight="15" x14ac:dyDescent="0.25"/>
  <cols>
    <col min="1" max="1" width="3.5703125" customWidth="1"/>
    <col min="2" max="2" width="50.28515625" customWidth="1"/>
    <col min="3" max="3" width="14.42578125" customWidth="1"/>
    <col min="5" max="5" width="9.28515625" style="65" customWidth="1"/>
    <col min="10" max="12" width="11.28515625" customWidth="1"/>
    <col min="15" max="15" width="31.28515625" customWidth="1"/>
  </cols>
  <sheetData>
    <row r="1" spans="1:12" ht="30" customHeight="1" x14ac:dyDescent="0.25">
      <c r="A1" s="595" t="s">
        <v>1013</v>
      </c>
      <c r="B1" s="596"/>
      <c r="C1" s="596"/>
      <c r="D1" s="596"/>
      <c r="E1" s="596"/>
      <c r="F1" s="596"/>
      <c r="G1" s="596"/>
      <c r="H1" s="596"/>
      <c r="I1" s="596"/>
      <c r="J1" s="596"/>
      <c r="K1" s="596"/>
      <c r="L1" s="596"/>
    </row>
    <row r="2" spans="1:12" ht="15" customHeight="1" x14ac:dyDescent="0.25">
      <c r="A2" s="586" t="s">
        <v>39</v>
      </c>
      <c r="B2" s="586"/>
      <c r="C2" s="586"/>
      <c r="D2" s="586"/>
      <c r="E2" s="586"/>
      <c r="F2" s="586"/>
      <c r="G2" s="586"/>
      <c r="H2" s="586"/>
      <c r="I2" s="586"/>
      <c r="J2" s="586"/>
      <c r="K2" s="586"/>
      <c r="L2" s="586"/>
    </row>
    <row r="3" spans="1:12" x14ac:dyDescent="0.25">
      <c r="A3" s="610" t="s">
        <v>16</v>
      </c>
      <c r="B3" s="610"/>
      <c r="C3" s="610"/>
      <c r="D3" s="610"/>
      <c r="E3" s="610"/>
      <c r="F3" s="610"/>
      <c r="G3" s="610"/>
      <c r="H3" s="610"/>
      <c r="I3" s="610"/>
      <c r="J3" s="610"/>
      <c r="K3" s="610"/>
      <c r="L3" s="610"/>
    </row>
    <row r="4" spans="1:12" ht="15" customHeight="1" x14ac:dyDescent="0.25">
      <c r="A4" s="612" t="s">
        <v>17</v>
      </c>
      <c r="B4" s="611" t="s">
        <v>40</v>
      </c>
      <c r="C4" s="611" t="s">
        <v>29</v>
      </c>
      <c r="D4" s="611" t="s">
        <v>41</v>
      </c>
      <c r="E4" s="611" t="s">
        <v>20</v>
      </c>
      <c r="F4" s="611"/>
      <c r="G4" s="611"/>
      <c r="H4" s="611"/>
      <c r="I4" s="611"/>
      <c r="J4" s="611"/>
      <c r="K4" s="611"/>
      <c r="L4" s="611"/>
    </row>
    <row r="5" spans="1:12" ht="25.5" customHeight="1" x14ac:dyDescent="0.25">
      <c r="A5" s="613"/>
      <c r="B5" s="614"/>
      <c r="C5" s="614"/>
      <c r="D5" s="614"/>
      <c r="E5" s="225">
        <v>2023</v>
      </c>
      <c r="F5" s="224">
        <v>2024</v>
      </c>
      <c r="G5" s="225">
        <v>2025</v>
      </c>
      <c r="H5" s="224">
        <v>2026</v>
      </c>
      <c r="I5" s="225">
        <v>2027</v>
      </c>
      <c r="J5" s="224">
        <v>2028</v>
      </c>
      <c r="K5" s="225">
        <v>2029</v>
      </c>
      <c r="L5" s="225">
        <v>2030</v>
      </c>
    </row>
    <row r="6" spans="1:12" ht="15" customHeight="1" x14ac:dyDescent="0.25">
      <c r="A6" s="269">
        <v>1</v>
      </c>
      <c r="B6" s="270" t="s">
        <v>44</v>
      </c>
      <c r="C6" s="271"/>
      <c r="D6" s="271"/>
      <c r="E6" s="272"/>
      <c r="F6" s="271"/>
      <c r="G6" s="271"/>
      <c r="H6" s="271"/>
      <c r="I6" s="273"/>
      <c r="J6" s="273"/>
      <c r="K6" s="273"/>
      <c r="L6" s="273"/>
    </row>
    <row r="7" spans="1:12" x14ac:dyDescent="0.25">
      <c r="A7" s="231"/>
      <c r="B7" s="556" t="s">
        <v>1092</v>
      </c>
      <c r="C7" s="263" t="s">
        <v>6</v>
      </c>
      <c r="D7" s="268"/>
      <c r="E7" s="265"/>
      <c r="F7" s="265"/>
      <c r="G7" s="265"/>
      <c r="H7" s="265"/>
      <c r="I7" s="265"/>
      <c r="J7" s="265"/>
      <c r="K7" s="265"/>
      <c r="L7" s="265"/>
    </row>
    <row r="8" spans="1:12" x14ac:dyDescent="0.25">
      <c r="A8" s="235"/>
      <c r="B8" s="555" t="s">
        <v>43</v>
      </c>
      <c r="C8" s="226" t="s">
        <v>848</v>
      </c>
      <c r="D8" s="268"/>
      <c r="E8" s="236"/>
      <c r="F8" s="236"/>
      <c r="G8" s="236"/>
      <c r="H8" s="236"/>
      <c r="I8" s="236"/>
      <c r="J8" s="236"/>
      <c r="K8" s="236"/>
      <c r="L8" s="236"/>
    </row>
    <row r="9" spans="1:12" x14ac:dyDescent="0.25">
      <c r="A9" s="235"/>
      <c r="B9" s="555" t="s">
        <v>42</v>
      </c>
      <c r="C9" s="226" t="s">
        <v>849</v>
      </c>
      <c r="D9" s="268"/>
      <c r="E9" s="234"/>
      <c r="F9" s="234"/>
      <c r="G9" s="234"/>
      <c r="H9" s="234"/>
      <c r="I9" s="234"/>
      <c r="J9" s="234"/>
      <c r="K9" s="234"/>
      <c r="L9" s="234"/>
    </row>
    <row r="10" spans="1:12" ht="15" customHeight="1" x14ac:dyDescent="0.25">
      <c r="A10" s="231"/>
      <c r="B10" s="556" t="s">
        <v>1093</v>
      </c>
      <c r="C10" s="263" t="s">
        <v>6</v>
      </c>
      <c r="D10" s="268"/>
      <c r="E10" s="265"/>
      <c r="F10" s="265"/>
      <c r="G10" s="265"/>
      <c r="H10" s="265"/>
      <c r="I10" s="265"/>
      <c r="J10" s="265"/>
      <c r="K10" s="265"/>
      <c r="L10" s="265"/>
    </row>
    <row r="11" spans="1:12" x14ac:dyDescent="0.25">
      <c r="A11" s="235"/>
      <c r="B11" s="555" t="s">
        <v>43</v>
      </c>
      <c r="C11" s="226" t="s">
        <v>848</v>
      </c>
      <c r="D11" s="268"/>
      <c r="E11" s="236"/>
      <c r="F11" s="236"/>
      <c r="G11" s="236"/>
      <c r="H11" s="236"/>
      <c r="I11" s="236"/>
      <c r="J11" s="236"/>
      <c r="K11" s="236"/>
      <c r="L11" s="236"/>
    </row>
    <row r="12" spans="1:12" x14ac:dyDescent="0.25">
      <c r="A12" s="235"/>
      <c r="B12" s="555" t="s">
        <v>42</v>
      </c>
      <c r="C12" s="226" t="s">
        <v>849</v>
      </c>
      <c r="D12" s="268"/>
      <c r="E12" s="237"/>
      <c r="F12" s="237"/>
      <c r="G12" s="237"/>
      <c r="H12" s="237"/>
      <c r="I12" s="237"/>
      <c r="J12" s="237"/>
      <c r="K12" s="237"/>
      <c r="L12" s="237"/>
    </row>
    <row r="13" spans="1:12" x14ac:dyDescent="0.25">
      <c r="A13" s="235"/>
      <c r="B13" s="556" t="s">
        <v>1094</v>
      </c>
      <c r="C13" s="263" t="s">
        <v>6</v>
      </c>
      <c r="D13" s="268"/>
      <c r="E13" s="264"/>
      <c r="F13" s="264"/>
      <c r="G13" s="264"/>
      <c r="H13" s="264"/>
      <c r="I13" s="264"/>
      <c r="J13" s="264"/>
      <c r="K13" s="264"/>
      <c r="L13" s="264"/>
    </row>
    <row r="14" spans="1:12" x14ac:dyDescent="0.25">
      <c r="A14" s="235"/>
      <c r="B14" s="555" t="s">
        <v>43</v>
      </c>
      <c r="C14" s="226" t="s">
        <v>848</v>
      </c>
      <c r="D14" s="268"/>
      <c r="E14" s="236"/>
      <c r="F14" s="236"/>
      <c r="G14" s="236"/>
      <c r="H14" s="236"/>
      <c r="I14" s="236"/>
      <c r="J14" s="236"/>
      <c r="K14" s="236"/>
      <c r="L14" s="236"/>
    </row>
    <row r="15" spans="1:12" x14ac:dyDescent="0.25">
      <c r="A15" s="235"/>
      <c r="B15" s="555" t="s">
        <v>42</v>
      </c>
      <c r="C15" s="226" t="s">
        <v>849</v>
      </c>
      <c r="D15" s="268"/>
      <c r="E15" s="237"/>
      <c r="F15" s="237"/>
      <c r="G15" s="237"/>
      <c r="H15" s="237"/>
      <c r="I15" s="237"/>
      <c r="J15" s="237"/>
      <c r="K15" s="237"/>
      <c r="L15" s="237"/>
    </row>
    <row r="16" spans="1:12" x14ac:dyDescent="0.25">
      <c r="A16" s="235"/>
      <c r="B16" s="556" t="s">
        <v>1095</v>
      </c>
      <c r="C16" s="263" t="s">
        <v>6</v>
      </c>
      <c r="D16" s="268"/>
      <c r="E16" s="265"/>
      <c r="F16" s="265"/>
      <c r="G16" s="265"/>
      <c r="H16" s="265"/>
      <c r="I16" s="265"/>
      <c r="J16" s="265"/>
      <c r="K16" s="265"/>
      <c r="L16" s="265"/>
    </row>
    <row r="17" spans="1:12" x14ac:dyDescent="0.25">
      <c r="A17" s="235"/>
      <c r="B17" s="555" t="s">
        <v>43</v>
      </c>
      <c r="C17" s="226" t="s">
        <v>848</v>
      </c>
      <c r="D17" s="268"/>
      <c r="E17" s="266"/>
      <c r="F17" s="266"/>
      <c r="G17" s="266"/>
      <c r="H17" s="266"/>
      <c r="I17" s="266"/>
      <c r="J17" s="266"/>
      <c r="K17" s="266"/>
      <c r="L17" s="266"/>
    </row>
    <row r="18" spans="1:12" x14ac:dyDescent="0.25">
      <c r="A18" s="235"/>
      <c r="B18" s="555" t="s">
        <v>42</v>
      </c>
      <c r="C18" s="226" t="s">
        <v>849</v>
      </c>
      <c r="D18" s="268"/>
      <c r="E18" s="239"/>
      <c r="F18" s="239"/>
      <c r="G18" s="239"/>
      <c r="H18" s="239"/>
      <c r="I18" s="239"/>
      <c r="J18" s="239"/>
      <c r="K18" s="239"/>
      <c r="L18" s="239"/>
    </row>
    <row r="19" spans="1:12" x14ac:dyDescent="0.25">
      <c r="A19" s="235"/>
      <c r="B19" s="556" t="s">
        <v>1096</v>
      </c>
      <c r="C19" s="263" t="s">
        <v>6</v>
      </c>
      <c r="D19" s="268"/>
      <c r="E19" s="265"/>
      <c r="F19" s="265"/>
      <c r="G19" s="265"/>
      <c r="H19" s="265"/>
      <c r="I19" s="265"/>
      <c r="J19" s="265"/>
      <c r="K19" s="265"/>
      <c r="L19" s="265"/>
    </row>
    <row r="20" spans="1:12" x14ac:dyDescent="0.25">
      <c r="A20" s="235"/>
      <c r="B20" s="555" t="s">
        <v>43</v>
      </c>
      <c r="C20" s="226" t="s">
        <v>848</v>
      </c>
      <c r="D20" s="268"/>
      <c r="E20" s="238"/>
      <c r="F20" s="238"/>
      <c r="G20" s="238"/>
      <c r="H20" s="238"/>
      <c r="I20" s="238"/>
      <c r="J20" s="238"/>
      <c r="K20" s="238"/>
      <c r="L20" s="238"/>
    </row>
    <row r="21" spans="1:12" x14ac:dyDescent="0.25">
      <c r="A21" s="235"/>
      <c r="B21" s="555" t="s">
        <v>42</v>
      </c>
      <c r="C21" s="226" t="s">
        <v>849</v>
      </c>
      <c r="D21" s="268"/>
      <c r="E21" s="239"/>
      <c r="F21" s="239"/>
      <c r="G21" s="239"/>
      <c r="H21" s="239"/>
      <c r="I21" s="239"/>
      <c r="J21" s="239"/>
      <c r="K21" s="239"/>
      <c r="L21" s="239"/>
    </row>
    <row r="22" spans="1:12" x14ac:dyDescent="0.25">
      <c r="A22" s="231">
        <v>2</v>
      </c>
      <c r="B22" s="557" t="s">
        <v>45</v>
      </c>
      <c r="C22" s="227" t="s">
        <v>6</v>
      </c>
      <c r="D22" s="268"/>
      <c r="E22" s="265"/>
      <c r="F22" s="265"/>
      <c r="G22" s="265"/>
      <c r="H22" s="265"/>
      <c r="I22" s="265"/>
      <c r="J22" s="265"/>
      <c r="K22" s="265"/>
      <c r="L22" s="265"/>
    </row>
    <row r="23" spans="1:12" ht="25.5" x14ac:dyDescent="0.25">
      <c r="A23" s="231">
        <v>3</v>
      </c>
      <c r="B23" s="557" t="s">
        <v>46</v>
      </c>
      <c r="C23" s="227" t="s">
        <v>6</v>
      </c>
      <c r="D23" s="304"/>
      <c r="E23" s="265"/>
      <c r="F23" s="265"/>
      <c r="G23" s="265"/>
      <c r="H23" s="265"/>
      <c r="I23" s="265"/>
      <c r="J23" s="265"/>
      <c r="K23" s="265"/>
      <c r="L23" s="265"/>
    </row>
    <row r="24" spans="1:12" x14ac:dyDescent="0.25">
      <c r="A24" s="269">
        <v>4</v>
      </c>
      <c r="B24" s="558" t="s">
        <v>47</v>
      </c>
      <c r="C24" s="271"/>
      <c r="D24" s="305"/>
      <c r="E24" s="274"/>
      <c r="F24" s="274"/>
      <c r="G24" s="274"/>
      <c r="H24" s="274"/>
      <c r="I24" s="275"/>
      <c r="J24" s="275"/>
      <c r="K24" s="275"/>
      <c r="L24" s="275"/>
    </row>
    <row r="25" spans="1:12" x14ac:dyDescent="0.25">
      <c r="A25" s="231"/>
      <c r="B25" s="556" t="s">
        <v>1092</v>
      </c>
      <c r="C25" s="263" t="s">
        <v>6</v>
      </c>
      <c r="D25" s="268"/>
      <c r="E25" s="267"/>
      <c r="F25" s="267"/>
      <c r="G25" s="267"/>
      <c r="H25" s="267"/>
      <c r="I25" s="267"/>
      <c r="J25" s="267"/>
      <c r="K25" s="267"/>
      <c r="L25" s="267"/>
    </row>
    <row r="26" spans="1:12" x14ac:dyDescent="0.25">
      <c r="A26" s="235"/>
      <c r="B26" s="555" t="s">
        <v>43</v>
      </c>
      <c r="C26" s="226" t="s">
        <v>848</v>
      </c>
      <c r="D26" s="268"/>
      <c r="E26" s="238"/>
      <c r="F26" s="238"/>
      <c r="G26" s="238"/>
      <c r="H26" s="238"/>
      <c r="I26" s="238"/>
      <c r="J26" s="238"/>
      <c r="K26" s="238"/>
      <c r="L26" s="238"/>
    </row>
    <row r="27" spans="1:12" x14ac:dyDescent="0.25">
      <c r="A27" s="235"/>
      <c r="B27" s="555" t="s">
        <v>42</v>
      </c>
      <c r="C27" s="226" t="s">
        <v>849</v>
      </c>
      <c r="D27" s="268"/>
      <c r="E27" s="239"/>
      <c r="F27" s="239"/>
      <c r="G27" s="239"/>
      <c r="H27" s="239"/>
      <c r="I27" s="239"/>
      <c r="J27" s="239"/>
      <c r="K27" s="239"/>
      <c r="L27" s="239"/>
    </row>
    <row r="28" spans="1:12" x14ac:dyDescent="0.25">
      <c r="A28" s="231"/>
      <c r="B28" s="556" t="s">
        <v>1093</v>
      </c>
      <c r="C28" s="263" t="s">
        <v>6</v>
      </c>
      <c r="D28" s="268"/>
      <c r="E28" s="267"/>
      <c r="F28" s="267"/>
      <c r="G28" s="267"/>
      <c r="H28" s="267"/>
      <c r="I28" s="267"/>
      <c r="J28" s="267"/>
      <c r="K28" s="267"/>
      <c r="L28" s="267"/>
    </row>
    <row r="29" spans="1:12" x14ac:dyDescent="0.25">
      <c r="A29" s="235"/>
      <c r="B29" s="555" t="s">
        <v>43</v>
      </c>
      <c r="C29" s="226" t="s">
        <v>848</v>
      </c>
      <c r="D29" s="268"/>
      <c r="E29" s="238"/>
      <c r="F29" s="238"/>
      <c r="G29" s="238"/>
      <c r="H29" s="238"/>
      <c r="I29" s="238"/>
      <c r="J29" s="238"/>
      <c r="K29" s="238"/>
      <c r="L29" s="238"/>
    </row>
    <row r="30" spans="1:12" x14ac:dyDescent="0.25">
      <c r="A30" s="235"/>
      <c r="B30" s="555" t="s">
        <v>42</v>
      </c>
      <c r="C30" s="226" t="s">
        <v>849</v>
      </c>
      <c r="D30" s="268"/>
      <c r="E30" s="239"/>
      <c r="F30" s="239"/>
      <c r="G30" s="239"/>
      <c r="H30" s="239"/>
      <c r="I30" s="239"/>
      <c r="J30" s="239"/>
      <c r="K30" s="239"/>
      <c r="L30" s="239"/>
    </row>
    <row r="31" spans="1:12" x14ac:dyDescent="0.25">
      <c r="A31" s="235"/>
      <c r="B31" s="556" t="s">
        <v>1094</v>
      </c>
      <c r="C31" s="263" t="s">
        <v>6</v>
      </c>
      <c r="D31" s="268"/>
      <c r="E31" s="267"/>
      <c r="F31" s="267"/>
      <c r="G31" s="267"/>
      <c r="H31" s="267"/>
      <c r="I31" s="267"/>
      <c r="J31" s="267"/>
      <c r="K31" s="267"/>
      <c r="L31" s="267"/>
    </row>
    <row r="32" spans="1:12" x14ac:dyDescent="0.25">
      <c r="A32" s="235"/>
      <c r="B32" s="555" t="s">
        <v>43</v>
      </c>
      <c r="C32" s="226" t="s">
        <v>848</v>
      </c>
      <c r="D32" s="268"/>
      <c r="E32" s="238"/>
      <c r="F32" s="238"/>
      <c r="G32" s="238"/>
      <c r="H32" s="238"/>
      <c r="I32" s="238"/>
      <c r="J32" s="238"/>
      <c r="K32" s="238"/>
      <c r="L32" s="238"/>
    </row>
    <row r="33" spans="1:12" x14ac:dyDescent="0.25">
      <c r="A33" s="235"/>
      <c r="B33" s="555" t="s">
        <v>42</v>
      </c>
      <c r="C33" s="226" t="s">
        <v>849</v>
      </c>
      <c r="D33" s="268"/>
      <c r="E33" s="239"/>
      <c r="F33" s="239"/>
      <c r="G33" s="239"/>
      <c r="H33" s="239"/>
      <c r="I33" s="239"/>
      <c r="J33" s="239"/>
      <c r="K33" s="239"/>
      <c r="L33" s="239"/>
    </row>
    <row r="34" spans="1:12" x14ac:dyDescent="0.25">
      <c r="A34" s="235"/>
      <c r="B34" s="556" t="s">
        <v>1095</v>
      </c>
      <c r="C34" s="263" t="s">
        <v>6</v>
      </c>
      <c r="D34" s="268"/>
      <c r="E34" s="267"/>
      <c r="F34" s="267"/>
      <c r="G34" s="267"/>
      <c r="H34" s="267"/>
      <c r="I34" s="267"/>
      <c r="J34" s="267"/>
      <c r="K34" s="267"/>
      <c r="L34" s="267"/>
    </row>
    <row r="35" spans="1:12" x14ac:dyDescent="0.25">
      <c r="A35" s="235"/>
      <c r="B35" s="555" t="s">
        <v>43</v>
      </c>
      <c r="C35" s="226" t="s">
        <v>848</v>
      </c>
      <c r="D35" s="268"/>
      <c r="E35" s="238"/>
      <c r="F35" s="238"/>
      <c r="G35" s="238"/>
      <c r="H35" s="238"/>
      <c r="I35" s="238"/>
      <c r="J35" s="238"/>
      <c r="K35" s="238"/>
      <c r="L35" s="238"/>
    </row>
    <row r="36" spans="1:12" x14ac:dyDescent="0.25">
      <c r="A36" s="235"/>
      <c r="B36" s="555" t="s">
        <v>42</v>
      </c>
      <c r="C36" s="226" t="s">
        <v>849</v>
      </c>
      <c r="D36" s="268"/>
      <c r="E36" s="239"/>
      <c r="F36" s="239"/>
      <c r="G36" s="239"/>
      <c r="H36" s="239"/>
      <c r="I36" s="239"/>
      <c r="J36" s="239"/>
      <c r="K36" s="239"/>
      <c r="L36" s="239"/>
    </row>
    <row r="37" spans="1:12" x14ac:dyDescent="0.25">
      <c r="A37" s="235"/>
      <c r="B37" s="556" t="s">
        <v>1096</v>
      </c>
      <c r="C37" s="263" t="s">
        <v>6</v>
      </c>
      <c r="D37" s="268"/>
      <c r="E37" s="267"/>
      <c r="F37" s="267"/>
      <c r="G37" s="267"/>
      <c r="H37" s="267"/>
      <c r="I37" s="267"/>
      <c r="J37" s="267"/>
      <c r="K37" s="267"/>
      <c r="L37" s="267"/>
    </row>
    <row r="38" spans="1:12" x14ac:dyDescent="0.25">
      <c r="A38" s="235"/>
      <c r="B38" s="555" t="s">
        <v>43</v>
      </c>
      <c r="C38" s="226" t="s">
        <v>848</v>
      </c>
      <c r="D38" s="268"/>
      <c r="E38" s="238"/>
      <c r="F38" s="238"/>
      <c r="G38" s="238"/>
      <c r="H38" s="238"/>
      <c r="I38" s="238"/>
      <c r="J38" s="238"/>
      <c r="K38" s="238"/>
      <c r="L38" s="238"/>
    </row>
    <row r="39" spans="1:12" x14ac:dyDescent="0.25">
      <c r="A39" s="235"/>
      <c r="B39" s="555" t="s">
        <v>42</v>
      </c>
      <c r="C39" s="226" t="s">
        <v>849</v>
      </c>
      <c r="D39" s="268"/>
      <c r="E39" s="239"/>
      <c r="F39" s="239"/>
      <c r="G39" s="239"/>
      <c r="H39" s="239"/>
      <c r="I39" s="239"/>
      <c r="J39" s="239"/>
      <c r="K39" s="239"/>
      <c r="L39" s="239"/>
    </row>
    <row r="40" spans="1:12" x14ac:dyDescent="0.25">
      <c r="A40" s="231">
        <v>5</v>
      </c>
      <c r="B40" s="557" t="s">
        <v>45</v>
      </c>
      <c r="C40" s="233" t="s">
        <v>6</v>
      </c>
      <c r="D40" s="268"/>
      <c r="E40" s="240"/>
      <c r="F40" s="240"/>
      <c r="G40" s="240"/>
      <c r="H40" s="240"/>
      <c r="I40" s="240"/>
      <c r="J40" s="240"/>
      <c r="K40" s="240"/>
      <c r="L40" s="240"/>
    </row>
    <row r="41" spans="1:12" ht="25.5" x14ac:dyDescent="0.25">
      <c r="A41" s="231">
        <v>6</v>
      </c>
      <c r="B41" s="557" t="s">
        <v>48</v>
      </c>
      <c r="C41" s="227" t="s">
        <v>6</v>
      </c>
      <c r="D41" s="227"/>
      <c r="E41" s="306"/>
      <c r="F41" s="306"/>
      <c r="G41" s="306"/>
      <c r="H41" s="306"/>
      <c r="I41" s="306"/>
      <c r="J41" s="306"/>
      <c r="K41" s="306"/>
      <c r="L41" s="306"/>
    </row>
    <row r="42" spans="1:12" x14ac:dyDescent="0.25">
      <c r="A42" s="269">
        <v>7</v>
      </c>
      <c r="B42" s="558" t="s">
        <v>49</v>
      </c>
      <c r="C42" s="272" t="s">
        <v>50</v>
      </c>
      <c r="D42" s="272" t="s">
        <v>50</v>
      </c>
      <c r="E42" s="276"/>
      <c r="F42" s="276"/>
      <c r="G42" s="276"/>
      <c r="H42" s="276"/>
      <c r="I42" s="276"/>
      <c r="J42" s="276"/>
      <c r="K42" s="276"/>
      <c r="L42" s="276"/>
    </row>
    <row r="43" spans="1:12" ht="25.5" x14ac:dyDescent="0.25">
      <c r="A43" s="231">
        <v>8</v>
      </c>
      <c r="B43" s="557" t="s">
        <v>51</v>
      </c>
      <c r="C43" s="233" t="s">
        <v>50</v>
      </c>
      <c r="D43" s="233" t="s">
        <v>50</v>
      </c>
      <c r="E43" s="241"/>
      <c r="F43" s="241"/>
      <c r="G43" s="241"/>
      <c r="H43" s="241"/>
      <c r="I43" s="241"/>
      <c r="J43" s="241"/>
      <c r="K43" s="241"/>
      <c r="L43" s="241"/>
    </row>
    <row r="44" spans="1:12" x14ac:dyDescent="0.25">
      <c r="A44" s="269">
        <v>9</v>
      </c>
      <c r="B44" s="558" t="s">
        <v>52</v>
      </c>
      <c r="C44" s="272" t="s">
        <v>50</v>
      </c>
      <c r="D44" s="272" t="s">
        <v>50</v>
      </c>
      <c r="E44" s="276"/>
      <c r="F44" s="303"/>
      <c r="G44" s="303"/>
      <c r="H44" s="303"/>
      <c r="I44" s="303"/>
      <c r="J44" s="303"/>
      <c r="K44" s="303"/>
      <c r="L44" s="303"/>
    </row>
  </sheetData>
  <mergeCells count="8">
    <mergeCell ref="A3:L3"/>
    <mergeCell ref="E4:L4"/>
    <mergeCell ref="A2:L2"/>
    <mergeCell ref="A1:L1"/>
    <mergeCell ref="A4:A5"/>
    <mergeCell ref="B4:B5"/>
    <mergeCell ref="C4:C5"/>
    <mergeCell ref="D4:D5"/>
  </mergeCells>
  <pageMargins left="0.70866141732283472" right="0.70866141732283472" top="0.74803149606299213" bottom="0.74803149606299213" header="0.31496062992125984" footer="0.31496062992125984"/>
  <pageSetup paperSize="9" scale="5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tabColor rgb="FF92D050"/>
  </sheetPr>
  <dimension ref="A1:L41"/>
  <sheetViews>
    <sheetView view="pageBreakPreview" zoomScaleNormal="100" zoomScaleSheetLayoutView="100" workbookViewId="0">
      <pane ySplit="5" topLeftCell="A6" activePane="bottomLeft" state="frozen"/>
      <selection activeCell="G28" sqref="G28"/>
      <selection pane="bottomLeft" activeCell="G28" sqref="G28"/>
    </sheetView>
  </sheetViews>
  <sheetFormatPr defaultRowHeight="15" x14ac:dyDescent="0.25"/>
  <cols>
    <col min="1" max="1" width="3.85546875" customWidth="1"/>
    <col min="2" max="2" width="51" customWidth="1"/>
    <col min="3" max="3" width="14.42578125" customWidth="1"/>
  </cols>
  <sheetData>
    <row r="1" spans="1:12" ht="30" customHeight="1" x14ac:dyDescent="0.25">
      <c r="A1" s="595" t="s">
        <v>1014</v>
      </c>
      <c r="B1" s="596"/>
      <c r="C1" s="596"/>
      <c r="D1" s="596"/>
      <c r="E1" s="596"/>
      <c r="F1" s="596"/>
      <c r="G1" s="596"/>
      <c r="H1" s="596"/>
      <c r="I1" s="596"/>
      <c r="J1" s="596"/>
      <c r="K1" s="596"/>
      <c r="L1" s="596"/>
    </row>
    <row r="2" spans="1:12" ht="15" customHeight="1" x14ac:dyDescent="0.25">
      <c r="A2" s="615" t="s">
        <v>54</v>
      </c>
      <c r="B2" s="615"/>
      <c r="C2" s="615"/>
      <c r="D2" s="615"/>
      <c r="E2" s="615"/>
      <c r="F2" s="615"/>
      <c r="G2" s="615"/>
      <c r="H2" s="615"/>
      <c r="I2" s="615"/>
      <c r="J2" s="615"/>
      <c r="K2" s="615"/>
      <c r="L2" s="615"/>
    </row>
    <row r="3" spans="1:12" x14ac:dyDescent="0.25">
      <c r="A3" s="596" t="s">
        <v>16</v>
      </c>
      <c r="B3" s="596"/>
      <c r="C3" s="596"/>
      <c r="D3" s="596"/>
      <c r="E3" s="596"/>
      <c r="F3" s="596"/>
      <c r="G3" s="596"/>
      <c r="H3" s="596"/>
      <c r="I3" s="596"/>
      <c r="J3" s="596"/>
      <c r="K3" s="596"/>
      <c r="L3" s="596"/>
    </row>
    <row r="4" spans="1:12" ht="15" customHeight="1" x14ac:dyDescent="0.25">
      <c r="A4" s="612" t="s">
        <v>17</v>
      </c>
      <c r="B4" s="612" t="s">
        <v>40</v>
      </c>
      <c r="C4" s="612" t="s">
        <v>29</v>
      </c>
      <c r="D4" s="612" t="s">
        <v>41</v>
      </c>
      <c r="E4" s="611" t="s">
        <v>20</v>
      </c>
      <c r="F4" s="611"/>
      <c r="G4" s="611"/>
      <c r="H4" s="611"/>
      <c r="I4" s="611"/>
      <c r="J4" s="611"/>
      <c r="K4" s="611"/>
      <c r="L4" s="611"/>
    </row>
    <row r="5" spans="1:12" ht="27" customHeight="1" x14ac:dyDescent="0.25">
      <c r="A5" s="612"/>
      <c r="B5" s="612"/>
      <c r="C5" s="612"/>
      <c r="D5" s="612"/>
      <c r="E5" s="341">
        <v>2023</v>
      </c>
      <c r="F5" s="341">
        <v>2024</v>
      </c>
      <c r="G5" s="341">
        <v>2025</v>
      </c>
      <c r="H5" s="341">
        <v>2026</v>
      </c>
      <c r="I5" s="341">
        <v>2027</v>
      </c>
      <c r="J5" s="341">
        <v>2028</v>
      </c>
      <c r="K5" s="341">
        <v>2029</v>
      </c>
      <c r="L5" s="341">
        <v>2030</v>
      </c>
    </row>
    <row r="6" spans="1:12" ht="15" customHeight="1" x14ac:dyDescent="0.25">
      <c r="A6" s="320">
        <v>1</v>
      </c>
      <c r="B6" s="321" t="s">
        <v>55</v>
      </c>
      <c r="C6" s="322" t="s">
        <v>50</v>
      </c>
      <c r="D6" s="322" t="s">
        <v>50</v>
      </c>
      <c r="E6" s="322" t="s">
        <v>50</v>
      </c>
      <c r="F6" s="322" t="s">
        <v>50</v>
      </c>
      <c r="G6" s="322" t="s">
        <v>50</v>
      </c>
      <c r="H6" s="322" t="s">
        <v>50</v>
      </c>
      <c r="I6" s="322" t="s">
        <v>50</v>
      </c>
      <c r="J6" s="322" t="s">
        <v>50</v>
      </c>
      <c r="K6" s="322" t="s">
        <v>50</v>
      </c>
      <c r="L6" s="322" t="s">
        <v>50</v>
      </c>
    </row>
    <row r="7" spans="1:12" ht="15" customHeight="1" x14ac:dyDescent="0.25">
      <c r="A7" s="320"/>
      <c r="B7" s="321" t="s">
        <v>56</v>
      </c>
      <c r="C7" s="322" t="s">
        <v>976</v>
      </c>
      <c r="D7" s="322"/>
      <c r="E7" s="323"/>
      <c r="F7" s="323"/>
      <c r="G7" s="323"/>
      <c r="H7" s="323"/>
      <c r="I7" s="323"/>
      <c r="J7" s="323"/>
      <c r="K7" s="323"/>
      <c r="L7" s="323"/>
    </row>
    <row r="8" spans="1:12" x14ac:dyDescent="0.25">
      <c r="A8" s="320"/>
      <c r="B8" s="321" t="s">
        <v>961</v>
      </c>
      <c r="C8" s="322" t="s">
        <v>962</v>
      </c>
      <c r="D8" s="322"/>
      <c r="E8" s="325"/>
      <c r="F8" s="325"/>
      <c r="G8" s="325"/>
      <c r="H8" s="325"/>
      <c r="I8" s="325"/>
      <c r="J8" s="325"/>
      <c r="K8" s="325"/>
      <c r="L8" s="325"/>
    </row>
    <row r="9" spans="1:12" ht="15" customHeight="1" x14ac:dyDescent="0.25">
      <c r="A9" s="320"/>
      <c r="B9" s="321" t="s">
        <v>963</v>
      </c>
      <c r="C9" s="322" t="s">
        <v>962</v>
      </c>
      <c r="D9" s="322"/>
      <c r="E9" s="325"/>
      <c r="F9" s="325"/>
      <c r="G9" s="325"/>
      <c r="H9" s="325"/>
      <c r="I9" s="325"/>
      <c r="J9" s="325"/>
      <c r="K9" s="325"/>
      <c r="L9" s="325"/>
    </row>
    <row r="10" spans="1:12" ht="15" customHeight="1" x14ac:dyDescent="0.25">
      <c r="A10" s="320"/>
      <c r="B10" s="321" t="s">
        <v>964</v>
      </c>
      <c r="C10" s="322" t="s">
        <v>962</v>
      </c>
      <c r="D10" s="322"/>
      <c r="E10" s="325"/>
      <c r="F10" s="325"/>
      <c r="G10" s="325"/>
      <c r="H10" s="325"/>
      <c r="I10" s="325"/>
      <c r="J10" s="325"/>
      <c r="K10" s="325"/>
      <c r="L10" s="325"/>
    </row>
    <row r="11" spans="1:12" ht="15" customHeight="1" x14ac:dyDescent="0.25">
      <c r="A11" s="320"/>
      <c r="B11" s="321" t="s">
        <v>965</v>
      </c>
      <c r="C11" s="322" t="s">
        <v>966</v>
      </c>
      <c r="D11" s="322"/>
      <c r="E11" s="325"/>
      <c r="F11" s="325"/>
      <c r="G11" s="325"/>
      <c r="H11" s="325"/>
      <c r="I11" s="325"/>
      <c r="J11" s="325"/>
      <c r="K11" s="325"/>
      <c r="L11" s="325"/>
    </row>
    <row r="12" spans="1:12" ht="15" customHeight="1" x14ac:dyDescent="0.25">
      <c r="A12" s="320"/>
      <c r="B12" s="321" t="s">
        <v>967</v>
      </c>
      <c r="C12" s="322" t="s">
        <v>962</v>
      </c>
      <c r="D12" s="322"/>
      <c r="E12" s="330"/>
      <c r="F12" s="330"/>
      <c r="G12" s="330"/>
      <c r="H12" s="330"/>
      <c r="I12" s="331"/>
      <c r="J12" s="331"/>
      <c r="K12" s="331"/>
      <c r="L12" s="331"/>
    </row>
    <row r="13" spans="1:12" x14ac:dyDescent="0.25">
      <c r="A13" s="320"/>
      <c r="B13" s="321" t="s">
        <v>59</v>
      </c>
      <c r="C13" s="322" t="s">
        <v>71</v>
      </c>
      <c r="D13" s="322"/>
      <c r="E13" s="323"/>
      <c r="F13" s="323"/>
      <c r="G13" s="323"/>
      <c r="H13" s="323"/>
      <c r="I13" s="323"/>
      <c r="J13" s="323"/>
      <c r="K13" s="323"/>
      <c r="L13" s="323"/>
    </row>
    <row r="14" spans="1:12" ht="15" customHeight="1" x14ac:dyDescent="0.25">
      <c r="A14" s="320"/>
      <c r="B14" s="321" t="s">
        <v>60</v>
      </c>
      <c r="C14" s="322" t="s">
        <v>72</v>
      </c>
      <c r="D14" s="322"/>
      <c r="E14" s="324"/>
      <c r="F14" s="324"/>
      <c r="G14" s="324"/>
      <c r="H14" s="324"/>
      <c r="I14" s="324"/>
      <c r="J14" s="324"/>
      <c r="K14" s="324"/>
      <c r="L14" s="324"/>
    </row>
    <row r="15" spans="1:12" ht="25.5" x14ac:dyDescent="0.25">
      <c r="A15" s="320"/>
      <c r="B15" s="321" t="s">
        <v>968</v>
      </c>
      <c r="C15" s="322" t="s">
        <v>969</v>
      </c>
      <c r="D15" s="322"/>
      <c r="E15" s="322"/>
      <c r="F15" s="322"/>
      <c r="G15" s="322"/>
      <c r="H15" s="322"/>
      <c r="I15" s="322"/>
      <c r="J15" s="322"/>
      <c r="K15" s="322"/>
      <c r="L15" s="322"/>
    </row>
    <row r="16" spans="1:12" ht="15" customHeight="1" x14ac:dyDescent="0.25">
      <c r="A16" s="320">
        <v>2</v>
      </c>
      <c r="B16" s="321" t="s">
        <v>61</v>
      </c>
      <c r="C16" s="322" t="s">
        <v>50</v>
      </c>
      <c r="D16" s="322" t="s">
        <v>50</v>
      </c>
      <c r="E16" s="322" t="s">
        <v>50</v>
      </c>
      <c r="F16" s="322" t="s">
        <v>50</v>
      </c>
      <c r="G16" s="322" t="s">
        <v>50</v>
      </c>
      <c r="H16" s="322" t="s">
        <v>50</v>
      </c>
      <c r="I16" s="322" t="s">
        <v>50</v>
      </c>
      <c r="J16" s="322" t="s">
        <v>50</v>
      </c>
      <c r="K16" s="322" t="s">
        <v>50</v>
      </c>
      <c r="L16" s="322" t="s">
        <v>50</v>
      </c>
    </row>
    <row r="17" spans="1:12" ht="15" customHeight="1" x14ac:dyDescent="0.25">
      <c r="A17" s="320"/>
      <c r="B17" s="321" t="s">
        <v>56</v>
      </c>
      <c r="C17" s="322" t="s">
        <v>970</v>
      </c>
      <c r="D17" s="322" t="s">
        <v>50</v>
      </c>
      <c r="E17" s="326"/>
      <c r="F17" s="326"/>
      <c r="G17" s="326"/>
      <c r="H17" s="326"/>
      <c r="I17" s="326"/>
      <c r="J17" s="326"/>
      <c r="K17" s="326"/>
      <c r="L17" s="326"/>
    </row>
    <row r="18" spans="1:12" ht="15" customHeight="1" x14ac:dyDescent="0.25">
      <c r="A18" s="320"/>
      <c r="B18" s="321" t="s">
        <v>961</v>
      </c>
      <c r="C18" s="322" t="s">
        <v>971</v>
      </c>
      <c r="D18" s="322"/>
      <c r="E18" s="346"/>
      <c r="F18" s="346"/>
      <c r="G18" s="346"/>
      <c r="H18" s="346"/>
      <c r="I18" s="347"/>
      <c r="J18" s="347"/>
      <c r="K18" s="347"/>
      <c r="L18" s="347"/>
    </row>
    <row r="19" spans="1:12" ht="15" customHeight="1" x14ac:dyDescent="0.25">
      <c r="A19" s="320"/>
      <c r="B19" s="321" t="s">
        <v>963</v>
      </c>
      <c r="C19" s="322" t="s">
        <v>971</v>
      </c>
      <c r="D19" s="322"/>
      <c r="E19" s="346"/>
      <c r="F19" s="346"/>
      <c r="G19" s="346"/>
      <c r="H19" s="346"/>
      <c r="I19" s="347"/>
      <c r="J19" s="347"/>
      <c r="K19" s="347"/>
      <c r="L19" s="347"/>
    </row>
    <row r="20" spans="1:12" x14ac:dyDescent="0.25">
      <c r="A20" s="320"/>
      <c r="B20" s="321" t="s">
        <v>964</v>
      </c>
      <c r="C20" s="322" t="s">
        <v>971</v>
      </c>
      <c r="D20" s="322"/>
      <c r="E20" s="346"/>
      <c r="F20" s="346"/>
      <c r="G20" s="346"/>
      <c r="H20" s="346"/>
      <c r="I20" s="347"/>
      <c r="J20" s="347"/>
      <c r="K20" s="347"/>
      <c r="L20" s="347"/>
    </row>
    <row r="21" spans="1:12" ht="15" customHeight="1" x14ac:dyDescent="0.25">
      <c r="A21" s="320"/>
      <c r="B21" s="327" t="s">
        <v>965</v>
      </c>
      <c r="C21" s="328" t="s">
        <v>972</v>
      </c>
      <c r="D21" s="322"/>
      <c r="E21" s="346"/>
      <c r="F21" s="346"/>
      <c r="G21" s="346"/>
      <c r="H21" s="346"/>
      <c r="I21" s="347"/>
      <c r="J21" s="347"/>
      <c r="K21" s="347"/>
      <c r="L21" s="347"/>
    </row>
    <row r="22" spans="1:12" x14ac:dyDescent="0.25">
      <c r="A22" s="320"/>
      <c r="B22" s="321" t="s">
        <v>967</v>
      </c>
      <c r="C22" s="322" t="s">
        <v>971</v>
      </c>
      <c r="D22" s="322"/>
      <c r="E22" s="346"/>
      <c r="F22" s="346"/>
      <c r="G22" s="346"/>
      <c r="H22" s="346"/>
      <c r="I22" s="347"/>
      <c r="J22" s="347"/>
      <c r="K22" s="347"/>
      <c r="L22" s="347"/>
    </row>
    <row r="23" spans="1:12" ht="15" customHeight="1" x14ac:dyDescent="0.25">
      <c r="A23" s="320"/>
      <c r="B23" s="321" t="s">
        <v>59</v>
      </c>
      <c r="C23" s="322" t="s">
        <v>973</v>
      </c>
      <c r="D23" s="322" t="s">
        <v>50</v>
      </c>
      <c r="E23" s="325"/>
      <c r="F23" s="325"/>
      <c r="G23" s="325"/>
      <c r="H23" s="325"/>
      <c r="I23" s="325"/>
      <c r="J23" s="325"/>
      <c r="K23" s="325"/>
      <c r="L23" s="325"/>
    </row>
    <row r="24" spans="1:12" ht="15" customHeight="1" x14ac:dyDescent="0.25">
      <c r="A24" s="320"/>
      <c r="B24" s="321" t="s">
        <v>60</v>
      </c>
      <c r="C24" s="322"/>
      <c r="D24" s="322" t="s">
        <v>50</v>
      </c>
      <c r="E24" s="325"/>
      <c r="F24" s="325"/>
      <c r="G24" s="325"/>
      <c r="H24" s="325"/>
      <c r="I24" s="329"/>
      <c r="J24" s="329"/>
      <c r="K24" s="329"/>
      <c r="L24" s="329"/>
    </row>
    <row r="25" spans="1:12" ht="15" customHeight="1" x14ac:dyDescent="0.25">
      <c r="A25" s="320"/>
      <c r="B25" s="321" t="s">
        <v>968</v>
      </c>
      <c r="C25" s="322" t="s">
        <v>974</v>
      </c>
      <c r="D25" s="322" t="s">
        <v>50</v>
      </c>
      <c r="E25" s="325"/>
      <c r="F25" s="325"/>
      <c r="G25" s="325"/>
      <c r="H25" s="325"/>
      <c r="I25" s="329"/>
      <c r="J25" s="329"/>
      <c r="K25" s="329"/>
      <c r="L25" s="329"/>
    </row>
    <row r="26" spans="1:12" ht="25.5" x14ac:dyDescent="0.25">
      <c r="A26" s="320">
        <v>3</v>
      </c>
      <c r="B26" s="321" t="s">
        <v>62</v>
      </c>
      <c r="C26" s="333" t="s">
        <v>975</v>
      </c>
      <c r="D26" s="322" t="s">
        <v>50</v>
      </c>
      <c r="E26" s="332"/>
      <c r="F26" s="332"/>
      <c r="G26" s="332"/>
      <c r="H26" s="332"/>
      <c r="I26" s="332"/>
      <c r="J26" s="332"/>
      <c r="K26" s="332"/>
      <c r="L26" s="332"/>
    </row>
    <row r="27" spans="1:12" x14ac:dyDescent="0.25">
      <c r="A27" s="320"/>
      <c r="B27" s="321" t="s">
        <v>56</v>
      </c>
      <c r="C27" s="322"/>
      <c r="D27" s="322"/>
      <c r="E27" s="325"/>
      <c r="F27" s="325"/>
      <c r="G27" s="325"/>
      <c r="H27" s="325"/>
      <c r="I27" s="325"/>
      <c r="J27" s="325"/>
      <c r="K27" s="325"/>
      <c r="L27" s="325"/>
    </row>
    <row r="28" spans="1:12" ht="15" customHeight="1" x14ac:dyDescent="0.25">
      <c r="A28" s="320"/>
      <c r="B28" s="321" t="s">
        <v>57</v>
      </c>
      <c r="C28" s="322"/>
      <c r="D28" s="322"/>
      <c r="E28" s="325"/>
      <c r="F28" s="325"/>
      <c r="G28" s="325"/>
      <c r="H28" s="325"/>
      <c r="I28" s="329"/>
      <c r="J28" s="329"/>
      <c r="K28" s="329"/>
      <c r="L28" s="329"/>
    </row>
    <row r="29" spans="1:12" ht="15" customHeight="1" x14ac:dyDescent="0.25">
      <c r="A29" s="320"/>
      <c r="B29" s="321" t="s">
        <v>58</v>
      </c>
      <c r="C29" s="322"/>
      <c r="D29" s="322"/>
      <c r="E29" s="325"/>
      <c r="F29" s="325"/>
      <c r="G29" s="325"/>
      <c r="H29" s="325"/>
      <c r="I29" s="325"/>
      <c r="J29" s="325"/>
      <c r="K29" s="325"/>
      <c r="L29" s="325"/>
    </row>
    <row r="30" spans="1:12" ht="15" customHeight="1" x14ac:dyDescent="0.25">
      <c r="A30" s="320"/>
      <c r="B30" s="321" t="s">
        <v>59</v>
      </c>
      <c r="C30" s="322" t="s">
        <v>975</v>
      </c>
      <c r="D30" s="322"/>
      <c r="E30" s="325"/>
      <c r="F30" s="325"/>
      <c r="G30" s="325"/>
      <c r="H30" s="325"/>
      <c r="I30" s="325"/>
      <c r="J30" s="325"/>
      <c r="K30" s="325"/>
      <c r="L30" s="325"/>
    </row>
    <row r="31" spans="1:12" ht="15" customHeight="1" x14ac:dyDescent="0.25">
      <c r="A31" s="320"/>
      <c r="B31" s="321" t="s">
        <v>60</v>
      </c>
      <c r="C31" s="322"/>
      <c r="D31" s="322"/>
      <c r="E31" s="325"/>
      <c r="F31" s="325"/>
      <c r="G31" s="325"/>
      <c r="H31" s="325"/>
      <c r="I31" s="329"/>
      <c r="J31" s="329"/>
      <c r="K31" s="329"/>
      <c r="L31" s="329"/>
    </row>
    <row r="32" spans="1:12" ht="15" customHeight="1" x14ac:dyDescent="0.25">
      <c r="A32" s="320"/>
      <c r="B32" s="321" t="s">
        <v>968</v>
      </c>
      <c r="C32" s="322" t="s">
        <v>975</v>
      </c>
      <c r="D32" s="322"/>
      <c r="E32" s="325"/>
      <c r="F32" s="325"/>
      <c r="G32" s="325"/>
      <c r="H32" s="325"/>
      <c r="I32" s="325"/>
      <c r="J32" s="325"/>
      <c r="K32" s="325"/>
      <c r="L32" s="325"/>
    </row>
    <row r="33" spans="1:12" ht="25.5" x14ac:dyDescent="0.25">
      <c r="A33" s="320">
        <v>4</v>
      </c>
      <c r="B33" s="321" t="s">
        <v>63</v>
      </c>
      <c r="C33" s="333" t="s">
        <v>975</v>
      </c>
      <c r="D33" s="333"/>
      <c r="E33" s="332"/>
      <c r="F33" s="332"/>
      <c r="G33" s="332"/>
      <c r="H33" s="332"/>
      <c r="I33" s="332"/>
      <c r="J33" s="332"/>
      <c r="K33" s="332"/>
      <c r="L33" s="332"/>
    </row>
    <row r="34" spans="1:12" ht="25.5" x14ac:dyDescent="0.25">
      <c r="A34" s="320">
        <v>5</v>
      </c>
      <c r="B34" s="321" t="s">
        <v>64</v>
      </c>
      <c r="C34" s="322" t="s">
        <v>975</v>
      </c>
      <c r="D34" s="322"/>
      <c r="E34" s="325"/>
      <c r="F34" s="325"/>
      <c r="G34" s="325"/>
      <c r="H34" s="325"/>
      <c r="I34" s="325"/>
      <c r="J34" s="325"/>
      <c r="K34" s="325"/>
      <c r="L34" s="325"/>
    </row>
    <row r="35" spans="1:12" x14ac:dyDescent="0.25">
      <c r="A35" s="320">
        <v>6</v>
      </c>
      <c r="B35" s="321" t="s">
        <v>460</v>
      </c>
      <c r="C35" s="322" t="s">
        <v>975</v>
      </c>
      <c r="D35" s="334"/>
      <c r="E35" s="330"/>
      <c r="F35" s="330"/>
      <c r="G35" s="330"/>
      <c r="H35" s="330"/>
      <c r="I35" s="330"/>
      <c r="J35" s="330"/>
      <c r="K35" s="330"/>
      <c r="L35" s="330"/>
    </row>
    <row r="36" spans="1:12" x14ac:dyDescent="0.25">
      <c r="A36" s="320"/>
      <c r="B36" s="321" t="s">
        <v>65</v>
      </c>
      <c r="C36" s="322"/>
      <c r="D36" s="322"/>
      <c r="E36" s="330"/>
      <c r="F36" s="330"/>
      <c r="G36" s="330"/>
      <c r="H36" s="330"/>
      <c r="I36" s="335"/>
      <c r="J36" s="335"/>
      <c r="K36" s="335"/>
      <c r="L36" s="335"/>
    </row>
    <row r="37" spans="1:12" x14ac:dyDescent="0.25">
      <c r="A37" s="336" t="s">
        <v>66</v>
      </c>
      <c r="B37" s="321" t="s">
        <v>67</v>
      </c>
      <c r="C37" s="322" t="s">
        <v>975</v>
      </c>
      <c r="D37" s="322"/>
      <c r="E37" s="325"/>
      <c r="F37" s="325"/>
      <c r="G37" s="325"/>
      <c r="H37" s="325"/>
      <c r="I37" s="325"/>
      <c r="J37" s="325"/>
      <c r="K37" s="325"/>
      <c r="L37" s="325"/>
    </row>
    <row r="38" spans="1:12" x14ac:dyDescent="0.25">
      <c r="A38" s="336" t="s">
        <v>68</v>
      </c>
      <c r="B38" s="321" t="s">
        <v>69</v>
      </c>
      <c r="C38" s="322" t="s">
        <v>975</v>
      </c>
      <c r="D38" s="322"/>
      <c r="E38" s="325"/>
      <c r="F38" s="325"/>
      <c r="G38" s="325"/>
      <c r="H38" s="325"/>
      <c r="I38" s="325"/>
      <c r="J38" s="325"/>
      <c r="K38" s="325"/>
      <c r="L38" s="325"/>
    </row>
    <row r="39" spans="1:12" x14ac:dyDescent="0.25">
      <c r="A39" s="320">
        <v>7</v>
      </c>
      <c r="B39" s="321" t="s">
        <v>70</v>
      </c>
      <c r="C39" s="322" t="s">
        <v>975</v>
      </c>
      <c r="D39" s="322"/>
      <c r="E39" s="337"/>
      <c r="F39" s="337"/>
      <c r="G39" s="337"/>
      <c r="H39" s="337"/>
      <c r="I39" s="337"/>
      <c r="J39" s="337"/>
      <c r="K39" s="337"/>
      <c r="L39" s="337"/>
    </row>
    <row r="40" spans="1:12" x14ac:dyDescent="0.25">
      <c r="A40" s="65"/>
      <c r="B40" s="65"/>
      <c r="C40" s="65"/>
      <c r="D40" s="65"/>
      <c r="E40" s="65"/>
      <c r="F40" s="65"/>
      <c r="G40" s="65"/>
      <c r="H40" s="65"/>
      <c r="I40" s="65"/>
      <c r="J40" s="65"/>
      <c r="K40" s="65"/>
      <c r="L40" s="65"/>
    </row>
    <row r="41" spans="1:12" x14ac:dyDescent="0.25">
      <c r="A41" s="65"/>
      <c r="B41" s="65"/>
      <c r="C41" s="65"/>
      <c r="D41" s="65"/>
      <c r="E41" s="348"/>
      <c r="F41" s="65"/>
      <c r="G41" s="65"/>
      <c r="H41" s="65"/>
      <c r="I41" s="65"/>
      <c r="J41" s="65"/>
      <c r="K41" s="65"/>
      <c r="L41" s="65"/>
    </row>
  </sheetData>
  <mergeCells count="8">
    <mergeCell ref="E4:L4"/>
    <mergeCell ref="A2:L2"/>
    <mergeCell ref="A3:L3"/>
    <mergeCell ref="A1:L1"/>
    <mergeCell ref="A4:A5"/>
    <mergeCell ref="B4:B5"/>
    <mergeCell ref="C4:C5"/>
    <mergeCell ref="D4:D5"/>
  </mergeCells>
  <pageMargins left="0.7" right="0.7" top="0.75" bottom="0.75" header="0.3" footer="0.3"/>
  <pageSetup paperSize="9" scale="5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8">
    <tabColor rgb="FF92D050"/>
    <pageSetUpPr fitToPage="1"/>
  </sheetPr>
  <dimension ref="A1:K33"/>
  <sheetViews>
    <sheetView view="pageBreakPreview" zoomScaleNormal="100" zoomScaleSheetLayoutView="100" workbookViewId="0">
      <pane ySplit="5" topLeftCell="A9" activePane="bottomLeft" state="frozen"/>
      <selection activeCell="G28" sqref="G28"/>
      <selection pane="bottomLeft" activeCell="G28" sqref="G28"/>
    </sheetView>
  </sheetViews>
  <sheetFormatPr defaultRowHeight="15" x14ac:dyDescent="0.25"/>
  <cols>
    <col min="1" max="1" width="4.28515625" customWidth="1"/>
    <col min="2" max="2" width="45.7109375" customWidth="1"/>
    <col min="3" max="11" width="12.42578125" customWidth="1"/>
  </cols>
  <sheetData>
    <row r="1" spans="1:11" ht="30" customHeight="1" x14ac:dyDescent="0.25">
      <c r="A1" s="593" t="s">
        <v>1015</v>
      </c>
      <c r="B1" s="593"/>
      <c r="C1" s="593"/>
      <c r="D1" s="593"/>
      <c r="E1" s="593"/>
      <c r="F1" s="593"/>
      <c r="G1" s="593"/>
      <c r="H1" s="593"/>
      <c r="I1" s="593"/>
      <c r="J1" s="593"/>
      <c r="K1" s="593"/>
    </row>
    <row r="2" spans="1:11" ht="15" customHeight="1" x14ac:dyDescent="0.25">
      <c r="A2" s="586" t="s">
        <v>73</v>
      </c>
      <c r="B2" s="586"/>
      <c r="C2" s="586"/>
      <c r="D2" s="586"/>
      <c r="E2" s="586"/>
      <c r="F2" s="586"/>
      <c r="G2" s="586"/>
      <c r="H2" s="586"/>
      <c r="I2" s="586"/>
      <c r="J2" s="586"/>
      <c r="K2" s="586"/>
    </row>
    <row r="3" spans="1:11" ht="12.75" customHeight="1" x14ac:dyDescent="0.25">
      <c r="A3" s="598" t="s">
        <v>16</v>
      </c>
      <c r="B3" s="598"/>
      <c r="C3" s="598"/>
      <c r="D3" s="598"/>
      <c r="E3" s="598"/>
      <c r="F3" s="598"/>
      <c r="G3" s="598"/>
      <c r="H3" s="598"/>
      <c r="I3" s="598"/>
      <c r="J3" s="598"/>
      <c r="K3" s="598"/>
    </row>
    <row r="4" spans="1:11" ht="15" customHeight="1" x14ac:dyDescent="0.25">
      <c r="A4" s="616" t="s">
        <v>17</v>
      </c>
      <c r="B4" s="616" t="s">
        <v>40</v>
      </c>
      <c r="C4" s="618" t="s">
        <v>29</v>
      </c>
      <c r="D4" s="620" t="s">
        <v>20</v>
      </c>
      <c r="E4" s="620"/>
      <c r="F4" s="620"/>
      <c r="G4" s="620"/>
      <c r="H4" s="620"/>
      <c r="I4" s="620"/>
      <c r="J4" s="620"/>
      <c r="K4" s="620"/>
    </row>
    <row r="5" spans="1:11" ht="40.5" customHeight="1" x14ac:dyDescent="0.25">
      <c r="A5" s="617"/>
      <c r="B5" s="617"/>
      <c r="C5" s="619"/>
      <c r="D5" s="535">
        <v>2023</v>
      </c>
      <c r="E5" s="534">
        <v>2024</v>
      </c>
      <c r="F5" s="534">
        <v>2025</v>
      </c>
      <c r="G5" s="534">
        <v>2026</v>
      </c>
      <c r="H5" s="534">
        <v>2027</v>
      </c>
      <c r="I5" s="534">
        <v>2028</v>
      </c>
      <c r="J5" s="534">
        <v>2029</v>
      </c>
      <c r="K5" s="534">
        <v>2030</v>
      </c>
    </row>
    <row r="6" spans="1:11" x14ac:dyDescent="0.25">
      <c r="A6" s="349">
        <v>1</v>
      </c>
      <c r="B6" s="350" t="s">
        <v>74</v>
      </c>
      <c r="C6" s="351" t="s">
        <v>6</v>
      </c>
      <c r="D6" s="400"/>
      <c r="E6" s="400"/>
      <c r="F6" s="400"/>
      <c r="G6" s="400"/>
      <c r="H6" s="400"/>
      <c r="I6" s="400"/>
      <c r="J6" s="400"/>
      <c r="K6" s="400"/>
    </row>
    <row r="7" spans="1:11" x14ac:dyDescent="0.25">
      <c r="A7" s="349" t="s">
        <v>75</v>
      </c>
      <c r="B7" s="350" t="s">
        <v>76</v>
      </c>
      <c r="C7" s="352"/>
      <c r="D7" s="400"/>
      <c r="E7" s="400"/>
      <c r="F7" s="400"/>
      <c r="G7" s="400"/>
      <c r="H7" s="400"/>
      <c r="I7" s="400"/>
      <c r="J7" s="400"/>
      <c r="K7" s="400"/>
    </row>
    <row r="8" spans="1:11" x14ac:dyDescent="0.25">
      <c r="A8" s="349"/>
      <c r="B8" s="353" t="s">
        <v>850</v>
      </c>
      <c r="C8" s="351" t="s">
        <v>852</v>
      </c>
      <c r="D8" s="243"/>
      <c r="E8" s="243"/>
      <c r="F8" s="243"/>
      <c r="G8" s="243"/>
      <c r="H8" s="243"/>
      <c r="I8" s="243"/>
      <c r="J8" s="243"/>
      <c r="K8" s="243"/>
    </row>
    <row r="9" spans="1:11" x14ac:dyDescent="0.25">
      <c r="A9" s="349"/>
      <c r="B9" s="353" t="s">
        <v>851</v>
      </c>
      <c r="C9" s="351" t="s">
        <v>853</v>
      </c>
      <c r="D9" s="401"/>
      <c r="E9" s="401"/>
      <c r="F9" s="401"/>
      <c r="G9" s="401"/>
      <c r="H9" s="401"/>
      <c r="I9" s="401"/>
      <c r="J9" s="401"/>
      <c r="K9" s="401"/>
    </row>
    <row r="10" spans="1:11" ht="15" customHeight="1" x14ac:dyDescent="0.25">
      <c r="A10" s="349"/>
      <c r="B10" s="353" t="s">
        <v>804</v>
      </c>
      <c r="C10" s="351" t="s">
        <v>6</v>
      </c>
      <c r="D10" s="401"/>
      <c r="E10" s="401"/>
      <c r="F10" s="401"/>
      <c r="G10" s="401"/>
      <c r="H10" s="401"/>
      <c r="I10" s="401"/>
      <c r="J10" s="401"/>
      <c r="K10" s="401"/>
    </row>
    <row r="11" spans="1:11" ht="15" customHeight="1" x14ac:dyDescent="0.25">
      <c r="A11" s="349" t="s">
        <v>77</v>
      </c>
      <c r="B11" s="350" t="s">
        <v>78</v>
      </c>
      <c r="C11" s="351"/>
      <c r="D11" s="400"/>
      <c r="E11" s="400"/>
      <c r="F11" s="400"/>
      <c r="G11" s="400"/>
      <c r="H11" s="400"/>
      <c r="I11" s="400"/>
      <c r="J11" s="400"/>
      <c r="K11" s="400"/>
    </row>
    <row r="12" spans="1:11" ht="15" customHeight="1" x14ac:dyDescent="0.25">
      <c r="A12" s="349"/>
      <c r="B12" s="353" t="s">
        <v>850</v>
      </c>
      <c r="C12" s="351" t="s">
        <v>852</v>
      </c>
      <c r="D12" s="243"/>
      <c r="E12" s="243"/>
      <c r="F12" s="243"/>
      <c r="G12" s="243"/>
      <c r="H12" s="243"/>
      <c r="I12" s="243"/>
      <c r="J12" s="243"/>
      <c r="K12" s="243"/>
    </row>
    <row r="13" spans="1:11" ht="15" customHeight="1" x14ac:dyDescent="0.25">
      <c r="A13" s="349"/>
      <c r="B13" s="353" t="s">
        <v>851</v>
      </c>
      <c r="C13" s="351" t="s">
        <v>853</v>
      </c>
      <c r="D13" s="401"/>
      <c r="E13" s="401"/>
      <c r="F13" s="401"/>
      <c r="G13" s="401"/>
      <c r="H13" s="401"/>
      <c r="I13" s="401"/>
      <c r="J13" s="401"/>
      <c r="K13" s="401"/>
    </row>
    <row r="14" spans="1:11" ht="15" customHeight="1" x14ac:dyDescent="0.25">
      <c r="A14" s="349"/>
      <c r="B14" s="353" t="s">
        <v>804</v>
      </c>
      <c r="C14" s="351" t="s">
        <v>6</v>
      </c>
      <c r="D14" s="401"/>
      <c r="E14" s="401"/>
      <c r="F14" s="401"/>
      <c r="G14" s="401"/>
      <c r="H14" s="401"/>
      <c r="I14" s="401"/>
      <c r="J14" s="401"/>
      <c r="K14" s="401"/>
    </row>
    <row r="15" spans="1:11" ht="15" customHeight="1" x14ac:dyDescent="0.25">
      <c r="A15" s="349" t="s">
        <v>79</v>
      </c>
      <c r="B15" s="350" t="s">
        <v>80</v>
      </c>
      <c r="C15" s="351"/>
      <c r="D15" s="400"/>
      <c r="E15" s="400"/>
      <c r="F15" s="400"/>
      <c r="G15" s="400"/>
      <c r="H15" s="400"/>
      <c r="I15" s="400"/>
      <c r="J15" s="400"/>
      <c r="K15" s="400"/>
    </row>
    <row r="16" spans="1:11" ht="15" customHeight="1" x14ac:dyDescent="0.25">
      <c r="A16" s="349"/>
      <c r="B16" s="353" t="s">
        <v>850</v>
      </c>
      <c r="C16" s="351" t="s">
        <v>852</v>
      </c>
      <c r="D16" s="243"/>
      <c r="E16" s="243"/>
      <c r="F16" s="243"/>
      <c r="G16" s="243"/>
      <c r="H16" s="243"/>
      <c r="I16" s="243"/>
      <c r="J16" s="243"/>
      <c r="K16" s="243"/>
    </row>
    <row r="17" spans="1:11" ht="15" customHeight="1" x14ac:dyDescent="0.25">
      <c r="A17" s="349"/>
      <c r="B17" s="353" t="s">
        <v>851</v>
      </c>
      <c r="C17" s="351" t="s">
        <v>853</v>
      </c>
      <c r="D17" s="401"/>
      <c r="E17" s="401"/>
      <c r="F17" s="401"/>
      <c r="G17" s="401"/>
      <c r="H17" s="401"/>
      <c r="I17" s="401"/>
      <c r="J17" s="401"/>
      <c r="K17" s="401"/>
    </row>
    <row r="18" spans="1:11" s="34" customFormat="1" ht="15" customHeight="1" x14ac:dyDescent="0.25">
      <c r="A18" s="349"/>
      <c r="B18" s="353" t="s">
        <v>804</v>
      </c>
      <c r="C18" s="351" t="s">
        <v>6</v>
      </c>
      <c r="D18" s="401"/>
      <c r="E18" s="401"/>
      <c r="F18" s="401"/>
      <c r="G18" s="401"/>
      <c r="H18" s="401"/>
      <c r="I18" s="401"/>
      <c r="J18" s="401"/>
      <c r="K18" s="401"/>
    </row>
    <row r="19" spans="1:11" s="34" customFormat="1" x14ac:dyDescent="0.25">
      <c r="A19" s="349" t="s">
        <v>81</v>
      </c>
      <c r="B19" s="350" t="s">
        <v>82</v>
      </c>
      <c r="C19" s="351" t="s">
        <v>6</v>
      </c>
      <c r="D19" s="400"/>
      <c r="E19" s="400"/>
      <c r="F19" s="400"/>
      <c r="G19" s="400"/>
      <c r="H19" s="400"/>
      <c r="I19" s="400"/>
      <c r="J19" s="400"/>
      <c r="K19" s="400"/>
    </row>
    <row r="20" spans="1:11" s="34" customFormat="1" ht="15" customHeight="1" x14ac:dyDescent="0.25">
      <c r="A20" s="349"/>
      <c r="B20" s="350"/>
      <c r="C20" s="351" t="s">
        <v>852</v>
      </c>
      <c r="D20" s="243"/>
      <c r="E20" s="243"/>
      <c r="F20" s="243"/>
      <c r="G20" s="243"/>
      <c r="H20" s="243"/>
      <c r="I20" s="243"/>
      <c r="J20" s="243"/>
      <c r="K20" s="243"/>
    </row>
    <row r="21" spans="1:11" s="34" customFormat="1" ht="15" customHeight="1" x14ac:dyDescent="0.25">
      <c r="A21" s="349" t="s">
        <v>83</v>
      </c>
      <c r="B21" s="350" t="s">
        <v>84</v>
      </c>
      <c r="C21" s="351" t="s">
        <v>6</v>
      </c>
      <c r="D21" s="400"/>
      <c r="E21" s="400"/>
      <c r="F21" s="400"/>
      <c r="G21" s="400"/>
      <c r="H21" s="400"/>
      <c r="I21" s="400"/>
      <c r="J21" s="400"/>
      <c r="K21" s="400"/>
    </row>
    <row r="22" spans="1:11" s="34" customFormat="1" ht="27" customHeight="1" x14ac:dyDescent="0.25">
      <c r="A22" s="349" t="s">
        <v>85</v>
      </c>
      <c r="B22" s="350" t="s">
        <v>86</v>
      </c>
      <c r="C22" s="351" t="s">
        <v>6</v>
      </c>
      <c r="D22" s="400"/>
      <c r="E22" s="400"/>
      <c r="F22" s="400"/>
      <c r="G22" s="400"/>
      <c r="H22" s="400"/>
      <c r="I22" s="400"/>
      <c r="J22" s="400"/>
      <c r="K22" s="400"/>
    </row>
    <row r="23" spans="1:11" s="34" customFormat="1" ht="25.5" x14ac:dyDescent="0.25">
      <c r="A23" s="349" t="s">
        <v>87</v>
      </c>
      <c r="B23" s="350" t="s">
        <v>88</v>
      </c>
      <c r="C23" s="351" t="s">
        <v>6</v>
      </c>
      <c r="D23" s="400"/>
      <c r="E23" s="400"/>
      <c r="F23" s="400"/>
      <c r="G23" s="400"/>
      <c r="H23" s="400"/>
      <c r="I23" s="400"/>
      <c r="J23" s="400"/>
      <c r="K23" s="400"/>
    </row>
    <row r="24" spans="1:11" ht="38.25" x14ac:dyDescent="0.25">
      <c r="A24" s="349" t="s">
        <v>89</v>
      </c>
      <c r="B24" s="350" t="s">
        <v>90</v>
      </c>
      <c r="C24" s="351" t="s">
        <v>6</v>
      </c>
      <c r="D24" s="400"/>
      <c r="E24" s="400"/>
      <c r="F24" s="400"/>
      <c r="G24" s="400"/>
      <c r="H24" s="400"/>
      <c r="I24" s="400"/>
      <c r="J24" s="400"/>
      <c r="K24" s="400"/>
    </row>
    <row r="25" spans="1:11" ht="15" customHeight="1" x14ac:dyDescent="0.25">
      <c r="A25" s="349"/>
      <c r="B25" s="350" t="s">
        <v>65</v>
      </c>
      <c r="C25" s="351"/>
      <c r="D25" s="400"/>
      <c r="E25" s="400"/>
      <c r="F25" s="400"/>
      <c r="G25" s="400"/>
      <c r="H25" s="402"/>
      <c r="I25" s="402"/>
      <c r="J25" s="402"/>
      <c r="K25" s="402"/>
    </row>
    <row r="26" spans="1:11" ht="15" customHeight="1" x14ac:dyDescent="0.25">
      <c r="A26" s="349" t="s">
        <v>66</v>
      </c>
      <c r="B26" s="350" t="s">
        <v>91</v>
      </c>
      <c r="C26" s="351" t="s">
        <v>6</v>
      </c>
      <c r="D26" s="400"/>
      <c r="E26" s="400"/>
      <c r="F26" s="400"/>
      <c r="G26" s="400"/>
      <c r="H26" s="400"/>
      <c r="I26" s="400"/>
      <c r="J26" s="400"/>
      <c r="K26" s="400"/>
    </row>
    <row r="27" spans="1:11" s="34" customFormat="1" ht="27" customHeight="1" x14ac:dyDescent="0.25">
      <c r="A27" s="349" t="s">
        <v>68</v>
      </c>
      <c r="B27" s="350" t="s">
        <v>92</v>
      </c>
      <c r="C27" s="351" t="s">
        <v>6</v>
      </c>
      <c r="D27" s="400"/>
      <c r="E27" s="400"/>
      <c r="F27" s="400"/>
      <c r="G27" s="400"/>
      <c r="H27" s="400"/>
      <c r="I27" s="400"/>
      <c r="J27" s="400"/>
      <c r="K27" s="400"/>
    </row>
    <row r="28" spans="1:11" ht="25.5" x14ac:dyDescent="0.25">
      <c r="A28" s="349" t="s">
        <v>93</v>
      </c>
      <c r="B28" s="350" t="s">
        <v>94</v>
      </c>
      <c r="C28" s="351" t="s">
        <v>854</v>
      </c>
      <c r="D28" s="243"/>
      <c r="E28" s="243"/>
      <c r="F28" s="243"/>
      <c r="G28" s="243"/>
      <c r="H28" s="243"/>
      <c r="I28" s="243"/>
      <c r="J28" s="243"/>
      <c r="K28" s="243"/>
    </row>
    <row r="29" spans="1:11" ht="15" customHeight="1" x14ac:dyDescent="0.25">
      <c r="A29" s="349"/>
      <c r="B29" s="350" t="s">
        <v>65</v>
      </c>
      <c r="C29" s="351"/>
      <c r="D29" s="243"/>
      <c r="E29" s="243"/>
      <c r="F29" s="243"/>
      <c r="G29" s="243"/>
      <c r="H29" s="243"/>
      <c r="I29" s="243"/>
      <c r="J29" s="243"/>
      <c r="K29" s="243"/>
    </row>
    <row r="30" spans="1:11" ht="15" customHeight="1" x14ac:dyDescent="0.25">
      <c r="A30" s="349" t="s">
        <v>95</v>
      </c>
      <c r="B30" s="350" t="s">
        <v>96</v>
      </c>
      <c r="C30" s="351" t="s">
        <v>854</v>
      </c>
      <c r="D30" s="243"/>
      <c r="E30" s="243"/>
      <c r="F30" s="243"/>
      <c r="G30" s="243"/>
      <c r="H30" s="243"/>
      <c r="I30" s="243"/>
      <c r="J30" s="243"/>
      <c r="K30" s="243"/>
    </row>
    <row r="31" spans="1:11" s="34" customFormat="1" ht="15" customHeight="1" x14ac:dyDescent="0.25">
      <c r="A31" s="349" t="s">
        <v>97</v>
      </c>
      <c r="B31" s="350" t="s">
        <v>98</v>
      </c>
      <c r="C31" s="351" t="s">
        <v>854</v>
      </c>
      <c r="D31" s="243"/>
      <c r="E31" s="243"/>
      <c r="F31" s="243"/>
      <c r="G31" s="243"/>
      <c r="H31" s="243"/>
      <c r="I31" s="243"/>
      <c r="J31" s="243"/>
      <c r="K31" s="243"/>
    </row>
    <row r="32" spans="1:11" x14ac:dyDescent="0.25">
      <c r="A32" s="349" t="s">
        <v>99</v>
      </c>
      <c r="B32" s="350" t="s">
        <v>100</v>
      </c>
      <c r="C32" s="351" t="s">
        <v>854</v>
      </c>
      <c r="D32" s="243"/>
      <c r="E32" s="243"/>
      <c r="F32" s="243"/>
      <c r="G32" s="243"/>
      <c r="H32" s="243"/>
      <c r="I32" s="243"/>
      <c r="J32" s="243"/>
      <c r="K32" s="243"/>
    </row>
    <row r="33" spans="4:8" ht="15" hidden="1" customHeight="1" x14ac:dyDescent="0.25">
      <c r="D33" s="66">
        <f>(D10+D14)/12</f>
        <v>0</v>
      </c>
      <c r="E33" s="66">
        <f>(E10+E14)/12</f>
        <v>0</v>
      </c>
      <c r="F33" s="66">
        <f>(F10+F14)/12</f>
        <v>0</v>
      </c>
      <c r="G33" s="66">
        <f>(G10+G14)/12</f>
        <v>0</v>
      </c>
      <c r="H33" s="66">
        <f>(H10+H14)/12</f>
        <v>0</v>
      </c>
    </row>
  </sheetData>
  <mergeCells count="7">
    <mergeCell ref="A1:K1"/>
    <mergeCell ref="A2:K2"/>
    <mergeCell ref="A3:K3"/>
    <mergeCell ref="A4:A5"/>
    <mergeCell ref="B4:B5"/>
    <mergeCell ref="C4:C5"/>
    <mergeCell ref="D4:K4"/>
  </mergeCells>
  <pageMargins left="0.7" right="0.7" top="0.75" bottom="0.75" header="0.3" footer="0.3"/>
  <pageSetup paperSize="9" scale="8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10">
    <tabColor rgb="FF92D050"/>
    <pageSetUpPr fitToPage="1"/>
  </sheetPr>
  <dimension ref="A1:K64"/>
  <sheetViews>
    <sheetView view="pageBreakPreview" zoomScaleNormal="100" zoomScaleSheetLayoutView="100" workbookViewId="0">
      <pane ySplit="5" topLeftCell="A18" activePane="bottomLeft" state="frozen"/>
      <selection activeCell="G28" sqref="G28"/>
      <selection pane="bottomLeft" activeCell="G28" sqref="G28"/>
    </sheetView>
  </sheetViews>
  <sheetFormatPr defaultRowHeight="15" x14ac:dyDescent="0.25"/>
  <cols>
    <col min="1" max="1" width="3.85546875" customWidth="1"/>
    <col min="2" max="2" width="47.85546875" customWidth="1"/>
    <col min="4" max="11" width="11.5703125" customWidth="1"/>
  </cols>
  <sheetData>
    <row r="1" spans="1:11" ht="30" customHeight="1" x14ac:dyDescent="0.25">
      <c r="A1" s="593" t="s">
        <v>1015</v>
      </c>
      <c r="B1" s="593"/>
      <c r="C1" s="593"/>
      <c r="D1" s="593"/>
      <c r="E1" s="593"/>
      <c r="F1" s="593"/>
      <c r="G1" s="593"/>
      <c r="H1" s="593"/>
      <c r="I1" s="593"/>
      <c r="J1" s="593"/>
      <c r="K1" s="593"/>
    </row>
    <row r="2" spans="1:11" ht="15" customHeight="1" x14ac:dyDescent="0.25">
      <c r="A2" s="586" t="s">
        <v>101</v>
      </c>
      <c r="B2" s="586"/>
      <c r="C2" s="586"/>
      <c r="D2" s="586"/>
      <c r="E2" s="586"/>
      <c r="F2" s="586"/>
      <c r="G2" s="586"/>
      <c r="H2" s="586"/>
      <c r="I2" s="586"/>
      <c r="J2" s="586"/>
      <c r="K2" s="586"/>
    </row>
    <row r="3" spans="1:11" x14ac:dyDescent="0.25">
      <c r="A3" s="593" t="s">
        <v>16</v>
      </c>
      <c r="B3" s="593"/>
      <c r="C3" s="593"/>
      <c r="D3" s="593"/>
      <c r="E3" s="593"/>
      <c r="F3" s="593"/>
      <c r="G3" s="593"/>
      <c r="H3" s="593"/>
      <c r="I3" s="593"/>
      <c r="J3" s="593"/>
      <c r="K3" s="593"/>
    </row>
    <row r="4" spans="1:11" ht="15" customHeight="1" x14ac:dyDescent="0.25">
      <c r="A4" s="589" t="s">
        <v>17</v>
      </c>
      <c r="B4" s="626" t="s">
        <v>40</v>
      </c>
      <c r="C4" s="626" t="s">
        <v>102</v>
      </c>
      <c r="D4" s="621" t="s">
        <v>20</v>
      </c>
      <c r="E4" s="621"/>
      <c r="F4" s="621"/>
      <c r="G4" s="621"/>
      <c r="H4" s="621"/>
      <c r="I4" s="621"/>
      <c r="J4" s="621"/>
      <c r="K4" s="621"/>
    </row>
    <row r="5" spans="1:11" ht="36" customHeight="1" x14ac:dyDescent="0.25">
      <c r="A5" s="590"/>
      <c r="B5" s="627"/>
      <c r="C5" s="627"/>
      <c r="D5" s="174">
        <v>2023</v>
      </c>
      <c r="E5" s="174">
        <v>2024</v>
      </c>
      <c r="F5" s="175">
        <v>2025</v>
      </c>
      <c r="G5" s="175">
        <v>2026</v>
      </c>
      <c r="H5" s="174">
        <v>2027</v>
      </c>
      <c r="I5" s="174">
        <v>2028</v>
      </c>
      <c r="J5" s="175">
        <v>2029</v>
      </c>
      <c r="K5" s="175">
        <v>2030</v>
      </c>
    </row>
    <row r="6" spans="1:11" ht="15" customHeight="1" x14ac:dyDescent="0.25">
      <c r="A6" s="18" t="s">
        <v>103</v>
      </c>
      <c r="B6" s="17" t="s">
        <v>104</v>
      </c>
      <c r="C6" s="15"/>
      <c r="D6" s="11"/>
      <c r="E6" s="11"/>
      <c r="F6" s="16"/>
      <c r="G6" s="16"/>
      <c r="H6" s="11"/>
      <c r="I6" s="11"/>
      <c r="J6" s="16"/>
      <c r="K6" s="16"/>
    </row>
    <row r="7" spans="1:11" ht="25.5" x14ac:dyDescent="0.25">
      <c r="A7" s="622" t="s">
        <v>75</v>
      </c>
      <c r="B7" s="1" t="s">
        <v>105</v>
      </c>
      <c r="C7" s="15" t="s">
        <v>50</v>
      </c>
      <c r="D7" s="244"/>
      <c r="E7" s="244"/>
      <c r="F7" s="244"/>
      <c r="G7" s="244"/>
      <c r="H7" s="244"/>
      <c r="I7" s="244"/>
      <c r="J7" s="244"/>
      <c r="K7" s="244"/>
    </row>
    <row r="8" spans="1:11" ht="15" customHeight="1" x14ac:dyDescent="0.25">
      <c r="A8" s="623"/>
      <c r="B8" s="1" t="s">
        <v>106</v>
      </c>
      <c r="C8" s="15" t="s">
        <v>50</v>
      </c>
      <c r="D8" s="244"/>
      <c r="E8" s="244"/>
      <c r="F8" s="244"/>
      <c r="G8" s="244"/>
      <c r="H8" s="244"/>
      <c r="I8" s="244"/>
      <c r="J8" s="244"/>
      <c r="K8" s="244"/>
    </row>
    <row r="9" spans="1:11" ht="27" customHeight="1" x14ac:dyDescent="0.25">
      <c r="A9" s="622" t="s">
        <v>77</v>
      </c>
      <c r="B9" s="1" t="s">
        <v>107</v>
      </c>
      <c r="C9" s="15" t="s">
        <v>50</v>
      </c>
      <c r="D9" s="246"/>
      <c r="E9" s="246"/>
      <c r="F9" s="246"/>
      <c r="G9" s="246"/>
      <c r="H9" s="246"/>
      <c r="I9" s="246"/>
      <c r="J9" s="246"/>
      <c r="K9" s="246"/>
    </row>
    <row r="10" spans="1:11" ht="15" customHeight="1" x14ac:dyDescent="0.25">
      <c r="A10" s="623"/>
      <c r="B10" s="1" t="s">
        <v>106</v>
      </c>
      <c r="C10" s="15" t="s">
        <v>50</v>
      </c>
      <c r="D10" s="246"/>
      <c r="E10" s="246"/>
      <c r="F10" s="246"/>
      <c r="G10" s="246"/>
      <c r="H10" s="246"/>
      <c r="I10" s="246"/>
      <c r="J10" s="246"/>
      <c r="K10" s="246"/>
    </row>
    <row r="11" spans="1:11" ht="27" customHeight="1" x14ac:dyDescent="0.25">
      <c r="A11" s="622" t="s">
        <v>108</v>
      </c>
      <c r="B11" s="1" t="s">
        <v>109</v>
      </c>
      <c r="C11" s="15" t="s">
        <v>50</v>
      </c>
      <c r="D11" s="246"/>
      <c r="E11" s="246"/>
      <c r="F11" s="246"/>
      <c r="G11" s="246"/>
      <c r="H11" s="246"/>
      <c r="I11" s="246"/>
      <c r="J11" s="246"/>
      <c r="K11" s="246"/>
    </row>
    <row r="12" spans="1:11" ht="15" customHeight="1" x14ac:dyDescent="0.25">
      <c r="A12" s="623"/>
      <c r="B12" s="1" t="s">
        <v>110</v>
      </c>
      <c r="C12" s="15" t="s">
        <v>50</v>
      </c>
      <c r="D12" s="244"/>
      <c r="E12" s="247"/>
      <c r="F12" s="247"/>
      <c r="G12" s="244"/>
      <c r="H12" s="244"/>
      <c r="I12" s="244"/>
      <c r="J12" s="244"/>
      <c r="K12" s="244"/>
    </row>
    <row r="13" spans="1:11" ht="27" customHeight="1" x14ac:dyDescent="0.25">
      <c r="A13" s="622" t="s">
        <v>111</v>
      </c>
      <c r="B13" s="1" t="s">
        <v>112</v>
      </c>
      <c r="C13" s="15" t="s">
        <v>50</v>
      </c>
      <c r="D13" s="244"/>
      <c r="E13" s="247"/>
      <c r="F13" s="247"/>
      <c r="G13" s="244"/>
      <c r="H13" s="244"/>
      <c r="I13" s="244"/>
      <c r="J13" s="244"/>
      <c r="K13" s="244"/>
    </row>
    <row r="14" spans="1:11" ht="15" customHeight="1" x14ac:dyDescent="0.25">
      <c r="A14" s="623"/>
      <c r="B14" s="1" t="s">
        <v>110</v>
      </c>
      <c r="C14" s="15" t="s">
        <v>50</v>
      </c>
      <c r="D14" s="244"/>
      <c r="E14" s="247"/>
      <c r="F14" s="247"/>
      <c r="G14" s="244"/>
      <c r="H14" s="244"/>
      <c r="I14" s="244"/>
      <c r="J14" s="244"/>
      <c r="K14" s="244"/>
    </row>
    <row r="15" spans="1:11" ht="27" customHeight="1" x14ac:dyDescent="0.25">
      <c r="A15" s="622" t="s">
        <v>79</v>
      </c>
      <c r="B15" s="1" t="s">
        <v>113</v>
      </c>
      <c r="C15" s="15" t="s">
        <v>50</v>
      </c>
      <c r="D15" s="246"/>
      <c r="E15" s="246"/>
      <c r="F15" s="246"/>
      <c r="G15" s="246"/>
      <c r="H15" s="246"/>
      <c r="I15" s="246"/>
      <c r="J15" s="246"/>
      <c r="K15" s="246"/>
    </row>
    <row r="16" spans="1:11" ht="15" customHeight="1" x14ac:dyDescent="0.25">
      <c r="A16" s="623"/>
      <c r="B16" s="1" t="s">
        <v>106</v>
      </c>
      <c r="C16" s="15" t="s">
        <v>50</v>
      </c>
      <c r="D16" s="245"/>
      <c r="E16" s="245"/>
      <c r="F16" s="245"/>
      <c r="G16" s="245"/>
      <c r="H16" s="245"/>
      <c r="I16" s="245"/>
      <c r="J16" s="245"/>
      <c r="K16" s="245"/>
    </row>
    <row r="17" spans="1:11" ht="27" customHeight="1" x14ac:dyDescent="0.25">
      <c r="A17" s="622" t="s">
        <v>114</v>
      </c>
      <c r="B17" s="1" t="s">
        <v>115</v>
      </c>
      <c r="C17" s="15" t="s">
        <v>50</v>
      </c>
      <c r="D17" s="246"/>
      <c r="E17" s="246"/>
      <c r="F17" s="246"/>
      <c r="G17" s="246"/>
      <c r="H17" s="246"/>
      <c r="I17" s="246"/>
      <c r="J17" s="246"/>
      <c r="K17" s="246"/>
    </row>
    <row r="18" spans="1:11" ht="15" customHeight="1" x14ac:dyDescent="0.25">
      <c r="A18" s="623"/>
      <c r="B18" s="1" t="s">
        <v>106</v>
      </c>
      <c r="C18" s="15"/>
      <c r="D18" s="246"/>
      <c r="E18" s="246"/>
      <c r="F18" s="246"/>
      <c r="G18" s="246"/>
      <c r="H18" s="246"/>
      <c r="I18" s="246"/>
      <c r="J18" s="246"/>
      <c r="K18" s="246"/>
    </row>
    <row r="19" spans="1:11" ht="15" customHeight="1" x14ac:dyDescent="0.25">
      <c r="A19" s="622" t="s">
        <v>116</v>
      </c>
      <c r="B19" s="1" t="s">
        <v>117</v>
      </c>
      <c r="C19" s="15" t="s">
        <v>50</v>
      </c>
      <c r="D19" s="246"/>
      <c r="E19" s="246"/>
      <c r="F19" s="246"/>
      <c r="G19" s="246"/>
      <c r="H19" s="246"/>
      <c r="I19" s="246"/>
      <c r="J19" s="246"/>
      <c r="K19" s="246"/>
    </row>
    <row r="20" spans="1:11" ht="15" customHeight="1" x14ac:dyDescent="0.25">
      <c r="A20" s="625"/>
      <c r="B20" s="1" t="s">
        <v>106</v>
      </c>
      <c r="C20" s="15" t="s">
        <v>50</v>
      </c>
      <c r="D20" s="246"/>
      <c r="E20" s="246"/>
      <c r="F20" s="246"/>
      <c r="G20" s="246"/>
      <c r="H20" s="246"/>
      <c r="I20" s="338"/>
      <c r="J20" s="338"/>
      <c r="K20" s="338"/>
    </row>
    <row r="21" spans="1:11" x14ac:dyDescent="0.25">
      <c r="A21" s="18" t="s">
        <v>81</v>
      </c>
      <c r="B21" s="17" t="s">
        <v>118</v>
      </c>
      <c r="C21" s="15"/>
      <c r="D21" s="36"/>
      <c r="E21" s="36"/>
      <c r="F21" s="37"/>
      <c r="G21" s="37"/>
      <c r="H21" s="36"/>
      <c r="I21" s="36"/>
      <c r="J21" s="37"/>
      <c r="K21" s="37"/>
    </row>
    <row r="22" spans="1:11" ht="27" customHeight="1" x14ac:dyDescent="0.25">
      <c r="A22" s="622" t="s">
        <v>119</v>
      </c>
      <c r="B22" s="1" t="s">
        <v>120</v>
      </c>
      <c r="C22" s="15" t="s">
        <v>50</v>
      </c>
      <c r="D22" s="131"/>
      <c r="E22" s="132"/>
      <c r="F22" s="132"/>
      <c r="G22" s="132"/>
      <c r="H22" s="132"/>
      <c r="I22" s="132"/>
      <c r="J22" s="132"/>
      <c r="K22" s="132"/>
    </row>
    <row r="23" spans="1:11" ht="27" customHeight="1" x14ac:dyDescent="0.25">
      <c r="A23" s="623"/>
      <c r="B23" s="1" t="s">
        <v>121</v>
      </c>
      <c r="C23" s="15" t="s">
        <v>50</v>
      </c>
      <c r="D23" s="131"/>
      <c r="E23" s="131"/>
      <c r="F23" s="131"/>
      <c r="G23" s="131"/>
      <c r="H23" s="131"/>
      <c r="I23" s="131"/>
      <c r="J23" s="131"/>
      <c r="K23" s="131"/>
    </row>
    <row r="24" spans="1:11" ht="15" customHeight="1" x14ac:dyDescent="0.25">
      <c r="A24" s="9" t="s">
        <v>122</v>
      </c>
      <c r="B24" s="1" t="s">
        <v>123</v>
      </c>
      <c r="C24" s="15" t="s">
        <v>50</v>
      </c>
      <c r="D24" s="132"/>
      <c r="E24" s="132"/>
      <c r="F24" s="132"/>
      <c r="G24" s="132"/>
      <c r="H24" s="132"/>
      <c r="I24" s="132"/>
      <c r="J24" s="132"/>
      <c r="K24" s="132"/>
    </row>
    <row r="25" spans="1:11" ht="15" customHeight="1" x14ac:dyDescent="0.25">
      <c r="A25" s="9" t="s">
        <v>124</v>
      </c>
      <c r="B25" s="1" t="s">
        <v>125</v>
      </c>
      <c r="C25" s="15" t="s">
        <v>50</v>
      </c>
      <c r="D25" s="131"/>
      <c r="E25" s="131"/>
      <c r="F25" s="131"/>
      <c r="G25" s="131"/>
      <c r="H25" s="131"/>
      <c r="I25" s="131"/>
      <c r="J25" s="131"/>
      <c r="K25" s="131"/>
    </row>
    <row r="26" spans="1:11" ht="15" customHeight="1" x14ac:dyDescent="0.25">
      <c r="A26" s="9" t="s">
        <v>126</v>
      </c>
      <c r="B26" s="1" t="s">
        <v>127</v>
      </c>
      <c r="C26" s="15" t="s">
        <v>50</v>
      </c>
      <c r="D26" s="131"/>
      <c r="E26" s="132"/>
      <c r="F26" s="132"/>
      <c r="G26" s="132"/>
      <c r="H26" s="132"/>
      <c r="I26" s="132"/>
      <c r="J26" s="132"/>
      <c r="K26" s="132"/>
    </row>
    <row r="27" spans="1:11" ht="15" customHeight="1" x14ac:dyDescent="0.25">
      <c r="A27" s="9" t="s">
        <v>128</v>
      </c>
      <c r="B27" s="1" t="s">
        <v>129</v>
      </c>
      <c r="C27" s="15" t="s">
        <v>50</v>
      </c>
      <c r="D27" s="131"/>
      <c r="E27" s="131"/>
      <c r="F27" s="131"/>
      <c r="G27" s="131"/>
      <c r="H27" s="131"/>
      <c r="I27" s="131"/>
      <c r="J27" s="131"/>
      <c r="K27" s="131"/>
    </row>
    <row r="28" spans="1:11" ht="15" customHeight="1" x14ac:dyDescent="0.25">
      <c r="A28" s="9" t="s">
        <v>130</v>
      </c>
      <c r="B28" s="1" t="s">
        <v>131</v>
      </c>
      <c r="C28" s="15" t="s">
        <v>50</v>
      </c>
      <c r="D28" s="131"/>
      <c r="E28" s="131"/>
      <c r="F28" s="131"/>
      <c r="G28" s="131"/>
      <c r="H28" s="131"/>
      <c r="I28" s="131"/>
      <c r="J28" s="131"/>
      <c r="K28" s="131"/>
    </row>
    <row r="29" spans="1:11" ht="15" customHeight="1" x14ac:dyDescent="0.25">
      <c r="A29" s="9" t="s">
        <v>132</v>
      </c>
      <c r="B29" s="1" t="s">
        <v>133</v>
      </c>
      <c r="C29" s="15" t="s">
        <v>50</v>
      </c>
      <c r="D29" s="131"/>
      <c r="E29" s="131"/>
      <c r="F29" s="131"/>
      <c r="G29" s="131"/>
      <c r="H29" s="131"/>
      <c r="I29" s="131"/>
      <c r="J29" s="131"/>
      <c r="K29" s="131"/>
    </row>
    <row r="30" spans="1:11" ht="27" customHeight="1" x14ac:dyDescent="0.25">
      <c r="A30" s="9" t="s">
        <v>134</v>
      </c>
      <c r="B30" s="1" t="s">
        <v>135</v>
      </c>
      <c r="C30" s="15" t="s">
        <v>50</v>
      </c>
      <c r="D30" s="134"/>
      <c r="E30" s="134"/>
      <c r="F30" s="134"/>
      <c r="G30" s="134"/>
      <c r="H30" s="134"/>
      <c r="I30" s="134"/>
      <c r="J30" s="134"/>
      <c r="K30" s="134"/>
    </row>
    <row r="31" spans="1:11" ht="15" customHeight="1" x14ac:dyDescent="0.25">
      <c r="A31" s="9" t="s">
        <v>136</v>
      </c>
      <c r="B31" s="1" t="s">
        <v>123</v>
      </c>
      <c r="C31" s="15" t="s">
        <v>50</v>
      </c>
      <c r="D31" s="132"/>
      <c r="E31" s="132"/>
      <c r="F31" s="132"/>
      <c r="G31" s="132"/>
      <c r="H31" s="131"/>
      <c r="I31" s="131"/>
      <c r="J31" s="131"/>
      <c r="K31" s="131"/>
    </row>
    <row r="32" spans="1:11" ht="15" customHeight="1" x14ac:dyDescent="0.25">
      <c r="A32" s="9" t="s">
        <v>137</v>
      </c>
      <c r="B32" s="1" t="s">
        <v>125</v>
      </c>
      <c r="C32" s="15" t="s">
        <v>50</v>
      </c>
      <c r="D32" s="131"/>
      <c r="E32" s="131"/>
      <c r="F32" s="131"/>
      <c r="G32" s="131"/>
      <c r="H32" s="131"/>
      <c r="I32" s="131"/>
      <c r="J32" s="131"/>
      <c r="K32" s="131"/>
    </row>
    <row r="33" spans="1:11" ht="15" customHeight="1" x14ac:dyDescent="0.25">
      <c r="A33" s="9" t="s">
        <v>138</v>
      </c>
      <c r="B33" s="1" t="s">
        <v>127</v>
      </c>
      <c r="C33" s="15" t="s">
        <v>50</v>
      </c>
      <c r="D33" s="132"/>
      <c r="E33" s="132"/>
      <c r="F33" s="132"/>
      <c r="G33" s="132"/>
      <c r="H33" s="131"/>
      <c r="I33" s="131"/>
      <c r="J33" s="131"/>
      <c r="K33" s="131"/>
    </row>
    <row r="34" spans="1:11" ht="15" customHeight="1" x14ac:dyDescent="0.25">
      <c r="A34" s="9" t="s">
        <v>139</v>
      </c>
      <c r="B34" s="1" t="s">
        <v>129</v>
      </c>
      <c r="C34" s="15" t="s">
        <v>50</v>
      </c>
      <c r="D34" s="131"/>
      <c r="E34" s="131"/>
      <c r="F34" s="131"/>
      <c r="G34" s="131"/>
      <c r="H34" s="131"/>
      <c r="I34" s="131"/>
      <c r="J34" s="131"/>
      <c r="K34" s="131"/>
    </row>
    <row r="35" spans="1:11" ht="15" customHeight="1" x14ac:dyDescent="0.25">
      <c r="A35" s="9" t="s">
        <v>140</v>
      </c>
      <c r="B35" s="1" t="s">
        <v>131</v>
      </c>
      <c r="C35" s="15" t="s">
        <v>50</v>
      </c>
      <c r="D35" s="131"/>
      <c r="E35" s="131"/>
      <c r="F35" s="131"/>
      <c r="G35" s="131"/>
      <c r="H35" s="131"/>
      <c r="I35" s="131"/>
      <c r="J35" s="131"/>
      <c r="K35" s="131"/>
    </row>
    <row r="36" spans="1:11" ht="15" customHeight="1" x14ac:dyDescent="0.25">
      <c r="A36" s="9" t="s">
        <v>141</v>
      </c>
      <c r="B36" s="1" t="s">
        <v>133</v>
      </c>
      <c r="C36" s="15" t="s">
        <v>50</v>
      </c>
      <c r="D36" s="131"/>
      <c r="E36" s="131"/>
      <c r="F36" s="131"/>
      <c r="G36" s="131"/>
      <c r="H36" s="131"/>
      <c r="I36" s="131"/>
      <c r="J36" s="131"/>
      <c r="K36" s="131"/>
    </row>
    <row r="37" spans="1:11" ht="27" customHeight="1" x14ac:dyDescent="0.25">
      <c r="A37" s="9" t="s">
        <v>142</v>
      </c>
      <c r="B37" s="1" t="s">
        <v>143</v>
      </c>
      <c r="C37" s="15"/>
      <c r="D37" s="133"/>
      <c r="E37" s="133"/>
      <c r="F37" s="254"/>
      <c r="G37" s="355"/>
      <c r="H37" s="355"/>
      <c r="I37" s="355"/>
      <c r="J37" s="355"/>
      <c r="K37" s="355"/>
    </row>
    <row r="38" spans="1:11" ht="15" customHeight="1" x14ac:dyDescent="0.25">
      <c r="A38" s="9" t="s">
        <v>144</v>
      </c>
      <c r="B38" s="1" t="s">
        <v>123</v>
      </c>
      <c r="C38" s="15"/>
      <c r="D38" s="131"/>
      <c r="E38" s="135"/>
      <c r="F38" s="354"/>
      <c r="G38" s="354"/>
      <c r="H38" s="354"/>
      <c r="I38" s="354"/>
      <c r="J38" s="354"/>
      <c r="K38" s="354"/>
    </row>
    <row r="39" spans="1:11" ht="15" customHeight="1" x14ac:dyDescent="0.25">
      <c r="A39" s="9" t="s">
        <v>145</v>
      </c>
      <c r="B39" s="1" t="s">
        <v>125</v>
      </c>
      <c r="C39" s="15"/>
      <c r="D39" s="131"/>
      <c r="E39" s="131"/>
      <c r="F39" s="356"/>
      <c r="G39" s="356"/>
      <c r="H39" s="356"/>
      <c r="I39" s="356"/>
      <c r="J39" s="356"/>
      <c r="K39" s="356"/>
    </row>
    <row r="40" spans="1:11" ht="15" customHeight="1" x14ac:dyDescent="0.25">
      <c r="A40" s="9" t="s">
        <v>146</v>
      </c>
      <c r="B40" s="1" t="s">
        <v>147</v>
      </c>
      <c r="C40" s="15"/>
      <c r="D40" s="131"/>
      <c r="E40" s="132"/>
      <c r="F40" s="357"/>
      <c r="G40" s="357"/>
      <c r="H40" s="357"/>
      <c r="I40" s="357"/>
      <c r="J40" s="357"/>
      <c r="K40" s="357"/>
    </row>
    <row r="41" spans="1:11" ht="15" customHeight="1" x14ac:dyDescent="0.25">
      <c r="A41" s="9" t="s">
        <v>148</v>
      </c>
      <c r="B41" s="1" t="s">
        <v>129</v>
      </c>
      <c r="C41" s="15"/>
      <c r="D41" s="136"/>
      <c r="E41" s="136"/>
      <c r="F41" s="358"/>
      <c r="G41" s="359"/>
      <c r="H41" s="359"/>
      <c r="I41" s="359"/>
      <c r="J41" s="359"/>
      <c r="K41" s="359"/>
    </row>
    <row r="42" spans="1:11" ht="15" customHeight="1" x14ac:dyDescent="0.25">
      <c r="A42" s="9" t="s">
        <v>149</v>
      </c>
      <c r="B42" s="1" t="s">
        <v>131</v>
      </c>
      <c r="C42" s="15"/>
      <c r="D42" s="136"/>
      <c r="E42" s="136"/>
      <c r="F42" s="358"/>
      <c r="G42" s="359"/>
      <c r="H42" s="359"/>
      <c r="I42" s="359"/>
      <c r="J42" s="359"/>
      <c r="K42" s="359"/>
    </row>
    <row r="43" spans="1:11" ht="15" customHeight="1" x14ac:dyDescent="0.25">
      <c r="A43" s="9" t="s">
        <v>150</v>
      </c>
      <c r="B43" s="1" t="s">
        <v>133</v>
      </c>
      <c r="C43" s="15"/>
      <c r="D43" s="136"/>
      <c r="E43" s="136"/>
      <c r="F43" s="358"/>
      <c r="G43" s="359"/>
      <c r="H43" s="359"/>
      <c r="I43" s="359"/>
      <c r="J43" s="359"/>
      <c r="K43" s="359"/>
    </row>
    <row r="44" spans="1:11" ht="27" customHeight="1" x14ac:dyDescent="0.25">
      <c r="A44" s="622" t="s">
        <v>151</v>
      </c>
      <c r="B44" s="1" t="s">
        <v>115</v>
      </c>
      <c r="C44" s="15" t="s">
        <v>50</v>
      </c>
      <c r="D44" s="137"/>
      <c r="E44" s="137"/>
      <c r="F44" s="360"/>
      <c r="G44" s="360"/>
      <c r="H44" s="360"/>
      <c r="I44" s="360"/>
      <c r="J44" s="360"/>
      <c r="K44" s="360"/>
    </row>
    <row r="45" spans="1:11" s="64" customFormat="1" ht="15" customHeight="1" x14ac:dyDescent="0.25">
      <c r="A45" s="624"/>
      <c r="B45" s="92" t="s">
        <v>845</v>
      </c>
      <c r="C45" s="88"/>
      <c r="D45" s="422"/>
      <c r="E45" s="422"/>
      <c r="F45" s="423"/>
      <c r="G45" s="423"/>
      <c r="H45" s="423"/>
      <c r="I45" s="423"/>
      <c r="J45" s="423"/>
      <c r="K45" s="423"/>
    </row>
    <row r="46" spans="1:11" ht="15" customHeight="1" x14ac:dyDescent="0.25">
      <c r="A46" s="623"/>
      <c r="B46" s="1" t="s">
        <v>106</v>
      </c>
      <c r="C46" s="15" t="s">
        <v>50</v>
      </c>
      <c r="D46" s="136"/>
      <c r="E46" s="136"/>
      <c r="F46" s="357"/>
      <c r="G46" s="361"/>
      <c r="H46" s="361"/>
      <c r="I46" s="361"/>
      <c r="J46" s="361"/>
      <c r="K46" s="361"/>
    </row>
    <row r="47" spans="1:11" ht="15" customHeight="1" x14ac:dyDescent="0.25">
      <c r="A47" s="9" t="s">
        <v>152</v>
      </c>
      <c r="B47" s="1" t="s">
        <v>153</v>
      </c>
      <c r="C47" s="15" t="s">
        <v>50</v>
      </c>
      <c r="D47" s="133"/>
      <c r="E47" s="133"/>
      <c r="F47" s="254"/>
      <c r="G47" s="254"/>
      <c r="H47" s="254"/>
      <c r="I47" s="254"/>
      <c r="J47" s="254"/>
      <c r="K47" s="254"/>
    </row>
    <row r="48" spans="1:11" ht="15" customHeight="1" x14ac:dyDescent="0.25">
      <c r="A48" s="9" t="s">
        <v>154</v>
      </c>
      <c r="B48" s="1" t="s">
        <v>123</v>
      </c>
      <c r="C48" s="15" t="s">
        <v>50</v>
      </c>
      <c r="D48" s="133"/>
      <c r="E48" s="133"/>
      <c r="F48" s="254"/>
      <c r="G48" s="254"/>
      <c r="H48" s="254"/>
      <c r="I48" s="254"/>
      <c r="J48" s="254"/>
      <c r="K48" s="254"/>
    </row>
    <row r="49" spans="1:11" ht="15" customHeight="1" x14ac:dyDescent="0.25">
      <c r="A49" s="9" t="s">
        <v>155</v>
      </c>
      <c r="B49" s="1" t="s">
        <v>125</v>
      </c>
      <c r="C49" s="15" t="s">
        <v>50</v>
      </c>
      <c r="D49" s="136"/>
      <c r="E49" s="136"/>
      <c r="F49" s="358"/>
      <c r="G49" s="359"/>
      <c r="H49" s="359"/>
      <c r="I49" s="359"/>
      <c r="J49" s="359"/>
      <c r="K49" s="359"/>
    </row>
    <row r="50" spans="1:11" ht="15" customHeight="1" x14ac:dyDescent="0.25">
      <c r="A50" s="9" t="s">
        <v>156</v>
      </c>
      <c r="B50" s="1" t="s">
        <v>157</v>
      </c>
      <c r="C50" s="15" t="s">
        <v>50</v>
      </c>
      <c r="D50" s="133"/>
      <c r="E50" s="133"/>
      <c r="F50" s="254"/>
      <c r="G50" s="254"/>
      <c r="H50" s="254"/>
      <c r="I50" s="254"/>
      <c r="J50" s="254"/>
      <c r="K50" s="254"/>
    </row>
    <row r="51" spans="1:11" ht="15" customHeight="1" x14ac:dyDescent="0.25">
      <c r="A51" s="9" t="s">
        <v>158</v>
      </c>
      <c r="B51" s="1" t="s">
        <v>129</v>
      </c>
      <c r="C51" s="15" t="s">
        <v>50</v>
      </c>
      <c r="D51" s="11"/>
      <c r="E51" s="11"/>
      <c r="F51" s="362"/>
      <c r="G51" s="363"/>
      <c r="H51" s="363"/>
      <c r="I51" s="363"/>
      <c r="J51" s="363"/>
      <c r="K51" s="363"/>
    </row>
    <row r="52" spans="1:11" ht="15" customHeight="1" x14ac:dyDescent="0.25">
      <c r="A52" s="9" t="s">
        <v>159</v>
      </c>
      <c r="B52" s="1" t="s">
        <v>160</v>
      </c>
      <c r="C52" s="15" t="s">
        <v>50</v>
      </c>
      <c r="D52" s="11"/>
      <c r="E52" s="11"/>
      <c r="F52" s="362"/>
      <c r="G52" s="363"/>
      <c r="H52" s="363"/>
      <c r="I52" s="363"/>
      <c r="J52" s="363"/>
      <c r="K52" s="363"/>
    </row>
    <row r="53" spans="1:11" ht="15" customHeight="1" x14ac:dyDescent="0.25">
      <c r="A53" s="9" t="s">
        <v>161</v>
      </c>
      <c r="B53" s="1" t="s">
        <v>133</v>
      </c>
      <c r="C53" s="15" t="s">
        <v>50</v>
      </c>
      <c r="D53" s="11"/>
      <c r="E53" s="11"/>
      <c r="F53" s="362"/>
      <c r="G53" s="363"/>
      <c r="H53" s="363"/>
      <c r="I53" s="363"/>
      <c r="J53" s="363"/>
      <c r="K53" s="363"/>
    </row>
    <row r="54" spans="1:11" ht="15" customHeight="1" x14ac:dyDescent="0.25">
      <c r="A54" s="18" t="s">
        <v>83</v>
      </c>
      <c r="B54" s="17" t="s">
        <v>162</v>
      </c>
      <c r="C54" s="15"/>
      <c r="D54" s="11"/>
      <c r="E54" s="11"/>
      <c r="F54" s="362"/>
      <c r="G54" s="363"/>
      <c r="H54" s="363"/>
      <c r="I54" s="363"/>
      <c r="J54" s="363"/>
      <c r="K54" s="363"/>
    </row>
    <row r="55" spans="1:11" ht="38.25" x14ac:dyDescent="0.25">
      <c r="A55" s="622" t="s">
        <v>163</v>
      </c>
      <c r="B55" s="1" t="s">
        <v>841</v>
      </c>
      <c r="C55" s="15" t="s">
        <v>50</v>
      </c>
      <c r="D55" s="35"/>
      <c r="E55" s="35"/>
      <c r="F55" s="35"/>
      <c r="G55" s="35"/>
      <c r="H55" s="35"/>
      <c r="I55" s="35"/>
      <c r="J55" s="35"/>
      <c r="K55" s="35"/>
    </row>
    <row r="56" spans="1:11" ht="15" customHeight="1" x14ac:dyDescent="0.25">
      <c r="A56" s="623"/>
      <c r="B56" s="1" t="s">
        <v>106</v>
      </c>
      <c r="C56" s="15" t="s">
        <v>50</v>
      </c>
      <c r="D56" s="35"/>
      <c r="E56" s="35"/>
      <c r="F56" s="35"/>
      <c r="G56" s="35"/>
      <c r="H56" s="35"/>
      <c r="I56" s="35"/>
      <c r="J56" s="35"/>
      <c r="K56" s="35"/>
    </row>
    <row r="57" spans="1:11" ht="27" customHeight="1" x14ac:dyDescent="0.25">
      <c r="A57" s="622" t="s">
        <v>164</v>
      </c>
      <c r="B57" s="1" t="s">
        <v>165</v>
      </c>
      <c r="C57" s="15" t="s">
        <v>50</v>
      </c>
      <c r="D57" s="35"/>
      <c r="E57" s="35"/>
      <c r="F57" s="35"/>
      <c r="G57" s="35"/>
      <c r="H57" s="35"/>
      <c r="I57" s="35"/>
      <c r="J57" s="35"/>
      <c r="K57" s="35"/>
    </row>
    <row r="58" spans="1:11" ht="15" customHeight="1" x14ac:dyDescent="0.25">
      <c r="A58" s="623"/>
      <c r="B58" s="1" t="s">
        <v>106</v>
      </c>
      <c r="C58" s="15" t="s">
        <v>50</v>
      </c>
      <c r="D58" s="35"/>
      <c r="E58" s="35"/>
      <c r="F58" s="35"/>
      <c r="G58" s="35"/>
      <c r="H58" s="35"/>
      <c r="I58" s="35"/>
      <c r="J58" s="35"/>
      <c r="K58" s="35"/>
    </row>
    <row r="59" spans="1:11" ht="27" customHeight="1" x14ac:dyDescent="0.25">
      <c r="A59" s="622" t="s">
        <v>166</v>
      </c>
      <c r="B59" s="1" t="s">
        <v>167</v>
      </c>
      <c r="C59" s="15" t="s">
        <v>50</v>
      </c>
      <c r="D59" s="35"/>
      <c r="E59" s="35"/>
      <c r="F59" s="35"/>
      <c r="G59" s="35"/>
      <c r="H59" s="35"/>
      <c r="I59" s="35"/>
      <c r="J59" s="35"/>
      <c r="K59" s="35"/>
    </row>
    <row r="60" spans="1:11" ht="15" customHeight="1" x14ac:dyDescent="0.25">
      <c r="A60" s="623"/>
      <c r="B60" s="1" t="s">
        <v>106</v>
      </c>
      <c r="C60" s="15" t="s">
        <v>50</v>
      </c>
      <c r="D60" s="35"/>
      <c r="E60" s="35"/>
      <c r="F60" s="35"/>
      <c r="G60" s="35"/>
      <c r="H60" s="35"/>
      <c r="I60" s="35"/>
      <c r="J60" s="35"/>
      <c r="K60" s="35"/>
    </row>
    <row r="61" spans="1:11" ht="27" customHeight="1" x14ac:dyDescent="0.25">
      <c r="A61" s="622" t="s">
        <v>168</v>
      </c>
      <c r="B61" s="1" t="s">
        <v>169</v>
      </c>
      <c r="C61" s="15" t="s">
        <v>50</v>
      </c>
      <c r="D61" s="35"/>
      <c r="E61" s="35"/>
      <c r="F61" s="35"/>
      <c r="G61" s="35"/>
      <c r="H61" s="35"/>
      <c r="I61" s="35"/>
      <c r="J61" s="35"/>
      <c r="K61" s="35"/>
    </row>
    <row r="62" spans="1:11" ht="15" customHeight="1" x14ac:dyDescent="0.25">
      <c r="A62" s="623"/>
      <c r="B62" s="1" t="s">
        <v>106</v>
      </c>
      <c r="C62" s="15" t="s">
        <v>50</v>
      </c>
      <c r="D62" s="35"/>
      <c r="E62" s="35"/>
      <c r="F62" s="35"/>
      <c r="G62" s="35"/>
      <c r="H62" s="35"/>
      <c r="I62" s="35"/>
      <c r="J62" s="35"/>
      <c r="K62" s="35"/>
    </row>
    <row r="63" spans="1:11" ht="27" customHeight="1" x14ac:dyDescent="0.25">
      <c r="A63" s="622" t="s">
        <v>170</v>
      </c>
      <c r="B63" s="1" t="s">
        <v>171</v>
      </c>
      <c r="C63" s="15" t="s">
        <v>50</v>
      </c>
      <c r="D63" s="35"/>
      <c r="E63" s="35"/>
      <c r="F63" s="35"/>
      <c r="G63" s="35"/>
      <c r="H63" s="35"/>
      <c r="I63" s="35"/>
      <c r="J63" s="35"/>
      <c r="K63" s="35"/>
    </row>
    <row r="64" spans="1:11" ht="15" customHeight="1" x14ac:dyDescent="0.25">
      <c r="A64" s="623"/>
      <c r="B64" s="1" t="s">
        <v>106</v>
      </c>
      <c r="C64" s="15" t="s">
        <v>50</v>
      </c>
      <c r="D64" s="35"/>
      <c r="E64" s="35"/>
      <c r="F64" s="35"/>
      <c r="G64" s="35"/>
      <c r="H64" s="35"/>
      <c r="I64" s="35"/>
      <c r="J64" s="35"/>
      <c r="K64" s="35"/>
    </row>
  </sheetData>
  <mergeCells count="21">
    <mergeCell ref="A9:A10"/>
    <mergeCell ref="A7:A8"/>
    <mergeCell ref="A4:A5"/>
    <mergeCell ref="B4:B5"/>
    <mergeCell ref="C4:C5"/>
    <mergeCell ref="D4:K4"/>
    <mergeCell ref="A2:K2"/>
    <mergeCell ref="A1:K1"/>
    <mergeCell ref="A3:K3"/>
    <mergeCell ref="A63:A64"/>
    <mergeCell ref="A61:A62"/>
    <mergeCell ref="A59:A60"/>
    <mergeCell ref="A57:A58"/>
    <mergeCell ref="A55:A56"/>
    <mergeCell ref="A44:A46"/>
    <mergeCell ref="A22:A23"/>
    <mergeCell ref="A19:A20"/>
    <mergeCell ref="A17:A18"/>
    <mergeCell ref="A15:A16"/>
    <mergeCell ref="A13:A14"/>
    <mergeCell ref="A11:A12"/>
  </mergeCells>
  <pageMargins left="0.7" right="0.7" top="0.75" bottom="0.75" header="0.3" footer="0.3"/>
  <pageSetup paperSize="9" scale="5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43</vt:i4>
      </vt:variant>
      <vt:variant>
        <vt:lpstr>Именованные диапазоны</vt:lpstr>
      </vt:variant>
      <vt:variant>
        <vt:i4>17</vt:i4>
      </vt:variant>
    </vt:vector>
  </HeadingPairs>
  <TitlesOfParts>
    <vt:vector size="60" baseType="lpstr">
      <vt:lpstr>Приложение 2</vt:lpstr>
      <vt:lpstr>4-1</vt:lpstr>
      <vt:lpstr>4-2</vt:lpstr>
      <vt:lpstr>4-3</vt:lpstr>
      <vt:lpstr>4-4</vt:lpstr>
      <vt:lpstr>4-5</vt:lpstr>
      <vt:lpstr>4-6</vt:lpstr>
      <vt:lpstr>4-7</vt:lpstr>
      <vt:lpstr>4-8</vt:lpstr>
      <vt:lpstr>4-9</vt:lpstr>
      <vt:lpstr>4-10</vt:lpstr>
      <vt:lpstr>4-11</vt:lpstr>
      <vt:lpstr>4-12</vt:lpstr>
      <vt:lpstr>4-13</vt:lpstr>
      <vt:lpstr>4-14</vt:lpstr>
      <vt:lpstr>4-15</vt:lpstr>
      <vt:lpstr>4-16</vt:lpstr>
      <vt:lpstr>4-17</vt:lpstr>
      <vt:lpstr>4-18</vt:lpstr>
      <vt:lpstr>Балансы</vt:lpstr>
      <vt:lpstr>4-19</vt:lpstr>
      <vt:lpstr>4-20</vt:lpstr>
      <vt:lpstr>4-21</vt:lpstr>
      <vt:lpstr>4-22 (График с НДС)</vt:lpstr>
      <vt:lpstr>4-22</vt:lpstr>
      <vt:lpstr>Оборудование</vt:lpstr>
      <vt:lpstr>Чувствительность</vt:lpstr>
      <vt:lpstr>Приложение 7</vt:lpstr>
      <vt:lpstr>Себестоимость</vt:lpstr>
      <vt:lpstr>4-2 (без проекта)</vt:lpstr>
      <vt:lpstr>4-3 (без проекта)</vt:lpstr>
      <vt:lpstr>4-4 (без проекта)</vt:lpstr>
      <vt:lpstr>4-5 (без проекта)</vt:lpstr>
      <vt:lpstr>4-6 (без проекта)</vt:lpstr>
      <vt:lpstr>4-7 (без проекта)</vt:lpstr>
      <vt:lpstr>4-8 (без проекта)</vt:lpstr>
      <vt:lpstr>4-9 (без проекта)</vt:lpstr>
      <vt:lpstr>4-10 (без проекта)</vt:lpstr>
      <vt:lpstr>4-15 (без проекта)</vt:lpstr>
      <vt:lpstr>4-16 (без проекта)</vt:lpstr>
      <vt:lpstr>4-17 (без проекта)</vt:lpstr>
      <vt:lpstr>4-18 (без проекта)</vt:lpstr>
      <vt:lpstr>Отч.о приб.и убыт.</vt:lpstr>
      <vt:lpstr>'4-10'!Область_печати</vt:lpstr>
      <vt:lpstr>'4-10 (без проекта)'!Область_печати</vt:lpstr>
      <vt:lpstr>'4-11'!Область_печати</vt:lpstr>
      <vt:lpstr>'4-15'!Область_печати</vt:lpstr>
      <vt:lpstr>'4-15 (без проекта)'!Область_печати</vt:lpstr>
      <vt:lpstr>'4-18'!Область_печати</vt:lpstr>
      <vt:lpstr>'4-18 (без проекта)'!Область_печати</vt:lpstr>
      <vt:lpstr>'4-19'!Область_печати</vt:lpstr>
      <vt:lpstr>'4-21'!Область_печати</vt:lpstr>
      <vt:lpstr>'4-4'!Область_печати</vt:lpstr>
      <vt:lpstr>'4-4 (без проекта)'!Область_печати</vt:lpstr>
      <vt:lpstr>'4-7'!Область_печати</vt:lpstr>
      <vt:lpstr>'4-7 (без проекта)'!Область_печати</vt:lpstr>
      <vt:lpstr>'4-9'!Область_печати</vt:lpstr>
      <vt:lpstr>'4-9 (без проекта)'!Область_печати</vt:lpstr>
      <vt:lpstr>Оборудование!Область_печати</vt:lpstr>
      <vt:lpstr>Чувствительность!Область_печати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2025-04-02T11:38:03Z</dcterms:modified>
</cp:coreProperties>
</file>