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Práctica funciones matemáticas" sheetId="2" r:id="rId1"/>
    <sheet name="Práctica funciones lógicas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2" l="1" a="1"/>
  <c r="F28" i="2"/>
  <c r="F29" i="2" a="1"/>
  <c r="F29" i="2" s="1"/>
  <c r="F30" i="2" a="1"/>
  <c r="F30" i="2"/>
  <c r="F27" i="2" a="1"/>
  <c r="F27" i="2" s="1"/>
  <c r="E25" i="2"/>
  <c r="F23" i="2"/>
  <c r="F22" i="2"/>
  <c r="E20" i="2"/>
  <c r="E19" i="2"/>
  <c r="E16" i="2"/>
  <c r="E15" i="2"/>
  <c r="E14" i="2"/>
  <c r="F13" i="2"/>
  <c r="E13" i="2"/>
  <c r="E12" i="2"/>
  <c r="E11" i="2"/>
  <c r="M5" i="1"/>
  <c r="M6" i="1"/>
  <c r="M7" i="1"/>
  <c r="M8" i="1"/>
  <c r="M9" i="1"/>
  <c r="M10" i="1"/>
  <c r="M11" i="1"/>
  <c r="M12" i="1"/>
  <c r="M4" i="1"/>
  <c r="I5" i="1"/>
  <c r="I6" i="1"/>
  <c r="I7" i="1"/>
  <c r="I8" i="1"/>
  <c r="I9" i="1"/>
  <c r="I10" i="1"/>
  <c r="I11" i="1"/>
  <c r="I12" i="1"/>
  <c r="I4" i="1"/>
  <c r="E10" i="2"/>
  <c r="E9" i="2"/>
  <c r="E8" i="2"/>
  <c r="E7" i="2"/>
  <c r="E6" i="2"/>
  <c r="C48" i="1" l="1" a="1"/>
  <c r="C48" i="1" s="1"/>
  <c r="F54" i="1"/>
  <c r="P33" i="1" a="1"/>
  <c r="P33" i="1" s="1"/>
  <c r="P34" i="1" a="1"/>
  <c r="P34" i="1" s="1"/>
  <c r="P32" i="1" a="1"/>
  <c r="P32" i="1" s="1"/>
  <c r="P29" i="1" a="1"/>
  <c r="P29" i="1" s="1"/>
  <c r="P30" i="1" a="1"/>
  <c r="P30" i="1" s="1"/>
  <c r="P28" i="1" a="1"/>
  <c r="P28" i="1" s="1"/>
  <c r="O41" i="1"/>
  <c r="O37" i="1"/>
  <c r="M37" i="1"/>
  <c r="M38" i="1"/>
  <c r="M36" i="1"/>
  <c r="M33" i="1"/>
  <c r="M34" i="1"/>
  <c r="M32" i="1"/>
  <c r="M29" i="1"/>
  <c r="M30" i="1"/>
  <c r="M28" i="1"/>
  <c r="D28" i="1"/>
  <c r="D29" i="1"/>
  <c r="D30" i="1"/>
  <c r="D31" i="1"/>
  <c r="D32" i="1"/>
  <c r="D33" i="1"/>
  <c r="D34" i="1"/>
  <c r="D35" i="1"/>
  <c r="D36" i="1"/>
  <c r="D37" i="1"/>
  <c r="D27" i="1"/>
  <c r="M16" i="1"/>
  <c r="M17" i="1"/>
  <c r="M18" i="1"/>
  <c r="M19" i="1"/>
  <c r="M20" i="1"/>
  <c r="M21" i="1"/>
  <c r="M22" i="1"/>
  <c r="M23" i="1"/>
  <c r="M15" i="1"/>
  <c r="C5" i="1"/>
  <c r="C6" i="1"/>
  <c r="C7" i="1"/>
  <c r="C8" i="1"/>
  <c r="C9" i="1"/>
  <c r="C10" i="1"/>
  <c r="C4" i="1"/>
  <c r="I16" i="1"/>
  <c r="I17" i="1"/>
  <c r="I18" i="1"/>
  <c r="I19" i="1"/>
  <c r="I20" i="1"/>
  <c r="I21" i="1"/>
  <c r="I15" i="1"/>
  <c r="D16" i="1"/>
  <c r="D17" i="1"/>
  <c r="D18" i="1"/>
  <c r="D19" i="1"/>
  <c r="D20" i="1"/>
  <c r="D21" i="1"/>
  <c r="D15" i="1"/>
</calcChain>
</file>

<file path=xl/sharedStrings.xml><?xml version="1.0" encoding="utf-8"?>
<sst xmlns="http://schemas.openxmlformats.org/spreadsheetml/2006/main" count="226" uniqueCount="106">
  <si>
    <t>PRACTICA FUNCIONES LÓGICAS</t>
  </si>
  <si>
    <t>Artículos</t>
  </si>
  <si>
    <t>Monitor</t>
  </si>
  <si>
    <t>Teclado</t>
  </si>
  <si>
    <t>Windows</t>
  </si>
  <si>
    <t>Word</t>
  </si>
  <si>
    <t>Ratones</t>
  </si>
  <si>
    <t>Excel</t>
  </si>
  <si>
    <t>Access</t>
  </si>
  <si>
    <t>Categoría</t>
  </si>
  <si>
    <t>Periférico</t>
  </si>
  <si>
    <t>Software</t>
  </si>
  <si>
    <t>Los periféricos llevan un 6% descuento y el software un 5% de descuento</t>
  </si>
  <si>
    <t>Meses</t>
  </si>
  <si>
    <t>Ropa</t>
  </si>
  <si>
    <t>Agenda</t>
  </si>
  <si>
    <t>Papelería</t>
  </si>
  <si>
    <t>Camiseta</t>
  </si>
  <si>
    <t>Sartén</t>
  </si>
  <si>
    <t>Hogar</t>
  </si>
  <si>
    <t>Videoconsola</t>
  </si>
  <si>
    <t>Electrónica</t>
  </si>
  <si>
    <t>Muñeca</t>
  </si>
  <si>
    <t>Juguete</t>
  </si>
  <si>
    <t>Abrigo</t>
  </si>
  <si>
    <t>Mp3</t>
  </si>
  <si>
    <t>Sábanas</t>
  </si>
  <si>
    <t>Puzzle</t>
  </si>
  <si>
    <t>Sólo llevarán descuento de un 7% los artículos abrigo y puzzle el resto no llevarán  descuento</t>
  </si>
  <si>
    <t>Solo llevarán un 3% de descuento los monitores y ratones, siempre y cuando no se hallan comprado en Enero</t>
  </si>
  <si>
    <t>Productos Vendidos</t>
  </si>
  <si>
    <t>Almendra Ambrosia</t>
  </si>
  <si>
    <t>Oscuro</t>
  </si>
  <si>
    <t>Almendra Suprema</t>
  </si>
  <si>
    <t>Anacardo Suprema</t>
  </si>
  <si>
    <t>Arce de Mazapán</t>
  </si>
  <si>
    <t>Leche</t>
  </si>
  <si>
    <t>Avellana Amaretto</t>
  </si>
  <si>
    <t>Avellana Amarga</t>
  </si>
  <si>
    <t>Agridulce</t>
  </si>
  <si>
    <t>Avellana Moca</t>
  </si>
  <si>
    <t>Avellana Suprema</t>
  </si>
  <si>
    <t>Avellana Virgen</t>
  </si>
  <si>
    <t>Baya Agridulce</t>
  </si>
  <si>
    <t>Baya Dulce</t>
  </si>
  <si>
    <t>Tipo</t>
  </si>
  <si>
    <t>Julio</t>
  </si>
  <si>
    <t>Agosto</t>
  </si>
  <si>
    <t>Marzo</t>
  </si>
  <si>
    <t>Abril</t>
  </si>
  <si>
    <t>Mayo</t>
  </si>
  <si>
    <t>Si la compra no se ha efectuado en los meses de verano llevará un 3% de descuento, si se realizó en Julio un 5%, en el caso de Agosto un 7%</t>
  </si>
  <si>
    <t>Enero</t>
  </si>
  <si>
    <t>Octubre</t>
  </si>
  <si>
    <t>Diciembre</t>
  </si>
  <si>
    <t>Nº de ventas realizadas por cada tipo de bombón</t>
  </si>
  <si>
    <t>Promedio de ventas por cada tipo de bombón</t>
  </si>
  <si>
    <t>Total vendido por cada tipo de bombón</t>
  </si>
  <si>
    <t>Suma</t>
  </si>
  <si>
    <t>Promedio</t>
  </si>
  <si>
    <t>Valor más alto</t>
  </si>
  <si>
    <t>Valor más bajo</t>
  </si>
  <si>
    <t>Segundo valor más alto</t>
  </si>
  <si>
    <t>Tercer valor más bajo</t>
  </si>
  <si>
    <t>Producto de A12 a A15</t>
  </si>
  <si>
    <t>Total de celdas con números</t>
  </si>
  <si>
    <t>Producto</t>
  </si>
  <si>
    <t>Unidades</t>
  </si>
  <si>
    <t>Precio Unidad</t>
  </si>
  <si>
    <t>Ratón</t>
  </si>
  <si>
    <t>Ordenador</t>
  </si>
  <si>
    <t>Impresora</t>
  </si>
  <si>
    <t>Precio más alto según grupo de bombón</t>
  </si>
  <si>
    <t>Precio má bajo según grupo de bombón</t>
  </si>
  <si>
    <t>Los artículos de tipo Ropa llevarán un 3% de descuento, pero los abrigo llevarán un 4% de descuento; el resto de artículos no llevarán descuento</t>
  </si>
  <si>
    <t>FUNCIONES MATEMÁTICAS</t>
  </si>
  <si>
    <t>Total vendido por aquellos bombones de tipo oscuro siempre que se hayan vendido más de 10 unidades</t>
  </si>
  <si>
    <t>Total</t>
  </si>
  <si>
    <t>Nº de ventas realizadas de aquellos bombones de tipo oscuro siempre que se hayan vendido más de 10 unidades</t>
  </si>
  <si>
    <t>La fórmula deberá dar "Verdadero", si el valor indicado en B48 se encuentra entre los valores de A42:D46 y "falso" en caso contrario</t>
  </si>
  <si>
    <t>Dato</t>
  </si>
  <si>
    <t>Artículo</t>
  </si>
  <si>
    <t>Devuelve el número entero de B3</t>
  </si>
  <si>
    <t>Redondea el número de B3 con dos decimales</t>
  </si>
  <si>
    <t>Apartir de los datos de la columna I y J obtén con una sola fórmula el total a pagar</t>
  </si>
  <si>
    <t>Total de celdas con número y letra</t>
  </si>
  <si>
    <t>a</t>
  </si>
  <si>
    <t>b</t>
  </si>
  <si>
    <t>Con el rango (A3:A17)  averigua:</t>
  </si>
  <si>
    <t>Elevar al cubo el número de A16</t>
  </si>
  <si>
    <t>Con los datos de A19: A23</t>
  </si>
  <si>
    <t>Resto de la división de A3 entre A16</t>
  </si>
  <si>
    <t xml:space="preserve">Raiz cúbica del número de A12 </t>
  </si>
  <si>
    <t>Raiz cuadrada del número de A11</t>
  </si>
  <si>
    <t>Alumnos</t>
  </si>
  <si>
    <t>Notas</t>
  </si>
  <si>
    <t>Calificación: Para los alumnos cuya nota esté comprendida entre 0 y 4,9 será suspenso, entre 5 y 6: aprobado, entre 6,1 y 7: Bien, entre 7,1 y 8,5: Notable y entre 8,6 y 10: Sobresaliente</t>
  </si>
  <si>
    <t>César</t>
  </si>
  <si>
    <t>Marta</t>
  </si>
  <si>
    <t>Raquel</t>
  </si>
  <si>
    <t>Luisa</t>
  </si>
  <si>
    <t>Roberto</t>
  </si>
  <si>
    <t>José</t>
  </si>
  <si>
    <t>Pedro</t>
  </si>
  <si>
    <t>Sólo llevarán descuento de un 7% los artículos de tipo Monitor siempre que se hubieran vendido 5 o más unidades, el resto no llevarán  descuento</t>
  </si>
  <si>
    <t>A partir del rango H27:K32, determinar cuantos valores hay entre 0 y 25, entre 25 y 50, entre 50 y 75 y desde 75 hasta 100, según el rango E27:E30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</si>
</sst>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&quot;Pts&quot;"/>
    <numFmt numFmtId="165" formatCode="#,##0.00\ &quot;€&quot;"/>
  </numFmts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8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10" fillId="0" borderId="0" applyFont="0" applyFill="0" applyBorder="0" applyAlignment="0" applyProtection="0"/>
  </cellStyleXfs>
  <cellXfs count="7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165" fontId="5" fillId="0" borderId="0" xfId="0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8" fillId="3" borderId="1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0" xfId="0" applyBorder="1"/>
    <xf numFmtId="0" fontId="9" fillId="0" borderId="0" xfId="0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9" fontId="5" fillId="2" borderId="1" xfId="2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9" fontId="5" fillId="2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center"/>
    </xf>
  </cellXfs>
  <cellStyles count="3">
    <cellStyle name="Normal" xfId="0" builtinId="0"/>
    <cellStyle name="Normal_Hoja1" xfId="1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27" sqref="F27:F30"/>
    </sheetView>
  </sheetViews>
  <sheetFormatPr baseColWidth="10" defaultRowHeight="12.75" x14ac:dyDescent="0.2"/>
  <cols>
    <col min="4" max="4" width="32.7109375" customWidth="1"/>
    <col min="5" max="5" width="12.5703125" customWidth="1"/>
    <col min="10" max="10" width="14" customWidth="1"/>
  </cols>
  <sheetData>
    <row r="1" spans="1:10" ht="25.5" customHeight="1" x14ac:dyDescent="0.2">
      <c r="A1" s="56" t="s">
        <v>75</v>
      </c>
      <c r="B1" s="56"/>
      <c r="C1" s="56"/>
      <c r="D1" s="56"/>
      <c r="E1" s="56"/>
      <c r="F1" s="56"/>
      <c r="G1" s="56"/>
      <c r="H1" s="56"/>
      <c r="I1" s="56"/>
      <c r="J1" s="56"/>
    </row>
    <row r="3" spans="1:10" x14ac:dyDescent="0.2">
      <c r="A3">
        <v>135</v>
      </c>
      <c r="B3">
        <v>125.85599999999999</v>
      </c>
    </row>
    <row r="4" spans="1:10" x14ac:dyDescent="0.2">
      <c r="A4">
        <v>678</v>
      </c>
      <c r="D4" s="27" t="s">
        <v>88</v>
      </c>
      <c r="E4" s="25"/>
      <c r="H4" s="24" t="s">
        <v>66</v>
      </c>
      <c r="I4" s="24" t="s">
        <v>67</v>
      </c>
      <c r="J4" s="24" t="s">
        <v>68</v>
      </c>
    </row>
    <row r="5" spans="1:10" x14ac:dyDescent="0.2">
      <c r="A5">
        <v>234</v>
      </c>
      <c r="H5" s="24" t="s">
        <v>69</v>
      </c>
      <c r="I5" s="33">
        <v>3</v>
      </c>
      <c r="J5" s="33">
        <v>35</v>
      </c>
    </row>
    <row r="6" spans="1:10" x14ac:dyDescent="0.2">
      <c r="A6">
        <v>123</v>
      </c>
      <c r="D6" s="24" t="s">
        <v>58</v>
      </c>
      <c r="E6" s="25">
        <f>SUM(A3:A17)</f>
        <v>2018</v>
      </c>
      <c r="H6" s="24" t="s">
        <v>3</v>
      </c>
      <c r="I6" s="33">
        <v>3</v>
      </c>
      <c r="J6" s="33">
        <v>45</v>
      </c>
    </row>
    <row r="7" spans="1:10" x14ac:dyDescent="0.2">
      <c r="A7">
        <v>145</v>
      </c>
      <c r="D7" s="24" t="s">
        <v>59</v>
      </c>
      <c r="E7" s="25">
        <f>AVERAGE(A3:A17)</f>
        <v>134.53333333333333</v>
      </c>
      <c r="H7" s="24" t="s">
        <v>2</v>
      </c>
      <c r="I7" s="33">
        <v>1</v>
      </c>
      <c r="J7" s="33">
        <v>100</v>
      </c>
    </row>
    <row r="8" spans="1:10" x14ac:dyDescent="0.2">
      <c r="A8">
        <v>245</v>
      </c>
      <c r="D8" s="24" t="s">
        <v>60</v>
      </c>
      <c r="E8" s="25">
        <f>MAX(A3:A17)</f>
        <v>678</v>
      </c>
      <c r="H8" s="24" t="s">
        <v>70</v>
      </c>
      <c r="I8" s="33">
        <v>3</v>
      </c>
      <c r="J8" s="33">
        <v>700</v>
      </c>
    </row>
    <row r="9" spans="1:10" x14ac:dyDescent="0.2">
      <c r="A9">
        <v>28</v>
      </c>
      <c r="D9" s="24" t="s">
        <v>61</v>
      </c>
      <c r="E9" s="25">
        <f>MIN(A3:A17)</f>
        <v>1</v>
      </c>
      <c r="H9" s="24" t="s">
        <v>71</v>
      </c>
      <c r="I9" s="33">
        <v>5</v>
      </c>
      <c r="J9" s="33">
        <v>135</v>
      </c>
    </row>
    <row r="10" spans="1:10" x14ac:dyDescent="0.2">
      <c r="A10">
        <v>32</v>
      </c>
      <c r="D10" s="24" t="s">
        <v>62</v>
      </c>
      <c r="E10" s="25">
        <f>LARGE(A3:A17,2)</f>
        <v>245</v>
      </c>
    </row>
    <row r="11" spans="1:10" x14ac:dyDescent="0.2">
      <c r="A11">
        <v>64</v>
      </c>
      <c r="D11" s="24" t="s">
        <v>63</v>
      </c>
      <c r="E11" s="25">
        <f>SMALL(A3:A17,3)</f>
        <v>15</v>
      </c>
    </row>
    <row r="12" spans="1:10" x14ac:dyDescent="0.2">
      <c r="A12">
        <v>27</v>
      </c>
      <c r="D12" s="24" t="s">
        <v>64</v>
      </c>
      <c r="E12" s="25">
        <f>PRODUCT(A12:A15)</f>
        <v>6525360</v>
      </c>
    </row>
    <row r="13" spans="1:10" x14ac:dyDescent="0.2">
      <c r="A13">
        <v>212</v>
      </c>
      <c r="D13" s="48" t="s">
        <v>89</v>
      </c>
      <c r="E13" s="25">
        <f>POWER(A16,3)</f>
        <v>27</v>
      </c>
      <c r="F13" s="25">
        <f>A16^3</f>
        <v>27</v>
      </c>
    </row>
    <row r="14" spans="1:10" x14ac:dyDescent="0.2">
      <c r="A14">
        <v>15</v>
      </c>
      <c r="D14" s="48" t="s">
        <v>93</v>
      </c>
      <c r="E14" s="25">
        <f>SQRT(A11)</f>
        <v>8</v>
      </c>
    </row>
    <row r="15" spans="1:10" x14ac:dyDescent="0.2">
      <c r="A15">
        <v>76</v>
      </c>
      <c r="D15" s="48" t="s">
        <v>92</v>
      </c>
      <c r="E15" s="25">
        <f>A12^1/3</f>
        <v>9</v>
      </c>
    </row>
    <row r="16" spans="1:10" x14ac:dyDescent="0.2">
      <c r="A16">
        <v>3</v>
      </c>
      <c r="D16" s="48" t="s">
        <v>91</v>
      </c>
      <c r="E16" s="25">
        <f>MOD(A3,A16)</f>
        <v>0</v>
      </c>
    </row>
    <row r="17" spans="1:11" x14ac:dyDescent="0.2">
      <c r="A17">
        <v>1</v>
      </c>
      <c r="D17" s="41"/>
      <c r="E17" s="28"/>
    </row>
    <row r="18" spans="1:11" x14ac:dyDescent="0.2">
      <c r="D18" s="59" t="s">
        <v>90</v>
      </c>
      <c r="E18" s="60"/>
    </row>
    <row r="19" spans="1:11" x14ac:dyDescent="0.2">
      <c r="A19">
        <v>5</v>
      </c>
      <c r="D19" s="24" t="s">
        <v>65</v>
      </c>
      <c r="E19" s="25">
        <f>COUNT(A19:A23)</f>
        <v>3</v>
      </c>
    </row>
    <row r="20" spans="1:11" x14ac:dyDescent="0.2">
      <c r="A20">
        <v>27</v>
      </c>
      <c r="D20" s="39" t="s">
        <v>85</v>
      </c>
      <c r="E20" s="25">
        <f>COUNTA(A19:A23)</f>
        <v>5</v>
      </c>
    </row>
    <row r="21" spans="1:11" x14ac:dyDescent="0.2">
      <c r="A21" s="42" t="s">
        <v>86</v>
      </c>
    </row>
    <row r="22" spans="1:11" x14ac:dyDescent="0.2">
      <c r="A22">
        <v>7</v>
      </c>
      <c r="D22" s="54" t="s">
        <v>82</v>
      </c>
      <c r="E22" s="55"/>
      <c r="F22" s="25">
        <f>INT(B3)</f>
        <v>125</v>
      </c>
    </row>
    <row r="23" spans="1:11" x14ac:dyDescent="0.2">
      <c r="A23" s="42" t="s">
        <v>87</v>
      </c>
      <c r="D23" s="39" t="s">
        <v>83</v>
      </c>
      <c r="E23" s="24"/>
      <c r="F23" s="25">
        <f>ROUND(B3,2)</f>
        <v>125.86</v>
      </c>
    </row>
    <row r="24" spans="1:11" x14ac:dyDescent="0.2">
      <c r="H24" s="34"/>
    </row>
    <row r="25" spans="1:11" ht="38.25" x14ac:dyDescent="0.2">
      <c r="D25" s="40" t="s">
        <v>84</v>
      </c>
      <c r="E25" s="25">
        <f>SUMPRODUCT(I5:I9,J5:J9)</f>
        <v>3115</v>
      </c>
    </row>
    <row r="27" spans="1:11" ht="12.75" customHeight="1" x14ac:dyDescent="0.2">
      <c r="D27" s="57" t="s">
        <v>105</v>
      </c>
      <c r="E27" s="35">
        <v>25</v>
      </c>
      <c r="F27" s="25">
        <f t="array" ref="F27">FREQUENCY(H27:H32,E27:E32)</f>
        <v>4</v>
      </c>
      <c r="H27" s="32">
        <v>83</v>
      </c>
      <c r="I27" s="32">
        <v>25</v>
      </c>
      <c r="J27" s="32">
        <v>18</v>
      </c>
      <c r="K27" s="32">
        <v>61</v>
      </c>
    </row>
    <row r="28" spans="1:11" x14ac:dyDescent="0.2">
      <c r="D28" s="58"/>
      <c r="E28" s="35">
        <v>50</v>
      </c>
      <c r="F28" s="25">
        <f t="array" ref="F28">FREQUENCY(H28:H33,E28:E33)</f>
        <v>4</v>
      </c>
      <c r="H28" s="32">
        <v>8</v>
      </c>
      <c r="I28" s="32">
        <v>54</v>
      </c>
      <c r="J28" s="32">
        <v>84</v>
      </c>
      <c r="K28" s="32">
        <v>8</v>
      </c>
    </row>
    <row r="29" spans="1:11" x14ac:dyDescent="0.2">
      <c r="D29" s="58"/>
      <c r="E29" s="35">
        <v>75</v>
      </c>
      <c r="F29" s="25">
        <f t="array" ref="F29">FREQUENCY(H29:H34,E29:E34)</f>
        <v>3</v>
      </c>
      <c r="H29" s="32">
        <v>14</v>
      </c>
      <c r="I29" s="32">
        <v>3</v>
      </c>
      <c r="J29" s="32">
        <v>11</v>
      </c>
      <c r="K29" s="32">
        <v>81</v>
      </c>
    </row>
    <row r="30" spans="1:11" x14ac:dyDescent="0.2">
      <c r="D30" s="58"/>
      <c r="E30" s="35">
        <v>100</v>
      </c>
      <c r="F30" s="25">
        <f t="array" ref="F30">FREQUENCY(H30:H35,E30:E35)</f>
        <v>3</v>
      </c>
      <c r="H30" s="32">
        <v>8</v>
      </c>
      <c r="I30" s="32">
        <v>13</v>
      </c>
      <c r="J30" s="32">
        <v>37</v>
      </c>
      <c r="K30" s="32">
        <v>85</v>
      </c>
    </row>
    <row r="31" spans="1:11" x14ac:dyDescent="0.2">
      <c r="D31" s="58"/>
      <c r="H31" s="32">
        <v>11</v>
      </c>
      <c r="I31" s="32">
        <v>15</v>
      </c>
      <c r="J31" s="32">
        <v>31</v>
      </c>
      <c r="K31" s="32">
        <v>19</v>
      </c>
    </row>
    <row r="32" spans="1:11" x14ac:dyDescent="0.2">
      <c r="D32" s="36"/>
      <c r="H32" s="32">
        <v>88</v>
      </c>
      <c r="I32" s="32">
        <v>98</v>
      </c>
      <c r="J32" s="32">
        <v>80</v>
      </c>
      <c r="K32" s="32">
        <v>11</v>
      </c>
    </row>
  </sheetData>
  <mergeCells count="4">
    <mergeCell ref="D22:E22"/>
    <mergeCell ref="A1:J1"/>
    <mergeCell ref="D27:D31"/>
    <mergeCell ref="D18:E18"/>
  </mergeCells>
  <phoneticPr fontId="1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M4" sqref="M4:O12"/>
    </sheetView>
  </sheetViews>
  <sheetFormatPr baseColWidth="10" defaultRowHeight="12.75" x14ac:dyDescent="0.2"/>
  <cols>
    <col min="3" max="3" width="12.7109375" bestFit="1" customWidth="1"/>
    <col min="5" max="5" width="17.7109375" customWidth="1"/>
    <col min="6" max="6" width="12.7109375" bestFit="1" customWidth="1"/>
    <col min="9" max="9" width="26.28515625" customWidth="1"/>
    <col min="14" max="14" width="6" customWidth="1"/>
    <col min="16" max="16" width="11.42578125" customWidth="1"/>
  </cols>
  <sheetData>
    <row r="1" spans="1:17" ht="23.25" x14ac:dyDescent="0.3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48" customHeight="1" x14ac:dyDescent="0.2">
      <c r="A3" s="1" t="s">
        <v>1</v>
      </c>
      <c r="B3" s="1" t="s">
        <v>9</v>
      </c>
      <c r="C3" s="72" t="s">
        <v>12</v>
      </c>
      <c r="D3" s="72"/>
      <c r="E3" s="2"/>
      <c r="F3" s="26"/>
      <c r="G3" s="1" t="s">
        <v>81</v>
      </c>
      <c r="H3" s="1" t="s">
        <v>45</v>
      </c>
      <c r="I3" s="38" t="s">
        <v>28</v>
      </c>
      <c r="J3" s="13"/>
      <c r="K3" s="1" t="s">
        <v>81</v>
      </c>
      <c r="L3" s="1" t="s">
        <v>67</v>
      </c>
      <c r="M3" s="61" t="s">
        <v>104</v>
      </c>
      <c r="N3" s="76"/>
      <c r="O3" s="62"/>
      <c r="P3" s="2"/>
      <c r="Q3" s="2"/>
    </row>
    <row r="4" spans="1:17" x14ac:dyDescent="0.2">
      <c r="A4" s="3" t="s">
        <v>2</v>
      </c>
      <c r="B4" s="3" t="s">
        <v>10</v>
      </c>
      <c r="C4" s="73">
        <f>IF(B4="Periférico",6%,"5"%)</f>
        <v>0.06</v>
      </c>
      <c r="D4" s="73"/>
      <c r="E4" s="2"/>
      <c r="F4" s="2"/>
      <c r="G4" s="3" t="s">
        <v>15</v>
      </c>
      <c r="H4" s="3" t="s">
        <v>16</v>
      </c>
      <c r="I4" s="53" t="str">
        <f>IF(OR(G4="Abrigo",G4="Puzzle"),7%,"  ")</f>
        <v xml:space="preserve">  </v>
      </c>
      <c r="J4" s="29"/>
      <c r="K4" s="51" t="s">
        <v>2</v>
      </c>
      <c r="L4" s="52">
        <v>2</v>
      </c>
      <c r="M4" s="73" t="str">
        <f>IF(AND(K4="Monitor",L4&gt;5),7%," ")</f>
        <v xml:space="preserve"> </v>
      </c>
      <c r="N4" s="73"/>
      <c r="O4" s="73"/>
      <c r="P4" s="2"/>
      <c r="Q4" s="2"/>
    </row>
    <row r="5" spans="1:17" x14ac:dyDescent="0.2">
      <c r="A5" s="3" t="s">
        <v>3</v>
      </c>
      <c r="B5" s="3" t="s">
        <v>10</v>
      </c>
      <c r="C5" s="73">
        <f t="shared" ref="C5:C10" si="0">IF(B5="Periférico",6%,"5"%)</f>
        <v>0.06</v>
      </c>
      <c r="D5" s="73"/>
      <c r="E5" s="2"/>
      <c r="F5" s="2"/>
      <c r="G5" s="3" t="s">
        <v>17</v>
      </c>
      <c r="H5" s="3" t="s">
        <v>14</v>
      </c>
      <c r="I5" s="53" t="str">
        <f t="shared" ref="I5:I12" si="1">IF(OR(G5="Abrigo",G5="Puzzle"),7%,"  ")</f>
        <v xml:space="preserve">  </v>
      </c>
      <c r="J5" s="29"/>
      <c r="K5" s="51" t="s">
        <v>69</v>
      </c>
      <c r="L5" s="52">
        <v>5</v>
      </c>
      <c r="M5" s="73" t="str">
        <f t="shared" ref="M5:M12" si="2">IF(AND(K5="Monitor",L5&gt;5),7%," ")</f>
        <v xml:space="preserve"> </v>
      </c>
      <c r="N5" s="73"/>
      <c r="O5" s="73"/>
      <c r="P5" s="2"/>
      <c r="Q5" s="2"/>
    </row>
    <row r="6" spans="1:17" x14ac:dyDescent="0.2">
      <c r="A6" s="3" t="s">
        <v>4</v>
      </c>
      <c r="B6" s="3" t="s">
        <v>11</v>
      </c>
      <c r="C6" s="73">
        <f t="shared" si="0"/>
        <v>0.05</v>
      </c>
      <c r="D6" s="73"/>
      <c r="E6" s="2"/>
      <c r="F6" s="2"/>
      <c r="G6" s="3" t="s">
        <v>18</v>
      </c>
      <c r="H6" s="3" t="s">
        <v>19</v>
      </c>
      <c r="I6" s="53" t="str">
        <f t="shared" si="1"/>
        <v xml:space="preserve">  </v>
      </c>
      <c r="J6" s="29"/>
      <c r="K6" s="51" t="s">
        <v>2</v>
      </c>
      <c r="L6" s="52">
        <v>8</v>
      </c>
      <c r="M6" s="73">
        <f t="shared" si="2"/>
        <v>7.0000000000000007E-2</v>
      </c>
      <c r="N6" s="73"/>
      <c r="O6" s="73"/>
      <c r="P6" s="2"/>
      <c r="Q6" s="2"/>
    </row>
    <row r="7" spans="1:17" x14ac:dyDescent="0.2">
      <c r="A7" s="3" t="s">
        <v>5</v>
      </c>
      <c r="B7" s="3" t="s">
        <v>11</v>
      </c>
      <c r="C7" s="73">
        <f t="shared" si="0"/>
        <v>0.05</v>
      </c>
      <c r="D7" s="73"/>
      <c r="E7" s="2"/>
      <c r="F7" s="2"/>
      <c r="G7" s="3" t="s">
        <v>20</v>
      </c>
      <c r="H7" s="3" t="s">
        <v>21</v>
      </c>
      <c r="I7" s="53" t="str">
        <f t="shared" si="1"/>
        <v xml:space="preserve">  </v>
      </c>
      <c r="J7" s="29"/>
      <c r="K7" s="51" t="s">
        <v>3</v>
      </c>
      <c r="L7" s="52">
        <v>9</v>
      </c>
      <c r="M7" s="73" t="str">
        <f t="shared" si="2"/>
        <v xml:space="preserve"> </v>
      </c>
      <c r="N7" s="73"/>
      <c r="O7" s="73"/>
      <c r="P7" s="2"/>
      <c r="Q7" s="2"/>
    </row>
    <row r="8" spans="1:17" x14ac:dyDescent="0.2">
      <c r="A8" s="3" t="s">
        <v>6</v>
      </c>
      <c r="B8" s="3" t="s">
        <v>10</v>
      </c>
      <c r="C8" s="73">
        <f t="shared" si="0"/>
        <v>0.06</v>
      </c>
      <c r="D8" s="73"/>
      <c r="E8" s="2"/>
      <c r="F8" s="2"/>
      <c r="G8" s="3" t="s">
        <v>22</v>
      </c>
      <c r="H8" s="3" t="s">
        <v>23</v>
      </c>
      <c r="I8" s="53" t="str">
        <f t="shared" si="1"/>
        <v xml:space="preserve">  </v>
      </c>
      <c r="J8" s="29"/>
      <c r="K8" s="51" t="s">
        <v>69</v>
      </c>
      <c r="L8" s="52">
        <v>3</v>
      </c>
      <c r="M8" s="73" t="str">
        <f t="shared" si="2"/>
        <v xml:space="preserve"> </v>
      </c>
      <c r="N8" s="73"/>
      <c r="O8" s="73"/>
      <c r="P8" s="2"/>
      <c r="Q8" s="2"/>
    </row>
    <row r="9" spans="1:17" x14ac:dyDescent="0.2">
      <c r="A9" s="3" t="s">
        <v>7</v>
      </c>
      <c r="B9" s="3" t="s">
        <v>11</v>
      </c>
      <c r="C9" s="73">
        <f t="shared" si="0"/>
        <v>0.05</v>
      </c>
      <c r="D9" s="73"/>
      <c r="E9" s="2"/>
      <c r="F9" s="2"/>
      <c r="G9" s="3" t="s">
        <v>24</v>
      </c>
      <c r="H9" s="3" t="s">
        <v>14</v>
      </c>
      <c r="I9" s="53">
        <f t="shared" si="1"/>
        <v>7.0000000000000007E-2</v>
      </c>
      <c r="J9" s="29"/>
      <c r="K9" s="51" t="s">
        <v>2</v>
      </c>
      <c r="L9" s="52">
        <v>1</v>
      </c>
      <c r="M9" s="73" t="str">
        <f t="shared" si="2"/>
        <v xml:space="preserve"> </v>
      </c>
      <c r="N9" s="73"/>
      <c r="O9" s="73"/>
      <c r="P9" s="2"/>
      <c r="Q9" s="2"/>
    </row>
    <row r="10" spans="1:17" x14ac:dyDescent="0.2">
      <c r="A10" s="3" t="s">
        <v>8</v>
      </c>
      <c r="B10" s="3" t="s">
        <v>11</v>
      </c>
      <c r="C10" s="73">
        <f t="shared" si="0"/>
        <v>0.05</v>
      </c>
      <c r="D10" s="73"/>
      <c r="E10" s="2"/>
      <c r="F10" s="2"/>
      <c r="G10" s="3" t="s">
        <v>25</v>
      </c>
      <c r="H10" s="3" t="s">
        <v>21</v>
      </c>
      <c r="I10" s="53" t="str">
        <f t="shared" si="1"/>
        <v xml:space="preserve">  </v>
      </c>
      <c r="J10" s="29"/>
      <c r="K10" s="51" t="s">
        <v>3</v>
      </c>
      <c r="L10" s="52">
        <v>2</v>
      </c>
      <c r="M10" s="73" t="str">
        <f t="shared" si="2"/>
        <v xml:space="preserve"> </v>
      </c>
      <c r="N10" s="73"/>
      <c r="O10" s="73"/>
      <c r="P10" s="2"/>
      <c r="Q10" s="2"/>
    </row>
    <row r="11" spans="1:17" x14ac:dyDescent="0.2">
      <c r="A11" s="2"/>
      <c r="B11" s="2"/>
      <c r="C11" s="2"/>
      <c r="D11" s="2"/>
      <c r="E11" s="2"/>
      <c r="F11" s="2"/>
      <c r="G11" s="3" t="s">
        <v>26</v>
      </c>
      <c r="H11" s="3" t="s">
        <v>19</v>
      </c>
      <c r="I11" s="53" t="str">
        <f t="shared" si="1"/>
        <v xml:space="preserve">  </v>
      </c>
      <c r="J11" s="13"/>
      <c r="K11" s="51" t="s">
        <v>2</v>
      </c>
      <c r="L11" s="52">
        <v>1</v>
      </c>
      <c r="M11" s="73" t="str">
        <f t="shared" si="2"/>
        <v xml:space="preserve"> </v>
      </c>
      <c r="N11" s="73"/>
      <c r="O11" s="73"/>
      <c r="P11" s="2"/>
      <c r="Q11" s="2"/>
    </row>
    <row r="12" spans="1:17" x14ac:dyDescent="0.2">
      <c r="A12" s="2"/>
      <c r="B12" s="2"/>
      <c r="C12" s="2"/>
      <c r="D12" s="2"/>
      <c r="E12" s="2"/>
      <c r="F12" s="2"/>
      <c r="G12" s="3" t="s">
        <v>27</v>
      </c>
      <c r="H12" s="3" t="s">
        <v>23</v>
      </c>
      <c r="I12" s="53">
        <f t="shared" si="1"/>
        <v>7.0000000000000007E-2</v>
      </c>
      <c r="J12" s="29"/>
      <c r="K12" s="51" t="s">
        <v>2</v>
      </c>
      <c r="L12" s="52">
        <v>12</v>
      </c>
      <c r="M12" s="73">
        <f t="shared" si="2"/>
        <v>7.0000000000000007E-2</v>
      </c>
      <c r="N12" s="73"/>
      <c r="O12" s="73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70.5" customHeight="1" x14ac:dyDescent="0.2">
      <c r="A14" s="1" t="s">
        <v>1</v>
      </c>
      <c r="B14" s="1" t="s">
        <v>9</v>
      </c>
      <c r="C14" s="1" t="s">
        <v>13</v>
      </c>
      <c r="D14" s="72" t="s">
        <v>51</v>
      </c>
      <c r="E14" s="72"/>
      <c r="F14" s="2"/>
      <c r="G14" s="1" t="s">
        <v>94</v>
      </c>
      <c r="H14" s="1" t="s">
        <v>95</v>
      </c>
      <c r="I14" s="47" t="s">
        <v>96</v>
      </c>
      <c r="J14" s="44"/>
      <c r="K14" s="1" t="s">
        <v>81</v>
      </c>
      <c r="L14" s="1" t="s">
        <v>45</v>
      </c>
      <c r="M14" s="75" t="s">
        <v>74</v>
      </c>
      <c r="N14" s="75"/>
      <c r="O14" s="75"/>
    </row>
    <row r="15" spans="1:17" x14ac:dyDescent="0.2">
      <c r="A15" s="3" t="s">
        <v>2</v>
      </c>
      <c r="B15" s="3" t="s">
        <v>10</v>
      </c>
      <c r="C15" s="4" t="s">
        <v>46</v>
      </c>
      <c r="D15" s="73">
        <f>IF(C15="julio",5%,IF(C15="agosto",7%,3%))</f>
        <v>0.05</v>
      </c>
      <c r="E15" s="73"/>
      <c r="F15" s="2"/>
      <c r="G15" s="49" t="s">
        <v>97</v>
      </c>
      <c r="H15" s="50">
        <v>3.5</v>
      </c>
      <c r="I15" s="25" t="str">
        <f>IF(H15&lt;=4.9,"suspenso",IF(H15&lt;=6,"aprobado",IF(H15&lt;=7,"Bien",IF(H15&lt;=8.5,"Notable","Sobresaliente"))))</f>
        <v>suspenso</v>
      </c>
      <c r="J15" s="43"/>
      <c r="K15" s="3" t="s">
        <v>15</v>
      </c>
      <c r="L15" s="3" t="s">
        <v>16</v>
      </c>
      <c r="M15" s="73" t="str">
        <f>IF(K15="Abrigo",4%,IF(L15="Ropa",3%," "))</f>
        <v xml:space="preserve"> </v>
      </c>
      <c r="N15" s="73"/>
      <c r="O15" s="73"/>
    </row>
    <row r="16" spans="1:17" x14ac:dyDescent="0.2">
      <c r="A16" s="3" t="s">
        <v>3</v>
      </c>
      <c r="B16" s="3" t="s">
        <v>10</v>
      </c>
      <c r="C16" s="4" t="s">
        <v>47</v>
      </c>
      <c r="D16" s="73">
        <f t="shared" ref="D16:D21" si="3">IF(C16="julio",5%,IF(C16="agosto",7%,3%))</f>
        <v>7.0000000000000007E-2</v>
      </c>
      <c r="E16" s="73"/>
      <c r="F16" s="2"/>
      <c r="G16" s="49" t="s">
        <v>98</v>
      </c>
      <c r="H16" s="50">
        <v>9</v>
      </c>
      <c r="I16" s="25" t="str">
        <f t="shared" ref="I16:I21" si="4">IF(H16&lt;=4.9,"suspenso",IF(H16&lt;=6,"aprobado",IF(H16&lt;=7,"Bien",IF(H16&lt;=8.5,"Notable","Sobresaliente"))))</f>
        <v>Sobresaliente</v>
      </c>
      <c r="J16" s="43"/>
      <c r="K16" s="3" t="s">
        <v>17</v>
      </c>
      <c r="L16" s="3" t="s">
        <v>14</v>
      </c>
      <c r="M16" s="73">
        <f t="shared" ref="M16:M23" si="5">IF(K16="Abrigo",4%,IF(L16="Ropa",3%," "))</f>
        <v>0.03</v>
      </c>
      <c r="N16" s="73"/>
      <c r="O16" s="73"/>
    </row>
    <row r="17" spans="1:17" x14ac:dyDescent="0.2">
      <c r="A17" s="3" t="s">
        <v>4</v>
      </c>
      <c r="B17" s="3" t="s">
        <v>11</v>
      </c>
      <c r="C17" s="4" t="s">
        <v>48</v>
      </c>
      <c r="D17" s="73">
        <f t="shared" si="3"/>
        <v>0.03</v>
      </c>
      <c r="E17" s="73"/>
      <c r="F17" s="2"/>
      <c r="G17" s="49" t="s">
        <v>99</v>
      </c>
      <c r="H17" s="50">
        <v>6.8</v>
      </c>
      <c r="I17" s="25" t="str">
        <f t="shared" si="4"/>
        <v>Bien</v>
      </c>
      <c r="J17" s="43"/>
      <c r="K17" s="3" t="s">
        <v>18</v>
      </c>
      <c r="L17" s="3" t="s">
        <v>19</v>
      </c>
      <c r="M17" s="73" t="str">
        <f t="shared" si="5"/>
        <v xml:space="preserve"> </v>
      </c>
      <c r="N17" s="73"/>
      <c r="O17" s="73"/>
    </row>
    <row r="18" spans="1:17" x14ac:dyDescent="0.2">
      <c r="A18" s="3" t="s">
        <v>5</v>
      </c>
      <c r="B18" s="3" t="s">
        <v>11</v>
      </c>
      <c r="C18" s="4" t="s">
        <v>46</v>
      </c>
      <c r="D18" s="73">
        <f t="shared" si="3"/>
        <v>0.05</v>
      </c>
      <c r="E18" s="73"/>
      <c r="F18" s="2"/>
      <c r="G18" s="49" t="s">
        <v>100</v>
      </c>
      <c r="H18" s="50">
        <v>7.9</v>
      </c>
      <c r="I18" s="25" t="str">
        <f t="shared" si="4"/>
        <v>Notable</v>
      </c>
      <c r="J18" s="43"/>
      <c r="K18" s="3" t="s">
        <v>20</v>
      </c>
      <c r="L18" s="3" t="s">
        <v>21</v>
      </c>
      <c r="M18" s="73" t="str">
        <f t="shared" si="5"/>
        <v xml:space="preserve"> </v>
      </c>
      <c r="N18" s="73"/>
      <c r="O18" s="73"/>
    </row>
    <row r="19" spans="1:17" x14ac:dyDescent="0.2">
      <c r="A19" s="3" t="s">
        <v>6</v>
      </c>
      <c r="B19" s="3" t="s">
        <v>10</v>
      </c>
      <c r="C19" s="4" t="s">
        <v>49</v>
      </c>
      <c r="D19" s="73">
        <f t="shared" si="3"/>
        <v>0.03</v>
      </c>
      <c r="E19" s="73"/>
      <c r="F19" s="2"/>
      <c r="G19" s="49" t="s">
        <v>101</v>
      </c>
      <c r="H19" s="50">
        <v>2</v>
      </c>
      <c r="I19" s="25" t="str">
        <f t="shared" si="4"/>
        <v>suspenso</v>
      </c>
      <c r="J19" s="43"/>
      <c r="K19" s="3" t="s">
        <v>22</v>
      </c>
      <c r="L19" s="3" t="s">
        <v>23</v>
      </c>
      <c r="M19" s="73" t="str">
        <f t="shared" si="5"/>
        <v xml:space="preserve"> </v>
      </c>
      <c r="N19" s="73"/>
      <c r="O19" s="73"/>
    </row>
    <row r="20" spans="1:17" x14ac:dyDescent="0.2">
      <c r="A20" s="3" t="s">
        <v>7</v>
      </c>
      <c r="B20" s="3" t="s">
        <v>11</v>
      </c>
      <c r="C20" s="4" t="s">
        <v>50</v>
      </c>
      <c r="D20" s="73">
        <f t="shared" si="3"/>
        <v>0.03</v>
      </c>
      <c r="E20" s="73"/>
      <c r="F20" s="2"/>
      <c r="G20" s="49" t="s">
        <v>102</v>
      </c>
      <c r="H20" s="50">
        <v>5.2</v>
      </c>
      <c r="I20" s="25" t="str">
        <f t="shared" si="4"/>
        <v>aprobado</v>
      </c>
      <c r="J20" s="43"/>
      <c r="K20" s="3" t="s">
        <v>24</v>
      </c>
      <c r="L20" s="3" t="s">
        <v>14</v>
      </c>
      <c r="M20" s="73">
        <f t="shared" si="5"/>
        <v>0.04</v>
      </c>
      <c r="N20" s="73"/>
      <c r="O20" s="73"/>
    </row>
    <row r="21" spans="1:17" x14ac:dyDescent="0.2">
      <c r="A21" s="3" t="s">
        <v>8</v>
      </c>
      <c r="B21" s="3" t="s">
        <v>11</v>
      </c>
      <c r="C21" s="4" t="s">
        <v>47</v>
      </c>
      <c r="D21" s="73">
        <f t="shared" si="3"/>
        <v>7.0000000000000007E-2</v>
      </c>
      <c r="E21" s="73"/>
      <c r="F21" s="2"/>
      <c r="G21" s="49" t="s">
        <v>103</v>
      </c>
      <c r="H21" s="50">
        <v>8.4</v>
      </c>
      <c r="I21" s="25" t="str">
        <f t="shared" si="4"/>
        <v>Notable</v>
      </c>
      <c r="J21" s="43"/>
      <c r="K21" s="3" t="s">
        <v>25</v>
      </c>
      <c r="L21" s="3" t="s">
        <v>21</v>
      </c>
      <c r="M21" s="73" t="str">
        <f t="shared" si="5"/>
        <v xml:space="preserve"> </v>
      </c>
      <c r="N21" s="73"/>
      <c r="O21" s="73"/>
    </row>
    <row r="22" spans="1:17" x14ac:dyDescent="0.2">
      <c r="A22" s="2"/>
      <c r="B22" s="2"/>
      <c r="C22" s="2"/>
      <c r="D22" s="2"/>
      <c r="E22" s="2"/>
      <c r="F22" s="2"/>
      <c r="J22" s="44"/>
      <c r="K22" s="3" t="s">
        <v>26</v>
      </c>
      <c r="L22" s="3" t="s">
        <v>19</v>
      </c>
      <c r="M22" s="73" t="str">
        <f t="shared" si="5"/>
        <v xml:space="preserve"> </v>
      </c>
      <c r="N22" s="73"/>
      <c r="O22" s="73"/>
    </row>
    <row r="23" spans="1:17" x14ac:dyDescent="0.2">
      <c r="A23" s="2"/>
      <c r="B23" s="2"/>
      <c r="C23" s="2"/>
      <c r="D23" s="2"/>
      <c r="E23" s="2"/>
      <c r="F23" s="2"/>
      <c r="J23" s="43"/>
      <c r="K23" s="3" t="s">
        <v>27</v>
      </c>
      <c r="L23" s="3" t="s">
        <v>23</v>
      </c>
      <c r="M23" s="73" t="str">
        <f t="shared" si="5"/>
        <v xml:space="preserve"> </v>
      </c>
      <c r="N23" s="73"/>
      <c r="O23" s="73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66" customHeight="1" x14ac:dyDescent="0.2">
      <c r="A26" s="1" t="s">
        <v>1</v>
      </c>
      <c r="B26" s="1" t="s">
        <v>9</v>
      </c>
      <c r="C26" s="1" t="s">
        <v>13</v>
      </c>
      <c r="D26" s="72" t="s">
        <v>29</v>
      </c>
      <c r="E26" s="72"/>
      <c r="F26" s="2"/>
      <c r="G26" s="1" t="s">
        <v>30</v>
      </c>
      <c r="H26" s="1" t="s">
        <v>67</v>
      </c>
      <c r="I26" s="1" t="s">
        <v>45</v>
      </c>
      <c r="J26" s="1" t="s">
        <v>77</v>
      </c>
      <c r="K26" s="12"/>
      <c r="L26" s="13"/>
      <c r="M26" s="2"/>
      <c r="N26" s="2"/>
      <c r="O26" s="2"/>
      <c r="P26" s="2"/>
      <c r="Q26" s="2"/>
    </row>
    <row r="27" spans="1:17" ht="22.5" customHeight="1" x14ac:dyDescent="0.2">
      <c r="A27" s="3" t="s">
        <v>2</v>
      </c>
      <c r="B27" s="3" t="s">
        <v>10</v>
      </c>
      <c r="C27" s="4" t="s">
        <v>52</v>
      </c>
      <c r="D27" s="73" t="str">
        <f>IF(AND(OR(A27="Monitor",A27="Ratones"),C27&lt;&gt;"Enero"),3%," ")</f>
        <v xml:space="preserve"> </v>
      </c>
      <c r="E27" s="73"/>
      <c r="F27" s="2"/>
      <c r="G27" s="5" t="s">
        <v>31</v>
      </c>
      <c r="H27" s="6">
        <v>15</v>
      </c>
      <c r="I27" s="6" t="s">
        <v>32</v>
      </c>
      <c r="J27" s="7">
        <v>15.025302609594556</v>
      </c>
      <c r="K27" s="30"/>
      <c r="L27" s="61" t="s">
        <v>57</v>
      </c>
      <c r="M27" s="62"/>
      <c r="N27" s="12"/>
      <c r="O27" s="72" t="s">
        <v>72</v>
      </c>
      <c r="P27" s="72"/>
      <c r="Q27" s="46"/>
    </row>
    <row r="28" spans="1:17" ht="22.5" x14ac:dyDescent="0.2">
      <c r="A28" s="3" t="s">
        <v>3</v>
      </c>
      <c r="B28" s="3" t="s">
        <v>10</v>
      </c>
      <c r="C28" s="4" t="s">
        <v>46</v>
      </c>
      <c r="D28" s="73" t="str">
        <f t="shared" ref="D28:D37" si="6">IF(AND(OR(A28="Monitor",A28="Ratones"),C28&lt;&gt;"Enero"),3%," ")</f>
        <v xml:space="preserve"> </v>
      </c>
      <c r="E28" s="73"/>
      <c r="F28" s="2"/>
      <c r="G28" s="5" t="s">
        <v>33</v>
      </c>
      <c r="H28" s="6">
        <v>3</v>
      </c>
      <c r="I28" s="6" t="s">
        <v>32</v>
      </c>
      <c r="J28" s="7">
        <v>21.636435757816162</v>
      </c>
      <c r="K28" s="11"/>
      <c r="L28" s="3" t="s">
        <v>32</v>
      </c>
      <c r="M28" s="8">
        <f>SUMIF($I$27:$I$38,L28,$J$27:$J$38)</f>
        <v>157.01441227026311</v>
      </c>
      <c r="N28" s="14"/>
      <c r="O28" s="3" t="s">
        <v>32</v>
      </c>
      <c r="P28" s="8">
        <f t="array" ref="P28">MAX(IF($I$27:$I$38=O28,$J$27:$J$38))</f>
        <v>86.545743031264649</v>
      </c>
      <c r="Q28" s="14"/>
    </row>
    <row r="29" spans="1:17" ht="22.5" x14ac:dyDescent="0.2">
      <c r="A29" s="3" t="s">
        <v>4</v>
      </c>
      <c r="B29" s="3" t="s">
        <v>11</v>
      </c>
      <c r="C29" s="4" t="s">
        <v>52</v>
      </c>
      <c r="D29" s="73" t="str">
        <f t="shared" si="6"/>
        <v xml:space="preserve"> </v>
      </c>
      <c r="E29" s="73"/>
      <c r="F29" s="2"/>
      <c r="G29" s="5" t="s">
        <v>34</v>
      </c>
      <c r="H29" s="6">
        <v>12</v>
      </c>
      <c r="I29" s="6" t="s">
        <v>32</v>
      </c>
      <c r="J29" s="7">
        <v>86.545743031264649</v>
      </c>
      <c r="K29" s="11"/>
      <c r="L29" s="3" t="s">
        <v>36</v>
      </c>
      <c r="M29" s="8">
        <f t="shared" ref="M29:M30" si="7">SUMIF($I$27:$I$38,L29,$J$27:$J$38)</f>
        <v>477.4981068118712</v>
      </c>
      <c r="N29" s="14"/>
      <c r="O29" s="3" t="s">
        <v>36</v>
      </c>
      <c r="P29" s="8">
        <f t="array" ref="P29">MAX(IF($I$27:$I$38=O29,$J$27:$J$38))</f>
        <v>265.04633803324799</v>
      </c>
      <c r="Q29" s="14"/>
    </row>
    <row r="30" spans="1:17" ht="22.5" x14ac:dyDescent="0.2">
      <c r="A30" s="3" t="s">
        <v>5</v>
      </c>
      <c r="B30" s="3" t="s">
        <v>11</v>
      </c>
      <c r="C30" s="4" t="s">
        <v>50</v>
      </c>
      <c r="D30" s="73" t="str">
        <f t="shared" si="6"/>
        <v xml:space="preserve"> </v>
      </c>
      <c r="E30" s="73"/>
      <c r="F30" s="2"/>
      <c r="G30" s="5" t="s">
        <v>35</v>
      </c>
      <c r="H30" s="6">
        <v>6</v>
      </c>
      <c r="I30" s="6" t="s">
        <v>36</v>
      </c>
      <c r="J30" s="7">
        <v>265.04633803324799</v>
      </c>
      <c r="K30" s="11"/>
      <c r="L30" s="3" t="s">
        <v>39</v>
      </c>
      <c r="M30" s="8">
        <f t="shared" si="7"/>
        <v>21.973002536271078</v>
      </c>
      <c r="N30" s="14"/>
      <c r="O30" s="3" t="s">
        <v>39</v>
      </c>
      <c r="P30" s="8">
        <f t="array" ref="P30">MAX(IF($I$27:$I$38=O30,$J$27:$J$38))</f>
        <v>15.025302609594556</v>
      </c>
      <c r="Q30" s="14"/>
    </row>
    <row r="31" spans="1:17" ht="22.5" customHeight="1" x14ac:dyDescent="0.2">
      <c r="A31" s="3" t="s">
        <v>6</v>
      </c>
      <c r="B31" s="3" t="s">
        <v>10</v>
      </c>
      <c r="C31" s="4" t="s">
        <v>54</v>
      </c>
      <c r="D31" s="73">
        <f t="shared" si="6"/>
        <v>0.03</v>
      </c>
      <c r="E31" s="73"/>
      <c r="F31" s="2"/>
      <c r="G31" s="5" t="s">
        <v>37</v>
      </c>
      <c r="H31" s="6">
        <v>12</v>
      </c>
      <c r="I31" s="6" t="s">
        <v>36</v>
      </c>
      <c r="J31" s="7">
        <v>86.545743031264649</v>
      </c>
      <c r="K31" s="11"/>
      <c r="L31" s="61" t="s">
        <v>56</v>
      </c>
      <c r="M31" s="62"/>
      <c r="N31" s="12"/>
      <c r="O31" s="72" t="s">
        <v>73</v>
      </c>
      <c r="P31" s="72"/>
      <c r="Q31" s="46"/>
    </row>
    <row r="32" spans="1:17" ht="22.5" x14ac:dyDescent="0.2">
      <c r="A32" s="3" t="s">
        <v>7</v>
      </c>
      <c r="B32" s="3" t="s">
        <v>11</v>
      </c>
      <c r="C32" s="4" t="s">
        <v>52</v>
      </c>
      <c r="D32" s="73" t="str">
        <f t="shared" si="6"/>
        <v xml:space="preserve"> </v>
      </c>
      <c r="E32" s="73"/>
      <c r="F32" s="2"/>
      <c r="G32" s="5" t="s">
        <v>38</v>
      </c>
      <c r="H32" s="6">
        <v>8</v>
      </c>
      <c r="I32" s="6" t="s">
        <v>39</v>
      </c>
      <c r="J32" s="7">
        <v>15.025302609594556</v>
      </c>
      <c r="K32" s="11"/>
      <c r="L32" s="3" t="s">
        <v>32</v>
      </c>
      <c r="M32" s="8">
        <f>AVERAGEIF($I$27:$I$38,L32,$J$27:$J$38)</f>
        <v>39.253603067565777</v>
      </c>
      <c r="N32" s="14"/>
      <c r="O32" s="3" t="s">
        <v>32</v>
      </c>
      <c r="P32" s="8">
        <f t="array" ref="P32">MIN(IF($I$27:$I$38=O32,$J$27:$J$38))</f>
        <v>15.025302609594556</v>
      </c>
      <c r="Q32" s="14"/>
    </row>
    <row r="33" spans="1:18" x14ac:dyDescent="0.2">
      <c r="A33" s="3" t="s">
        <v>8</v>
      </c>
      <c r="B33" s="3" t="s">
        <v>11</v>
      </c>
      <c r="C33" s="4" t="s">
        <v>53</v>
      </c>
      <c r="D33" s="73" t="str">
        <f t="shared" si="6"/>
        <v xml:space="preserve"> </v>
      </c>
      <c r="E33" s="73"/>
      <c r="F33" s="2"/>
      <c r="G33" s="5" t="s">
        <v>40</v>
      </c>
      <c r="H33" s="6">
        <v>12</v>
      </c>
      <c r="I33" s="6" t="s">
        <v>36</v>
      </c>
      <c r="J33" s="7">
        <v>21.636435757816162</v>
      </c>
      <c r="K33" s="11"/>
      <c r="L33" s="3" t="s">
        <v>36</v>
      </c>
      <c r="M33" s="8">
        <f t="shared" ref="M33:M34" si="8">AVERAGEIF($I$27:$I$38,L33,$J$27:$J$38)</f>
        <v>79.583017801978528</v>
      </c>
      <c r="N33" s="14"/>
      <c r="O33" s="3" t="s">
        <v>36</v>
      </c>
      <c r="P33" s="8">
        <f t="array" ref="P33">MIN(IF($I$27:$I$38=O33,$J$27:$J$38))</f>
        <v>3.756325652398639</v>
      </c>
      <c r="Q33" s="14"/>
    </row>
    <row r="34" spans="1:18" ht="22.5" x14ac:dyDescent="0.2">
      <c r="A34" s="3" t="s">
        <v>2</v>
      </c>
      <c r="B34" s="3" t="s">
        <v>10</v>
      </c>
      <c r="C34" s="9" t="s">
        <v>50</v>
      </c>
      <c r="D34" s="73">
        <f t="shared" si="6"/>
        <v>0.03</v>
      </c>
      <c r="E34" s="73"/>
      <c r="F34" s="2"/>
      <c r="G34" s="5" t="s">
        <v>41</v>
      </c>
      <c r="H34" s="6">
        <v>15</v>
      </c>
      <c r="I34" s="6" t="s">
        <v>32</v>
      </c>
      <c r="J34" s="7">
        <v>33.806930871587753</v>
      </c>
      <c r="K34" s="11"/>
      <c r="L34" s="3" t="s">
        <v>39</v>
      </c>
      <c r="M34" s="8">
        <f t="shared" si="8"/>
        <v>10.986501268135539</v>
      </c>
      <c r="N34" s="14"/>
      <c r="O34" s="3" t="s">
        <v>39</v>
      </c>
      <c r="P34" s="8">
        <f t="array" ref="P34">MIN(IF($I$27:$I$38=O34,$J$27:$J$38))</f>
        <v>6.9476999266765231</v>
      </c>
      <c r="Q34" s="14"/>
    </row>
    <row r="35" spans="1:18" ht="31.5" customHeight="1" x14ac:dyDescent="0.2">
      <c r="A35" s="3" t="s">
        <v>7</v>
      </c>
      <c r="B35" s="3" t="s">
        <v>11</v>
      </c>
      <c r="C35" s="9" t="s">
        <v>49</v>
      </c>
      <c r="D35" s="73" t="str">
        <f t="shared" si="6"/>
        <v xml:space="preserve"> </v>
      </c>
      <c r="E35" s="73"/>
      <c r="F35" s="2"/>
      <c r="G35" s="5" t="s">
        <v>42</v>
      </c>
      <c r="H35" s="6">
        <v>8</v>
      </c>
      <c r="I35" s="6" t="s">
        <v>36</v>
      </c>
      <c r="J35" s="7">
        <v>40.412053898765521</v>
      </c>
      <c r="K35" s="11"/>
      <c r="L35" s="61" t="s">
        <v>55</v>
      </c>
      <c r="M35" s="62"/>
      <c r="N35" s="12"/>
      <c r="O35" s="2"/>
    </row>
    <row r="36" spans="1:18" ht="22.5" customHeight="1" x14ac:dyDescent="0.2">
      <c r="A36" s="3" t="s">
        <v>6</v>
      </c>
      <c r="B36" s="3" t="s">
        <v>10</v>
      </c>
      <c r="C36" s="9" t="s">
        <v>52</v>
      </c>
      <c r="D36" s="73" t="str">
        <f t="shared" si="6"/>
        <v xml:space="preserve"> </v>
      </c>
      <c r="E36" s="73"/>
      <c r="F36" s="2"/>
      <c r="G36" s="5" t="s">
        <v>43</v>
      </c>
      <c r="H36" s="6">
        <v>6</v>
      </c>
      <c r="I36" s="6" t="s">
        <v>39</v>
      </c>
      <c r="J36" s="7">
        <v>6.9476999266765231</v>
      </c>
      <c r="K36" s="11"/>
      <c r="L36" s="3" t="s">
        <v>32</v>
      </c>
      <c r="M36" s="8">
        <f>COUNTIF($I$27:$I$38,L36)</f>
        <v>4</v>
      </c>
      <c r="N36" s="14"/>
      <c r="O36" s="63" t="s">
        <v>76</v>
      </c>
      <c r="P36" s="64"/>
      <c r="Q36" s="64"/>
      <c r="R36" s="65"/>
    </row>
    <row r="37" spans="1:18" x14ac:dyDescent="0.2">
      <c r="A37" s="3" t="s">
        <v>6</v>
      </c>
      <c r="B37" s="3" t="s">
        <v>10</v>
      </c>
      <c r="C37" s="9" t="s">
        <v>48</v>
      </c>
      <c r="D37" s="73">
        <f t="shared" si="6"/>
        <v>0.03</v>
      </c>
      <c r="E37" s="73"/>
      <c r="F37" s="2"/>
      <c r="G37" s="5" t="s">
        <v>44</v>
      </c>
      <c r="H37" s="6">
        <v>30</v>
      </c>
      <c r="I37" s="6" t="s">
        <v>36</v>
      </c>
      <c r="J37" s="7">
        <v>3.756325652398639</v>
      </c>
      <c r="K37" s="11"/>
      <c r="L37" s="3" t="s">
        <v>36</v>
      </c>
      <c r="M37" s="8">
        <f t="shared" ref="M37:M38" si="9">COUNTIF($I$27:$I$38,L37)</f>
        <v>6</v>
      </c>
      <c r="N37" s="14"/>
      <c r="O37" s="8">
        <f>SUMIFS($J$27:$J$38,$I$27:$I$38,"oscuro",$H$27:$H$38,"&gt;10")</f>
        <v>135.37797651244696</v>
      </c>
      <c r="P37" s="14"/>
      <c r="Q37" s="2"/>
    </row>
    <row r="38" spans="1:18" x14ac:dyDescent="0.2">
      <c r="A38" s="2"/>
      <c r="B38" s="2"/>
      <c r="C38" s="2"/>
      <c r="D38" s="2"/>
      <c r="E38" s="2"/>
      <c r="F38" s="2"/>
      <c r="G38" s="5" t="s">
        <v>44</v>
      </c>
      <c r="H38" s="6">
        <v>15</v>
      </c>
      <c r="I38" s="6" t="s">
        <v>36</v>
      </c>
      <c r="J38" s="7">
        <v>60.101210438378224</v>
      </c>
      <c r="K38" s="11"/>
      <c r="L38" s="3" t="s">
        <v>39</v>
      </c>
      <c r="M38" s="8">
        <f t="shared" si="9"/>
        <v>2</v>
      </c>
      <c r="N38" s="14"/>
      <c r="O38" s="2"/>
      <c r="P38" s="2"/>
      <c r="Q38" s="2"/>
    </row>
    <row r="39" spans="1:18" ht="22.5" customHeight="1" x14ac:dyDescent="0.2">
      <c r="A39" s="74" t="s">
        <v>79</v>
      </c>
      <c r="B39" s="74"/>
      <c r="C39" s="74"/>
      <c r="D39" s="74"/>
      <c r="E39" s="2"/>
      <c r="F39" s="2"/>
      <c r="G39" s="11"/>
      <c r="H39" s="20"/>
      <c r="I39" s="20"/>
      <c r="J39" s="15"/>
      <c r="K39" s="11"/>
      <c r="L39" s="2"/>
      <c r="M39" s="2"/>
      <c r="N39" s="2"/>
      <c r="O39" s="66" t="s">
        <v>78</v>
      </c>
      <c r="P39" s="67"/>
      <c r="Q39" s="67"/>
      <c r="R39" s="68"/>
    </row>
    <row r="40" spans="1:18" ht="17.25" customHeight="1" x14ac:dyDescent="0.2">
      <c r="A40" s="74"/>
      <c r="B40" s="74"/>
      <c r="C40" s="74"/>
      <c r="D40" s="74"/>
      <c r="E40" s="10"/>
      <c r="F40" s="10"/>
      <c r="G40" s="18"/>
      <c r="H40" s="21"/>
      <c r="I40" s="21"/>
      <c r="J40" s="16"/>
      <c r="K40" s="18"/>
      <c r="L40" s="10"/>
      <c r="M40" s="10"/>
      <c r="N40" s="10"/>
      <c r="O40" s="69"/>
      <c r="P40" s="70"/>
      <c r="Q40" s="70"/>
      <c r="R40" s="71"/>
    </row>
    <row r="41" spans="1:18" x14ac:dyDescent="0.2">
      <c r="A41" s="32">
        <v>83</v>
      </c>
      <c r="B41" s="32">
        <v>25</v>
      </c>
      <c r="C41" s="32">
        <v>18</v>
      </c>
      <c r="D41" s="32">
        <v>61</v>
      </c>
      <c r="E41" s="10"/>
      <c r="F41" s="10"/>
      <c r="G41" s="18"/>
      <c r="H41" s="21"/>
      <c r="I41" s="21"/>
      <c r="J41" s="16"/>
      <c r="K41" s="18"/>
      <c r="L41" s="10"/>
      <c r="M41" s="10"/>
      <c r="N41" s="10"/>
      <c r="O41" s="31">
        <f>COUNTIFS($I$27:$I$38,"oscuro",$H$27:$H$38,"&gt;10")</f>
        <v>3</v>
      </c>
      <c r="P41" s="45"/>
      <c r="Q41" s="10"/>
    </row>
    <row r="42" spans="1:18" x14ac:dyDescent="0.2">
      <c r="A42" s="32">
        <v>8</v>
      </c>
      <c r="B42" s="32">
        <v>54</v>
      </c>
      <c r="C42" s="32">
        <v>84</v>
      </c>
      <c r="D42" s="32">
        <v>8</v>
      </c>
      <c r="G42" s="19"/>
      <c r="H42" s="22"/>
      <c r="I42" s="22"/>
      <c r="J42" s="17"/>
      <c r="K42" s="19"/>
    </row>
    <row r="43" spans="1:18" x14ac:dyDescent="0.2">
      <c r="A43" s="32">
        <v>14</v>
      </c>
      <c r="B43" s="32">
        <v>3</v>
      </c>
      <c r="C43" s="32">
        <v>11</v>
      </c>
      <c r="D43" s="32">
        <v>81</v>
      </c>
      <c r="G43" s="19"/>
      <c r="H43" s="22"/>
      <c r="I43" s="22"/>
      <c r="J43" s="17"/>
      <c r="K43" s="19"/>
    </row>
    <row r="44" spans="1:18" x14ac:dyDescent="0.2">
      <c r="A44" s="32">
        <v>8</v>
      </c>
      <c r="B44" s="32">
        <v>13</v>
      </c>
      <c r="C44" s="32">
        <v>37</v>
      </c>
      <c r="D44" s="32">
        <v>85</v>
      </c>
      <c r="G44" s="19"/>
      <c r="H44" s="23"/>
      <c r="I44" s="23"/>
      <c r="J44" s="17"/>
      <c r="K44" s="19"/>
    </row>
    <row r="45" spans="1:18" x14ac:dyDescent="0.2">
      <c r="A45" s="32">
        <v>11</v>
      </c>
      <c r="B45" s="32">
        <v>15</v>
      </c>
      <c r="C45" s="32">
        <v>31</v>
      </c>
      <c r="D45" s="32">
        <v>19</v>
      </c>
      <c r="G45" s="19"/>
      <c r="H45" s="23"/>
      <c r="I45" s="23"/>
      <c r="J45" s="17"/>
      <c r="K45" s="19"/>
    </row>
    <row r="46" spans="1:18" x14ac:dyDescent="0.2">
      <c r="A46" s="32">
        <v>88</v>
      </c>
      <c r="B46" s="32">
        <v>98</v>
      </c>
      <c r="C46" s="32">
        <v>80</v>
      </c>
      <c r="D46" s="32">
        <v>11</v>
      </c>
      <c r="G46" s="19"/>
      <c r="H46" s="23"/>
      <c r="I46" s="23"/>
      <c r="J46" s="17"/>
      <c r="K46" s="19"/>
    </row>
    <row r="47" spans="1:18" x14ac:dyDescent="0.2">
      <c r="G47" s="19"/>
      <c r="H47" s="23"/>
      <c r="I47" s="23"/>
      <c r="J47" s="17"/>
      <c r="K47" s="19"/>
    </row>
    <row r="48" spans="1:18" x14ac:dyDescent="0.2">
      <c r="A48" s="24" t="s">
        <v>80</v>
      </c>
      <c r="B48" s="37">
        <v>81</v>
      </c>
      <c r="C48" s="25" t="b">
        <f t="array" ref="C48">OR(A41:D46=B48)</f>
        <v>1</v>
      </c>
    </row>
    <row r="54" spans="5:6" x14ac:dyDescent="0.2">
      <c r="E54">
        <v>200</v>
      </c>
      <c r="F54" t="b">
        <f>E54&gt;500</f>
        <v>0</v>
      </c>
    </row>
  </sheetData>
  <mergeCells count="57">
    <mergeCell ref="A1:O1"/>
    <mergeCell ref="M8:O8"/>
    <mergeCell ref="M9:O9"/>
    <mergeCell ref="M10:O10"/>
    <mergeCell ref="M11:O11"/>
    <mergeCell ref="C7:D7"/>
    <mergeCell ref="C8:D8"/>
    <mergeCell ref="C9:D9"/>
    <mergeCell ref="C10:D10"/>
    <mergeCell ref="C3:D3"/>
    <mergeCell ref="C4:D4"/>
    <mergeCell ref="C5:D5"/>
    <mergeCell ref="C6:D6"/>
    <mergeCell ref="M12:O12"/>
    <mergeCell ref="M3:O3"/>
    <mergeCell ref="M4:O4"/>
    <mergeCell ref="M5:O5"/>
    <mergeCell ref="M6:O6"/>
    <mergeCell ref="M7:O7"/>
    <mergeCell ref="M19:O19"/>
    <mergeCell ref="M20:O20"/>
    <mergeCell ref="M21:O21"/>
    <mergeCell ref="M22:O22"/>
    <mergeCell ref="M23:O23"/>
    <mergeCell ref="M14:O14"/>
    <mergeCell ref="M15:O15"/>
    <mergeCell ref="M16:O16"/>
    <mergeCell ref="M17:O17"/>
    <mergeCell ref="M18:O18"/>
    <mergeCell ref="D20:E20"/>
    <mergeCell ref="D21:E21"/>
    <mergeCell ref="D14:E14"/>
    <mergeCell ref="D15:E15"/>
    <mergeCell ref="D16:E16"/>
    <mergeCell ref="D17:E17"/>
    <mergeCell ref="D18:E18"/>
    <mergeCell ref="D19:E19"/>
    <mergeCell ref="D26:E26"/>
    <mergeCell ref="D27:E27"/>
    <mergeCell ref="D28:E28"/>
    <mergeCell ref="D29:E29"/>
    <mergeCell ref="A39:D40"/>
    <mergeCell ref="D34:E34"/>
    <mergeCell ref="D35:E35"/>
    <mergeCell ref="D36:E36"/>
    <mergeCell ref="D37:E37"/>
    <mergeCell ref="D30:E30"/>
    <mergeCell ref="D31:E31"/>
    <mergeCell ref="D32:E32"/>
    <mergeCell ref="D33:E33"/>
    <mergeCell ref="L31:M31"/>
    <mergeCell ref="L35:M35"/>
    <mergeCell ref="L27:M27"/>
    <mergeCell ref="O36:R36"/>
    <mergeCell ref="O39:R40"/>
    <mergeCell ref="O27:P27"/>
    <mergeCell ref="O31:P31"/>
  </mergeCells>
  <phoneticPr fontId="1" type="noConversion"/>
  <pageMargins left="0.74803149606299213" right="0.39370078740157483" top="0.39370078740157483" bottom="0.39370078740157483" header="0" footer="0"/>
  <pageSetup paperSize="9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Práctica funciones matemáticas</vt:lpstr>
      <vt:lpstr>Práctica funciones lógicas</vt:lpstr>
    </vt:vector>
  </TitlesOfParts>
  <Company>Kemit S.A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Kemit</dc:creator>
  <cp:lastModifiedBy>nicol</cp:lastModifiedBy>
  <cp:lastPrinted>2015-10-15T07:17:39Z</cp:lastPrinted>
  <dcterms:created xsi:type="dcterms:W3CDTF">2011-10-14T13:39:04Z</dcterms:created>
  <dcterms:modified xsi:type="dcterms:W3CDTF">2022-03-15T07:46:55Z</dcterms:modified>
</cp:coreProperties>
</file>