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8_{A7189734-DC24-41BB-BED6-871550E7C468}" xr6:coauthVersionLast="47" xr6:coauthVersionMax="47" xr10:uidLastSave="{00000000-0000-0000-0000-000000000000}"/>
  <bookViews>
    <workbookView xWindow="-120" yWindow="-120" windowWidth="20730" windowHeight="11160" xr2:uid="{A332FAEF-E5FB-474D-A594-A7106A72024A}"/>
  </bookViews>
  <sheets>
    <sheet name="SUEL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0" i="1" l="1"/>
  <c r="Z39" i="1"/>
  <c r="Z38" i="1"/>
  <c r="Y32" i="1"/>
  <c r="G32" i="1"/>
  <c r="F32" i="1"/>
  <c r="E32" i="1"/>
  <c r="K32" i="1" s="1"/>
  <c r="Y31" i="1"/>
  <c r="G31" i="1"/>
  <c r="F31" i="1"/>
  <c r="E31" i="1"/>
  <c r="K31" i="1" s="1"/>
  <c r="Y30" i="1"/>
  <c r="G30" i="1"/>
  <c r="F30" i="1"/>
  <c r="K30" i="1" s="1"/>
  <c r="E30" i="1"/>
  <c r="Y29" i="1"/>
  <c r="G29" i="1"/>
  <c r="F29" i="1"/>
  <c r="E29" i="1"/>
  <c r="K29" i="1" s="1"/>
  <c r="T25" i="1"/>
  <c r="T24" i="1"/>
  <c r="Y22" i="1"/>
  <c r="R22" i="1"/>
  <c r="Q22" i="1"/>
  <c r="O22" i="1"/>
  <c r="N22" i="1"/>
  <c r="G22" i="1"/>
  <c r="F22" i="1"/>
  <c r="E22" i="1"/>
  <c r="L22" i="1" s="1"/>
  <c r="P22" i="1" s="1"/>
  <c r="Y21" i="1"/>
  <c r="R21" i="1"/>
  <c r="N21" i="1"/>
  <c r="O21" i="1" s="1"/>
  <c r="P21" i="1" s="1"/>
  <c r="L21" i="1"/>
  <c r="G21" i="1"/>
  <c r="F21" i="1"/>
  <c r="E21" i="1"/>
  <c r="K21" i="1" s="1"/>
  <c r="Y20" i="1"/>
  <c r="R20" i="1"/>
  <c r="Q20" i="1"/>
  <c r="N20" i="1"/>
  <c r="O20" i="1" s="1"/>
  <c r="G20" i="1"/>
  <c r="J20" i="1" s="1"/>
  <c r="F20" i="1"/>
  <c r="E20" i="1"/>
  <c r="K20" i="1" s="1"/>
  <c r="Y19" i="1"/>
  <c r="R19" i="1"/>
  <c r="O19" i="1"/>
  <c r="P19" i="1" s="1"/>
  <c r="N19" i="1"/>
  <c r="Q19" i="1" s="1"/>
  <c r="G19" i="1"/>
  <c r="F19" i="1"/>
  <c r="E19" i="1"/>
  <c r="L19" i="1" s="1"/>
  <c r="Y18" i="1"/>
  <c r="R18" i="1"/>
  <c r="Q18" i="1"/>
  <c r="O18" i="1"/>
  <c r="P18" i="1" s="1"/>
  <c r="N18" i="1"/>
  <c r="L18" i="1"/>
  <c r="K18" i="1"/>
  <c r="J18" i="1"/>
  <c r="S18" i="1" s="1"/>
  <c r="G18" i="1"/>
  <c r="F18" i="1"/>
  <c r="E18" i="1"/>
  <c r="Y17" i="1"/>
  <c r="R17" i="1"/>
  <c r="Q17" i="1"/>
  <c r="N17" i="1"/>
  <c r="O17" i="1" s="1"/>
  <c r="G17" i="1"/>
  <c r="F17" i="1"/>
  <c r="K17" i="1" s="1"/>
  <c r="E17" i="1"/>
  <c r="J17" i="1" s="1"/>
  <c r="Y16" i="1"/>
  <c r="R16" i="1"/>
  <c r="N16" i="1"/>
  <c r="O16" i="1" s="1"/>
  <c r="P16" i="1" s="1"/>
  <c r="G16" i="1"/>
  <c r="F16" i="1"/>
  <c r="L16" i="1" s="1"/>
  <c r="E16" i="1"/>
  <c r="K16" i="1" s="1"/>
  <c r="Y15" i="1"/>
  <c r="R15" i="1"/>
  <c r="Q15" i="1"/>
  <c r="O15" i="1"/>
  <c r="P15" i="1" s="1"/>
  <c r="N15" i="1"/>
  <c r="L15" i="1"/>
  <c r="K15" i="1"/>
  <c r="J15" i="1"/>
  <c r="S15" i="1" s="1"/>
  <c r="Z15" i="1" s="1"/>
  <c r="G15" i="1"/>
  <c r="F15" i="1"/>
  <c r="E15" i="1"/>
  <c r="Y14" i="1"/>
  <c r="R14" i="1"/>
  <c r="Q14" i="1"/>
  <c r="O14" i="1"/>
  <c r="N14" i="1"/>
  <c r="G14" i="1"/>
  <c r="L14" i="1" s="1"/>
  <c r="F14" i="1"/>
  <c r="E14" i="1"/>
  <c r="K14" i="1" s="1"/>
  <c r="Y13" i="1"/>
  <c r="R13" i="1"/>
  <c r="Q13" i="1"/>
  <c r="O13" i="1"/>
  <c r="N13" i="1"/>
  <c r="G13" i="1"/>
  <c r="F13" i="1"/>
  <c r="E13" i="1"/>
  <c r="J13" i="1" s="1"/>
  <c r="Y12" i="1"/>
  <c r="R12" i="1"/>
  <c r="N12" i="1"/>
  <c r="O12" i="1" s="1"/>
  <c r="P12" i="1" s="1"/>
  <c r="G12" i="1"/>
  <c r="F12" i="1"/>
  <c r="L12" i="1" s="1"/>
  <c r="E12" i="1"/>
  <c r="K12" i="1" s="1"/>
  <c r="Y11" i="1"/>
  <c r="R11" i="1"/>
  <c r="Q11" i="1"/>
  <c r="O11" i="1"/>
  <c r="P11" i="1" s="1"/>
  <c r="N11" i="1"/>
  <c r="L11" i="1"/>
  <c r="K11" i="1"/>
  <c r="J11" i="1"/>
  <c r="S11" i="1" s="1"/>
  <c r="Z11" i="1" s="1"/>
  <c r="G11" i="1"/>
  <c r="F11" i="1"/>
  <c r="E11" i="1"/>
  <c r="Y10" i="1"/>
  <c r="R10" i="1"/>
  <c r="Q10" i="1"/>
  <c r="N10" i="1"/>
  <c r="O10" i="1" s="1"/>
  <c r="G10" i="1"/>
  <c r="J10" i="1" s="1"/>
  <c r="F10" i="1"/>
  <c r="E10" i="1"/>
  <c r="K10" i="1" s="1"/>
  <c r="Y9" i="1"/>
  <c r="R9" i="1"/>
  <c r="Q9" i="1"/>
  <c r="O9" i="1"/>
  <c r="N9" i="1"/>
  <c r="G9" i="1"/>
  <c r="F9" i="1"/>
  <c r="E9" i="1"/>
  <c r="L9" i="1" s="1"/>
  <c r="P9" i="1" s="1"/>
  <c r="Y8" i="1"/>
  <c r="R8" i="1"/>
  <c r="N8" i="1"/>
  <c r="Q8" i="1" s="1"/>
  <c r="G8" i="1"/>
  <c r="F8" i="1"/>
  <c r="L8" i="1" s="1"/>
  <c r="E8" i="1"/>
  <c r="K8" i="1" s="1"/>
  <c r="Y7" i="1"/>
  <c r="R7" i="1"/>
  <c r="Q7" i="1"/>
  <c r="O7" i="1"/>
  <c r="P7" i="1" s="1"/>
  <c r="N7" i="1"/>
  <c r="L7" i="1"/>
  <c r="K7" i="1"/>
  <c r="J7" i="1"/>
  <c r="S7" i="1" s="1"/>
  <c r="Z7" i="1" s="1"/>
  <c r="G7" i="1"/>
  <c r="F7" i="1"/>
  <c r="E7" i="1"/>
  <c r="Y6" i="1"/>
  <c r="R6" i="1"/>
  <c r="Q6" i="1"/>
  <c r="N6" i="1"/>
  <c r="O6" i="1" s="1"/>
  <c r="P6" i="1" s="1"/>
  <c r="G6" i="1"/>
  <c r="L6" i="1" s="1"/>
  <c r="F6" i="1"/>
  <c r="E6" i="1"/>
  <c r="K6" i="1" s="1"/>
  <c r="Y5" i="1"/>
  <c r="R5" i="1"/>
  <c r="Q5" i="1"/>
  <c r="O5" i="1"/>
  <c r="N5" i="1"/>
  <c r="G5" i="1"/>
  <c r="F5" i="1"/>
  <c r="E5" i="1"/>
  <c r="J5" i="1" s="1"/>
  <c r="Y4" i="1"/>
  <c r="R4" i="1"/>
  <c r="N4" i="1"/>
  <c r="O4" i="1" s="1"/>
  <c r="P4" i="1" s="1"/>
  <c r="G4" i="1"/>
  <c r="F4" i="1"/>
  <c r="L4" i="1" s="1"/>
  <c r="E4" i="1"/>
  <c r="K4" i="1" s="1"/>
  <c r="Y3" i="1"/>
  <c r="R3" i="1"/>
  <c r="Q3" i="1"/>
  <c r="O3" i="1"/>
  <c r="P3" i="1" s="1"/>
  <c r="N3" i="1"/>
  <c r="L3" i="1"/>
  <c r="K3" i="1"/>
  <c r="J3" i="1"/>
  <c r="S3" i="1" s="1"/>
  <c r="G3" i="1"/>
  <c r="F3" i="1"/>
  <c r="E3" i="1"/>
  <c r="P20" i="1" l="1"/>
  <c r="Z3" i="1"/>
  <c r="P10" i="1"/>
  <c r="P14" i="1"/>
  <c r="J6" i="1"/>
  <c r="S6" i="1" s="1"/>
  <c r="Z6" i="1" s="1"/>
  <c r="O8" i="1"/>
  <c r="P8" i="1" s="1"/>
  <c r="J14" i="1"/>
  <c r="S14" i="1" s="1"/>
  <c r="Z14" i="1" s="1"/>
  <c r="L10" i="1"/>
  <c r="S10" i="1" s="1"/>
  <c r="Z10" i="1" s="1"/>
  <c r="Q16" i="1"/>
  <c r="J22" i="1"/>
  <c r="J32" i="1"/>
  <c r="S32" i="1" s="1"/>
  <c r="K5" i="1"/>
  <c r="S5" i="1" s="1"/>
  <c r="Z5" i="1" s="1"/>
  <c r="K9" i="1"/>
  <c r="K13" i="1"/>
  <c r="S13" i="1" s="1"/>
  <c r="Z13" i="1" s="1"/>
  <c r="L17" i="1"/>
  <c r="P17" i="1" s="1"/>
  <c r="J19" i="1"/>
  <c r="S19" i="1" s="1"/>
  <c r="Q21" i="1"/>
  <c r="K22" i="1"/>
  <c r="J31" i="1"/>
  <c r="S31" i="1" s="1"/>
  <c r="Q4" i="1"/>
  <c r="J9" i="1"/>
  <c r="S9" i="1" s="1"/>
  <c r="Z9" i="1" s="1"/>
  <c r="Q12" i="1"/>
  <c r="L20" i="1"/>
  <c r="S20" i="1" s="1"/>
  <c r="J4" i="1"/>
  <c r="S4" i="1" s="1"/>
  <c r="Z4" i="1" s="1"/>
  <c r="L5" i="1"/>
  <c r="P5" i="1" s="1"/>
  <c r="J8" i="1"/>
  <c r="S8" i="1" s="1"/>
  <c r="Z8" i="1" s="1"/>
  <c r="J12" i="1"/>
  <c r="S12" i="1" s="1"/>
  <c r="Z12" i="1" s="1"/>
  <c r="L13" i="1"/>
  <c r="P13" i="1" s="1"/>
  <c r="J16" i="1"/>
  <c r="S16" i="1" s="1"/>
  <c r="K19" i="1"/>
  <c r="J30" i="1"/>
  <c r="S30" i="1" s="1"/>
  <c r="J21" i="1"/>
  <c r="S21" i="1" s="1"/>
  <c r="J29" i="1"/>
  <c r="S29" i="1" s="1"/>
  <c r="S33" i="1" s="1"/>
  <c r="S22" i="1" l="1"/>
  <c r="S24" i="1"/>
  <c r="U24" i="1" s="1"/>
  <c r="S17" i="1"/>
  <c r="S25" i="1"/>
  <c r="U25" i="1" s="1"/>
</calcChain>
</file>

<file path=xl/sharedStrings.xml><?xml version="1.0" encoding="utf-8"?>
<sst xmlns="http://schemas.openxmlformats.org/spreadsheetml/2006/main" count="104" uniqueCount="57">
  <si>
    <t>SUELDOS CHOFERES</t>
  </si>
  <si>
    <t>Banco</t>
  </si>
  <si>
    <t>Empleado</t>
  </si>
  <si>
    <t>HCA</t>
  </si>
  <si>
    <t>HSA</t>
  </si>
  <si>
    <t>Contribución F 931</t>
  </si>
  <si>
    <t>Contribución Sindical</t>
  </si>
  <si>
    <t>Contribución ART</t>
  </si>
  <si>
    <t>Seguro de Vida</t>
  </si>
  <si>
    <t>Adicional Bomba</t>
  </si>
  <si>
    <t>Subtotal</t>
  </si>
  <si>
    <t>SAC</t>
  </si>
  <si>
    <t>VAC</t>
  </si>
  <si>
    <t>DIAS DE VAC</t>
  </si>
  <si>
    <t>CONTROL</t>
  </si>
  <si>
    <t>DIFERENCIA</t>
  </si>
  <si>
    <t>ANUAL</t>
  </si>
  <si>
    <t>Total</t>
  </si>
  <si>
    <t>KM Totales</t>
  </si>
  <si>
    <t>SB ($)</t>
  </si>
  <si>
    <t>SB</t>
  </si>
  <si>
    <t>CM</t>
  </si>
  <si>
    <t>$ X KM</t>
  </si>
  <si>
    <t>BANCO DE LA PROVINCIA DE CORDOBA</t>
  </si>
  <si>
    <t>ACEVEDO HUGO ANTONIO</t>
  </si>
  <si>
    <t>KEMERER GERONIMO ADRIAN</t>
  </si>
  <si>
    <t>QUIROGA GERARDO DIONISIO</t>
  </si>
  <si>
    <t>QUIROGA LUCAS RUBEN</t>
  </si>
  <si>
    <t>BANCO MACRO S.A.</t>
  </si>
  <si>
    <t>BOSETTI JORGE ALBERTO</t>
  </si>
  <si>
    <t>BRUNOTTO DANIEL MARTIN</t>
  </si>
  <si>
    <t>BRUNOTTO JORGE AGUSTIN</t>
  </si>
  <si>
    <t>FERREYRA CARLOS ALBERTO</t>
  </si>
  <si>
    <t>FICETTI ANGEL LEONARDO</t>
  </si>
  <si>
    <t>LUQUE MARIO RENE</t>
  </si>
  <si>
    <t>NARETTO FRANCISCO ANTONIO</t>
  </si>
  <si>
    <t>TUNINETTI JAVIER OSCAR</t>
  </si>
  <si>
    <t>VARELA FAVIO EDGARDO</t>
  </si>
  <si>
    <t>BBVA BANCO FRANCES S.A.</t>
  </si>
  <si>
    <t>ARCONA VICTOR FABIAN</t>
  </si>
  <si>
    <t>ARRASCAETA ANTONIO BERNARDO</t>
  </si>
  <si>
    <t>GARRIDO WALTER ARIEL</t>
  </si>
  <si>
    <t>MAURER WALTER VALERIO</t>
  </si>
  <si>
    <t>OGAS ANTONIO ANGEL</t>
  </si>
  <si>
    <t>RODRIGUEZ LUIS ALBERTO</t>
  </si>
  <si>
    <t>SALDAÑEZ LUIS ALBERTO</t>
  </si>
  <si>
    <t>TOTALES ARROYITO</t>
  </si>
  <si>
    <t>TOTALES VILLA MERCEDES</t>
  </si>
  <si>
    <t>Porcentaje viajes propios cargadores</t>
  </si>
  <si>
    <t>SUELDOS CARGADORES</t>
  </si>
  <si>
    <t>GUEVARA RAUL GUSTAVO</t>
  </si>
  <si>
    <t>GUZMAN GUSTAVO OMAR</t>
  </si>
  <si>
    <t>LUNA JORGE ANTONIO</t>
  </si>
  <si>
    <t>SIDERIDES SERGIO ADRIAN</t>
  </si>
  <si>
    <t>total viajes vm prop</t>
  </si>
  <si>
    <t>total viajes vm flet</t>
  </si>
  <si>
    <t>total viajes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</si>
</sst>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.000"/>
    <numFmt numFmtId="165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991E-D3E0-47F8-8D93-A10C02BF4A56}">
  <sheetPr>
    <tabColor rgb="FF002060"/>
  </sheetPr>
  <dimension ref="A1:AB44"/>
  <sheetViews>
    <sheetView tabSelected="1" topLeftCell="J1" zoomScaleNormal="100" workbookViewId="0">
      <selection activeCell="H24" sqref="H24:K24"/>
    </sheetView>
  </sheetViews>
  <sheetFormatPr baseColWidth="10" defaultColWidth="13" defaultRowHeight="15" x14ac:dyDescent="0.25"/>
  <cols>
    <col min="1" max="1" width="35.7109375" style="2" bestFit="1" customWidth="1"/>
    <col min="2" max="2" width="32.42578125" style="2" bestFit="1" customWidth="1"/>
    <col min="3" max="3" width="13" style="23" customWidth="1"/>
    <col min="4" max="4" width="12" style="23" customWidth="1"/>
    <col min="5" max="7" width="12.42578125" style="23" customWidth="1"/>
    <col min="8" max="8" width="9.85546875" style="23" customWidth="1"/>
    <col min="9" max="9" width="12" style="23" customWidth="1"/>
    <col min="10" max="10" width="13" style="2" customWidth="1"/>
    <col min="11" max="15" width="12" style="2" customWidth="1"/>
    <col min="16" max="16" width="11.42578125" style="2" customWidth="1"/>
    <col min="17" max="17" width="13" style="2" customWidth="1"/>
    <col min="18" max="18" width="5.5703125" style="2" customWidth="1"/>
    <col min="19" max="19" width="14.140625" style="2" customWidth="1"/>
    <col min="20" max="20" width="10.85546875" style="2" customWidth="1"/>
    <col min="21" max="21" width="9.140625" style="2" bestFit="1" customWidth="1"/>
    <col min="22" max="22" width="3.140625" style="2" customWidth="1"/>
    <col min="23" max="23" width="4.7109375" style="2" customWidth="1"/>
    <col min="24" max="24" width="4" style="2" customWidth="1"/>
    <col min="25" max="25" width="3" style="2" customWidth="1"/>
    <col min="26" max="26" width="8.42578125" style="2" bestFit="1" customWidth="1"/>
    <col min="27" max="16384" width="13" style="2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x14ac:dyDescent="0.25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5" t="s">
        <v>12</v>
      </c>
      <c r="M2" s="6" t="s">
        <v>13</v>
      </c>
      <c r="N2" s="6" t="s">
        <v>14</v>
      </c>
      <c r="O2" s="6" t="s">
        <v>14</v>
      </c>
      <c r="P2" s="6" t="s">
        <v>15</v>
      </c>
      <c r="Q2" s="6" t="s">
        <v>16</v>
      </c>
      <c r="R2" s="7"/>
      <c r="S2" s="3" t="s">
        <v>17</v>
      </c>
      <c r="T2" s="7" t="s">
        <v>18</v>
      </c>
      <c r="U2" s="3" t="s">
        <v>19</v>
      </c>
      <c r="V2" s="7" t="s">
        <v>20</v>
      </c>
      <c r="W2" s="7" t="s">
        <v>12</v>
      </c>
      <c r="X2" s="7" t="s">
        <v>21</v>
      </c>
      <c r="Y2" s="7"/>
      <c r="Z2" s="8" t="s">
        <v>22</v>
      </c>
    </row>
    <row r="3" spans="1:26" x14ac:dyDescent="0.25">
      <c r="A3" s="9" t="s">
        <v>23</v>
      </c>
      <c r="B3" s="9" t="s">
        <v>24</v>
      </c>
      <c r="C3" s="10">
        <v>183148.77</v>
      </c>
      <c r="D3" s="10">
        <v>56553.89</v>
      </c>
      <c r="E3" s="10">
        <f t="shared" ref="E3:E22" si="0">C3*0.23</f>
        <v>42124.217100000002</v>
      </c>
      <c r="F3" s="10">
        <f t="shared" ref="F3:F22" si="1">(U3/V3*30)*0.04</f>
        <v>2042.8232</v>
      </c>
      <c r="G3" s="10">
        <f t="shared" ref="G3:G22" si="2">(C3+D3)*0.015+0.6</f>
        <v>3596.1398999999992</v>
      </c>
      <c r="H3" s="10">
        <v>19.03</v>
      </c>
      <c r="I3" s="10"/>
      <c r="J3" s="10">
        <f t="shared" ref="J3:J22" si="3">C3+D3+E3+F3+G3+H3-I3</f>
        <v>287484.8702</v>
      </c>
      <c r="K3" s="10">
        <f t="shared" ref="K3:K22" si="4">(C3+E3+F3+G3+H3-(0.0219*D3))/12</f>
        <v>19141.037500750001</v>
      </c>
      <c r="L3" s="11">
        <f t="shared" ref="L3:L22" si="5">(C3+E3+F3+G3+H3)*R3</f>
        <v>13286.439956712329</v>
      </c>
      <c r="M3" s="12">
        <v>21</v>
      </c>
      <c r="N3" s="13">
        <f t="shared" ref="N3:N22" si="6">(C3/V3*M3)/12</f>
        <v>10683.678249999999</v>
      </c>
      <c r="O3" s="13">
        <f t="shared" ref="O3:O22" si="7">+N3+0.23*N3+0.01753*N3</f>
        <v>13328.209127222499</v>
      </c>
      <c r="P3" s="13">
        <f t="shared" ref="P3:P22" si="8">O3-L3</f>
        <v>41.769170510169715</v>
      </c>
      <c r="Q3" s="11">
        <f t="shared" ref="Q3:Q22" si="9">N3*12</f>
        <v>128204.139</v>
      </c>
      <c r="R3" s="14">
        <f t="shared" ref="R3:R22" si="10">M3/365</f>
        <v>5.7534246575342465E-2</v>
      </c>
      <c r="S3" s="10">
        <f t="shared" ref="S3:S22" si="11">J3+K3+L3</f>
        <v>319912.34765746229</v>
      </c>
      <c r="T3" s="15">
        <v>10799</v>
      </c>
      <c r="U3" s="15">
        <v>51070.58</v>
      </c>
      <c r="V3" s="9">
        <v>30</v>
      </c>
      <c r="W3" s="9"/>
      <c r="X3" s="9"/>
      <c r="Y3" s="9">
        <f t="shared" ref="Y3:Y22" si="12">V3+W3+X3</f>
        <v>30</v>
      </c>
      <c r="Z3" s="10">
        <f t="shared" ref="Z3:Z15" si="13">S3/T3</f>
        <v>29.624256658714909</v>
      </c>
    </row>
    <row r="4" spans="1:26" x14ac:dyDescent="0.25">
      <c r="A4" s="9" t="s">
        <v>23</v>
      </c>
      <c r="B4" s="9" t="s">
        <v>25</v>
      </c>
      <c r="C4" s="10">
        <v>177794.59</v>
      </c>
      <c r="D4" s="10">
        <v>56165.49</v>
      </c>
      <c r="E4" s="10">
        <f t="shared" si="0"/>
        <v>40892.755700000002</v>
      </c>
      <c r="F4" s="10">
        <f t="shared" si="1"/>
        <v>2042.8232</v>
      </c>
      <c r="G4" s="10">
        <f t="shared" si="2"/>
        <v>3510.0011999999997</v>
      </c>
      <c r="H4" s="10">
        <v>19.03</v>
      </c>
      <c r="I4" s="10"/>
      <c r="J4" s="10">
        <f t="shared" si="3"/>
        <v>280424.69010000001</v>
      </c>
      <c r="K4" s="10">
        <f t="shared" si="4"/>
        <v>18585.764655750001</v>
      </c>
      <c r="L4" s="11">
        <f t="shared" si="5"/>
        <v>8601.7227435616442</v>
      </c>
      <c r="M4" s="12">
        <v>14</v>
      </c>
      <c r="N4" s="13">
        <f t="shared" si="6"/>
        <v>6914.2340555555556</v>
      </c>
      <c r="O4" s="13">
        <f t="shared" si="7"/>
        <v>8625.7144113272225</v>
      </c>
      <c r="P4" s="13">
        <f t="shared" si="8"/>
        <v>23.991667765578313</v>
      </c>
      <c r="Q4" s="11">
        <f t="shared" si="9"/>
        <v>82970.808666666664</v>
      </c>
      <c r="R4" s="14">
        <f t="shared" si="10"/>
        <v>3.8356164383561646E-2</v>
      </c>
      <c r="S4" s="10">
        <f t="shared" si="11"/>
        <v>307612.17749931169</v>
      </c>
      <c r="T4" s="15">
        <v>10246</v>
      </c>
      <c r="U4" s="15">
        <v>51070.58</v>
      </c>
      <c r="V4" s="9">
        <v>30</v>
      </c>
      <c r="W4" s="9"/>
      <c r="X4" s="9"/>
      <c r="Y4" s="9">
        <f t="shared" si="12"/>
        <v>30</v>
      </c>
      <c r="Z4" s="10">
        <f t="shared" si="13"/>
        <v>30.022660306393878</v>
      </c>
    </row>
    <row r="5" spans="1:26" x14ac:dyDescent="0.25">
      <c r="A5" s="9" t="s">
        <v>23</v>
      </c>
      <c r="B5" s="9" t="s">
        <v>26</v>
      </c>
      <c r="C5" s="10">
        <v>190154.09</v>
      </c>
      <c r="D5" s="10">
        <v>77299.520000000004</v>
      </c>
      <c r="E5" s="10">
        <f t="shared" si="0"/>
        <v>43735.440699999999</v>
      </c>
      <c r="F5" s="10">
        <f t="shared" si="1"/>
        <v>2042.8232</v>
      </c>
      <c r="G5" s="10">
        <f t="shared" si="2"/>
        <v>4012.4041499999994</v>
      </c>
      <c r="H5" s="10">
        <v>19.03</v>
      </c>
      <c r="I5" s="10"/>
      <c r="J5" s="10">
        <f t="shared" si="3"/>
        <v>317263.30804999999</v>
      </c>
      <c r="K5" s="10">
        <f t="shared" si="4"/>
        <v>19855.910713500001</v>
      </c>
      <c r="L5" s="11">
        <f t="shared" si="5"/>
        <v>18408.181001095891</v>
      </c>
      <c r="M5" s="12">
        <v>28</v>
      </c>
      <c r="N5" s="13">
        <f t="shared" si="6"/>
        <v>14789.762555555557</v>
      </c>
      <c r="O5" s="13">
        <f t="shared" si="7"/>
        <v>18450.672480932226</v>
      </c>
      <c r="P5" s="13">
        <f t="shared" si="8"/>
        <v>42.491479836335202</v>
      </c>
      <c r="Q5" s="11">
        <f t="shared" si="9"/>
        <v>177477.15066666668</v>
      </c>
      <c r="R5" s="14">
        <f t="shared" si="10"/>
        <v>7.6712328767123292E-2</v>
      </c>
      <c r="S5" s="10">
        <f t="shared" si="11"/>
        <v>355527.3997645959</v>
      </c>
      <c r="T5" s="15">
        <v>11680</v>
      </c>
      <c r="U5" s="15">
        <v>51070.58</v>
      </c>
      <c r="V5" s="9">
        <v>30</v>
      </c>
      <c r="W5" s="9"/>
      <c r="X5" s="9"/>
      <c r="Y5" s="9">
        <f t="shared" si="12"/>
        <v>30</v>
      </c>
      <c r="Z5" s="10">
        <f t="shared" si="13"/>
        <v>30.438989705872938</v>
      </c>
    </row>
    <row r="6" spans="1:26" x14ac:dyDescent="0.25">
      <c r="A6" s="9" t="s">
        <v>23</v>
      </c>
      <c r="B6" s="9" t="s">
        <v>27</v>
      </c>
      <c r="C6" s="10">
        <v>135547.73000000001</v>
      </c>
      <c r="D6" s="10">
        <v>41072.67</v>
      </c>
      <c r="E6" s="10">
        <f t="shared" si="0"/>
        <v>31175.977900000005</v>
      </c>
      <c r="F6" s="10">
        <f t="shared" si="1"/>
        <v>2042.8231111111108</v>
      </c>
      <c r="G6" s="10">
        <f t="shared" si="2"/>
        <v>2649.9059999999999</v>
      </c>
      <c r="H6" s="10">
        <v>19.03</v>
      </c>
      <c r="I6" s="10"/>
      <c r="J6" s="10">
        <f t="shared" si="3"/>
        <v>212508.13701111113</v>
      </c>
      <c r="K6" s="10">
        <f t="shared" si="4"/>
        <v>14211.331294842594</v>
      </c>
      <c r="L6" s="11">
        <f t="shared" si="5"/>
        <v>13151.213907701676</v>
      </c>
      <c r="M6" s="12">
        <v>28</v>
      </c>
      <c r="N6" s="13">
        <f t="shared" si="6"/>
        <v>11714.00135802469</v>
      </c>
      <c r="O6" s="13">
        <f t="shared" si="7"/>
        <v>14613.568114176542</v>
      </c>
      <c r="P6" s="13">
        <f t="shared" si="8"/>
        <v>1462.3542064748654</v>
      </c>
      <c r="Q6" s="11">
        <f t="shared" si="9"/>
        <v>140568.01629629629</v>
      </c>
      <c r="R6" s="14">
        <f t="shared" si="10"/>
        <v>7.6712328767123292E-2</v>
      </c>
      <c r="S6" s="10">
        <f t="shared" si="11"/>
        <v>239870.68221365538</v>
      </c>
      <c r="T6" s="15">
        <v>7620</v>
      </c>
      <c r="U6" s="15">
        <v>45963.519999999997</v>
      </c>
      <c r="V6" s="9">
        <v>27</v>
      </c>
      <c r="W6" s="9">
        <v>3</v>
      </c>
      <c r="X6" s="9"/>
      <c r="Y6" s="9">
        <f t="shared" si="12"/>
        <v>30</v>
      </c>
      <c r="Z6" s="10">
        <f t="shared" si="13"/>
        <v>31.479092154023014</v>
      </c>
    </row>
    <row r="7" spans="1:26" x14ac:dyDescent="0.25">
      <c r="A7" s="9" t="s">
        <v>28</v>
      </c>
      <c r="B7" s="9" t="s">
        <v>29</v>
      </c>
      <c r="C7" s="10">
        <v>177248.07</v>
      </c>
      <c r="D7" s="10">
        <v>62821.23</v>
      </c>
      <c r="E7" s="10">
        <f t="shared" si="0"/>
        <v>40767.056100000002</v>
      </c>
      <c r="F7" s="10">
        <f t="shared" si="1"/>
        <v>2042.8232</v>
      </c>
      <c r="G7" s="10">
        <f t="shared" si="2"/>
        <v>3601.6395000000002</v>
      </c>
      <c r="H7" s="10">
        <v>19.03</v>
      </c>
      <c r="I7" s="10"/>
      <c r="J7" s="10">
        <f t="shared" si="3"/>
        <v>286499.84880000004</v>
      </c>
      <c r="K7" s="10">
        <f t="shared" si="4"/>
        <v>18525.236155250001</v>
      </c>
      <c r="L7" s="11">
        <f t="shared" si="5"/>
        <v>8579.4538717808227</v>
      </c>
      <c r="M7" s="12">
        <v>14</v>
      </c>
      <c r="N7" s="13">
        <f t="shared" si="6"/>
        <v>6892.9805000000006</v>
      </c>
      <c r="O7" s="13">
        <f t="shared" si="7"/>
        <v>8599.1999631650015</v>
      </c>
      <c r="P7" s="13">
        <f t="shared" si="8"/>
        <v>19.746091384178726</v>
      </c>
      <c r="Q7" s="11">
        <f t="shared" si="9"/>
        <v>82715.766000000003</v>
      </c>
      <c r="R7" s="14">
        <f t="shared" si="10"/>
        <v>3.8356164383561646E-2</v>
      </c>
      <c r="S7" s="10">
        <f t="shared" si="11"/>
        <v>313604.53882703086</v>
      </c>
      <c r="T7" s="15">
        <v>11789</v>
      </c>
      <c r="U7" s="15">
        <v>51070.58</v>
      </c>
      <c r="V7" s="9">
        <v>30</v>
      </c>
      <c r="W7" s="9"/>
      <c r="X7" s="9"/>
      <c r="Y7" s="9">
        <f t="shared" si="12"/>
        <v>30</v>
      </c>
      <c r="Z7" s="10">
        <f t="shared" si="13"/>
        <v>26.601453798204332</v>
      </c>
    </row>
    <row r="8" spans="1:26" x14ac:dyDescent="0.25">
      <c r="A8" s="9" t="s">
        <v>28</v>
      </c>
      <c r="B8" s="9" t="s">
        <v>30</v>
      </c>
      <c r="C8" s="10">
        <v>209896.84</v>
      </c>
      <c r="D8" s="10">
        <v>58963.12</v>
      </c>
      <c r="E8" s="10">
        <f t="shared" si="0"/>
        <v>48276.273200000003</v>
      </c>
      <c r="F8" s="10">
        <f t="shared" si="1"/>
        <v>2042.8232</v>
      </c>
      <c r="G8" s="10">
        <f t="shared" si="2"/>
        <v>4033.4994000000002</v>
      </c>
      <c r="H8" s="10">
        <v>19.03</v>
      </c>
      <c r="I8" s="10"/>
      <c r="J8" s="10">
        <f t="shared" si="3"/>
        <v>323231.5858</v>
      </c>
      <c r="K8" s="10">
        <f t="shared" si="4"/>
        <v>21914.764456000001</v>
      </c>
      <c r="L8" s="11">
        <f t="shared" si="5"/>
        <v>25340.811789041094</v>
      </c>
      <c r="M8" s="12">
        <v>35</v>
      </c>
      <c r="N8" s="13">
        <f t="shared" si="6"/>
        <v>20406.637222222223</v>
      </c>
      <c r="O8" s="13">
        <f t="shared" si="7"/>
        <v>25457.892133838894</v>
      </c>
      <c r="P8" s="13">
        <f t="shared" si="8"/>
        <v>117.08034479779963</v>
      </c>
      <c r="Q8" s="11">
        <f t="shared" si="9"/>
        <v>244879.64666666667</v>
      </c>
      <c r="R8" s="14">
        <f t="shared" si="10"/>
        <v>9.5890410958904104E-2</v>
      </c>
      <c r="S8" s="10">
        <f t="shared" si="11"/>
        <v>370487.1620450411</v>
      </c>
      <c r="T8" s="15">
        <v>11178</v>
      </c>
      <c r="U8" s="15">
        <v>51070.58</v>
      </c>
      <c r="V8" s="9">
        <v>30</v>
      </c>
      <c r="W8" s="9"/>
      <c r="X8" s="9"/>
      <c r="Y8" s="9">
        <f t="shared" si="12"/>
        <v>30</v>
      </c>
      <c r="Z8" s="10">
        <f t="shared" si="13"/>
        <v>33.144315802920119</v>
      </c>
    </row>
    <row r="9" spans="1:26" x14ac:dyDescent="0.25">
      <c r="A9" s="9" t="s">
        <v>28</v>
      </c>
      <c r="B9" s="9" t="s">
        <v>31</v>
      </c>
      <c r="C9" s="10">
        <v>171387.27</v>
      </c>
      <c r="D9" s="10">
        <v>73861.59</v>
      </c>
      <c r="E9" s="10">
        <f t="shared" si="0"/>
        <v>39419.072099999998</v>
      </c>
      <c r="F9" s="10">
        <f t="shared" si="1"/>
        <v>2042.8232</v>
      </c>
      <c r="G9" s="10">
        <f t="shared" si="2"/>
        <v>3679.3328999999994</v>
      </c>
      <c r="H9" s="10">
        <v>19.03</v>
      </c>
      <c r="I9" s="10"/>
      <c r="J9" s="10">
        <f t="shared" si="3"/>
        <v>290409.11819999997</v>
      </c>
      <c r="K9" s="10">
        <f t="shared" si="4"/>
        <v>17910.829948250001</v>
      </c>
      <c r="L9" s="11">
        <f t="shared" si="5"/>
        <v>16611.865176986303</v>
      </c>
      <c r="M9" s="12">
        <v>28</v>
      </c>
      <c r="N9" s="13">
        <f t="shared" si="6"/>
        <v>13330.120999999999</v>
      </c>
      <c r="O9" s="13">
        <f t="shared" si="7"/>
        <v>16629.725851129999</v>
      </c>
      <c r="P9" s="13">
        <f t="shared" si="8"/>
        <v>17.860674143696087</v>
      </c>
      <c r="Q9" s="11">
        <f t="shared" si="9"/>
        <v>159961.45199999999</v>
      </c>
      <c r="R9" s="14">
        <f t="shared" si="10"/>
        <v>7.6712328767123292E-2</v>
      </c>
      <c r="S9" s="10">
        <f t="shared" si="11"/>
        <v>324931.81332523632</v>
      </c>
      <c r="T9" s="15">
        <v>10137</v>
      </c>
      <c r="U9" s="15">
        <v>51070.58</v>
      </c>
      <c r="V9" s="9">
        <v>30</v>
      </c>
      <c r="W9" s="9"/>
      <c r="X9" s="9"/>
      <c r="Y9" s="9">
        <f t="shared" si="12"/>
        <v>30</v>
      </c>
      <c r="Z9" s="10">
        <f t="shared" si="13"/>
        <v>32.054040971217944</v>
      </c>
    </row>
    <row r="10" spans="1:26" x14ac:dyDescent="0.25">
      <c r="A10" s="9" t="s">
        <v>28</v>
      </c>
      <c r="B10" s="9" t="s">
        <v>32</v>
      </c>
      <c r="C10" s="10">
        <v>204637.24</v>
      </c>
      <c r="D10" s="10">
        <v>68920.11</v>
      </c>
      <c r="E10" s="10">
        <f t="shared" si="0"/>
        <v>47066.565199999997</v>
      </c>
      <c r="F10" s="10">
        <f t="shared" si="1"/>
        <v>2042.8232</v>
      </c>
      <c r="G10" s="10">
        <f t="shared" si="2"/>
        <v>4103.9602500000001</v>
      </c>
      <c r="H10" s="10">
        <v>19.03</v>
      </c>
      <c r="I10" s="10"/>
      <c r="J10" s="10">
        <f t="shared" si="3"/>
        <v>326789.72865</v>
      </c>
      <c r="K10" s="10">
        <f t="shared" si="4"/>
        <v>21363.355686750001</v>
      </c>
      <c r="L10" s="11">
        <f t="shared" si="5"/>
        <v>19781.778964931509</v>
      </c>
      <c r="M10" s="12">
        <v>28</v>
      </c>
      <c r="N10" s="13">
        <f t="shared" si="6"/>
        <v>15916.229777777779</v>
      </c>
      <c r="O10" s="13">
        <f t="shared" si="7"/>
        <v>19855.974134671113</v>
      </c>
      <c r="P10" s="13">
        <f t="shared" si="8"/>
        <v>74.195169739603443</v>
      </c>
      <c r="Q10" s="11">
        <f t="shared" si="9"/>
        <v>190994.75733333334</v>
      </c>
      <c r="R10" s="14">
        <f t="shared" si="10"/>
        <v>7.6712328767123292E-2</v>
      </c>
      <c r="S10" s="10">
        <f t="shared" si="11"/>
        <v>367934.86330168147</v>
      </c>
      <c r="T10" s="15">
        <v>11892</v>
      </c>
      <c r="U10" s="15">
        <v>51070.58</v>
      </c>
      <c r="V10" s="9">
        <v>30</v>
      </c>
      <c r="W10" s="9"/>
      <c r="X10" s="9"/>
      <c r="Y10" s="9">
        <f t="shared" si="12"/>
        <v>30</v>
      </c>
      <c r="Z10" s="10">
        <f t="shared" si="13"/>
        <v>30.939695871315294</v>
      </c>
    </row>
    <row r="11" spans="1:26" x14ac:dyDescent="0.25">
      <c r="A11" s="9" t="s">
        <v>28</v>
      </c>
      <c r="B11" s="9" t="s">
        <v>33</v>
      </c>
      <c r="C11" s="10">
        <v>197451.37</v>
      </c>
      <c r="D11" s="10">
        <v>71739.009999999995</v>
      </c>
      <c r="E11" s="10">
        <f t="shared" si="0"/>
        <v>45413.8151</v>
      </c>
      <c r="F11" s="10">
        <f t="shared" si="1"/>
        <v>2042.8232</v>
      </c>
      <c r="G11" s="10">
        <f t="shared" si="2"/>
        <v>4038.4557</v>
      </c>
      <c r="H11" s="10">
        <v>19.03</v>
      </c>
      <c r="I11" s="10"/>
      <c r="J11" s="10">
        <f t="shared" si="3"/>
        <v>320704.50400000002</v>
      </c>
      <c r="K11" s="10">
        <f t="shared" si="4"/>
        <v>20616.200806750003</v>
      </c>
      <c r="L11" s="11">
        <f t="shared" si="5"/>
        <v>9549.3614136986307</v>
      </c>
      <c r="M11" s="12">
        <v>14</v>
      </c>
      <c r="N11" s="13">
        <f t="shared" si="6"/>
        <v>7678.6643888888893</v>
      </c>
      <c r="O11" s="13">
        <f t="shared" si="7"/>
        <v>9579.3641850705571</v>
      </c>
      <c r="P11" s="13">
        <f t="shared" si="8"/>
        <v>30.002771371926428</v>
      </c>
      <c r="Q11" s="11">
        <f t="shared" si="9"/>
        <v>92143.972666666668</v>
      </c>
      <c r="R11" s="14">
        <f t="shared" si="10"/>
        <v>3.8356164383561646E-2</v>
      </c>
      <c r="S11" s="10">
        <f t="shared" si="11"/>
        <v>350870.06622044864</v>
      </c>
      <c r="T11" s="15">
        <v>12929</v>
      </c>
      <c r="U11" s="15">
        <v>51070.58</v>
      </c>
      <c r="V11" s="9">
        <v>30</v>
      </c>
      <c r="W11" s="9"/>
      <c r="X11" s="9"/>
      <c r="Y11" s="9">
        <f t="shared" si="12"/>
        <v>30</v>
      </c>
      <c r="Z11" s="10">
        <f t="shared" si="13"/>
        <v>27.138221534569468</v>
      </c>
    </row>
    <row r="12" spans="1:26" x14ac:dyDescent="0.25">
      <c r="A12" s="9" t="s">
        <v>28</v>
      </c>
      <c r="B12" s="9" t="s">
        <v>34</v>
      </c>
      <c r="C12" s="10">
        <v>106073.52</v>
      </c>
      <c r="D12" s="10">
        <v>36362.910000000003</v>
      </c>
      <c r="E12" s="10">
        <f t="shared" si="0"/>
        <v>24396.909600000003</v>
      </c>
      <c r="F12" s="10">
        <f t="shared" si="1"/>
        <v>2042.8232</v>
      </c>
      <c r="G12" s="10">
        <f t="shared" si="2"/>
        <v>2137.1464499999997</v>
      </c>
      <c r="H12" s="10">
        <v>19.03</v>
      </c>
      <c r="I12" s="10"/>
      <c r="J12" s="10">
        <f t="shared" si="3"/>
        <v>171032.33925000002</v>
      </c>
      <c r="K12" s="10">
        <f t="shared" si="4"/>
        <v>11156.090126750001</v>
      </c>
      <c r="L12" s="11">
        <f t="shared" si="5"/>
        <v>5165.4027657534252</v>
      </c>
      <c r="M12" s="12">
        <v>14</v>
      </c>
      <c r="N12" s="13">
        <f t="shared" si="6"/>
        <v>4125.0813333333335</v>
      </c>
      <c r="O12" s="13">
        <f t="shared" si="7"/>
        <v>5146.1627157733337</v>
      </c>
      <c r="P12" s="13">
        <f t="shared" si="8"/>
        <v>-19.240049980091499</v>
      </c>
      <c r="Q12" s="11">
        <f t="shared" si="9"/>
        <v>49500.976000000002</v>
      </c>
      <c r="R12" s="14">
        <f t="shared" si="10"/>
        <v>3.8356164383561646E-2</v>
      </c>
      <c r="S12" s="10">
        <f t="shared" si="11"/>
        <v>187353.83214250344</v>
      </c>
      <c r="T12" s="15">
        <v>7950</v>
      </c>
      <c r="U12" s="15">
        <v>51070.58</v>
      </c>
      <c r="V12" s="9">
        <v>30</v>
      </c>
      <c r="W12" s="9"/>
      <c r="X12" s="9"/>
      <c r="Y12" s="9">
        <f t="shared" si="12"/>
        <v>30</v>
      </c>
      <c r="Z12" s="10">
        <f t="shared" si="13"/>
        <v>23.566519766352634</v>
      </c>
    </row>
    <row r="13" spans="1:26" x14ac:dyDescent="0.25">
      <c r="A13" s="9" t="s">
        <v>28</v>
      </c>
      <c r="B13" s="9" t="s">
        <v>35</v>
      </c>
      <c r="C13" s="10">
        <v>203105.63</v>
      </c>
      <c r="D13" s="10">
        <v>77973.83</v>
      </c>
      <c r="E13" s="10">
        <f t="shared" si="0"/>
        <v>46714.294900000001</v>
      </c>
      <c r="F13" s="10">
        <f t="shared" si="1"/>
        <v>2042.8232</v>
      </c>
      <c r="G13" s="10">
        <f t="shared" si="2"/>
        <v>4216.7919000000002</v>
      </c>
      <c r="H13" s="10">
        <v>19.03</v>
      </c>
      <c r="I13" s="10"/>
      <c r="J13" s="10">
        <f t="shared" si="3"/>
        <v>334072.40000000002</v>
      </c>
      <c r="K13" s="10">
        <f t="shared" si="4"/>
        <v>21199.245260250002</v>
      </c>
      <c r="L13" s="11">
        <f t="shared" si="5"/>
        <v>19645.917698630139</v>
      </c>
      <c r="M13" s="12">
        <v>28</v>
      </c>
      <c r="N13" s="13">
        <f t="shared" si="6"/>
        <v>15797.104555555556</v>
      </c>
      <c r="O13" s="13">
        <f t="shared" si="7"/>
        <v>19707.36184619222</v>
      </c>
      <c r="P13" s="13">
        <f t="shared" si="8"/>
        <v>61.444147562080616</v>
      </c>
      <c r="Q13" s="11">
        <f t="shared" si="9"/>
        <v>189565.25466666667</v>
      </c>
      <c r="R13" s="14">
        <f t="shared" si="10"/>
        <v>7.6712328767123292E-2</v>
      </c>
      <c r="S13" s="10">
        <f t="shared" si="11"/>
        <v>374917.56295888015</v>
      </c>
      <c r="T13" s="15">
        <v>10983</v>
      </c>
      <c r="U13" s="15">
        <v>51070.58</v>
      </c>
      <c r="V13" s="9">
        <v>30</v>
      </c>
      <c r="W13" s="9"/>
      <c r="X13" s="9"/>
      <c r="Y13" s="9">
        <f t="shared" si="12"/>
        <v>30</v>
      </c>
      <c r="Z13" s="10">
        <f t="shared" si="13"/>
        <v>34.136170714639</v>
      </c>
    </row>
    <row r="14" spans="1:26" x14ac:dyDescent="0.25">
      <c r="A14" s="9" t="s">
        <v>28</v>
      </c>
      <c r="B14" s="9" t="s">
        <v>36</v>
      </c>
      <c r="C14" s="10">
        <v>162846.43</v>
      </c>
      <c r="D14" s="10">
        <v>48704.22</v>
      </c>
      <c r="E14" s="10">
        <f t="shared" si="0"/>
        <v>37454.678899999999</v>
      </c>
      <c r="F14" s="10">
        <f t="shared" si="1"/>
        <v>2042.8231304347828</v>
      </c>
      <c r="G14" s="10">
        <f t="shared" si="2"/>
        <v>3173.8597499999996</v>
      </c>
      <c r="H14" s="10">
        <v>19.03</v>
      </c>
      <c r="I14" s="10"/>
      <c r="J14" s="10">
        <f t="shared" si="3"/>
        <v>254241.04178043478</v>
      </c>
      <c r="K14" s="10">
        <f t="shared" si="4"/>
        <v>17039.183280202898</v>
      </c>
      <c r="L14" s="11">
        <f t="shared" si="5"/>
        <v>15767.208246170339</v>
      </c>
      <c r="M14" s="12">
        <v>28</v>
      </c>
      <c r="N14" s="13">
        <f t="shared" si="6"/>
        <v>16520.652318840581</v>
      </c>
      <c r="O14" s="13">
        <f t="shared" si="7"/>
        <v>20610.009387323189</v>
      </c>
      <c r="P14" s="13">
        <f t="shared" si="8"/>
        <v>4842.8011411528496</v>
      </c>
      <c r="Q14" s="11">
        <f t="shared" si="9"/>
        <v>198247.82782608696</v>
      </c>
      <c r="R14" s="14">
        <f t="shared" si="10"/>
        <v>7.6712328767123292E-2</v>
      </c>
      <c r="S14" s="10">
        <f t="shared" si="11"/>
        <v>287047.433306808</v>
      </c>
      <c r="T14" s="15">
        <v>9153</v>
      </c>
      <c r="U14" s="15">
        <v>39154.11</v>
      </c>
      <c r="V14" s="9">
        <v>23</v>
      </c>
      <c r="W14" s="9">
        <v>7</v>
      </c>
      <c r="X14" s="9"/>
      <c r="Y14" s="9">
        <f t="shared" si="12"/>
        <v>30</v>
      </c>
      <c r="Z14" s="10">
        <f t="shared" si="13"/>
        <v>31.361021884279253</v>
      </c>
    </row>
    <row r="15" spans="1:26" x14ac:dyDescent="0.25">
      <c r="A15" s="9" t="s">
        <v>28</v>
      </c>
      <c r="B15" s="9" t="s">
        <v>37</v>
      </c>
      <c r="C15" s="10">
        <v>173309.19</v>
      </c>
      <c r="D15" s="10">
        <v>50919.92</v>
      </c>
      <c r="E15" s="10">
        <f t="shared" si="0"/>
        <v>39861.113700000002</v>
      </c>
      <c r="F15" s="10">
        <f t="shared" si="1"/>
        <v>2042.8232</v>
      </c>
      <c r="G15" s="10">
        <f t="shared" si="2"/>
        <v>3364.0366499999996</v>
      </c>
      <c r="H15" s="10">
        <v>19.03</v>
      </c>
      <c r="I15" s="10"/>
      <c r="J15" s="10">
        <f t="shared" si="3"/>
        <v>269516.11355000001</v>
      </c>
      <c r="K15" s="10">
        <f t="shared" si="4"/>
        <v>18123.420608500001</v>
      </c>
      <c r="L15" s="11">
        <f t="shared" si="5"/>
        <v>8384.5115334246584</v>
      </c>
      <c r="M15" s="12">
        <v>14</v>
      </c>
      <c r="N15" s="13">
        <f t="shared" si="6"/>
        <v>6739.8018333333339</v>
      </c>
      <c r="O15" s="13">
        <f t="shared" si="7"/>
        <v>8408.1049811383346</v>
      </c>
      <c r="P15" s="13">
        <f t="shared" si="8"/>
        <v>23.593447713676142</v>
      </c>
      <c r="Q15" s="11">
        <f t="shared" si="9"/>
        <v>80877.622000000003</v>
      </c>
      <c r="R15" s="14">
        <f t="shared" si="10"/>
        <v>3.8356164383561646E-2</v>
      </c>
      <c r="S15" s="10">
        <f t="shared" si="11"/>
        <v>296024.04569192469</v>
      </c>
      <c r="T15" s="15">
        <v>10802</v>
      </c>
      <c r="U15" s="15">
        <v>51070.58</v>
      </c>
      <c r="V15" s="9">
        <v>30</v>
      </c>
      <c r="W15" s="9"/>
      <c r="X15" s="9"/>
      <c r="Y15" s="9">
        <f t="shared" si="12"/>
        <v>30</v>
      </c>
      <c r="Z15" s="10">
        <f t="shared" si="13"/>
        <v>27.404558942040797</v>
      </c>
    </row>
    <row r="16" spans="1:26" x14ac:dyDescent="0.25">
      <c r="A16" s="16" t="s">
        <v>38</v>
      </c>
      <c r="B16" s="16" t="s">
        <v>39</v>
      </c>
      <c r="C16" s="17">
        <v>164845.43</v>
      </c>
      <c r="D16" s="17">
        <v>47801.49</v>
      </c>
      <c r="E16" s="17">
        <f t="shared" si="0"/>
        <v>37914.448900000003</v>
      </c>
      <c r="F16" s="17">
        <f t="shared" si="1"/>
        <v>2042.8232307692306</v>
      </c>
      <c r="G16" s="17">
        <f t="shared" si="2"/>
        <v>3190.3037999999997</v>
      </c>
      <c r="H16" s="17">
        <v>19.03</v>
      </c>
      <c r="I16" s="17">
        <v>37935.120000000003</v>
      </c>
      <c r="J16" s="17">
        <f t="shared" si="3"/>
        <v>217878.40593076922</v>
      </c>
      <c r="K16" s="17">
        <f t="shared" si="4"/>
        <v>17247.098608314103</v>
      </c>
      <c r="L16" s="18">
        <f t="shared" si="5"/>
        <v>15957.087687839832</v>
      </c>
      <c r="M16" s="19">
        <v>28</v>
      </c>
      <c r="N16" s="20">
        <f t="shared" si="6"/>
        <v>14793.820641025641</v>
      </c>
      <c r="O16" s="20">
        <f t="shared" si="7"/>
        <v>18455.735064298718</v>
      </c>
      <c r="P16" s="20">
        <f t="shared" si="8"/>
        <v>2498.6473764588864</v>
      </c>
      <c r="Q16" s="18">
        <f t="shared" si="9"/>
        <v>177525.8476923077</v>
      </c>
      <c r="R16" s="21">
        <f t="shared" si="10"/>
        <v>7.6712328767123292E-2</v>
      </c>
      <c r="S16" s="17">
        <f t="shared" si="11"/>
        <v>251082.59222692318</v>
      </c>
      <c r="T16" s="22">
        <v>9568</v>
      </c>
      <c r="U16" s="22">
        <v>44261.17</v>
      </c>
      <c r="V16" s="16">
        <v>26</v>
      </c>
      <c r="W16" s="16"/>
      <c r="X16" s="16">
        <v>4</v>
      </c>
      <c r="Y16" s="16">
        <f t="shared" si="12"/>
        <v>30</v>
      </c>
      <c r="Z16" s="16"/>
    </row>
    <row r="17" spans="1:28" x14ac:dyDescent="0.25">
      <c r="A17" s="16" t="s">
        <v>38</v>
      </c>
      <c r="B17" s="16" t="s">
        <v>40</v>
      </c>
      <c r="C17" s="17">
        <v>207443.88</v>
      </c>
      <c r="D17" s="17">
        <v>78648.3</v>
      </c>
      <c r="E17" s="17">
        <f t="shared" si="0"/>
        <v>47712.092400000001</v>
      </c>
      <c r="F17" s="17">
        <f t="shared" si="1"/>
        <v>2042.8232</v>
      </c>
      <c r="G17" s="17">
        <f t="shared" si="2"/>
        <v>4291.9827000000005</v>
      </c>
      <c r="H17" s="17">
        <v>19.03</v>
      </c>
      <c r="I17" s="17">
        <v>45522.14</v>
      </c>
      <c r="J17" s="17">
        <f t="shared" si="3"/>
        <v>294635.96830000001</v>
      </c>
      <c r="K17" s="17">
        <f t="shared" si="4"/>
        <v>21648.950877499999</v>
      </c>
      <c r="L17" s="18">
        <f t="shared" si="5"/>
        <v>15045.769792602739</v>
      </c>
      <c r="M17" s="19">
        <v>21</v>
      </c>
      <c r="N17" s="20">
        <f t="shared" si="6"/>
        <v>12100.893000000002</v>
      </c>
      <c r="O17" s="20">
        <f t="shared" si="7"/>
        <v>15096.227044290003</v>
      </c>
      <c r="P17" s="20">
        <f t="shared" si="8"/>
        <v>50.457251687263124</v>
      </c>
      <c r="Q17" s="18">
        <f t="shared" si="9"/>
        <v>145210.71600000001</v>
      </c>
      <c r="R17" s="21">
        <f t="shared" si="10"/>
        <v>5.7534246575342465E-2</v>
      </c>
      <c r="S17" s="17">
        <f t="shared" si="11"/>
        <v>331330.68897010275</v>
      </c>
      <c r="T17" s="22">
        <v>12248</v>
      </c>
      <c r="U17" s="22">
        <v>51070.58</v>
      </c>
      <c r="V17" s="16">
        <v>30</v>
      </c>
      <c r="W17" s="16"/>
      <c r="X17" s="16"/>
      <c r="Y17" s="16">
        <f t="shared" si="12"/>
        <v>30</v>
      </c>
      <c r="Z17" s="16"/>
    </row>
    <row r="18" spans="1:28" x14ac:dyDescent="0.25">
      <c r="A18" s="16" t="s">
        <v>38</v>
      </c>
      <c r="B18" s="16" t="s">
        <v>41</v>
      </c>
      <c r="C18" s="17">
        <v>174485.16</v>
      </c>
      <c r="D18" s="17">
        <v>56532.59</v>
      </c>
      <c r="E18" s="17">
        <f t="shared" si="0"/>
        <v>40131.586800000005</v>
      </c>
      <c r="F18" s="17">
        <f t="shared" si="1"/>
        <v>2042.8232</v>
      </c>
      <c r="G18" s="17">
        <f t="shared" si="2"/>
        <v>3465.8662499999996</v>
      </c>
      <c r="H18" s="17">
        <v>19.03</v>
      </c>
      <c r="I18" s="17">
        <v>45522.14</v>
      </c>
      <c r="J18" s="17">
        <f t="shared" si="3"/>
        <v>231154.91625000001</v>
      </c>
      <c r="K18" s="17">
        <f t="shared" si="4"/>
        <v>18242.200210750001</v>
      </c>
      <c r="L18" s="18">
        <f t="shared" si="5"/>
        <v>16887.794671232881</v>
      </c>
      <c r="M18" s="19">
        <v>28</v>
      </c>
      <c r="N18" s="20">
        <f t="shared" si="6"/>
        <v>13571.068000000001</v>
      </c>
      <c r="O18" s="20">
        <f t="shared" si="7"/>
        <v>16930.314462040002</v>
      </c>
      <c r="P18" s="20">
        <f t="shared" si="8"/>
        <v>42.519790807120444</v>
      </c>
      <c r="Q18" s="18">
        <f t="shared" si="9"/>
        <v>162852.81600000002</v>
      </c>
      <c r="R18" s="21">
        <f t="shared" si="10"/>
        <v>7.6712328767123292E-2</v>
      </c>
      <c r="S18" s="17">
        <f t="shared" si="11"/>
        <v>266284.91113198287</v>
      </c>
      <c r="T18" s="22">
        <v>10866</v>
      </c>
      <c r="U18" s="22">
        <v>51070.58</v>
      </c>
      <c r="V18" s="16">
        <v>30</v>
      </c>
      <c r="W18" s="16"/>
      <c r="X18" s="16"/>
      <c r="Y18" s="16">
        <f t="shared" si="12"/>
        <v>30</v>
      </c>
      <c r="Z18" s="16"/>
    </row>
    <row r="19" spans="1:28" x14ac:dyDescent="0.25">
      <c r="A19" s="16" t="s">
        <v>38</v>
      </c>
      <c r="B19" s="16" t="s">
        <v>42</v>
      </c>
      <c r="C19" s="17">
        <v>207520.45</v>
      </c>
      <c r="D19" s="17">
        <v>75669.399999999994</v>
      </c>
      <c r="E19" s="17">
        <f t="shared" si="0"/>
        <v>47729.703500000003</v>
      </c>
      <c r="F19" s="17">
        <f t="shared" si="1"/>
        <v>2042.8232</v>
      </c>
      <c r="G19" s="17">
        <f t="shared" si="2"/>
        <v>4248.4477500000003</v>
      </c>
      <c r="H19" s="17">
        <v>19.03</v>
      </c>
      <c r="I19" s="17">
        <v>45522.14</v>
      </c>
      <c r="J19" s="17">
        <f t="shared" si="3"/>
        <v>291707.71444999997</v>
      </c>
      <c r="K19" s="17">
        <f t="shared" si="4"/>
        <v>21658.6078825</v>
      </c>
      <c r="L19" s="18">
        <f t="shared" si="5"/>
        <v>15048.683680684933</v>
      </c>
      <c r="M19" s="19">
        <v>21</v>
      </c>
      <c r="N19" s="20">
        <f t="shared" si="6"/>
        <v>12105.359583333333</v>
      </c>
      <c r="O19" s="20">
        <f t="shared" si="7"/>
        <v>15101.799240995833</v>
      </c>
      <c r="P19" s="20">
        <f t="shared" si="8"/>
        <v>53.115560310900037</v>
      </c>
      <c r="Q19" s="18">
        <f t="shared" si="9"/>
        <v>145264.315</v>
      </c>
      <c r="R19" s="21">
        <f t="shared" si="10"/>
        <v>5.7534246575342465E-2</v>
      </c>
      <c r="S19" s="17">
        <f t="shared" si="11"/>
        <v>328415.0060131849</v>
      </c>
      <c r="T19" s="22">
        <v>13052</v>
      </c>
      <c r="U19" s="22">
        <v>51070.58</v>
      </c>
      <c r="V19" s="16">
        <v>30</v>
      </c>
      <c r="W19" s="16"/>
      <c r="X19" s="16"/>
      <c r="Y19" s="16">
        <f t="shared" si="12"/>
        <v>30</v>
      </c>
      <c r="Z19" s="16"/>
    </row>
    <row r="20" spans="1:28" x14ac:dyDescent="0.25">
      <c r="A20" s="16" t="s">
        <v>38</v>
      </c>
      <c r="B20" s="16" t="s">
        <v>43</v>
      </c>
      <c r="C20" s="17">
        <v>195395.56</v>
      </c>
      <c r="D20" s="17">
        <v>64891.65</v>
      </c>
      <c r="E20" s="17">
        <f t="shared" si="0"/>
        <v>44940.978800000004</v>
      </c>
      <c r="F20" s="17">
        <f t="shared" si="1"/>
        <v>2042.8232</v>
      </c>
      <c r="G20" s="17">
        <f t="shared" si="2"/>
        <v>3904.9081499999998</v>
      </c>
      <c r="H20" s="17">
        <v>19.03</v>
      </c>
      <c r="I20" s="17">
        <v>45522.14</v>
      </c>
      <c r="J20" s="17">
        <f t="shared" si="3"/>
        <v>265672.81014999998</v>
      </c>
      <c r="K20" s="17">
        <f t="shared" si="4"/>
        <v>20406.847751250003</v>
      </c>
      <c r="L20" s="18">
        <f t="shared" si="5"/>
        <v>18894.49973753425</v>
      </c>
      <c r="M20" s="19">
        <v>28</v>
      </c>
      <c r="N20" s="20">
        <f t="shared" si="6"/>
        <v>15197.432444444443</v>
      </c>
      <c r="O20" s="20">
        <f t="shared" si="7"/>
        <v>18959.252897417777</v>
      </c>
      <c r="P20" s="20">
        <f t="shared" si="8"/>
        <v>64.753159883526678</v>
      </c>
      <c r="Q20" s="18">
        <f t="shared" si="9"/>
        <v>182369.18933333331</v>
      </c>
      <c r="R20" s="21">
        <f t="shared" si="10"/>
        <v>7.6712328767123292E-2</v>
      </c>
      <c r="S20" s="17">
        <f t="shared" si="11"/>
        <v>304974.15763878427</v>
      </c>
      <c r="T20" s="22">
        <v>9556</v>
      </c>
      <c r="U20" s="22">
        <v>51070.58</v>
      </c>
      <c r="V20" s="16">
        <v>30</v>
      </c>
      <c r="W20" s="16"/>
      <c r="X20" s="16"/>
      <c r="Y20" s="16">
        <f t="shared" si="12"/>
        <v>30</v>
      </c>
      <c r="Z20" s="16"/>
    </row>
    <row r="21" spans="1:28" x14ac:dyDescent="0.25">
      <c r="A21" s="16" t="s">
        <v>38</v>
      </c>
      <c r="B21" s="16" t="s">
        <v>44</v>
      </c>
      <c r="C21" s="17">
        <v>47963.97</v>
      </c>
      <c r="D21" s="17">
        <v>15443.47</v>
      </c>
      <c r="E21" s="17">
        <f t="shared" si="0"/>
        <v>11031.713100000001</v>
      </c>
      <c r="F21" s="17">
        <f t="shared" si="1"/>
        <v>2042.8227692307696</v>
      </c>
      <c r="G21" s="17">
        <f t="shared" si="2"/>
        <v>951.71159999999998</v>
      </c>
      <c r="H21" s="17">
        <v>19.03</v>
      </c>
      <c r="I21" s="17">
        <v>9483.7800000000007</v>
      </c>
      <c r="J21" s="17">
        <f t="shared" si="3"/>
        <v>67968.937469230761</v>
      </c>
      <c r="K21" s="17">
        <f t="shared" si="4"/>
        <v>5139.252956352565</v>
      </c>
      <c r="L21" s="18">
        <f t="shared" si="5"/>
        <v>4756.8737784615387</v>
      </c>
      <c r="M21" s="19">
        <v>28</v>
      </c>
      <c r="N21" s="20">
        <f t="shared" si="6"/>
        <v>8608.9176923076921</v>
      </c>
      <c r="O21" s="20">
        <f t="shared" si="7"/>
        <v>10739.883088684615</v>
      </c>
      <c r="P21" s="20">
        <f t="shared" si="8"/>
        <v>5983.0093102230767</v>
      </c>
      <c r="Q21" s="18">
        <f t="shared" si="9"/>
        <v>103307.0123076923</v>
      </c>
      <c r="R21" s="21">
        <f t="shared" si="10"/>
        <v>7.6712328767123292E-2</v>
      </c>
      <c r="S21" s="17">
        <f t="shared" si="11"/>
        <v>77865.064204044858</v>
      </c>
      <c r="T21" s="22">
        <v>2960</v>
      </c>
      <c r="U21" s="22">
        <v>22130.58</v>
      </c>
      <c r="V21" s="16">
        <v>13</v>
      </c>
      <c r="W21" s="16"/>
      <c r="X21" s="16"/>
      <c r="Y21" s="16">
        <f t="shared" si="12"/>
        <v>13</v>
      </c>
      <c r="Z21" s="16"/>
    </row>
    <row r="22" spans="1:28" x14ac:dyDescent="0.25">
      <c r="A22" s="16" t="s">
        <v>38</v>
      </c>
      <c r="B22" s="16" t="s">
        <v>45</v>
      </c>
      <c r="C22" s="17">
        <v>193285.4</v>
      </c>
      <c r="D22" s="17">
        <v>66088.63</v>
      </c>
      <c r="E22" s="17">
        <f t="shared" si="0"/>
        <v>44455.642</v>
      </c>
      <c r="F22" s="17">
        <f t="shared" si="1"/>
        <v>2042.8232</v>
      </c>
      <c r="G22" s="17">
        <f t="shared" si="2"/>
        <v>3891.2104499999996</v>
      </c>
      <c r="H22" s="17">
        <v>19.03</v>
      </c>
      <c r="I22" s="17">
        <v>45522.14</v>
      </c>
      <c r="J22" s="17">
        <f t="shared" si="3"/>
        <v>264260.59565000003</v>
      </c>
      <c r="K22" s="17">
        <f t="shared" si="4"/>
        <v>20187.230387750002</v>
      </c>
      <c r="L22" s="18">
        <f t="shared" si="5"/>
        <v>18694.342351232877</v>
      </c>
      <c r="M22" s="19">
        <v>28</v>
      </c>
      <c r="N22" s="20">
        <f t="shared" si="6"/>
        <v>15033.308888888889</v>
      </c>
      <c r="O22" s="20">
        <f t="shared" si="7"/>
        <v>18754.503838155557</v>
      </c>
      <c r="P22" s="20">
        <f t="shared" si="8"/>
        <v>60.161486922679615</v>
      </c>
      <c r="Q22" s="18">
        <f t="shared" si="9"/>
        <v>180399.70666666667</v>
      </c>
      <c r="R22" s="21">
        <f t="shared" si="10"/>
        <v>7.6712328767123292E-2</v>
      </c>
      <c r="S22" s="17">
        <f t="shared" si="11"/>
        <v>303142.16838898294</v>
      </c>
      <c r="T22" s="22">
        <v>10360</v>
      </c>
      <c r="U22" s="22">
        <v>51070.58</v>
      </c>
      <c r="V22" s="16">
        <v>30</v>
      </c>
      <c r="W22" s="16"/>
      <c r="X22" s="16"/>
      <c r="Y22" s="16">
        <f t="shared" si="12"/>
        <v>30</v>
      </c>
      <c r="Z22" s="16"/>
    </row>
    <row r="24" spans="1:28" x14ac:dyDescent="0.25">
      <c r="H24" s="24" t="s">
        <v>46</v>
      </c>
      <c r="I24" s="24"/>
      <c r="J24" s="24"/>
      <c r="K24" s="24"/>
      <c r="L24" s="25"/>
      <c r="M24" s="25"/>
      <c r="N24" s="25"/>
      <c r="O24" s="25"/>
      <c r="P24" s="25"/>
      <c r="Q24" s="25"/>
      <c r="R24" s="25"/>
      <c r="S24" s="26">
        <f>SUM(S3:S15)</f>
        <v>4096093.9249545801</v>
      </c>
      <c r="T24" s="15">
        <f>SUM(T3:T15)</f>
        <v>137158</v>
      </c>
      <c r="U24" s="10">
        <f>S24/T24</f>
        <v>29.864054046826144</v>
      </c>
    </row>
    <row r="25" spans="1:28" x14ac:dyDescent="0.25">
      <c r="H25" s="27" t="s">
        <v>47</v>
      </c>
      <c r="I25" s="28"/>
      <c r="J25" s="28"/>
      <c r="K25" s="28"/>
      <c r="L25" s="29"/>
      <c r="M25" s="29"/>
      <c r="N25" s="29"/>
      <c r="O25" s="29"/>
      <c r="P25" s="29"/>
      <c r="Q25" s="29"/>
      <c r="R25" s="29"/>
      <c r="S25" s="30">
        <f>SUM(S16:S22)</f>
        <v>1863094.588574006</v>
      </c>
      <c r="T25" s="31">
        <f>SUM(T16:T22)</f>
        <v>68610</v>
      </c>
      <c r="U25" s="32">
        <f>(S25/T25)+W25</f>
        <v>28.034854810873139</v>
      </c>
      <c r="V25" s="33"/>
      <c r="W25" s="34">
        <v>0.88</v>
      </c>
      <c r="X25" s="35" t="s">
        <v>48</v>
      </c>
      <c r="Y25" s="34"/>
      <c r="Z25" s="34"/>
      <c r="AA25" s="34"/>
      <c r="AB25" s="34"/>
    </row>
    <row r="26" spans="1:28" x14ac:dyDescent="0.25">
      <c r="J26" s="33"/>
      <c r="O26" s="33"/>
      <c r="V26" s="33"/>
    </row>
    <row r="27" spans="1:28" x14ac:dyDescent="0.25">
      <c r="A27" s="1" t="s">
        <v>49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30" x14ac:dyDescent="0.25">
      <c r="A28" s="3" t="s">
        <v>1</v>
      </c>
      <c r="B28" s="3" t="s">
        <v>2</v>
      </c>
      <c r="C28" s="4" t="s">
        <v>3</v>
      </c>
      <c r="D28" s="4" t="s">
        <v>4</v>
      </c>
      <c r="E28" s="3" t="s">
        <v>5</v>
      </c>
      <c r="F28" s="3" t="s">
        <v>6</v>
      </c>
      <c r="G28" s="3" t="s">
        <v>7</v>
      </c>
      <c r="H28" s="3" t="s">
        <v>8</v>
      </c>
      <c r="I28" s="3" t="s">
        <v>9</v>
      </c>
      <c r="J28" s="3" t="s">
        <v>10</v>
      </c>
      <c r="K28" s="3" t="s">
        <v>11</v>
      </c>
      <c r="L28" s="5" t="s">
        <v>12</v>
      </c>
      <c r="M28" s="6" t="s">
        <v>13</v>
      </c>
      <c r="N28" s="6" t="s">
        <v>14</v>
      </c>
      <c r="O28" s="6" t="s">
        <v>14</v>
      </c>
      <c r="P28" s="6" t="s">
        <v>15</v>
      </c>
      <c r="Q28" s="6" t="s">
        <v>16</v>
      </c>
      <c r="R28" s="7"/>
      <c r="S28" s="3" t="s">
        <v>17</v>
      </c>
      <c r="T28" s="7" t="s">
        <v>18</v>
      </c>
      <c r="U28" s="3" t="s">
        <v>19</v>
      </c>
      <c r="V28" s="7" t="s">
        <v>20</v>
      </c>
      <c r="W28" s="7" t="s">
        <v>12</v>
      </c>
      <c r="X28" s="7" t="s">
        <v>21</v>
      </c>
      <c r="Y28" s="7"/>
      <c r="Z28" s="8" t="s">
        <v>22</v>
      </c>
    </row>
    <row r="29" spans="1:28" x14ac:dyDescent="0.25">
      <c r="A29" s="9" t="s">
        <v>38</v>
      </c>
      <c r="B29" s="9" t="s">
        <v>50</v>
      </c>
      <c r="C29" s="10">
        <v>92712.26</v>
      </c>
      <c r="D29" s="10">
        <v>34550.22</v>
      </c>
      <c r="E29" s="10">
        <f>C29*0.23</f>
        <v>21323.819800000001</v>
      </c>
      <c r="F29" s="10">
        <f>(U29/V29*30)*0.04</f>
        <v>2042.8232</v>
      </c>
      <c r="G29" s="10">
        <f>(C29+D29)*0.015+0.6</f>
        <v>1909.5371999999998</v>
      </c>
      <c r="H29" s="10">
        <v>19.03</v>
      </c>
      <c r="I29" s="10"/>
      <c r="J29" s="26">
        <f>C29+D29+E29+F29+G29+H29-I29</f>
        <v>152557.69020000001</v>
      </c>
      <c r="K29" s="26">
        <f>(C29+E29+F29+G29+H29-(0.0219*D29))/12</f>
        <v>9770.9016984999998</v>
      </c>
      <c r="L29" s="9"/>
      <c r="M29" s="9"/>
      <c r="N29" s="9"/>
      <c r="O29" s="15"/>
      <c r="P29" s="9"/>
      <c r="Q29" s="9"/>
      <c r="R29" s="9"/>
      <c r="S29" s="26">
        <f>J29+K29+L29</f>
        <v>162328.59189850002</v>
      </c>
      <c r="T29" s="9">
        <v>1</v>
      </c>
      <c r="U29" s="15">
        <v>51070.58</v>
      </c>
      <c r="V29" s="9">
        <v>30</v>
      </c>
      <c r="W29" s="9"/>
      <c r="X29" s="9"/>
      <c r="Y29" s="9">
        <f>V29+W29+X29</f>
        <v>30</v>
      </c>
      <c r="Z29" s="9"/>
    </row>
    <row r="30" spans="1:28" x14ac:dyDescent="0.25">
      <c r="A30" s="9" t="s">
        <v>38</v>
      </c>
      <c r="B30" s="9" t="s">
        <v>51</v>
      </c>
      <c r="C30" s="10">
        <v>91154.61</v>
      </c>
      <c r="D30" s="10">
        <v>43750.68</v>
      </c>
      <c r="E30" s="10">
        <f>C30*0.23</f>
        <v>20965.560300000001</v>
      </c>
      <c r="F30" s="10">
        <f>(U30/V30*30)*0.04</f>
        <v>2042.8232</v>
      </c>
      <c r="G30" s="10">
        <f>(C30+D30)*0.015+0.6</f>
        <v>2024.1793499999999</v>
      </c>
      <c r="H30" s="10">
        <v>19.03</v>
      </c>
      <c r="I30" s="10"/>
      <c r="J30" s="26">
        <f>C30+D30+E30+F30+G30+H30-I30</f>
        <v>159956.88285000002</v>
      </c>
      <c r="K30" s="26">
        <f>(C30+E30+F30+G30+H30-(0.0219*D30))/12</f>
        <v>9604.005246499999</v>
      </c>
      <c r="L30" s="9"/>
      <c r="M30" s="9"/>
      <c r="N30" s="9"/>
      <c r="O30" s="15"/>
      <c r="P30" s="9"/>
      <c r="Q30" s="9"/>
      <c r="R30" s="9"/>
      <c r="S30" s="26">
        <f>J30+K30+L30</f>
        <v>169560.88809650001</v>
      </c>
      <c r="T30" s="9">
        <v>1</v>
      </c>
      <c r="U30" s="15">
        <v>51070.58</v>
      </c>
      <c r="V30" s="9">
        <v>30</v>
      </c>
      <c r="W30" s="9"/>
      <c r="X30" s="9"/>
      <c r="Y30" s="9">
        <f>V30+W30+X30</f>
        <v>30</v>
      </c>
      <c r="Z30" s="9"/>
    </row>
    <row r="31" spans="1:28" x14ac:dyDescent="0.25">
      <c r="A31" s="9" t="s">
        <v>38</v>
      </c>
      <c r="B31" s="9" t="s">
        <v>52</v>
      </c>
      <c r="C31" s="10">
        <v>97878.1</v>
      </c>
      <c r="D31" s="10">
        <v>26758.080000000002</v>
      </c>
      <c r="E31" s="10">
        <f>C31*0.23</f>
        <v>22511.963000000003</v>
      </c>
      <c r="F31" s="10">
        <f>(U31/V31*30)*0.04</f>
        <v>2042.8232</v>
      </c>
      <c r="G31" s="10">
        <f>(C31+D31)*0.015+0.6</f>
        <v>1870.1426999999999</v>
      </c>
      <c r="H31" s="10">
        <v>19.03</v>
      </c>
      <c r="I31" s="10"/>
      <c r="J31" s="26">
        <f>C31+D31+E31+F31+G31+H31-I31</f>
        <v>151080.13890000002</v>
      </c>
      <c r="K31" s="26">
        <f>(C31+E31+F31+G31+H31-(0.0219*D31))/12</f>
        <v>10311.338078999999</v>
      </c>
      <c r="L31" s="9"/>
      <c r="M31" s="9"/>
      <c r="N31" s="9"/>
      <c r="O31" s="15"/>
      <c r="P31" s="9"/>
      <c r="Q31" s="9"/>
      <c r="R31" s="9"/>
      <c r="S31" s="26">
        <f>J31+K31+L31</f>
        <v>161391.47697900003</v>
      </c>
      <c r="T31" s="9">
        <v>1</v>
      </c>
      <c r="U31" s="15">
        <v>51070.58</v>
      </c>
      <c r="V31" s="9">
        <v>30</v>
      </c>
      <c r="W31" s="9"/>
      <c r="X31" s="9"/>
      <c r="Y31" s="9">
        <f>V31+W31+X31</f>
        <v>30</v>
      </c>
      <c r="Z31" s="9"/>
    </row>
    <row r="32" spans="1:28" ht="15.75" thickBot="1" x14ac:dyDescent="0.3">
      <c r="A32" s="9" t="s">
        <v>38</v>
      </c>
      <c r="B32" s="9" t="s">
        <v>53</v>
      </c>
      <c r="C32" s="10">
        <v>94633.79</v>
      </c>
      <c r="D32" s="10">
        <v>30983.040000000001</v>
      </c>
      <c r="E32" s="10">
        <f>C32*0.23</f>
        <v>21765.771700000001</v>
      </c>
      <c r="F32" s="10">
        <f>(U32/V32*30)*0.04</f>
        <v>2042.8232</v>
      </c>
      <c r="G32" s="10">
        <f>(C32+D32)*0.015+0.6</f>
        <v>1884.8524499999996</v>
      </c>
      <c r="H32" s="10">
        <v>19.03</v>
      </c>
      <c r="I32" s="10"/>
      <c r="J32" s="26">
        <f>C32+D32+E32+F32+G32+H32-I32</f>
        <v>151329.30735000002</v>
      </c>
      <c r="K32" s="26">
        <f>(C32+E32+F32+G32+H32-(0.0219*D32))/12</f>
        <v>9972.3115644999998</v>
      </c>
      <c r="L32" s="9"/>
      <c r="M32" s="9"/>
      <c r="N32" s="9"/>
      <c r="O32" s="15"/>
      <c r="P32" s="9"/>
      <c r="Q32" s="9"/>
      <c r="R32" s="9"/>
      <c r="S32" s="36">
        <f>J32+K32+L32</f>
        <v>161301.61891450002</v>
      </c>
      <c r="T32" s="9">
        <v>1</v>
      </c>
      <c r="U32" s="15">
        <v>51070.58</v>
      </c>
      <c r="V32" s="9">
        <v>30</v>
      </c>
      <c r="W32" s="9"/>
      <c r="X32" s="9"/>
      <c r="Y32" s="9">
        <f>V32+W32+X32</f>
        <v>30</v>
      </c>
      <c r="Z32" s="9"/>
    </row>
    <row r="33" spans="15:26" ht="15.75" thickBot="1" x14ac:dyDescent="0.3">
      <c r="O33" s="33"/>
      <c r="S33" s="37">
        <f>SUM(S29:S32)</f>
        <v>654582.57588850008</v>
      </c>
      <c r="V33" s="33"/>
    </row>
    <row r="34" spans="15:26" x14ac:dyDescent="0.25">
      <c r="O34" s="33"/>
      <c r="V34" s="33"/>
    </row>
    <row r="35" spans="15:26" x14ac:dyDescent="0.25">
      <c r="O35" s="33"/>
      <c r="V35" s="33"/>
    </row>
    <row r="36" spans="15:26" x14ac:dyDescent="0.25">
      <c r="O36" s="33"/>
      <c r="Q36" s="33"/>
      <c r="V36" s="33"/>
    </row>
    <row r="37" spans="15:26" x14ac:dyDescent="0.25">
      <c r="O37" s="33"/>
      <c r="Q37" s="33"/>
      <c r="V37" s="33"/>
    </row>
    <row r="38" spans="15:26" x14ac:dyDescent="0.25">
      <c r="O38" s="33"/>
      <c r="P38" s="38" t="s">
        <v>54</v>
      </c>
      <c r="Q38" s="38"/>
      <c r="R38" s="38"/>
      <c r="S38" s="24">
        <v>51</v>
      </c>
      <c r="T38" s="24"/>
      <c r="U38" s="24"/>
      <c r="V38" s="33"/>
      <c r="Z38" s="39">
        <f>+S38/$S$40</f>
        <v>0.30357142857142855</v>
      </c>
    </row>
    <row r="39" spans="15:26" x14ac:dyDescent="0.25">
      <c r="O39" s="33"/>
      <c r="P39" s="38" t="s">
        <v>55</v>
      </c>
      <c r="Q39" s="38"/>
      <c r="R39" s="38"/>
      <c r="S39" s="24">
        <v>117</v>
      </c>
      <c r="T39" s="24"/>
      <c r="U39" s="24"/>
      <c r="V39" s="33"/>
      <c r="Z39" s="40">
        <f>S39/$S$40</f>
        <v>0.6964285714285714</v>
      </c>
    </row>
    <row r="40" spans="15:26" x14ac:dyDescent="0.25">
      <c r="O40" s="33"/>
      <c r="P40" s="41" t="s">
        <v>56</v>
      </c>
      <c r="Q40" s="41"/>
      <c r="R40" s="41"/>
      <c r="S40" s="42">
        <f>SUM(S38:U39)</f>
        <v>168</v>
      </c>
      <c r="T40" s="42"/>
      <c r="U40" s="42"/>
      <c r="V40" s="33"/>
    </row>
    <row r="41" spans="15:26" x14ac:dyDescent="0.25">
      <c r="O41" s="33"/>
      <c r="V41" s="33"/>
    </row>
    <row r="42" spans="15:26" x14ac:dyDescent="0.25">
      <c r="O42" s="33"/>
      <c r="V42" s="33"/>
    </row>
    <row r="43" spans="15:26" x14ac:dyDescent="0.25">
      <c r="O43" s="33"/>
      <c r="V43" s="33"/>
    </row>
    <row r="44" spans="15:26" x14ac:dyDescent="0.25">
      <c r="O44" s="33"/>
      <c r="V44" s="33"/>
    </row>
  </sheetData>
  <mergeCells count="10">
    <mergeCell ref="P39:R39"/>
    <mergeCell ref="S39:U39"/>
    <mergeCell ref="P40:R40"/>
    <mergeCell ref="S40:U40"/>
    <mergeCell ref="A1:Z1"/>
    <mergeCell ref="H24:K24"/>
    <mergeCell ref="H25:K25"/>
    <mergeCell ref="A27:Z27"/>
    <mergeCell ref="P38:R38"/>
    <mergeCell ref="S38:U38"/>
  </mergeCells>
  <conditionalFormatting sqref="Z3:Z15">
    <cfRule type="cellIs" dxfId="0" priority="1" operator="greaterThan">
      <formula>40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SUELDOS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2022-03-08T19:21:47Z</dcterms:created>
  <dcterms:modified xsi:type="dcterms:W3CDTF">2022-03-08T19:22:01Z</dcterms:modified>
</cp:coreProperties>
</file>