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24" i="1" l="1"/>
  <c r="H23" i="1"/>
  <c r="J16" i="1"/>
  <c r="J5" i="1"/>
  <c r="M5" i="1" s="1"/>
  <c r="J6" i="1"/>
  <c r="M6" i="1" s="1"/>
  <c r="J7" i="1"/>
  <c r="M7" i="1" s="1"/>
  <c r="J8" i="1"/>
  <c r="M8" i="1" s="1"/>
  <c r="J9" i="1"/>
  <c r="M9" i="1" s="1"/>
  <c r="J10" i="1"/>
  <c r="M10" i="1" s="1"/>
  <c r="J11" i="1"/>
  <c r="M11" i="1" s="1"/>
  <c r="J12" i="1"/>
  <c r="M12" i="1" s="1"/>
  <c r="J13" i="1"/>
  <c r="M13" i="1" s="1"/>
  <c r="J14" i="1"/>
  <c r="M14" i="1" s="1"/>
  <c r="J4" i="1"/>
  <c r="L16" i="1"/>
  <c r="L5" i="1"/>
  <c r="L6" i="1"/>
  <c r="L7" i="1"/>
  <c r="L8" i="1"/>
  <c r="L9" i="1"/>
  <c r="L10" i="1"/>
  <c r="L11" i="1"/>
  <c r="L12" i="1"/>
  <c r="L13" i="1"/>
  <c r="L14" i="1"/>
  <c r="L4" i="1"/>
  <c r="H25" i="1" l="1"/>
  <c r="H22" i="1" s="1"/>
  <c r="H21" i="1" s="1"/>
  <c r="M4" i="1"/>
  <c r="N16" i="1"/>
  <c r="M16" i="1"/>
  <c r="N5" i="1"/>
  <c r="N6" i="1"/>
  <c r="N13" i="1"/>
  <c r="N14" i="1"/>
  <c r="N12" i="1"/>
  <c r="N7" i="1"/>
  <c r="N4" i="1"/>
  <c r="N11" i="1"/>
  <c r="N10" i="1"/>
  <c r="N9" i="1"/>
  <c r="N8" i="1"/>
  <c r="H29" i="1" l="1"/>
  <c r="I29" i="1" s="1"/>
  <c r="H28" i="1"/>
  <c r="I28" i="1" s="1"/>
  <c r="J24" i="1"/>
  <c r="I22" i="1"/>
  <c r="J22" i="1"/>
  <c r="J23" i="1"/>
  <c r="I21" i="1"/>
  <c r="J29" i="1" l="1"/>
  <c r="I25" i="1"/>
  <c r="J28" i="1"/>
  <c r="J25" i="1"/>
  <c r="H1" i="1" l="1"/>
  <c r="I1" i="1"/>
</calcChain>
</file>

<file path=xl/sharedStrings.xml><?xml version="1.0" encoding="utf-8"?>
<sst xmlns="http://schemas.openxmlformats.org/spreadsheetml/2006/main" count="66" uniqueCount="38">
  <si>
    <t>1er tour</t>
  </si>
  <si>
    <t>Nombre</t>
  </si>
  <si>
    <t>Inscrits*</t>
  </si>
  <si>
    <t>Abstention*</t>
  </si>
  <si>
    <t>Votants*</t>
  </si>
  <si>
    <t>Blancs*</t>
  </si>
  <si>
    <t>Nuls*</t>
  </si>
  <si>
    <t>Exprimés*</t>
  </si>
  <si>
    <t>% des inscrits</t>
  </si>
  <si>
    <t>% des votants</t>
  </si>
  <si>
    <t>Candidats *</t>
  </si>
  <si>
    <t>Voix</t>
  </si>
  <si>
    <t>% des exprimés</t>
  </si>
  <si>
    <t>M. Nicolas DUPONT-AIGNAN</t>
  </si>
  <si>
    <t>Mme Marine LE PEN</t>
  </si>
  <si>
    <t>M. Emmanuel MACRON</t>
  </si>
  <si>
    <t>M. Benoît HAMON</t>
  </si>
  <si>
    <t>Mme Nathalie ARTHAUD</t>
  </si>
  <si>
    <t>M. Philippe POUTOU</t>
  </si>
  <si>
    <t>M. Jacques CHEMINADE</t>
  </si>
  <si>
    <t>M. Jean LASSALLE</t>
  </si>
  <si>
    <t>M. Jean-Luc MÉLENCHON</t>
  </si>
  <si>
    <t>M. François ASSELINEAU</t>
  </si>
  <si>
    <t>M. François FILLON</t>
  </si>
  <si>
    <t>Total</t>
  </si>
  <si>
    <t>% abstention de ces électeurs par rapport au premier tour</t>
  </si>
  <si>
    <t xml:space="preserve"> % des personnes qui votent qui voteront pour Macron</t>
  </si>
  <si>
    <t xml:space="preserve"> % des personnes qui votent qui voteront pour Marine LE PEN</t>
  </si>
  <si>
    <t>Nombre personnes votants</t>
  </si>
  <si>
    <t>Voix LE PEN (nombre)</t>
  </si>
  <si>
    <t>Voix Macron (Nombre)</t>
  </si>
  <si>
    <t>Participation supplémentaire n'ayant pas voté au premier tour</t>
  </si>
  <si>
    <t>% de ceux qui s'étaient abstenus au premier tour</t>
  </si>
  <si>
    <t>Rappel résultat 1er tour en % suffrage exprimé</t>
  </si>
  <si>
    <t>case modifiable</t>
  </si>
  <si>
    <t>La feuille excel se base sur les résultats du premier tour</t>
  </si>
  <si>
    <t>2ème tour - pronostic</t>
  </si>
  <si>
    <t>Candidat élu: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</si>
</sst>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vertical="top" wrapText="1"/>
    </xf>
    <xf numFmtId="0" fontId="2" fillId="0" borderId="0" xfId="0" applyFont="1" applyAlignment="1">
      <alignment horizontal="center" vertical="top" wrapText="1"/>
    </xf>
    <xf numFmtId="3" fontId="0" fillId="0" borderId="0" xfId="0" applyNumberFormat="1" applyAlignment="1">
      <alignment vertical="top" wrapText="1"/>
    </xf>
    <xf numFmtId="10" fontId="0" fillId="0" borderId="0" xfId="0" applyNumberFormat="1" applyAlignment="1">
      <alignment vertical="top" wrapText="1"/>
    </xf>
    <xf numFmtId="0" fontId="0" fillId="0" borderId="0" xfId="0" applyAlignment="1"/>
    <xf numFmtId="0" fontId="0" fillId="0" borderId="0" xfId="0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vertical="top"/>
    </xf>
    <xf numFmtId="1" fontId="0" fillId="0" borderId="0" xfId="0" applyNumberFormat="1"/>
    <xf numFmtId="164" fontId="0" fillId="0" borderId="0" xfId="0" applyNumberFormat="1"/>
    <xf numFmtId="0" fontId="0" fillId="3" borderId="0" xfId="0" applyFill="1" applyAlignment="1"/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9" fontId="0" fillId="3" borderId="1" xfId="1" applyFont="1" applyFill="1" applyBorder="1" applyAlignment="1">
      <alignment horizontal="center" vertical="center" wrapText="1"/>
    </xf>
    <xf numFmtId="1" fontId="0" fillId="0" borderId="1" xfId="1" applyNumberFormat="1" applyFont="1" applyBorder="1" applyAlignment="1">
      <alignment vertical="top" wrapText="1"/>
    </xf>
    <xf numFmtId="9" fontId="0" fillId="0" borderId="1" xfId="1" applyFont="1" applyBorder="1"/>
    <xf numFmtId="0" fontId="0" fillId="0" borderId="1" xfId="0" applyBorder="1"/>
    <xf numFmtId="0" fontId="0" fillId="3" borderId="1" xfId="0" applyFill="1" applyBorder="1" applyAlignment="1">
      <alignment wrapText="1"/>
    </xf>
    <xf numFmtId="2" fontId="0" fillId="0" borderId="1" xfId="0" applyNumberFormat="1" applyBorder="1"/>
    <xf numFmtId="9" fontId="0" fillId="3" borderId="1" xfId="1" applyFont="1" applyFill="1" applyBorder="1" applyAlignment="1">
      <alignment vertical="top" wrapText="1"/>
    </xf>
    <xf numFmtId="3" fontId="0" fillId="0" borderId="1" xfId="0" applyNumberFormat="1" applyBorder="1" applyAlignment="1">
      <alignment vertical="top" wrapText="1"/>
    </xf>
    <xf numFmtId="10" fontId="0" fillId="0" borderId="1" xfId="1" applyNumberFormat="1" applyFont="1" applyBorder="1" applyAlignment="1">
      <alignment vertical="top" wrapText="1"/>
    </xf>
    <xf numFmtId="164" fontId="0" fillId="0" borderId="1" xfId="1" applyNumberFormat="1" applyFont="1" applyBorder="1" applyAlignment="1">
      <alignment vertical="top" wrapText="1"/>
    </xf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35"/>
  <sheetViews>
    <sheetView tabSelected="1" topLeftCell="G1" zoomScaleNormal="100" workbookViewId="0">
      <selection activeCell="K6" sqref="K6"/>
    </sheetView>
  </sheetViews>
  <sheetFormatPr defaultRowHeight="15" x14ac:dyDescent="0.25"/>
  <cols>
    <col min="1" max="1" width="26.7109375" style="5" bestFit="1" customWidth="1"/>
    <col min="2" max="2" width="21.140625" customWidth="1"/>
    <col min="3" max="3" width="7.28515625" bestFit="1" customWidth="1"/>
    <col min="7" max="7" width="30.42578125" customWidth="1"/>
    <col min="8" max="8" width="34.85546875" customWidth="1"/>
    <col min="9" max="10" width="24.5703125" customWidth="1"/>
    <col min="11" max="11" width="21" customWidth="1"/>
    <col min="12" max="12" width="26.42578125" customWidth="1"/>
    <col min="13" max="13" width="12.85546875" customWidth="1"/>
    <col min="14" max="14" width="13.42578125" customWidth="1"/>
  </cols>
  <sheetData>
    <row r="1" spans="1:14" x14ac:dyDescent="0.25">
      <c r="A1" s="11" t="s">
        <v>34</v>
      </c>
      <c r="B1" t="s">
        <v>35</v>
      </c>
      <c r="G1" s="30" t="s">
        <v>37</v>
      </c>
      <c r="H1" t="str">
        <f>IF(J28&gt;J29,G28,G29)</f>
        <v>M. Emmanuel MACRON</v>
      </c>
      <c r="I1" s="10">
        <f>MAX(J28,J29)</f>
        <v>0.55915638742280738</v>
      </c>
    </row>
    <row r="2" spans="1:14" ht="23.25" x14ac:dyDescent="0.35">
      <c r="A2" s="32" t="s">
        <v>0</v>
      </c>
      <c r="B2" s="32"/>
      <c r="C2" s="32"/>
      <c r="D2" s="32"/>
      <c r="G2" s="31" t="s">
        <v>36</v>
      </c>
      <c r="H2" s="31"/>
      <c r="I2" s="31"/>
      <c r="J2" s="31"/>
      <c r="K2" s="31"/>
      <c r="L2" s="31"/>
      <c r="M2" s="31"/>
      <c r="N2" s="31"/>
    </row>
    <row r="3" spans="1:14" ht="50.25" customHeight="1" x14ac:dyDescent="0.25">
      <c r="A3" s="6"/>
      <c r="B3" s="2" t="s">
        <v>1</v>
      </c>
      <c r="C3" s="2" t="s">
        <v>8</v>
      </c>
      <c r="D3" s="2" t="s">
        <v>9</v>
      </c>
      <c r="G3" s="12" t="s">
        <v>10</v>
      </c>
      <c r="H3" s="13" t="s">
        <v>33</v>
      </c>
      <c r="I3" s="14" t="s">
        <v>25</v>
      </c>
      <c r="J3" s="15" t="s">
        <v>28</v>
      </c>
      <c r="K3" s="14" t="s">
        <v>26</v>
      </c>
      <c r="L3" s="16" t="s">
        <v>27</v>
      </c>
      <c r="M3" s="17" t="s">
        <v>30</v>
      </c>
      <c r="N3" s="17" t="s">
        <v>29</v>
      </c>
    </row>
    <row r="4" spans="1:14" x14ac:dyDescent="0.25">
      <c r="A4" s="6" t="s">
        <v>2</v>
      </c>
      <c r="B4" s="3">
        <v>47581118</v>
      </c>
      <c r="C4" s="1"/>
      <c r="D4" s="1"/>
      <c r="G4" s="18" t="s">
        <v>13</v>
      </c>
      <c r="H4" s="19">
        <v>4.7</v>
      </c>
      <c r="I4" s="20">
        <v>0</v>
      </c>
      <c r="J4" s="21">
        <f>ROUND((1-I4)*B14,0)</f>
        <v>1695186</v>
      </c>
      <c r="K4" s="20">
        <v>0.8</v>
      </c>
      <c r="L4" s="22">
        <f>1-K4</f>
        <v>0.19999999999999996</v>
      </c>
      <c r="M4" s="23">
        <f>ROUND(K4*$J4,0)</f>
        <v>1356149</v>
      </c>
      <c r="N4" s="23">
        <f>ROUND(L4*$J4,0)</f>
        <v>339037</v>
      </c>
    </row>
    <row r="5" spans="1:14" x14ac:dyDescent="0.25">
      <c r="A5" s="6" t="s">
        <v>3</v>
      </c>
      <c r="B5" s="3">
        <v>10577572</v>
      </c>
      <c r="C5" s="1">
        <v>22.23</v>
      </c>
      <c r="D5" s="1"/>
      <c r="G5" s="18" t="s">
        <v>14</v>
      </c>
      <c r="H5" s="19">
        <v>21.3</v>
      </c>
      <c r="I5" s="20">
        <v>0</v>
      </c>
      <c r="J5" s="21">
        <f t="shared" ref="J5:J14" si="0">ROUND((1-I5)*B15,0)</f>
        <v>7679493</v>
      </c>
      <c r="K5" s="20">
        <v>0</v>
      </c>
      <c r="L5" s="22">
        <f t="shared" ref="L5:L14" si="1">1-K5</f>
        <v>1</v>
      </c>
      <c r="M5" s="23">
        <f t="shared" ref="M5:M14" si="2">ROUND(K5*$J5,0)</f>
        <v>0</v>
      </c>
      <c r="N5" s="23">
        <f t="shared" ref="N5:N14" si="3">ROUND(L5*$J5,0)</f>
        <v>7679493</v>
      </c>
    </row>
    <row r="6" spans="1:14" x14ac:dyDescent="0.25">
      <c r="A6" s="6" t="s">
        <v>4</v>
      </c>
      <c r="B6" s="3">
        <v>37003546</v>
      </c>
      <c r="C6" s="1">
        <v>77.77</v>
      </c>
      <c r="D6" s="1">
        <v>100</v>
      </c>
      <c r="G6" s="18" t="s">
        <v>15</v>
      </c>
      <c r="H6" s="19">
        <v>24.01</v>
      </c>
      <c r="I6" s="20">
        <v>0</v>
      </c>
      <c r="J6" s="21">
        <f t="shared" si="0"/>
        <v>8657326</v>
      </c>
      <c r="K6" s="20">
        <v>1</v>
      </c>
      <c r="L6" s="22">
        <f t="shared" si="1"/>
        <v>0</v>
      </c>
      <c r="M6" s="23">
        <f t="shared" si="2"/>
        <v>8657326</v>
      </c>
      <c r="N6" s="23">
        <f t="shared" si="3"/>
        <v>0</v>
      </c>
    </row>
    <row r="7" spans="1:14" x14ac:dyDescent="0.25">
      <c r="A7" s="6" t="s">
        <v>5</v>
      </c>
      <c r="B7" s="3">
        <v>659302</v>
      </c>
      <c r="C7" s="1">
        <v>1.39</v>
      </c>
      <c r="D7" s="1">
        <v>1.78</v>
      </c>
      <c r="G7" s="18" t="s">
        <v>16</v>
      </c>
      <c r="H7" s="19">
        <v>6.36</v>
      </c>
      <c r="I7" s="20">
        <v>0</v>
      </c>
      <c r="J7" s="21">
        <f t="shared" si="0"/>
        <v>2291565</v>
      </c>
      <c r="K7" s="20">
        <v>0.9</v>
      </c>
      <c r="L7" s="22">
        <f t="shared" si="1"/>
        <v>9.9999999999999978E-2</v>
      </c>
      <c r="M7" s="23">
        <f t="shared" si="2"/>
        <v>2062409</v>
      </c>
      <c r="N7" s="23">
        <f t="shared" si="3"/>
        <v>229157</v>
      </c>
    </row>
    <row r="8" spans="1:14" x14ac:dyDescent="0.25">
      <c r="A8" s="6" t="s">
        <v>6</v>
      </c>
      <c r="B8" s="3">
        <v>285431</v>
      </c>
      <c r="C8" s="1">
        <v>0.6</v>
      </c>
      <c r="D8" s="1">
        <v>0.77</v>
      </c>
      <c r="G8" s="18" t="s">
        <v>17</v>
      </c>
      <c r="H8" s="19">
        <v>0.64</v>
      </c>
      <c r="I8" s="20">
        <v>0</v>
      </c>
      <c r="J8" s="21">
        <f t="shared" si="0"/>
        <v>232428</v>
      </c>
      <c r="K8" s="20">
        <v>0.5</v>
      </c>
      <c r="L8" s="22">
        <f t="shared" si="1"/>
        <v>0.5</v>
      </c>
      <c r="M8" s="23">
        <f t="shared" si="2"/>
        <v>116214</v>
      </c>
      <c r="N8" s="23">
        <f t="shared" si="3"/>
        <v>116214</v>
      </c>
    </row>
    <row r="9" spans="1:14" x14ac:dyDescent="0.25">
      <c r="A9" s="6" t="s">
        <v>7</v>
      </c>
      <c r="B9" s="3">
        <v>36058813</v>
      </c>
      <c r="C9" s="1">
        <v>75.78</v>
      </c>
      <c r="D9" s="1">
        <v>97.45</v>
      </c>
      <c r="G9" s="18" t="s">
        <v>18</v>
      </c>
      <c r="H9" s="19">
        <v>1.0900000000000001</v>
      </c>
      <c r="I9" s="20">
        <v>0</v>
      </c>
      <c r="J9" s="21">
        <f t="shared" si="0"/>
        <v>394582</v>
      </c>
      <c r="K9" s="20">
        <v>0.5</v>
      </c>
      <c r="L9" s="22">
        <f t="shared" si="1"/>
        <v>0.5</v>
      </c>
      <c r="M9" s="23">
        <f t="shared" si="2"/>
        <v>197291</v>
      </c>
      <c r="N9" s="23">
        <f t="shared" si="3"/>
        <v>197291</v>
      </c>
    </row>
    <row r="10" spans="1:14" x14ac:dyDescent="0.25">
      <c r="G10" s="18" t="s">
        <v>19</v>
      </c>
      <c r="H10" s="19">
        <v>0.18</v>
      </c>
      <c r="I10" s="20">
        <v>0</v>
      </c>
      <c r="J10" s="21">
        <f t="shared" si="0"/>
        <v>65598</v>
      </c>
      <c r="K10" s="20">
        <v>0.5</v>
      </c>
      <c r="L10" s="22">
        <f t="shared" si="1"/>
        <v>0.5</v>
      </c>
      <c r="M10" s="23">
        <f t="shared" si="2"/>
        <v>32799</v>
      </c>
      <c r="N10" s="23">
        <f t="shared" si="3"/>
        <v>32799</v>
      </c>
    </row>
    <row r="11" spans="1:14" x14ac:dyDescent="0.25">
      <c r="G11" s="18" t="s">
        <v>20</v>
      </c>
      <c r="H11" s="19">
        <v>1.21</v>
      </c>
      <c r="I11" s="20">
        <v>0</v>
      </c>
      <c r="J11" s="21">
        <f t="shared" si="0"/>
        <v>435365</v>
      </c>
      <c r="K11" s="20">
        <v>0.5</v>
      </c>
      <c r="L11" s="22">
        <f t="shared" si="1"/>
        <v>0.5</v>
      </c>
      <c r="M11" s="23">
        <f t="shared" si="2"/>
        <v>217683</v>
      </c>
      <c r="N11" s="23">
        <f t="shared" si="3"/>
        <v>217683</v>
      </c>
    </row>
    <row r="12" spans="1:14" x14ac:dyDescent="0.25">
      <c r="A12" s="7" t="s">
        <v>10</v>
      </c>
      <c r="B12" s="2" t="s">
        <v>11</v>
      </c>
      <c r="C12" s="1"/>
      <c r="D12" s="1"/>
      <c r="G12" s="18" t="s">
        <v>21</v>
      </c>
      <c r="H12" s="19">
        <v>19.579999999999998</v>
      </c>
      <c r="I12" s="20">
        <v>0.5</v>
      </c>
      <c r="J12" s="21">
        <f t="shared" si="0"/>
        <v>3530443</v>
      </c>
      <c r="K12" s="20">
        <v>0.8</v>
      </c>
      <c r="L12" s="22">
        <f t="shared" si="1"/>
        <v>0.19999999999999996</v>
      </c>
      <c r="M12" s="23">
        <f t="shared" si="2"/>
        <v>2824354</v>
      </c>
      <c r="N12" s="23">
        <f t="shared" si="3"/>
        <v>706089</v>
      </c>
    </row>
    <row r="13" spans="1:14" ht="45" x14ac:dyDescent="0.25">
      <c r="A13" s="6"/>
      <c r="B13" s="1" t="s">
        <v>1</v>
      </c>
      <c r="C13" s="1" t="s">
        <v>8</v>
      </c>
      <c r="D13" s="1" t="s">
        <v>12</v>
      </c>
      <c r="G13" s="18" t="s">
        <v>22</v>
      </c>
      <c r="H13" s="19">
        <v>0.92</v>
      </c>
      <c r="I13" s="20">
        <v>0</v>
      </c>
      <c r="J13" s="21">
        <f t="shared" si="0"/>
        <v>332588</v>
      </c>
      <c r="K13" s="20">
        <v>0.6</v>
      </c>
      <c r="L13" s="22">
        <f t="shared" si="1"/>
        <v>0.4</v>
      </c>
      <c r="M13" s="23">
        <f t="shared" si="2"/>
        <v>199553</v>
      </c>
      <c r="N13" s="23">
        <f t="shared" si="3"/>
        <v>133035</v>
      </c>
    </row>
    <row r="14" spans="1:14" x14ac:dyDescent="0.25">
      <c r="A14" s="6" t="s">
        <v>13</v>
      </c>
      <c r="B14" s="3">
        <v>1695186</v>
      </c>
      <c r="C14" s="1">
        <v>3.56</v>
      </c>
      <c r="D14" s="1">
        <v>4.7</v>
      </c>
      <c r="G14" s="18" t="s">
        <v>23</v>
      </c>
      <c r="H14" s="19">
        <v>20.010000000000002</v>
      </c>
      <c r="I14" s="20">
        <v>0</v>
      </c>
      <c r="J14" s="21">
        <f t="shared" si="0"/>
        <v>7213797</v>
      </c>
      <c r="K14" s="20">
        <v>0.3</v>
      </c>
      <c r="L14" s="22">
        <f t="shared" si="1"/>
        <v>0.7</v>
      </c>
      <c r="M14" s="23">
        <f t="shared" si="2"/>
        <v>2164139</v>
      </c>
      <c r="N14" s="23">
        <f t="shared" si="3"/>
        <v>5049658</v>
      </c>
    </row>
    <row r="15" spans="1:14" ht="30" x14ac:dyDescent="0.25">
      <c r="A15" s="6" t="s">
        <v>14</v>
      </c>
      <c r="B15" s="3">
        <v>7679493</v>
      </c>
      <c r="C15" s="1">
        <v>16.14</v>
      </c>
      <c r="D15" s="1">
        <v>21.3</v>
      </c>
      <c r="G15" s="23"/>
      <c r="H15" s="23"/>
      <c r="I15" s="24" t="s">
        <v>32</v>
      </c>
      <c r="J15" s="25"/>
      <c r="K15" s="24"/>
      <c r="L15" s="23"/>
      <c r="M15" s="23"/>
      <c r="N15" s="23"/>
    </row>
    <row r="16" spans="1:14" ht="30" x14ac:dyDescent="0.25">
      <c r="A16" s="6" t="s">
        <v>15</v>
      </c>
      <c r="B16" s="3">
        <v>8657326</v>
      </c>
      <c r="C16" s="1">
        <v>18.190000000000001</v>
      </c>
      <c r="D16" s="1">
        <v>24.01</v>
      </c>
      <c r="G16" s="19" t="s">
        <v>31</v>
      </c>
      <c r="H16" s="19"/>
      <c r="I16" s="26">
        <v>0.1</v>
      </c>
      <c r="J16" s="23">
        <f>ROUND(I16*B5,0)</f>
        <v>1057757</v>
      </c>
      <c r="K16" s="26">
        <v>0.9</v>
      </c>
      <c r="L16" s="22">
        <f>1-K16</f>
        <v>9.9999999999999978E-2</v>
      </c>
      <c r="M16" s="23">
        <f>ROUND(K16*$J16,0)</f>
        <v>951981</v>
      </c>
      <c r="N16" s="23">
        <f>ROUND(L16*$J16,0)</f>
        <v>105776</v>
      </c>
    </row>
    <row r="17" spans="1:10" x14ac:dyDescent="0.25">
      <c r="A17" s="6" t="s">
        <v>16</v>
      </c>
      <c r="B17" s="3">
        <v>2291565</v>
      </c>
      <c r="C17" s="1">
        <v>4.82</v>
      </c>
      <c r="D17" s="1">
        <v>6.36</v>
      </c>
      <c r="J17" s="9"/>
    </row>
    <row r="18" spans="1:10" x14ac:dyDescent="0.25">
      <c r="A18" s="6" t="s">
        <v>17</v>
      </c>
      <c r="B18" s="3">
        <v>232428</v>
      </c>
      <c r="C18" s="1">
        <v>0.49</v>
      </c>
      <c r="D18" s="1">
        <v>0.64</v>
      </c>
      <c r="H18" s="3"/>
    </row>
    <row r="19" spans="1:10" x14ac:dyDescent="0.25">
      <c r="A19" s="6" t="s">
        <v>18</v>
      </c>
      <c r="B19" s="3">
        <v>394582</v>
      </c>
      <c r="C19" s="1">
        <v>0.83</v>
      </c>
      <c r="D19" s="1">
        <v>1.0900000000000001</v>
      </c>
      <c r="G19" s="18"/>
      <c r="H19" s="13" t="s">
        <v>1</v>
      </c>
      <c r="I19" s="13" t="s">
        <v>8</v>
      </c>
      <c r="J19" s="13" t="s">
        <v>9</v>
      </c>
    </row>
    <row r="20" spans="1:10" x14ac:dyDescent="0.25">
      <c r="A20" s="6" t="s">
        <v>19</v>
      </c>
      <c r="B20" s="3">
        <v>65598</v>
      </c>
      <c r="C20" s="1">
        <v>0.14000000000000001</v>
      </c>
      <c r="D20" s="1">
        <v>0.18</v>
      </c>
      <c r="G20" s="18" t="s">
        <v>2</v>
      </c>
      <c r="H20" s="27">
        <v>47581118</v>
      </c>
      <c r="I20" s="19"/>
      <c r="J20" s="19"/>
    </row>
    <row r="21" spans="1:10" x14ac:dyDescent="0.25">
      <c r="A21" s="6" t="s">
        <v>20</v>
      </c>
      <c r="B21" s="3">
        <v>435365</v>
      </c>
      <c r="C21" s="1">
        <v>0.91</v>
      </c>
      <c r="D21" s="1">
        <v>1.21</v>
      </c>
      <c r="G21" s="18" t="s">
        <v>3</v>
      </c>
      <c r="H21" s="27">
        <f>H20-H22</f>
        <v>13048125.751800001</v>
      </c>
      <c r="I21" s="28">
        <f>H21/$H$20</f>
        <v>0.27422907027531385</v>
      </c>
      <c r="J21" s="19"/>
    </row>
    <row r="22" spans="1:10" x14ac:dyDescent="0.25">
      <c r="A22" s="6" t="s">
        <v>21</v>
      </c>
      <c r="B22" s="3">
        <v>7060885</v>
      </c>
      <c r="C22" s="1">
        <v>14.84</v>
      </c>
      <c r="D22" s="1">
        <v>19.579999999999998</v>
      </c>
      <c r="G22" s="18" t="s">
        <v>4</v>
      </c>
      <c r="H22" s="27">
        <f>H25+H23+H24</f>
        <v>34532992.248199999</v>
      </c>
      <c r="I22" s="28">
        <f>H22/$H$20</f>
        <v>0.72577092972468615</v>
      </c>
      <c r="J22" s="28">
        <f>H22/$H$22</f>
        <v>1</v>
      </c>
    </row>
    <row r="23" spans="1:10" x14ac:dyDescent="0.25">
      <c r="A23" s="6" t="s">
        <v>22</v>
      </c>
      <c r="B23" s="3">
        <v>332588</v>
      </c>
      <c r="C23" s="1">
        <v>0.7</v>
      </c>
      <c r="D23" s="1">
        <v>0.92</v>
      </c>
      <c r="G23" s="18" t="s">
        <v>5</v>
      </c>
      <c r="H23" s="27">
        <f>H20*I23</f>
        <v>661377.54019999993</v>
      </c>
      <c r="I23" s="28">
        <v>1.3899999999999999E-2</v>
      </c>
      <c r="J23" s="28">
        <f>H23/$H$22</f>
        <v>1.9152048436650422E-2</v>
      </c>
    </row>
    <row r="24" spans="1:10" x14ac:dyDescent="0.25">
      <c r="A24" s="6" t="s">
        <v>23</v>
      </c>
      <c r="B24" s="3">
        <v>7213797</v>
      </c>
      <c r="C24" s="1">
        <v>15.16</v>
      </c>
      <c r="D24" s="1">
        <v>20.010000000000002</v>
      </c>
      <c r="G24" s="18" t="s">
        <v>6</v>
      </c>
      <c r="H24" s="27">
        <f>H20*I24</f>
        <v>285486.70799999998</v>
      </c>
      <c r="I24" s="28">
        <v>6.0000000000000001E-3</v>
      </c>
      <c r="J24" s="28">
        <f>H24/$H$22</f>
        <v>8.267071267618888E-3</v>
      </c>
    </row>
    <row r="25" spans="1:10" x14ac:dyDescent="0.25">
      <c r="A25" s="8" t="s">
        <v>24</v>
      </c>
      <c r="B25" s="3">
        <v>36058813</v>
      </c>
      <c r="C25" s="1">
        <v>75.78</v>
      </c>
      <c r="D25" s="4">
        <v>1</v>
      </c>
      <c r="G25" s="18" t="s">
        <v>7</v>
      </c>
      <c r="H25" s="27">
        <f>SUM(J4:J16)</f>
        <v>33586128</v>
      </c>
      <c r="I25" s="28">
        <f>H25/$H$20</f>
        <v>0.70587092972468612</v>
      </c>
      <c r="J25" s="28">
        <f>H25/$H$22</f>
        <v>0.97258088029573075</v>
      </c>
    </row>
    <row r="27" spans="1:10" x14ac:dyDescent="0.25">
      <c r="G27" s="18"/>
      <c r="H27" s="19" t="s">
        <v>1</v>
      </c>
      <c r="I27" s="19" t="s">
        <v>8</v>
      </c>
      <c r="J27" s="19" t="s">
        <v>12</v>
      </c>
    </row>
    <row r="28" spans="1:10" x14ac:dyDescent="0.25">
      <c r="G28" s="18" t="s">
        <v>14</v>
      </c>
      <c r="H28" s="27">
        <f>SUM(N4:N16)</f>
        <v>14806232</v>
      </c>
      <c r="I28" s="29">
        <f>H28/$H$20</f>
        <v>0.31117873270653285</v>
      </c>
      <c r="J28" s="29">
        <f>H28/$H$25</f>
        <v>0.44084367212558706</v>
      </c>
    </row>
    <row r="29" spans="1:10" x14ac:dyDescent="0.25">
      <c r="G29" s="18" t="s">
        <v>15</v>
      </c>
      <c r="H29" s="27">
        <f>SUM(M4:M16)</f>
        <v>18779898</v>
      </c>
      <c r="I29" s="29">
        <f>H29/$H$20</f>
        <v>0.39469223905163386</v>
      </c>
      <c r="J29" s="29">
        <f>H29/$H$25</f>
        <v>0.55915638742280738</v>
      </c>
    </row>
    <row r="35" spans="11:11" x14ac:dyDescent="0.25">
      <c r="K35" s="10"/>
    </row>
  </sheetData>
  <mergeCells count="2">
    <mergeCell ref="G2:N2"/>
    <mergeCell ref="A2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2017-04-27T13:23:04Z</dcterms:created>
  <dcterms:modified xsi:type="dcterms:W3CDTF">2017-04-29T16:08:00Z</dcterms:modified>
</cp:coreProperties>
</file>