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Probable" sheetId="1" r:id="rId4"/>
    <sheet state="visible" name="Peor Caso" sheetId="2" r:id="rId5"/>
    <sheet state="visible" name="Mejor Caso" sheetId="3" r:id="rId6"/>
  </sheets>
  <definedNames>
    <definedName localSheetId="0" name="solver_eng">1</definedName>
    <definedName localSheetId="1" name="solver_eng">1</definedName>
    <definedName localSheetId="0" name="solver_neg">1</definedName>
    <definedName localSheetId="1" name="solver_neg">1</definedName>
    <definedName localSheetId="0" name="solver_num">0</definedName>
    <definedName localSheetId="1" name="solver_num">0</definedName>
    <definedName localSheetId="0" name="solver_typ">1</definedName>
    <definedName localSheetId="1" name="solver_typ">1</definedName>
    <definedName localSheetId="0" name="solver_val">0</definedName>
    <definedName localSheetId="1" name="solver_val">0</definedName>
    <definedName localSheetId="0" name="solver_ver">3</definedName>
    <definedName localSheetId="1" name="solver_ver">3</definedName>
    <definedName localSheetId="1" name="solver_opt">'Peor Caso'!$D$79</definedName>
    <definedName localSheetId="2" name="solver_opt">'Mejor Caso'!$D$79</definedName>
    <definedName localSheetId="0" name="solver_opt">'Caso Probable'!$D$79</definedName>
  </definedNames>
  <calcPr/>
  <extLst>
    <ext uri="GoogleSheetsCustomDataVersion2">
      <go:sheetsCustomData xmlns:go="http://customooxmlschemas.google.com/" r:id="rId7" roundtripDataChecksum="dCI2rV3IJG7cDM5zDUlu0ou+A3F8Dh/M9jhsKargwl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7">
      <text>
        <t xml:space="preserve">======
ID#AAAA4EXGEY4
Autor    (2023-08-29 20:18:46)
Evalúa si los analistas han sido capaces de mantener estables los requerimientos en el pasado, minimizando los cambios del software.</t>
      </text>
    </comment>
    <comment authorId="0" ref="C15">
      <text>
        <t xml:space="preserve">======
ID#AAAA4EXGEY0
Ejemplo    (2023-08-29 20:18:46)
contar transacciones
Flujo.Ppal.: transacciones 1, 2, 3, 4. 
Flujo Alt.: 0 transaccioines. 
Excepciones.: N/A -&gt; 0 transacciones
-&gt; suma = 4 transacciones</t>
      </text>
    </comment>
    <comment authorId="0" ref="B56">
      <text>
        <t xml:space="preserve">======
ID#AAAA4EXGEYs
Autor    (2023-08-29 20:18:46)
¿Se requiere formación específica para los Usuarios?</t>
      </text>
    </comment>
    <comment authorId="0" ref="B51">
      <text>
        <t xml:space="preserve">======
ID#AAAA4EXGEYw
Autor    (2023-08-29 20:18:46)
¿La aplicación, debe funcionar en más de una plataforma?</t>
      </text>
    </comment>
    <comment authorId="0" ref="B45">
      <text>
        <t xml:space="preserve">======
ID#AAAA4EXGEYo
Autor    (2023-08-29 20:18:46)
¿Cuál es la importancia del tiempo de respuesta de la aplicación para el usuario final?</t>
      </text>
    </comment>
    <comment authorId="0" ref="B88">
      <text>
        <t xml:space="preserve">======
ID#AAAA4EXGEYk
Autor    (2023-08-29 20:18:46)
Análisis/Diseño/Pruebas/Sobrecarga</t>
      </text>
    </comment>
    <comment authorId="0" ref="B52">
      <text>
        <t xml:space="preserve">======
ID#AAAA4EXGEYg
Autor    (2023-08-29 20:18:46)
¿El cliente requiere que la aplicación se pueda cambiar fácilmente en el futuro?</t>
      </text>
    </comment>
    <comment authorId="0" ref="B69">
      <text>
        <t xml:space="preserve">======
ID#AAAA4EXGEYc
Autor    (2023-08-29 20:18:46)
Este es un factor con signo opuesto a los factores E6 y anteriores. Cuanto mayor la evaluación, peor el resultado.</t>
      </text>
    </comment>
    <comment authorId="0" ref="B50">
      <text>
        <t xml:space="preserve">======
ID#AAAA4EXGEYY
Autor    (2023-08-29 20:18:46)
¿Hay requerimientos especiales respecto de la facilidad de uso?</t>
      </text>
    </comment>
    <comment authorId="0" ref="B62">
      <text>
        <t xml:space="preserve">======
ID#AAAA4EXGEYU
Autor    (2023-08-29 20:18:46)
Debe reflejar el hecho de que el equipo conoce el proceso y el lenguaje de modelado (p.ej.: RUP, UML). Puede ser cualquier otro proceso.</t>
      </text>
    </comment>
    <comment authorId="0" ref="B48">
      <text>
        <t xml:space="preserve">======
ID#AAAA4EXGEYQ
Autor    (2023-08-29 20:18:46)
¿La aplicación requiere diseñarse para ser altamente reusable?</t>
      </text>
    </comment>
    <comment authorId="0" ref="B68">
      <text>
        <t xml:space="preserve">======
ID#AAAA4EXGEYM
Autor    (2023-08-29 20:18:46)
Este es un factor con signo opuesto a los factores E6 y anteriores. Cuanto mayor la evaluación, peor el resultado.</t>
      </text>
    </comment>
    <comment authorId="0" ref="C7">
      <text>
        <t xml:space="preserve"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</text>
    </comment>
    <comment authorId="0" ref="B85">
      <text>
        <t xml:space="preserve">======
ID#AAAA4EXGEYE
Autor    (2023-08-29 20:18:46)
Esta distribución es una referencia. Proyecto a proyecto debe actualizarse mediante  ESTADISTICAS.</t>
      </text>
    </comment>
    <comment authorId="0" ref="G79">
      <text>
        <t xml:space="preserve"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</text>
    </comment>
    <comment authorId="0" ref="B63">
      <text>
        <t xml:space="preserve">======
ID#AAAA4EXGEX8
Autor    (2023-08-29 20:18:46)
¿Ya trabajado el equipo en el area (dominio) de la aplicación?</t>
      </text>
    </comment>
    <comment authorId="0" ref="B46">
      <text>
        <t xml:space="preserve">======
ID#AAAA4EXGEX4
Autor    (2023-08-29 20:18:46)
¿La aplicacion está diseñada para que el usuario incremente SU eficiencia (no solo cumpla su cometido)?</t>
      </text>
    </comment>
    <comment authorId="0" ref="B64">
      <text>
        <t xml:space="preserve">======
ID#AAAA4EXGEXw
Autor    (2023-08-29 20:18:46)
Se refiere exclusivamente a la experiencia en el análisis, modelado, diseño y progrmación  mediante el paradigma de OO.</t>
      </text>
    </comment>
    <comment authorId="0" ref="B91">
      <text>
        <t xml:space="preserve">======
ID#AAAA4EXGEX0
Autor    (2023-08-29 20:18:46)
Lo debe sugerir el estimador.</t>
      </text>
    </comment>
    <comment authorId="0" ref="B54">
      <text>
        <t xml:space="preserve">======
ID#AAAA4EXGEXs
Autor    (2023-08-29 20:18:46)
¿Es suficiente con las prestaciones de seguridad normales, o hace falta algo especial?</t>
      </text>
    </comment>
    <comment authorId="0" ref="B66">
      <text>
        <t xml:space="preserve">======
ID#AAAA4EXGEXo
Autor    (2023-08-29 20:18:46)
Motivación del equipo.</t>
      </text>
    </comment>
    <comment authorId="0" ref="B55">
      <text>
        <t xml:space="preserve">======
ID#AAAA4EXGEXk
Autor    (2023-08-29 20:18:46)
¿Nuestro código usará componentes COTS, librerías frameworks ya desarrollados? Si así fuera, reducirá la carga de trabajo de desarrollo.</t>
      </text>
    </comment>
    <comment authorId="0" ref="B44">
      <text>
        <t xml:space="preserve">======
ID#AAAA4EXGEXg
Autor    (2023-08-29 20:18:46)
¿Arquitectura centralizada o distribuida?</t>
      </text>
    </comment>
    <comment authorId="0" ref="B53">
      <text>
        <t xml:space="preserve">======
ID#AAAA4EXGEXc
Autor    (2023-08-29 20:18:46)
¿Hace falta consideraciones especiales para el acceso concurrente (paralelo) a datos y otros recursos?</t>
      </text>
    </comment>
    <comment authorId="0" ref="B65">
      <text>
        <t xml:space="preserve">======
ID#AAAA4EXGEXY
Autor    (2023-08-29 20:18:46)
Se refiere a la experiencia en el análisis de requerimientos y modelado orientado a objetos del Analista Principal.</t>
      </text>
    </comment>
    <comment authorId="0" ref="B49">
      <text>
        <t xml:space="preserve">======
ID#AAAA4EXGEXU
Autor    (2023-08-29 20:18:46)
¿La aplicación debe ser de fácil instalación (para usuarios sin capacidad técnica) o no?</t>
      </text>
    </comment>
    <comment authorId="0" ref="B47">
      <text>
        <t xml:space="preserve">======
ID#AAAA4EXGEXQ
Autor    (2023-08-29 20:18:46)
¿La aplicación requiere de algoritmos complejos?</t>
      </text>
    </comment>
  </commentList>
  <extLst>
    <ext uri="GoogleSheetsCustomDataVersion2">
      <go:sheetsCustomData xmlns:go="http://customooxmlschemas.google.com/" r:id="rId1" roundtripDataSignature="AMtx7miTLarMbQUV8+mAGPgvk7Z17ZNjIQ=="/>
    </ext>
  </extLst>
</comments>
</file>

<file path=xl/sharedStrings.xml><?xml version="1.0" encoding="utf-8"?>
<sst xmlns="http://schemas.openxmlformats.org/spreadsheetml/2006/main" count="606" uniqueCount="141">
  <si>
    <t>ESTIMACIÓN por PUNTOS de CASO de USO</t>
  </si>
  <si>
    <t>Proyecto:</t>
  </si>
  <si>
    <t>GRCU Manager</t>
  </si>
  <si>
    <t>Gestor de Proyecto:</t>
  </si>
  <si>
    <t>4BYTES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</si>
  <si>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</si>
  <si>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</si>
  <si>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</si>
  <si>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</si>
  <si>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</si>
  <si>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</si>
  <si>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</si>
  <si>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Administrador</t>
  </si>
  <si>
    <t>Complejo</t>
  </si>
  <si>
    <t>Encargado de la gestión de usuarios y creación de proyectos</t>
  </si>
  <si>
    <t>Desarrollador</t>
  </si>
  <si>
    <t>Encargado de la gestión de requerimientos y caso de uso</t>
  </si>
  <si>
    <t>Cliente</t>
  </si>
  <si>
    <t>Navega en el sistema, permitiéndole adjuntar documentos o archivos externos y  validar los requerimientos</t>
  </si>
  <si>
    <t>BD UARGFlow</t>
  </si>
  <si>
    <t>Simple</t>
  </si>
  <si>
    <t>Externo, registro de usuarios administrativos</t>
  </si>
  <si>
    <t xml:space="preserve">Peso Total Actores, sin ajustar (UAW) </t>
  </si>
  <si>
    <t xml:space="preserve">
</t>
  </si>
  <si>
    <t>2. PESO DE LOS CU</t>
  </si>
  <si>
    <t>Casos de Uso</t>
  </si>
  <si>
    <t>Comentario</t>
  </si>
  <si>
    <t>Número de transacciones</t>
  </si>
  <si>
    <t>Complejidad</t>
  </si>
  <si>
    <t>CU1:  Iniciar Sesión</t>
  </si>
  <si>
    <t>1 Pantalla, 1 extensión, 1BD</t>
  </si>
  <si>
    <t>CU2: Gestionar Usuario</t>
  </si>
  <si>
    <t>1 Pantalla, 4 extensiones, 1BD</t>
  </si>
  <si>
    <t>CU3: Gestionar Proyecto</t>
  </si>
  <si>
    <t>CU4: Seleccionar metodología</t>
  </si>
  <si>
    <t>1 Pantalla, 2 extensiones</t>
  </si>
  <si>
    <t>CU5: Asignar roles de usuario al proyecto</t>
  </si>
  <si>
    <t>1 Pantalla,  1 extension, 1BD</t>
  </si>
  <si>
    <t>CU6: Gestionar Requerimiento</t>
  </si>
  <si>
    <t>1 Pantalla, 8 extensiones, 4 validaciones</t>
  </si>
  <si>
    <t>CU7: Priorizar Requerimiento</t>
  </si>
  <si>
    <t>1 Pantalla</t>
  </si>
  <si>
    <t>CU8: Consultar Historial de Requerimiento</t>
  </si>
  <si>
    <t>CU9: Consultar Historial de Caso de Uso</t>
  </si>
  <si>
    <t>CU10: Gestionar Caso de Uso</t>
  </si>
  <si>
    <t>CU11: Definir dependencias</t>
  </si>
  <si>
    <t>CU12: Agrupar requerimientos</t>
  </si>
  <si>
    <t>CU13: Adjuntar archivo</t>
  </si>
  <si>
    <t>Intermedio</t>
  </si>
  <si>
    <t>CU14: Generar Matriz de Trazabilidad</t>
  </si>
  <si>
    <t>CU15: Identificar caso de uso sin requerimiento</t>
  </si>
  <si>
    <t>CU16: Identificar requerimiento sin caso de uso</t>
  </si>
  <si>
    <t>CU17: Comentar en requerimiento</t>
  </si>
  <si>
    <t>CU18: Comentar en caso de uso</t>
  </si>
  <si>
    <t>CU19: Validar requerimiento</t>
  </si>
  <si>
    <t>CU20: Generar Informes</t>
  </si>
  <si>
    <t>CU21: Visualizar trazabilidad interactiva</t>
  </si>
  <si>
    <t xml:space="preserve">Peso Total CU, sin ajustar (UUCW) </t>
  </si>
  <si>
    <t>3. PCU SIN AJUSTE</t>
  </si>
  <si>
    <r>
      <rPr>
        <rFont val="Calibri"/>
        <b/>
        <color theme="1"/>
        <sz val="12.0"/>
      </rPr>
      <t xml:space="preserve">Puntos de CU No Ajustados: </t>
    </r>
    <r>
      <rPr>
        <rFont val="Calibri"/>
        <b/>
        <color rgb="FFFF0000"/>
        <sz val="12.0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</si>
  <si>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</si>
  <si>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</si>
  <si>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</si>
  <si>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</si>
  <si>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</si>
  <si>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</si>
  <si>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</si>
  <si>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</si>
  <si>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</si>
  <si>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</si>
  <si>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2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</si>
  <si>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</si>
  <si>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</si>
  <si>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</si>
  <si>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</si>
  <si>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</si>
  <si>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</si>
  <si>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</si>
  <si>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</si>
  <si>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</si>
  <si>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</si>
  <si>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</si>
  <si>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</si>
  <si>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</si>
  <si>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rFont val="Calibri"/>
        <b/>
        <color theme="1"/>
        <sz val="12.0"/>
      </rPr>
      <t xml:space="preserve">Factores Técnicos: TF = </t>
    </r>
    <r>
      <rPr>
        <rFont val="Calibri"/>
        <b/>
        <color theme="1"/>
        <sz val="12.0"/>
      </rPr>
      <t xml:space="preserve">∑ </t>
    </r>
    <r>
      <rPr>
        <rFont val="Calibri"/>
        <b/>
        <color theme="1"/>
        <sz val="12.0"/>
      </rPr>
      <t xml:space="preserve">(Peso * Evaluacion ) </t>
    </r>
  </si>
  <si>
    <r>
      <rPr>
        <rFont val="Calibri"/>
        <b/>
        <color theme="1"/>
        <sz val="12.0"/>
      </rPr>
      <t xml:space="preserve">Factor de Complejidad Técnica:  </t>
    </r>
    <r>
      <rPr>
        <rFont val="Calibri"/>
        <b/>
        <color rgb="FFFF0000"/>
        <sz val="12.0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</si>
  <si>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</si>
  <si>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</si>
  <si>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</si>
  <si>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</si>
  <si>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</si>
  <si>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</si>
  <si>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</si>
  <si>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</si>
  <si>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</si>
  <si>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</si>
  <si>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</si>
  <si>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</si>
  <si>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</si>
  <si>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</si>
  <si>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</si>
  <si>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</si>
  <si>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</si>
  <si>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</si>
  <si>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</si>
  <si>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rFont val="Calibri"/>
        <b/>
        <color theme="1"/>
        <sz val="12.0"/>
      </rPr>
      <t xml:space="preserve">Factor de Complejidad Ambiental: </t>
    </r>
    <r>
      <rPr>
        <rFont val="Calibri"/>
        <b/>
        <color rgb="FFFF0000"/>
        <sz val="12.0"/>
      </rPr>
      <t>ECF = 1.4 + (-0.03*EF)</t>
    </r>
  </si>
  <si>
    <t>FPA desfavorables</t>
  </si>
  <si>
    <t>6. PCU AJUSTADOS</t>
  </si>
  <si>
    <r>
      <rPr>
        <rFont val="Calibri"/>
        <b/>
        <color theme="1"/>
        <sz val="12.0"/>
      </rPr>
      <t xml:space="preserve">Puntos de Casos de Uso Ajustados: AUCP = </t>
    </r>
    <r>
      <rPr>
        <rFont val="Calibri"/>
        <b/>
        <color rgb="FFFF0000"/>
        <sz val="12.0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</si>
  <si>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</si>
  <si>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</si>
  <si>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</si>
  <si>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</si>
  <si>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</si>
  <si>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</si>
  <si>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</si>
  <si>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</si>
  <si>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</si>
  <si>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</si>
  <si>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</si>
  <si>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</si>
  <si>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</si>
  <si>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</si>
  <si>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</si>
  <si>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</si>
  <si>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</si>
  <si>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</si>
  <si>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</si>
  <si>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</si>
  <si>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</si>
  <si>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</si>
  <si>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r>
      <rPr>
        <rFont val="Calibri"/>
        <b/>
        <color theme="1"/>
        <sz val="12.0"/>
      </rPr>
      <t xml:space="preserve">Puntos de CU No Ajustados: </t>
    </r>
    <r>
      <rPr>
        <rFont val="Calibri"/>
        <b/>
        <color rgb="FFFF0000"/>
        <sz val="12.0"/>
      </rPr>
      <t>UUCP = UAW + UUCW</t>
    </r>
  </si>
  <si>
    <r>
      <rPr>
        <rFont val="Calibri"/>
        <b/>
        <color theme="1"/>
        <sz val="12.0"/>
      </rPr>
      <t xml:space="preserve">Factores Técnicos: TF = </t>
    </r>
    <r>
      <rPr>
        <rFont val="Calibri"/>
        <b/>
        <color theme="1"/>
        <sz val="12.0"/>
      </rPr>
      <t xml:space="preserve">∑ </t>
    </r>
    <r>
      <rPr>
        <rFont val="Calibri"/>
        <b/>
        <color theme="1"/>
        <sz val="12.0"/>
      </rPr>
      <t xml:space="preserve">(Peso * Evaluacion ) </t>
    </r>
  </si>
  <si>
    <r>
      <rPr>
        <rFont val="Calibri"/>
        <b/>
        <color theme="1"/>
        <sz val="12.0"/>
      </rPr>
      <t xml:space="preserve">Factor de Complejidad Técnica:  </t>
    </r>
    <r>
      <rPr>
        <rFont val="Calibri"/>
        <b/>
        <color rgb="FFFF0000"/>
        <sz val="12.0"/>
      </rPr>
      <t xml:space="preserve">TCF = 0,06 + 0,01*TC </t>
    </r>
  </si>
  <si>
    <r>
      <rPr>
        <rFont val="Calibri"/>
        <b/>
        <color theme="1"/>
        <sz val="12.0"/>
      </rPr>
      <t xml:space="preserve">Factor de Complejidad Ambiental: </t>
    </r>
    <r>
      <rPr>
        <rFont val="Calibri"/>
        <b/>
        <color rgb="FFFF0000"/>
        <sz val="12.0"/>
      </rPr>
      <t>ECF = 1.4 + (-0.03*EF)</t>
    </r>
  </si>
  <si>
    <r>
      <rPr>
        <rFont val="Calibri"/>
        <b/>
        <color theme="1"/>
        <sz val="12.0"/>
      </rPr>
      <t xml:space="preserve">Puntos de Casos de Uso Ajustados: AUCP = </t>
    </r>
    <r>
      <rPr>
        <rFont val="Calibri"/>
        <b/>
        <color rgb="FFFF0000"/>
        <sz val="12.0"/>
      </rPr>
      <t>UUCP * TCF * ECF</t>
    </r>
  </si>
  <si>
    <r>
      <rPr>
        <rFont val="Calibri"/>
        <b/>
        <color theme="1"/>
        <sz val="12.0"/>
      </rPr>
      <t xml:space="preserve">Puntos de CU No Ajustados: </t>
    </r>
    <r>
      <rPr>
        <rFont val="Calibri"/>
        <b/>
        <color rgb="FFFF0000"/>
        <sz val="12.0"/>
      </rPr>
      <t>UUCP = UAW + UUCW</t>
    </r>
  </si>
  <si>
    <r>
      <rPr>
        <rFont val="Calibri"/>
        <b/>
        <color theme="1"/>
        <sz val="12.0"/>
      </rPr>
      <t xml:space="preserve">Factores Técnicos: TF = </t>
    </r>
    <r>
      <rPr>
        <rFont val="Calibri"/>
        <b/>
        <color theme="1"/>
        <sz val="12.0"/>
      </rPr>
      <t xml:space="preserve">∑ </t>
    </r>
    <r>
      <rPr>
        <rFont val="Calibri"/>
        <b/>
        <color theme="1"/>
        <sz val="12.0"/>
      </rPr>
      <t xml:space="preserve">(Peso * Evaluacion ) </t>
    </r>
  </si>
  <si>
    <r>
      <rPr>
        <rFont val="Calibri"/>
        <b/>
        <color theme="1"/>
        <sz val="12.0"/>
      </rPr>
      <t xml:space="preserve">Factor de Complejidad Técnica:  </t>
    </r>
    <r>
      <rPr>
        <rFont val="Calibri"/>
        <b/>
        <color rgb="FFFF0000"/>
        <sz val="12.0"/>
      </rPr>
      <t xml:space="preserve">TCF = 0,06 + 0,01*TC </t>
    </r>
  </si>
  <si>
    <r>
      <rPr>
        <rFont val="Calibri"/>
        <b/>
        <color theme="1"/>
        <sz val="12.0"/>
      </rPr>
      <t xml:space="preserve">Factor de Complejidad Ambiental: </t>
    </r>
    <r>
      <rPr>
        <rFont val="Calibri"/>
        <b/>
        <color rgb="FFFF0000"/>
        <sz val="12.0"/>
      </rPr>
      <t>ECF = 1.4 + (-0.03*EF)</t>
    </r>
  </si>
  <si>
    <r>
      <rPr>
        <rFont val="Calibri"/>
        <b/>
        <color theme="1"/>
        <sz val="12.0"/>
      </rPr>
      <t xml:space="preserve">Puntos de Casos de Uso Ajustados: AUCP = </t>
    </r>
    <r>
      <rPr>
        <rFont val="Calibri"/>
        <b/>
        <color rgb="FFFF0000"/>
        <sz val="12.0"/>
      </rPr>
      <t>UUCP * TCF * ECF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</si>
</sst>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12">
    <font>
      <sz val="10.0"/>
      <color rgb="FF000000"/>
      <name val="Arial"/>
      <scheme val="minor"/>
    </font>
    <font>
      <sz val="12.0"/>
      <color theme="1"/>
      <name val="Calibri"/>
    </font>
    <font>
      <b/>
      <sz val="16.0"/>
      <color theme="1"/>
      <name val="Calibri"/>
    </font>
    <font/>
    <font>
      <b/>
      <sz val="12.0"/>
      <color theme="1"/>
      <name val="Calibri"/>
    </font>
    <font>
      <sz val="12.0"/>
      <color rgb="FF3F3F76"/>
      <name val="Calibri"/>
    </font>
    <font>
      <b/>
      <sz val="12.0"/>
      <color rgb="FFFA7D00"/>
      <name val="Calibri"/>
    </font>
    <font>
      <b/>
      <sz val="12.0"/>
      <color rgb="FF3F3F3F"/>
      <name val="Calibri"/>
    </font>
    <font>
      <u/>
      <sz val="10.0"/>
      <color theme="10"/>
      <name val="Arial"/>
    </font>
    <font>
      <b/>
      <sz val="11.0"/>
      <color rgb="FFFA7D00"/>
      <name val="Calibri"/>
    </font>
    <font>
      <b/>
      <sz val="12.0"/>
      <color rgb="FF002060"/>
      <name val="Calibri"/>
    </font>
    <font>
      <b/>
      <sz val="12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shrinkToFit="0" vertical="center" wrapText="1"/>
    </xf>
    <xf borderId="9" fillId="2" fontId="4" numFmtId="49" xfId="0" applyAlignment="1" applyBorder="1" applyFont="1" applyNumberFormat="1">
      <alignment horizontal="center" shrinkToFit="0" vertical="center" wrapText="1"/>
    </xf>
    <xf borderId="9" fillId="3" fontId="5" numFmtId="0" xfId="0" applyAlignment="1" applyBorder="1" applyFill="1" applyFont="1">
      <alignment vertical="center"/>
    </xf>
    <xf borderId="9" fillId="3" fontId="5" numFmtId="49" xfId="0" applyAlignment="1" applyBorder="1" applyFont="1" applyNumberFormat="1">
      <alignment vertical="center"/>
    </xf>
    <xf borderId="9" fillId="3" fontId="5" numFmtId="0" xfId="0" applyAlignment="1" applyBorder="1" applyFont="1">
      <alignment horizontal="left" shrinkToFit="0" vertical="center" wrapText="1"/>
    </xf>
    <xf borderId="9" fillId="4" fontId="6" numFmtId="0" xfId="0" applyAlignment="1" applyBorder="1" applyFill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9" fillId="3" fontId="5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1" fillId="0" fontId="4" numFmtId="49" xfId="0" applyAlignment="1" applyBorder="1" applyFont="1" applyNumberFormat="1">
      <alignment horizontal="right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0" fillId="0" fontId="4" numFmtId="49" xfId="0" applyAlignment="1" applyFont="1" applyNumberFormat="1">
      <alignment horizontal="righ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4" numFmtId="49" xfId="0" applyAlignment="1" applyFont="1" applyNumberFormat="1">
      <alignment vertical="center"/>
    </xf>
    <xf borderId="9" fillId="3" fontId="5" numFmtId="0" xfId="0" applyAlignment="1" applyBorder="1" applyFont="1">
      <alignment horizontal="center" vertical="center"/>
    </xf>
    <xf borderId="10" fillId="3" fontId="5" numFmtId="0" xfId="0" applyAlignment="1" applyBorder="1" applyFont="1">
      <alignment vertical="center"/>
    </xf>
    <xf borderId="10" fillId="3" fontId="5" numFmtId="0" xfId="0" applyAlignment="1" applyBorder="1" applyFont="1">
      <alignment horizontal="center" vertical="center"/>
    </xf>
    <xf borderId="10" fillId="4" fontId="6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readingOrder="0" vertical="center"/>
    </xf>
    <xf borderId="11" fillId="0" fontId="4" numFmtId="0" xfId="0" applyAlignment="1" applyBorder="1" applyFont="1">
      <alignment shrinkToFit="0" vertical="center" wrapText="1"/>
    </xf>
    <xf borderId="6" fillId="0" fontId="4" numFmtId="49" xfId="0" applyAlignment="1" applyBorder="1" applyFont="1" applyNumberFormat="1">
      <alignment horizontal="right" shrinkToFit="0" vertical="center" wrapText="1"/>
    </xf>
    <xf borderId="7" fillId="0" fontId="3" numFmtId="0" xfId="0" applyBorder="1" applyFont="1"/>
    <xf borderId="8" fillId="0" fontId="3" numFmtId="0" xfId="0" applyBorder="1" applyFont="1"/>
    <xf borderId="12" fillId="4" fontId="7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9" fillId="3" fontId="5" numFmtId="49" xfId="0" applyAlignment="1" applyBorder="1" applyFont="1" applyNumberFormat="1">
      <alignment horizontal="left" vertical="center"/>
    </xf>
    <xf borderId="9" fillId="4" fontId="1" numFmtId="49" xfId="0" applyAlignment="1" applyBorder="1" applyFont="1" applyNumberFormat="1">
      <alignment horizontal="center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vertical="top" wrapText="1"/>
    </xf>
    <xf borderId="9" fillId="4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right" shrinkToFit="0" vertical="center" wrapText="1"/>
    </xf>
    <xf borderId="2" fillId="0" fontId="1" numFmtId="49" xfId="0" applyAlignment="1" applyBorder="1" applyFont="1" applyNumberFormat="1">
      <alignment shrinkToFit="0" vertical="center" wrapText="1"/>
    </xf>
    <xf borderId="2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right" shrinkToFit="0" vertical="center" wrapText="1"/>
    </xf>
    <xf borderId="9" fillId="2" fontId="4" numFmtId="164" xfId="0" applyAlignment="1" applyBorder="1" applyFont="1" applyNumberFormat="1">
      <alignment horizontal="center" shrinkToFit="0" vertical="center" wrapText="1"/>
    </xf>
    <xf borderId="13" fillId="5" fontId="10" numFmtId="0" xfId="0" applyAlignment="1" applyBorder="1" applyFill="1" applyFont="1">
      <alignment shrinkToFit="0" vertical="center" wrapText="1"/>
    </xf>
    <xf borderId="9" fillId="2" fontId="1" numFmtId="164" xfId="0" applyAlignment="1" applyBorder="1" applyFont="1" applyNumberFormat="1">
      <alignment horizontal="center" vertical="center"/>
    </xf>
    <xf borderId="9" fillId="2" fontId="1" numFmtId="2" xfId="0" applyAlignment="1" applyBorder="1" applyFont="1" applyNumberFormat="1">
      <alignment horizontal="center" vertical="center"/>
    </xf>
    <xf borderId="9" fillId="3" fontId="5" numFmtId="164" xfId="0" applyAlignment="1" applyBorder="1" applyFont="1" applyNumberFormat="1">
      <alignment horizontal="center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9" fillId="2" fontId="4" numFmtId="164" xfId="0" applyAlignment="1" applyBorder="1" applyFont="1" applyNumberFormat="1">
      <alignment horizontal="center" vertical="center"/>
    </xf>
    <xf borderId="9" fillId="2" fontId="4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9" fillId="3" fontId="11" numFmtId="9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0" fillId="0" fontId="1" numFmtId="2" xfId="0" applyAlignment="1" applyFont="1" applyNumberFormat="1">
      <alignment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right" shrinkToFit="0" vertical="center" wrapText="1"/>
    </xf>
    <xf borderId="9" fillId="3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77</xdr:row>
      <xdr:rowOff>438150</xdr:rowOff>
    </xdr:from>
    <xdr:ext cx="4381500" cy="2667000"/>
    <xdr:grpSp>
      <xdr:nvGrpSpPr>
        <xdr:cNvPr id="2" name="Shape 2"/>
        <xdr:cNvGrpSpPr/>
      </xdr:nvGrpSpPr>
      <xdr:grpSpPr>
        <a:xfrm>
          <a:off x="3155250" y="2446500"/>
          <a:ext cx="4381500" cy="2667000"/>
          <a:chOff x="3155250" y="2446500"/>
          <a:chExt cx="4381500" cy="2667000"/>
        </a:xfrm>
      </xdr:grpSpPr>
      <xdr:grpSp>
        <xdr:nvGrpSpPr>
          <xdr:cNvPr id="3" name="Shape 3"/>
          <xdr:cNvGrpSpPr/>
        </xdr:nvGrpSpPr>
        <xdr:grpSpPr>
          <a:xfrm>
            <a:off x="3155250" y="2446500"/>
            <a:ext cx="4381500" cy="2667000"/>
            <a:chOff x="3155250" y="2446500"/>
            <a:chExt cx="4381500" cy="2667000"/>
          </a:xfrm>
        </xdr:grpSpPr>
        <xdr:sp>
          <xdr:nvSpPr>
            <xdr:cNvPr id="4" name="Shape 4"/>
            <xdr:cNvSpPr/>
          </xdr:nvSpPr>
          <xdr:spPr>
            <a:xfrm>
              <a:off x="3155250" y="2446500"/>
              <a:ext cx="4381500" cy="2667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3155250" y="2446500"/>
              <a:ext cx="4381500" cy="2667000"/>
              <a:chOff x="3155250" y="2446500"/>
              <a:chExt cx="4381500" cy="2667000"/>
            </a:xfrm>
          </xdr:grpSpPr>
          <xdr:sp>
            <xdr:nvSpPr>
              <xdr:cNvPr id="6" name="Shape 6"/>
              <xdr:cNvSpPr/>
            </xdr:nvSpPr>
            <xdr:spPr>
              <a:xfrm>
                <a:off x="3155250" y="2446500"/>
                <a:ext cx="4381500" cy="2667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3155250" y="2446500"/>
                <a:ext cx="4381500" cy="2667000"/>
                <a:chOff x="3160013" y="2451263"/>
                <a:chExt cx="4371975" cy="2657475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3160013" y="2451263"/>
                  <a:ext cx="437197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" name="Shape 9"/>
                <xdr:cNvCxnSpPr/>
              </xdr:nvCxnSpPr>
              <xdr:spPr>
                <a:xfrm>
                  <a:off x="3160013" y="2451263"/>
                  <a:ext cx="4371975" cy="2657475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4A7DBA"/>
                  </a:solidFill>
                  <a:prstDash val="solid"/>
                  <a:round/>
                  <a:headEnd len="sm" w="sm" type="none"/>
                  <a:tailEnd len="med" w="med" type="triangle"/>
                </a:ln>
              </xdr:spPr>
            </xdr:cxn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77</xdr:row>
      <xdr:rowOff>438150</xdr:rowOff>
    </xdr:from>
    <xdr:ext cx="4381500" cy="2667000"/>
    <xdr:grpSp>
      <xdr:nvGrpSpPr>
        <xdr:cNvPr id="2" name="Shape 2"/>
        <xdr:cNvGrpSpPr/>
      </xdr:nvGrpSpPr>
      <xdr:grpSpPr>
        <a:xfrm>
          <a:off x="3155250" y="2446500"/>
          <a:ext cx="4381500" cy="2667000"/>
          <a:chOff x="3155250" y="2446500"/>
          <a:chExt cx="4381500" cy="2667000"/>
        </a:xfrm>
      </xdr:grpSpPr>
      <xdr:grpSp>
        <xdr:nvGrpSpPr>
          <xdr:cNvPr id="3" name="Shape 3"/>
          <xdr:cNvGrpSpPr/>
        </xdr:nvGrpSpPr>
        <xdr:grpSpPr>
          <a:xfrm>
            <a:off x="3155250" y="2446500"/>
            <a:ext cx="4381500" cy="2667000"/>
            <a:chOff x="3155250" y="2446500"/>
            <a:chExt cx="4381500" cy="2667000"/>
          </a:xfrm>
        </xdr:grpSpPr>
        <xdr:sp>
          <xdr:nvSpPr>
            <xdr:cNvPr id="4" name="Shape 4"/>
            <xdr:cNvSpPr/>
          </xdr:nvSpPr>
          <xdr:spPr>
            <a:xfrm>
              <a:off x="3155250" y="2446500"/>
              <a:ext cx="4381500" cy="2667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3155250" y="2446500"/>
              <a:ext cx="4381500" cy="2667000"/>
              <a:chOff x="3155250" y="2446500"/>
              <a:chExt cx="4381500" cy="2667000"/>
            </a:xfrm>
          </xdr:grpSpPr>
          <xdr:sp>
            <xdr:nvSpPr>
              <xdr:cNvPr id="6" name="Shape 6"/>
              <xdr:cNvSpPr/>
            </xdr:nvSpPr>
            <xdr:spPr>
              <a:xfrm>
                <a:off x="3155250" y="2446500"/>
                <a:ext cx="4381500" cy="2667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3155250" y="2446500"/>
                <a:ext cx="4381500" cy="2667000"/>
                <a:chOff x="3160013" y="2451263"/>
                <a:chExt cx="4371975" cy="2657475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3160013" y="2451263"/>
                  <a:ext cx="437197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" name="Shape 9"/>
                <xdr:cNvCxnSpPr/>
              </xdr:nvCxnSpPr>
              <xdr:spPr>
                <a:xfrm>
                  <a:off x="3160013" y="2451263"/>
                  <a:ext cx="4371975" cy="2657475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4A7DBA"/>
                  </a:solidFill>
                  <a:prstDash val="solid"/>
                  <a:round/>
                  <a:headEnd len="sm" w="sm" type="none"/>
                  <a:tailEnd len="med" w="med" type="triangle"/>
                </a:ln>
              </xdr:spPr>
            </xdr:cxnSp>
          </xdr:grp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77</xdr:row>
      <xdr:rowOff>438150</xdr:rowOff>
    </xdr:from>
    <xdr:ext cx="4381500" cy="2667000"/>
    <xdr:grpSp>
      <xdr:nvGrpSpPr>
        <xdr:cNvPr id="2" name="Shape 2"/>
        <xdr:cNvGrpSpPr/>
      </xdr:nvGrpSpPr>
      <xdr:grpSpPr>
        <a:xfrm>
          <a:off x="3155250" y="2446500"/>
          <a:ext cx="4381500" cy="2667000"/>
          <a:chOff x="3155250" y="2446500"/>
          <a:chExt cx="4381500" cy="2667000"/>
        </a:xfrm>
      </xdr:grpSpPr>
      <xdr:grpSp>
        <xdr:nvGrpSpPr>
          <xdr:cNvPr id="3" name="Shape 3"/>
          <xdr:cNvGrpSpPr/>
        </xdr:nvGrpSpPr>
        <xdr:grpSpPr>
          <a:xfrm>
            <a:off x="3155250" y="2446500"/>
            <a:ext cx="4381500" cy="2667000"/>
            <a:chOff x="3155250" y="2446500"/>
            <a:chExt cx="4381500" cy="2667000"/>
          </a:xfrm>
        </xdr:grpSpPr>
        <xdr:sp>
          <xdr:nvSpPr>
            <xdr:cNvPr id="4" name="Shape 4"/>
            <xdr:cNvSpPr/>
          </xdr:nvSpPr>
          <xdr:spPr>
            <a:xfrm>
              <a:off x="3155250" y="2446500"/>
              <a:ext cx="4381500" cy="2667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3155250" y="2446500"/>
              <a:ext cx="4381500" cy="2667000"/>
              <a:chOff x="3155250" y="2446500"/>
              <a:chExt cx="4381500" cy="2667000"/>
            </a:xfrm>
          </xdr:grpSpPr>
          <xdr:sp>
            <xdr:nvSpPr>
              <xdr:cNvPr id="6" name="Shape 6"/>
              <xdr:cNvSpPr/>
            </xdr:nvSpPr>
            <xdr:spPr>
              <a:xfrm>
                <a:off x="3155250" y="2446500"/>
                <a:ext cx="4381500" cy="2667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3155250" y="2446500"/>
                <a:ext cx="4381500" cy="2667000"/>
                <a:chOff x="3160013" y="2451263"/>
                <a:chExt cx="4371975" cy="2657475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3160013" y="2451263"/>
                  <a:ext cx="437197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" name="Shape 9"/>
                <xdr:cNvCxnSpPr/>
              </xdr:nvCxnSpPr>
              <xdr:spPr>
                <a:xfrm>
                  <a:off x="3160013" y="2451263"/>
                  <a:ext cx="4371975" cy="2657475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4A7DBA"/>
                  </a:solidFill>
                  <a:prstDash val="solid"/>
                  <a:round/>
                  <a:headEnd len="sm" w="sm" type="none"/>
                  <a:tailEnd len="med" w="med" type="triangle"/>
                </a:ln>
              </xdr:spPr>
            </xdr:cxn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3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75"/>
    <col customWidth="1" min="2" max="2" width="32.13"/>
    <col customWidth="1" min="3" max="3" width="33.38"/>
    <col customWidth="1" min="4" max="4" width="38.63"/>
    <col customWidth="1" min="5" max="5" width="13.63"/>
    <col customWidth="1" min="6" max="6" width="16.13"/>
    <col customWidth="1" min="7" max="7" width="16.75"/>
    <col customWidth="1" min="8" max="8" width="34.38"/>
    <col customWidth="1" min="9" max="9" width="10.63"/>
    <col customWidth="1" min="10" max="10" width="13.75"/>
    <col customWidth="1" min="11" max="26" width="9.13"/>
  </cols>
  <sheetData>
    <row r="1" ht="27.7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/>
      <c r="B2" s="5" t="s">
        <v>0</v>
      </c>
      <c r="C2" s="6"/>
      <c r="D2" s="6"/>
      <c r="E2" s="6"/>
      <c r="F2" s="6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75" customHeight="1">
      <c r="A3" s="4"/>
      <c r="B3" s="9" t="s">
        <v>1</v>
      </c>
      <c r="C3" s="4" t="s">
        <v>2</v>
      </c>
      <c r="D3" s="10"/>
      <c r="E3" s="10"/>
      <c r="F3" s="10"/>
      <c r="G3" s="11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4"/>
      <c r="B4" s="12" t="s">
        <v>3</v>
      </c>
      <c r="C4" s="13" t="s">
        <v>4</v>
      </c>
      <c r="D4" s="14"/>
      <c r="E4" s="14"/>
      <c r="F4" s="14"/>
      <c r="G4" s="15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"/>
      <c r="B5" s="16"/>
      <c r="C5" s="1"/>
      <c r="D5" s="17"/>
      <c r="E5" s="17"/>
      <c r="F5" s="17"/>
      <c r="G5" s="17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8" t="s">
        <v>5</v>
      </c>
      <c r="B7" s="19" t="s">
        <v>6</v>
      </c>
      <c r="C7" s="20" t="s">
        <v>7</v>
      </c>
      <c r="D7" s="20" t="s">
        <v>8</v>
      </c>
      <c r="E7" s="19" t="s">
        <v>9</v>
      </c>
      <c r="F7" s="19" t="s">
        <v>10</v>
      </c>
      <c r="G7" s="19" t="s">
        <v>11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75" customHeight="1">
      <c r="A8" s="1"/>
      <c r="B8" s="21" t="s">
        <v>12</v>
      </c>
      <c r="C8" s="22" t="s">
        <v>13</v>
      </c>
      <c r="D8" s="23" t="s">
        <v>14</v>
      </c>
      <c r="E8" s="24">
        <f t="shared" ref="E8:E11" si="1">IF(C8="Simple",1,IF(C8="Intermedio",2,IF(C8="Complejo",3,"error")))</f>
        <v>3</v>
      </c>
      <c r="F8" s="25">
        <v>1.0</v>
      </c>
      <c r="G8" s="24">
        <f t="shared" ref="G8:G11" si="2">E8*F8</f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5.0" customHeight="1">
      <c r="A9" s="1"/>
      <c r="B9" s="21" t="s">
        <v>15</v>
      </c>
      <c r="C9" s="22" t="s">
        <v>13</v>
      </c>
      <c r="D9" s="26" t="s">
        <v>16</v>
      </c>
      <c r="E9" s="24">
        <f t="shared" si="1"/>
        <v>3</v>
      </c>
      <c r="F9" s="25">
        <v>3.0</v>
      </c>
      <c r="G9" s="24">
        <f t="shared" si="2"/>
        <v>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21" t="s">
        <v>17</v>
      </c>
      <c r="C10" s="22" t="s">
        <v>13</v>
      </c>
      <c r="D10" s="26" t="s">
        <v>18</v>
      </c>
      <c r="E10" s="24">
        <f t="shared" si="1"/>
        <v>3</v>
      </c>
      <c r="F10" s="25">
        <v>1.0</v>
      </c>
      <c r="G10" s="24">
        <f t="shared" si="2"/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21" t="s">
        <v>19</v>
      </c>
      <c r="C11" s="22" t="s">
        <v>20</v>
      </c>
      <c r="D11" s="26" t="s">
        <v>21</v>
      </c>
      <c r="E11" s="24">
        <f t="shared" si="1"/>
        <v>1</v>
      </c>
      <c r="F11" s="25">
        <v>1.0</v>
      </c>
      <c r="G11" s="24">
        <f t="shared" si="2"/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27"/>
      <c r="C12" s="28" t="s">
        <v>22</v>
      </c>
      <c r="D12" s="6"/>
      <c r="E12" s="6"/>
      <c r="F12" s="7"/>
      <c r="G12" s="29">
        <f>SUM(G8:G11)</f>
        <v>16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8"/>
      <c r="C13" s="30" t="s">
        <v>23</v>
      </c>
      <c r="D13" s="3"/>
      <c r="E13" s="3"/>
      <c r="F13" s="3"/>
      <c r="G13" s="31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8"/>
      <c r="C14" s="32"/>
      <c r="D14" s="32"/>
      <c r="E14" s="33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8" t="s">
        <v>24</v>
      </c>
      <c r="B15" s="19" t="s">
        <v>25</v>
      </c>
      <c r="C15" s="19" t="s">
        <v>26</v>
      </c>
      <c r="D15" s="20" t="s">
        <v>27</v>
      </c>
      <c r="E15" s="20" t="s">
        <v>28</v>
      </c>
      <c r="F15" s="19" t="s">
        <v>9</v>
      </c>
      <c r="G15" s="17"/>
      <c r="H15" s="1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4"/>
      <c r="U15" s="1"/>
      <c r="V15" s="1"/>
      <c r="W15" s="1"/>
      <c r="X15" s="1"/>
      <c r="Y15" s="1"/>
      <c r="Z15" s="1"/>
    </row>
    <row r="16" ht="27.75" customHeight="1">
      <c r="A16" s="1"/>
      <c r="B16" s="21" t="s">
        <v>29</v>
      </c>
      <c r="C16" s="35" t="s">
        <v>30</v>
      </c>
      <c r="D16" s="35">
        <v>3.0</v>
      </c>
      <c r="E16" s="24" t="str">
        <f t="shared" ref="E16:E22" si="3">IF($D16&gt;0,IF($D16&lt;=3,"Simple",IF(AND($D16&gt;3,$D16&lt;7),"Intermedio",IF($D16&gt;=7,"Complejo","error"))),"-")</f>
        <v>Simple</v>
      </c>
      <c r="F16" s="24">
        <f t="shared" ref="F16:F19" si="4">IF($D16&gt;0,IF($D16&lt;=3,5,IF(AND($D16&gt;3,$D16&lt;7),10,IF($D16&gt;=7,15,"error"))),0)</f>
        <v>5</v>
      </c>
      <c r="G16" s="1"/>
      <c r="H16" s="1"/>
      <c r="I16" s="1"/>
      <c r="J16" s="1"/>
      <c r="K16" s="34"/>
      <c r="L16" s="1"/>
      <c r="M16" s="1"/>
      <c r="N16" s="1"/>
      <c r="O16" s="1"/>
      <c r="P16" s="1"/>
      <c r="Q16" s="1"/>
      <c r="R16" s="1"/>
      <c r="S16" s="1"/>
      <c r="T16" s="34"/>
      <c r="U16" s="1"/>
      <c r="V16" s="1"/>
      <c r="W16" s="1"/>
      <c r="X16" s="1"/>
      <c r="Y16" s="1"/>
      <c r="Z16" s="1"/>
    </row>
    <row r="17" ht="27.75" customHeight="1">
      <c r="A17" s="1"/>
      <c r="B17" s="21" t="s">
        <v>31</v>
      </c>
      <c r="C17" s="35" t="s">
        <v>32</v>
      </c>
      <c r="D17" s="35">
        <v>6.0</v>
      </c>
      <c r="E17" s="24" t="str">
        <f t="shared" si="3"/>
        <v>Intermedio</v>
      </c>
      <c r="F17" s="24">
        <f t="shared" si="4"/>
        <v>10</v>
      </c>
      <c r="G17" s="1"/>
      <c r="H17" s="1"/>
      <c r="I17" s="1"/>
      <c r="J17" s="1"/>
      <c r="K17" s="34"/>
      <c r="L17" s="1"/>
      <c r="M17" s="1"/>
      <c r="N17" s="1"/>
      <c r="O17" s="1"/>
      <c r="P17" s="1"/>
      <c r="Q17" s="1"/>
      <c r="R17" s="1"/>
      <c r="S17" s="1"/>
      <c r="T17" s="34"/>
      <c r="U17" s="1"/>
      <c r="V17" s="1"/>
      <c r="W17" s="1"/>
      <c r="X17" s="1"/>
      <c r="Y17" s="1"/>
      <c r="Z17" s="1"/>
    </row>
    <row r="18" ht="27.75" customHeight="1">
      <c r="A18" s="1"/>
      <c r="B18" s="36" t="s">
        <v>33</v>
      </c>
      <c r="C18" s="37" t="s">
        <v>32</v>
      </c>
      <c r="D18" s="37">
        <v>6.0</v>
      </c>
      <c r="E18" s="38" t="str">
        <f t="shared" si="3"/>
        <v>Intermedio</v>
      </c>
      <c r="F18" s="24">
        <f t="shared" si="4"/>
        <v>10</v>
      </c>
      <c r="G18" s="1"/>
      <c r="H18" s="1"/>
      <c r="I18" s="1"/>
      <c r="J18" s="1"/>
      <c r="K18" s="34"/>
      <c r="L18" s="1"/>
      <c r="M18" s="1"/>
      <c r="N18" s="1"/>
      <c r="O18" s="1"/>
      <c r="P18" s="1"/>
      <c r="Q18" s="1"/>
      <c r="R18" s="1"/>
      <c r="S18" s="1"/>
      <c r="T18" s="34"/>
      <c r="U18" s="1"/>
      <c r="V18" s="1"/>
      <c r="W18" s="1"/>
      <c r="X18" s="1"/>
      <c r="Y18" s="1"/>
      <c r="Z18" s="1"/>
    </row>
    <row r="19" ht="27.75" customHeight="1">
      <c r="A19" s="1"/>
      <c r="B19" s="36" t="s">
        <v>34</v>
      </c>
      <c r="C19" s="37" t="s">
        <v>35</v>
      </c>
      <c r="D19" s="37">
        <v>3.0</v>
      </c>
      <c r="E19" s="38" t="str">
        <f t="shared" si="3"/>
        <v>Simple</v>
      </c>
      <c r="F19" s="24">
        <f t="shared" si="4"/>
        <v>5</v>
      </c>
      <c r="G19" s="1"/>
      <c r="H19" s="1"/>
      <c r="I19" s="1"/>
      <c r="J19" s="1"/>
      <c r="K19" s="34"/>
      <c r="L19" s="1"/>
      <c r="M19" s="1"/>
      <c r="N19" s="1"/>
      <c r="O19" s="1"/>
      <c r="P19" s="1"/>
      <c r="Q19" s="1"/>
      <c r="R19" s="1"/>
      <c r="S19" s="1"/>
      <c r="T19" s="34"/>
      <c r="U19" s="1"/>
      <c r="V19" s="1"/>
      <c r="W19" s="1"/>
      <c r="X19" s="1"/>
      <c r="Y19" s="1"/>
      <c r="Z19" s="1"/>
    </row>
    <row r="20" ht="27.75" customHeight="1">
      <c r="A20" s="1"/>
      <c r="B20" s="36" t="s">
        <v>36</v>
      </c>
      <c r="C20" s="37" t="s">
        <v>37</v>
      </c>
      <c r="D20" s="37">
        <v>3.0</v>
      </c>
      <c r="E20" s="38" t="str">
        <f t="shared" si="3"/>
        <v>Simple</v>
      </c>
      <c r="F20" s="24">
        <f>IF($D20&gt;0,IF($D20&lt;=3,5,IF(AND($D20&gt;3,$D19&lt;7),10,IF($D20&gt;=7,15,"error"))),0)</f>
        <v>5</v>
      </c>
      <c r="G20" s="1"/>
      <c r="H20" s="1"/>
      <c r="I20" s="1"/>
      <c r="J20" s="1"/>
      <c r="K20" s="34"/>
      <c r="L20" s="1"/>
      <c r="M20" s="1"/>
      <c r="N20" s="1"/>
      <c r="O20" s="1"/>
      <c r="P20" s="1"/>
      <c r="Q20" s="1"/>
      <c r="R20" s="1"/>
      <c r="S20" s="1"/>
      <c r="T20" s="34"/>
      <c r="U20" s="1"/>
      <c r="V20" s="1"/>
      <c r="W20" s="1"/>
      <c r="X20" s="1"/>
      <c r="Y20" s="1"/>
      <c r="Z20" s="1"/>
    </row>
    <row r="21" ht="27.75" customHeight="1">
      <c r="A21" s="1"/>
      <c r="B21" s="36" t="s">
        <v>38</v>
      </c>
      <c r="C21" s="37" t="s">
        <v>39</v>
      </c>
      <c r="D21" s="37">
        <v>13.0</v>
      </c>
      <c r="E21" s="38" t="str">
        <f t="shared" si="3"/>
        <v>Complejo</v>
      </c>
      <c r="F21" s="24">
        <f>IF($D21&gt;0,IF($D21&lt;=3,5,IF(AND($D21&gt;3,$D19&lt;7),10,IF($D21&gt;=7,15,"error"))),0)</f>
        <v>10</v>
      </c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34"/>
      <c r="U21" s="1"/>
      <c r="V21" s="1"/>
      <c r="W21" s="1"/>
      <c r="X21" s="1"/>
      <c r="Y21" s="1"/>
      <c r="Z21" s="1"/>
    </row>
    <row r="22" ht="27.75" customHeight="1">
      <c r="A22" s="1"/>
      <c r="B22" s="36" t="s">
        <v>40</v>
      </c>
      <c r="C22" s="37" t="s">
        <v>41</v>
      </c>
      <c r="D22" s="37">
        <v>3.0</v>
      </c>
      <c r="E22" s="38" t="str">
        <f t="shared" si="3"/>
        <v>Simple</v>
      </c>
      <c r="F22" s="24">
        <f>IF($D22&gt;0,IF($D22&lt;=3,5,IF(AND($D22&gt;3,$D22&lt;7),10,IF($D22&gt;=7,15,"error"))),0)</f>
        <v>5</v>
      </c>
      <c r="G22" s="1"/>
      <c r="H22" s="1"/>
      <c r="I22" s="1"/>
      <c r="J22" s="1"/>
      <c r="K22" s="34"/>
      <c r="L22" s="1"/>
      <c r="M22" s="1"/>
      <c r="N22" s="1"/>
      <c r="O22" s="1"/>
      <c r="P22" s="1"/>
      <c r="Q22" s="1"/>
      <c r="R22" s="1"/>
      <c r="S22" s="1"/>
      <c r="T22" s="34"/>
      <c r="U22" s="1"/>
      <c r="V22" s="1"/>
      <c r="W22" s="1"/>
      <c r="X22" s="1"/>
      <c r="Y22" s="1"/>
      <c r="Z22" s="1"/>
    </row>
    <row r="23" ht="27.75" customHeight="1">
      <c r="A23" s="1"/>
      <c r="B23" s="36" t="s">
        <v>42</v>
      </c>
      <c r="C23" s="37" t="s">
        <v>41</v>
      </c>
      <c r="D23" s="37">
        <v>2.0</v>
      </c>
      <c r="E23" s="38" t="s">
        <v>20</v>
      </c>
      <c r="F23" s="24">
        <v>5.0</v>
      </c>
      <c r="G23" s="1"/>
      <c r="H23" s="1"/>
      <c r="I23" s="1"/>
      <c r="J23" s="1"/>
      <c r="K23" s="34"/>
      <c r="L23" s="1"/>
      <c r="M23" s="1"/>
      <c r="N23" s="1"/>
      <c r="O23" s="1"/>
      <c r="P23" s="1"/>
      <c r="Q23" s="1"/>
      <c r="R23" s="1"/>
      <c r="S23" s="1"/>
      <c r="T23" s="34"/>
      <c r="U23" s="1"/>
      <c r="V23" s="1"/>
      <c r="W23" s="1"/>
      <c r="X23" s="1"/>
      <c r="Y23" s="1"/>
      <c r="Z23" s="1"/>
    </row>
    <row r="24" ht="27.75" customHeight="1">
      <c r="A24" s="1"/>
      <c r="B24" s="36" t="s">
        <v>43</v>
      </c>
      <c r="C24" s="37" t="s">
        <v>41</v>
      </c>
      <c r="D24" s="37">
        <v>2.0</v>
      </c>
      <c r="E24" s="38" t="s">
        <v>20</v>
      </c>
      <c r="F24" s="24">
        <v>5.0</v>
      </c>
      <c r="G24" s="1"/>
      <c r="H24" s="1"/>
      <c r="I24" s="1"/>
      <c r="J24" s="1"/>
      <c r="K24" s="34"/>
      <c r="L24" s="1"/>
      <c r="M24" s="1"/>
      <c r="N24" s="1"/>
      <c r="O24" s="1"/>
      <c r="P24" s="1"/>
      <c r="Q24" s="1"/>
      <c r="R24" s="1"/>
      <c r="S24" s="1"/>
      <c r="T24" s="34"/>
      <c r="U24" s="1"/>
      <c r="V24" s="1"/>
      <c r="W24" s="1"/>
      <c r="X24" s="1"/>
      <c r="Y24" s="1"/>
      <c r="Z24" s="1"/>
    </row>
    <row r="25" ht="27.75" customHeight="1">
      <c r="A25" s="1"/>
      <c r="B25" s="36" t="s">
        <v>44</v>
      </c>
      <c r="C25" s="37" t="s">
        <v>41</v>
      </c>
      <c r="D25" s="37">
        <v>13.0</v>
      </c>
      <c r="E25" s="38" t="s">
        <v>13</v>
      </c>
      <c r="F25" s="24">
        <v>10.0</v>
      </c>
      <c r="G25" s="1"/>
      <c r="H25" s="1"/>
      <c r="I25" s="1"/>
      <c r="J25" s="1"/>
      <c r="K25" s="34"/>
      <c r="L25" s="1"/>
      <c r="M25" s="1"/>
      <c r="N25" s="1"/>
      <c r="O25" s="1"/>
      <c r="P25" s="1"/>
      <c r="Q25" s="1"/>
      <c r="R25" s="1"/>
      <c r="S25" s="1"/>
      <c r="T25" s="34"/>
      <c r="U25" s="1"/>
      <c r="V25" s="1"/>
      <c r="W25" s="1"/>
      <c r="X25" s="1"/>
      <c r="Y25" s="1"/>
      <c r="Z25" s="1"/>
    </row>
    <row r="26" ht="27.75" customHeight="1">
      <c r="A26" s="1"/>
      <c r="B26" s="36" t="s">
        <v>45</v>
      </c>
      <c r="C26" s="37" t="s">
        <v>41</v>
      </c>
      <c r="D26" s="37">
        <v>3.0</v>
      </c>
      <c r="E26" s="38" t="s">
        <v>20</v>
      </c>
      <c r="F26" s="24">
        <v>5.0</v>
      </c>
      <c r="G26" s="1"/>
      <c r="H26" s="1"/>
      <c r="I26" s="1"/>
      <c r="J26" s="1"/>
      <c r="K26" s="34"/>
      <c r="L26" s="1"/>
      <c r="M26" s="1"/>
      <c r="N26" s="1"/>
      <c r="O26" s="1"/>
      <c r="P26" s="1"/>
      <c r="Q26" s="1"/>
      <c r="R26" s="1"/>
      <c r="S26" s="1"/>
      <c r="T26" s="34"/>
      <c r="U26" s="1"/>
      <c r="V26" s="1"/>
      <c r="W26" s="1"/>
      <c r="X26" s="1"/>
      <c r="Y26" s="1"/>
      <c r="Z26" s="1"/>
    </row>
    <row r="27" ht="27.75" customHeight="1">
      <c r="A27" s="1"/>
      <c r="B27" s="36" t="s">
        <v>46</v>
      </c>
      <c r="C27" s="37" t="s">
        <v>41</v>
      </c>
      <c r="D27" s="37">
        <v>3.0</v>
      </c>
      <c r="E27" s="38" t="s">
        <v>20</v>
      </c>
      <c r="F27" s="24">
        <v>5.0</v>
      </c>
      <c r="G27" s="1"/>
      <c r="H27" s="1"/>
      <c r="I27" s="1"/>
      <c r="J27" s="1"/>
      <c r="K27" s="34"/>
      <c r="L27" s="1"/>
      <c r="M27" s="1"/>
      <c r="N27" s="1"/>
      <c r="O27" s="1"/>
      <c r="P27" s="1"/>
      <c r="Q27" s="1"/>
      <c r="R27" s="1"/>
      <c r="S27" s="1"/>
      <c r="T27" s="34"/>
      <c r="U27" s="1"/>
      <c r="V27" s="1"/>
      <c r="W27" s="1"/>
      <c r="X27" s="1"/>
      <c r="Y27" s="1"/>
      <c r="Z27" s="1"/>
    </row>
    <row r="28" ht="27.75" customHeight="1">
      <c r="A28" s="1"/>
      <c r="B28" s="36" t="s">
        <v>47</v>
      </c>
      <c r="C28" s="37" t="s">
        <v>41</v>
      </c>
      <c r="D28" s="37">
        <v>4.0</v>
      </c>
      <c r="E28" s="38" t="s">
        <v>48</v>
      </c>
      <c r="F28" s="24">
        <v>10.0</v>
      </c>
      <c r="G28" s="1"/>
      <c r="H28" s="1"/>
      <c r="I28" s="1"/>
      <c r="J28" s="1"/>
      <c r="K28" s="34"/>
      <c r="L28" s="1"/>
      <c r="M28" s="1"/>
      <c r="N28" s="1"/>
      <c r="O28" s="1"/>
      <c r="P28" s="1"/>
      <c r="Q28" s="1"/>
      <c r="R28" s="1"/>
      <c r="S28" s="1"/>
      <c r="T28" s="34"/>
      <c r="U28" s="1"/>
      <c r="V28" s="1"/>
      <c r="W28" s="1"/>
      <c r="X28" s="1"/>
      <c r="Y28" s="1"/>
      <c r="Z28" s="1"/>
    </row>
    <row r="29" ht="27.75" customHeight="1">
      <c r="A29" s="1"/>
      <c r="B29" s="39" t="s">
        <v>49</v>
      </c>
      <c r="C29" s="37" t="s">
        <v>41</v>
      </c>
      <c r="D29" s="37">
        <v>3.0</v>
      </c>
      <c r="E29" s="38" t="s">
        <v>20</v>
      </c>
      <c r="F29" s="24">
        <v>5.0</v>
      </c>
      <c r="G29" s="1"/>
      <c r="H29" s="1"/>
      <c r="I29" s="1"/>
      <c r="J29" s="1"/>
      <c r="K29" s="34"/>
      <c r="L29" s="1"/>
      <c r="M29" s="1"/>
      <c r="N29" s="1"/>
      <c r="O29" s="1"/>
      <c r="P29" s="1"/>
      <c r="Q29" s="1"/>
      <c r="R29" s="1"/>
      <c r="S29" s="1"/>
      <c r="T29" s="34"/>
      <c r="U29" s="1"/>
      <c r="V29" s="1"/>
      <c r="W29" s="1"/>
      <c r="X29" s="1"/>
      <c r="Y29" s="1"/>
      <c r="Z29" s="1"/>
    </row>
    <row r="30" ht="27.75" customHeight="1">
      <c r="A30" s="1"/>
      <c r="B30" s="36" t="s">
        <v>50</v>
      </c>
      <c r="C30" s="37" t="s">
        <v>41</v>
      </c>
      <c r="D30" s="37">
        <v>3.0</v>
      </c>
      <c r="E30" s="38" t="s">
        <v>20</v>
      </c>
      <c r="F30" s="24">
        <v>5.0</v>
      </c>
      <c r="G30" s="1"/>
      <c r="H30" s="1"/>
      <c r="I30" s="1"/>
      <c r="J30" s="1"/>
      <c r="K30" s="34"/>
      <c r="L30" s="1"/>
      <c r="M30" s="1"/>
      <c r="N30" s="1"/>
      <c r="O30" s="1"/>
      <c r="P30" s="1"/>
      <c r="Q30" s="1"/>
      <c r="R30" s="1"/>
      <c r="S30" s="1"/>
      <c r="T30" s="34"/>
      <c r="U30" s="1"/>
      <c r="V30" s="1"/>
      <c r="W30" s="1"/>
      <c r="X30" s="1"/>
      <c r="Y30" s="1"/>
      <c r="Z30" s="1"/>
    </row>
    <row r="31" ht="27.75" customHeight="1">
      <c r="A31" s="1"/>
      <c r="B31" s="36" t="s">
        <v>51</v>
      </c>
      <c r="C31" s="37" t="s">
        <v>41</v>
      </c>
      <c r="D31" s="37">
        <v>3.0</v>
      </c>
      <c r="E31" s="38" t="s">
        <v>20</v>
      </c>
      <c r="F31" s="24">
        <v>5.0</v>
      </c>
      <c r="G31" s="1"/>
      <c r="H31" s="1"/>
      <c r="I31" s="1"/>
      <c r="J31" s="1"/>
      <c r="K31" s="34"/>
      <c r="L31" s="1"/>
      <c r="M31" s="1"/>
      <c r="N31" s="1"/>
      <c r="O31" s="1"/>
      <c r="P31" s="1"/>
      <c r="Q31" s="1"/>
      <c r="R31" s="1"/>
      <c r="S31" s="1"/>
      <c r="T31" s="34"/>
      <c r="U31" s="1"/>
      <c r="V31" s="1"/>
      <c r="W31" s="1"/>
      <c r="X31" s="1"/>
      <c r="Y31" s="1"/>
      <c r="Z31" s="1"/>
    </row>
    <row r="32" ht="27.75" customHeight="1">
      <c r="A32" s="1"/>
      <c r="B32" s="36" t="s">
        <v>52</v>
      </c>
      <c r="C32" s="37" t="s">
        <v>41</v>
      </c>
      <c r="D32" s="37">
        <v>3.0</v>
      </c>
      <c r="E32" s="38" t="s">
        <v>20</v>
      </c>
      <c r="F32" s="24">
        <v>5.0</v>
      </c>
      <c r="G32" s="1"/>
      <c r="H32" s="1"/>
      <c r="I32" s="1"/>
      <c r="J32" s="1"/>
      <c r="K32" s="34"/>
      <c r="L32" s="1"/>
      <c r="M32" s="1"/>
      <c r="N32" s="1"/>
      <c r="O32" s="1"/>
      <c r="P32" s="1"/>
      <c r="Q32" s="1"/>
      <c r="R32" s="1"/>
      <c r="S32" s="1"/>
      <c r="T32" s="34"/>
      <c r="U32" s="1"/>
      <c r="V32" s="1"/>
      <c r="W32" s="1"/>
      <c r="X32" s="1"/>
      <c r="Y32" s="1"/>
      <c r="Z32" s="1"/>
    </row>
    <row r="33" ht="27.75" customHeight="1">
      <c r="A33" s="1"/>
      <c r="B33" s="36" t="s">
        <v>53</v>
      </c>
      <c r="C33" s="37" t="s">
        <v>41</v>
      </c>
      <c r="D33" s="37">
        <v>3.0</v>
      </c>
      <c r="E33" s="38" t="s">
        <v>20</v>
      </c>
      <c r="F33" s="24">
        <v>5.0</v>
      </c>
      <c r="G33" s="1"/>
      <c r="H33" s="1"/>
      <c r="I33" s="1"/>
      <c r="J33" s="1"/>
      <c r="K33" s="34"/>
      <c r="L33" s="1"/>
      <c r="M33" s="1"/>
      <c r="N33" s="1"/>
      <c r="O33" s="1"/>
      <c r="P33" s="1"/>
      <c r="Q33" s="1"/>
      <c r="R33" s="1"/>
      <c r="S33" s="1"/>
      <c r="T33" s="34"/>
      <c r="U33" s="1"/>
      <c r="V33" s="1"/>
      <c r="W33" s="1"/>
      <c r="X33" s="1"/>
      <c r="Y33" s="1"/>
      <c r="Z33" s="1"/>
    </row>
    <row r="34" ht="27.75" customHeight="1">
      <c r="A34" s="1"/>
      <c r="B34" s="36" t="s">
        <v>54</v>
      </c>
      <c r="C34" s="37" t="s">
        <v>41</v>
      </c>
      <c r="D34" s="37">
        <v>3.0</v>
      </c>
      <c r="E34" s="38" t="s">
        <v>20</v>
      </c>
      <c r="F34" s="24">
        <v>5.0</v>
      </c>
      <c r="G34" s="1"/>
      <c r="H34" s="1"/>
      <c r="I34" s="1"/>
      <c r="J34" s="1"/>
      <c r="K34" s="34"/>
      <c r="L34" s="1"/>
      <c r="M34" s="1"/>
      <c r="N34" s="1"/>
      <c r="O34" s="1"/>
      <c r="P34" s="1"/>
      <c r="Q34" s="1"/>
      <c r="R34" s="1"/>
      <c r="S34" s="1"/>
      <c r="T34" s="34"/>
      <c r="U34" s="1"/>
      <c r="V34" s="1"/>
      <c r="W34" s="1"/>
      <c r="X34" s="1"/>
      <c r="Y34" s="1"/>
      <c r="Z34" s="1"/>
    </row>
    <row r="35" ht="27.75" customHeight="1">
      <c r="A35" s="1"/>
      <c r="B35" s="36" t="s">
        <v>55</v>
      </c>
      <c r="C35" s="37" t="s">
        <v>41</v>
      </c>
      <c r="D35" s="37">
        <v>5.0</v>
      </c>
      <c r="E35" s="38" t="s">
        <v>48</v>
      </c>
      <c r="F35" s="24">
        <v>10.0</v>
      </c>
      <c r="G35" s="1"/>
      <c r="H35" s="1"/>
      <c r="I35" s="1"/>
      <c r="J35" s="1"/>
      <c r="K35" s="34"/>
      <c r="L35" s="1"/>
      <c r="M35" s="1"/>
      <c r="N35" s="1"/>
      <c r="O35" s="1"/>
      <c r="P35" s="1"/>
      <c r="Q35" s="1"/>
      <c r="R35" s="1"/>
      <c r="S35" s="1"/>
      <c r="T35" s="34"/>
      <c r="U35" s="1"/>
      <c r="V35" s="1"/>
      <c r="W35" s="1"/>
      <c r="X35" s="1"/>
      <c r="Y35" s="1"/>
      <c r="Z35" s="1"/>
    </row>
    <row r="36" ht="27.75" customHeight="1">
      <c r="A36" s="1"/>
      <c r="B36" s="36" t="s">
        <v>56</v>
      </c>
      <c r="C36" s="37" t="s">
        <v>41</v>
      </c>
      <c r="D36" s="37">
        <v>5.0</v>
      </c>
      <c r="E36" s="38" t="s">
        <v>48</v>
      </c>
      <c r="F36" s="24">
        <v>10.0</v>
      </c>
      <c r="G36" s="1"/>
      <c r="H36" s="1"/>
      <c r="I36" s="1"/>
      <c r="J36" s="1"/>
      <c r="K36" s="34"/>
      <c r="L36" s="1"/>
      <c r="M36" s="1"/>
      <c r="N36" s="1"/>
      <c r="O36" s="1"/>
      <c r="P36" s="1"/>
      <c r="Q36" s="1"/>
      <c r="R36" s="1"/>
      <c r="S36" s="1"/>
      <c r="T36" s="34"/>
      <c r="U36" s="1"/>
      <c r="V36" s="1"/>
      <c r="W36" s="1"/>
      <c r="X36" s="1"/>
      <c r="Y36" s="1"/>
      <c r="Z36" s="1"/>
    </row>
    <row r="37" ht="27.75" customHeight="1">
      <c r="A37" s="1"/>
      <c r="B37" s="40"/>
      <c r="C37" s="41" t="s">
        <v>57</v>
      </c>
      <c r="D37" s="42"/>
      <c r="E37" s="43"/>
      <c r="F37" s="44">
        <f>SUM(F16:F36)</f>
        <v>140</v>
      </c>
      <c r="G37" s="1"/>
      <c r="H37" s="18"/>
      <c r="I37" s="1"/>
      <c r="J37" s="1"/>
      <c r="K37" s="3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75" customHeight="1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75" customHeight="1">
      <c r="A39" s="1"/>
      <c r="B39" s="1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75" customHeight="1">
      <c r="A40" s="18" t="s">
        <v>58</v>
      </c>
      <c r="B40" s="45"/>
      <c r="C40" s="28" t="s">
        <v>59</v>
      </c>
      <c r="D40" s="6"/>
      <c r="E40" s="7"/>
      <c r="F40" s="29">
        <f>G12+F37</f>
        <v>156</v>
      </c>
      <c r="G40" s="1"/>
      <c r="H40" s="1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75" customHeight="1">
      <c r="A41" s="1"/>
      <c r="B41" s="1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75" customHeight="1">
      <c r="A42" s="1"/>
      <c r="B42" s="3"/>
      <c r="C42" s="1"/>
      <c r="D42" s="2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75" customHeight="1">
      <c r="A43" s="18" t="s">
        <v>60</v>
      </c>
      <c r="B43" s="20" t="s">
        <v>61</v>
      </c>
      <c r="C43" s="20" t="s">
        <v>62</v>
      </c>
      <c r="D43" s="19" t="s">
        <v>63</v>
      </c>
      <c r="E43" s="19" t="s">
        <v>9</v>
      </c>
      <c r="F43" s="19" t="s">
        <v>64</v>
      </c>
      <c r="G43" s="19" t="s">
        <v>65</v>
      </c>
      <c r="H43" s="1" t="s">
        <v>66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27.75" customHeight="1">
      <c r="A44" s="1"/>
      <c r="B44" s="46" t="s">
        <v>67</v>
      </c>
      <c r="C44" s="46" t="s">
        <v>68</v>
      </c>
      <c r="D44" s="47" t="s">
        <v>69</v>
      </c>
      <c r="E44" s="48" t="s">
        <v>70</v>
      </c>
      <c r="F44" s="49">
        <v>0.0</v>
      </c>
      <c r="G44" s="50">
        <f t="shared" ref="G44:G56" si="5">E44*F44</f>
        <v>0</v>
      </c>
      <c r="H44" s="51" t="s">
        <v>71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46" t="s">
        <v>72</v>
      </c>
      <c r="C45" s="46" t="s">
        <v>68</v>
      </c>
      <c r="D45" s="47" t="s">
        <v>69</v>
      </c>
      <c r="E45" s="50">
        <v>2.0</v>
      </c>
      <c r="F45" s="25">
        <v>4.0</v>
      </c>
      <c r="G45" s="50">
        <f t="shared" si="5"/>
        <v>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75" customHeight="1">
      <c r="A46" s="1"/>
      <c r="B46" s="46" t="s">
        <v>73</v>
      </c>
      <c r="C46" s="46" t="s">
        <v>68</v>
      </c>
      <c r="D46" s="47" t="s">
        <v>69</v>
      </c>
      <c r="E46" s="50">
        <v>1.0</v>
      </c>
      <c r="F46" s="25">
        <v>5.0</v>
      </c>
      <c r="G46" s="50">
        <f t="shared" si="5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46" t="s">
        <v>74</v>
      </c>
      <c r="C47" s="46" t="s">
        <v>68</v>
      </c>
      <c r="D47" s="47" t="s">
        <v>69</v>
      </c>
      <c r="E47" s="50">
        <v>1.0</v>
      </c>
      <c r="F47" s="25">
        <v>5.0</v>
      </c>
      <c r="G47" s="50">
        <f t="shared" si="5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75" customHeight="1">
      <c r="A48" s="1"/>
      <c r="B48" s="46" t="s">
        <v>75</v>
      </c>
      <c r="C48" s="46" t="s">
        <v>68</v>
      </c>
      <c r="D48" s="47" t="s">
        <v>69</v>
      </c>
      <c r="E48" s="48">
        <v>1.0</v>
      </c>
      <c r="F48" s="49">
        <v>2.0</v>
      </c>
      <c r="G48" s="50">
        <f t="shared" si="5"/>
        <v>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75" customHeight="1">
      <c r="A49" s="1"/>
      <c r="B49" s="46" t="s">
        <v>76</v>
      </c>
      <c r="C49" s="46" t="s">
        <v>68</v>
      </c>
      <c r="D49" s="47" t="s">
        <v>69</v>
      </c>
      <c r="E49" s="48">
        <v>0.5</v>
      </c>
      <c r="F49" s="25">
        <v>3.0</v>
      </c>
      <c r="G49" s="50">
        <f t="shared" si="5"/>
        <v>1.5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75" customHeight="1">
      <c r="A50" s="1"/>
      <c r="B50" s="46" t="s">
        <v>77</v>
      </c>
      <c r="C50" s="46" t="s">
        <v>68</v>
      </c>
      <c r="D50" s="47" t="s">
        <v>69</v>
      </c>
      <c r="E50" s="48">
        <v>0.5</v>
      </c>
      <c r="F50" s="25">
        <v>3.0</v>
      </c>
      <c r="G50" s="50">
        <f t="shared" si="5"/>
        <v>1.5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75" customHeight="1">
      <c r="A51" s="1"/>
      <c r="B51" s="46" t="s">
        <v>78</v>
      </c>
      <c r="C51" s="46" t="s">
        <v>68</v>
      </c>
      <c r="D51" s="47" t="s">
        <v>69</v>
      </c>
      <c r="E51" s="48">
        <v>2.0</v>
      </c>
      <c r="F51" s="49">
        <v>2.0</v>
      </c>
      <c r="G51" s="50">
        <f t="shared" si="5"/>
        <v>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75" customHeight="1">
      <c r="A52" s="1"/>
      <c r="B52" s="46" t="s">
        <v>79</v>
      </c>
      <c r="C52" s="46" t="s">
        <v>68</v>
      </c>
      <c r="D52" s="47" t="s">
        <v>69</v>
      </c>
      <c r="E52" s="48">
        <v>1.0</v>
      </c>
      <c r="F52" s="49">
        <v>3.0</v>
      </c>
      <c r="G52" s="50">
        <f t="shared" si="5"/>
        <v>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75" customHeight="1">
      <c r="A53" s="1"/>
      <c r="B53" s="46" t="s">
        <v>80</v>
      </c>
      <c r="C53" s="46" t="s">
        <v>68</v>
      </c>
      <c r="D53" s="47" t="s">
        <v>69</v>
      </c>
      <c r="E53" s="48">
        <v>1.0</v>
      </c>
      <c r="F53" s="25">
        <v>4.0</v>
      </c>
      <c r="G53" s="50">
        <f t="shared" si="5"/>
        <v>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46" t="s">
        <v>81</v>
      </c>
      <c r="C54" s="46" t="s">
        <v>68</v>
      </c>
      <c r="D54" s="47" t="s">
        <v>69</v>
      </c>
      <c r="E54" s="50">
        <v>1.0</v>
      </c>
      <c r="F54" s="49">
        <v>0.0</v>
      </c>
      <c r="G54" s="50">
        <f t="shared" si="5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46" t="s">
        <v>82</v>
      </c>
      <c r="C55" s="46" t="s">
        <v>68</v>
      </c>
      <c r="D55" s="47" t="s">
        <v>69</v>
      </c>
      <c r="E55" s="50">
        <v>1.0</v>
      </c>
      <c r="F55" s="25">
        <v>4.0</v>
      </c>
      <c r="G55" s="50">
        <f t="shared" si="5"/>
        <v>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46" t="s">
        <v>83</v>
      </c>
      <c r="C56" s="46" t="s">
        <v>68</v>
      </c>
      <c r="D56" s="47" t="s">
        <v>69</v>
      </c>
      <c r="E56" s="48">
        <v>1.0</v>
      </c>
      <c r="F56" s="49">
        <v>0.0</v>
      </c>
      <c r="G56" s="50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75" customHeight="1">
      <c r="A57" s="1"/>
      <c r="B57" s="28" t="s">
        <v>84</v>
      </c>
      <c r="C57" s="6"/>
      <c r="D57" s="6"/>
      <c r="E57" s="6"/>
      <c r="F57" s="7"/>
      <c r="G57" s="52">
        <f>SUM(G44:G56)</f>
        <v>38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75" customHeight="1">
      <c r="A58" s="1"/>
      <c r="B58" s="28" t="s">
        <v>85</v>
      </c>
      <c r="C58" s="6"/>
      <c r="D58" s="6"/>
      <c r="E58" s="6"/>
      <c r="F58" s="7"/>
      <c r="G58" s="44">
        <f>0.6+(0.01*G57)</f>
        <v>0.98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75" customHeight="1">
      <c r="A59" s="1"/>
      <c r="B59" s="30"/>
      <c r="C59" s="3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75" customHeight="1">
      <c r="A60" s="1"/>
      <c r="B60" s="53"/>
      <c r="C60" s="53"/>
      <c r="D60" s="54"/>
      <c r="E60" s="53"/>
      <c r="F60" s="53"/>
      <c r="G60" s="5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8" t="s">
        <v>86</v>
      </c>
      <c r="B61" s="20" t="s">
        <v>87</v>
      </c>
      <c r="C61" s="20" t="s">
        <v>88</v>
      </c>
      <c r="D61" s="19" t="s">
        <v>89</v>
      </c>
      <c r="E61" s="19" t="s">
        <v>9</v>
      </c>
      <c r="F61" s="19" t="s">
        <v>64</v>
      </c>
      <c r="G61" s="19" t="s">
        <v>65</v>
      </c>
      <c r="H61" s="1" t="s">
        <v>90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"/>
      <c r="B62" s="55" t="s">
        <v>91</v>
      </c>
      <c r="C62" s="46" t="s">
        <v>92</v>
      </c>
      <c r="D62" s="47" t="s">
        <v>69</v>
      </c>
      <c r="E62" s="48">
        <v>1.5</v>
      </c>
      <c r="F62" s="25">
        <v>3.0</v>
      </c>
      <c r="G62" s="50">
        <f t="shared" ref="G62:G69" si="6">E62*F62</f>
        <v>4.5</v>
      </c>
      <c r="H62" s="51" t="s">
        <v>71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55" t="s">
        <v>93</v>
      </c>
      <c r="C63" s="46" t="s">
        <v>92</v>
      </c>
      <c r="D63" s="47" t="s">
        <v>69</v>
      </c>
      <c r="E63" s="48">
        <v>0.5</v>
      </c>
      <c r="F63" s="49">
        <v>2.0</v>
      </c>
      <c r="G63" s="50">
        <f t="shared" si="6"/>
        <v>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55" t="s">
        <v>94</v>
      </c>
      <c r="C64" s="46" t="s">
        <v>92</v>
      </c>
      <c r="D64" s="47" t="s">
        <v>69</v>
      </c>
      <c r="E64" s="48">
        <v>1.0</v>
      </c>
      <c r="F64" s="25">
        <v>4.0</v>
      </c>
      <c r="G64" s="50">
        <f t="shared" si="6"/>
        <v>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55" t="s">
        <v>95</v>
      </c>
      <c r="C65" s="46" t="s">
        <v>92</v>
      </c>
      <c r="D65" s="47" t="s">
        <v>69</v>
      </c>
      <c r="E65" s="48">
        <v>0.5</v>
      </c>
      <c r="F65" s="25">
        <v>4.0</v>
      </c>
      <c r="G65" s="50">
        <f t="shared" si="6"/>
        <v>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75" customHeight="1">
      <c r="A66" s="1"/>
      <c r="B66" s="55" t="s">
        <v>96</v>
      </c>
      <c r="C66" s="46" t="s">
        <v>97</v>
      </c>
      <c r="D66" s="47" t="s">
        <v>69</v>
      </c>
      <c r="E66" s="48">
        <v>1.0</v>
      </c>
      <c r="F66" s="49">
        <v>3.0</v>
      </c>
      <c r="G66" s="50">
        <f t="shared" si="6"/>
        <v>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55" t="s">
        <v>98</v>
      </c>
      <c r="C67" s="46" t="s">
        <v>99</v>
      </c>
      <c r="D67" s="47" t="s">
        <v>69</v>
      </c>
      <c r="E67" s="48">
        <v>2.0</v>
      </c>
      <c r="F67" s="25">
        <v>4.0</v>
      </c>
      <c r="G67" s="50">
        <f t="shared" si="6"/>
        <v>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55" t="s">
        <v>100</v>
      </c>
      <c r="C68" s="46" t="s">
        <v>101</v>
      </c>
      <c r="D68" s="47" t="s">
        <v>69</v>
      </c>
      <c r="E68" s="48">
        <v>-1.0</v>
      </c>
      <c r="F68" s="25">
        <v>4.0</v>
      </c>
      <c r="G68" s="50">
        <f t="shared" si="6"/>
        <v>-4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55" t="s">
        <v>102</v>
      </c>
      <c r="C69" s="46" t="s">
        <v>103</v>
      </c>
      <c r="D69" s="47" t="s">
        <v>69</v>
      </c>
      <c r="E69" s="48">
        <v>-1.0</v>
      </c>
      <c r="F69" s="49">
        <v>4.0</v>
      </c>
      <c r="G69" s="50">
        <f t="shared" si="6"/>
        <v>-4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75" customHeight="1">
      <c r="A70" s="1"/>
      <c r="B70" s="28" t="s">
        <v>104</v>
      </c>
      <c r="C70" s="6"/>
      <c r="D70" s="6"/>
      <c r="E70" s="6"/>
      <c r="F70" s="7"/>
      <c r="G70" s="19">
        <f>SUM(G62:G69)</f>
        <v>14.5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1"/>
      <c r="B71" s="28" t="s">
        <v>105</v>
      </c>
      <c r="C71" s="6"/>
      <c r="D71" s="6"/>
      <c r="E71" s="6"/>
      <c r="F71" s="7"/>
      <c r="G71" s="19">
        <f>1.4 + (-0.03*G70)</f>
        <v>0.965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75" customHeight="1">
      <c r="A72" s="1"/>
      <c r="B72" s="28"/>
      <c r="C72" s="56"/>
      <c r="D72" s="57"/>
      <c r="E72" s="56"/>
      <c r="F72" s="58" t="s">
        <v>106</v>
      </c>
      <c r="G72" s="19">
        <f>COUNTIF($F$62:$F$67,"&lt;3")+COUNTIF($F$68:$F$69,"&gt;3")</f>
        <v>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75" customHeight="1">
      <c r="A73" s="1"/>
      <c r="B73" s="30"/>
      <c r="C73" s="3"/>
      <c r="D73" s="3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75" customHeight="1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18" t="s">
        <v>107</v>
      </c>
      <c r="B75" s="59" t="s">
        <v>108</v>
      </c>
      <c r="C75" s="6"/>
      <c r="D75" s="6"/>
      <c r="E75" s="6"/>
      <c r="F75" s="7"/>
      <c r="G75" s="60">
        <f>F40*G58*G71</f>
        <v>147.5292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7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75" customHeight="1">
      <c r="A77" s="1"/>
      <c r="B77" s="1"/>
      <c r="C77" s="1"/>
      <c r="D77" s="2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61" t="s">
        <v>109</v>
      </c>
      <c r="B78" s="20" t="s">
        <v>110</v>
      </c>
      <c r="C78" s="20" t="s">
        <v>111</v>
      </c>
      <c r="D78" s="20" t="s">
        <v>112</v>
      </c>
      <c r="E78" s="3"/>
      <c r="F78" s="1"/>
      <c r="G78" s="20" t="s">
        <v>113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75" customHeight="1">
      <c r="A79" s="1"/>
      <c r="B79" s="62">
        <v>20.0</v>
      </c>
      <c r="C79" s="62">
        <f>IF($G$72&gt;=5,36,IF(AND(G$72&gt;2,$G$72&lt;=4),28, IF(AND($G$72&gt;=0,$G$72&lt;=2),20,"error")))</f>
        <v>28</v>
      </c>
      <c r="D79" s="63">
        <f>IF($G$72&gt;=5,$G$79*(36/20),IF(AND($G$72&gt;2,$G$72&lt;=4),$G$79*(28/20), IF(AND($G$72&gt;=0,$G$72&lt;=2),$G$79,"error")))</f>
        <v>5.6</v>
      </c>
      <c r="E79" s="3"/>
      <c r="F79" s="1"/>
      <c r="G79" s="64">
        <v>4.0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75" customHeight="1">
      <c r="A80" s="1"/>
      <c r="B80" s="65" t="s">
        <v>114</v>
      </c>
      <c r="C80" s="6"/>
      <c r="D80" s="7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75" customHeight="1">
      <c r="A81" s="66" t="s">
        <v>115</v>
      </c>
      <c r="B81" s="62">
        <f t="shared" ref="B81:D81" si="7">$G$75*B79</f>
        <v>2950.584</v>
      </c>
      <c r="C81" s="62">
        <f t="shared" si="7"/>
        <v>4130.8176</v>
      </c>
      <c r="D81" s="62">
        <f t="shared" si="7"/>
        <v>826.16352</v>
      </c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75" customHeight="1">
      <c r="A82" s="66" t="s">
        <v>116</v>
      </c>
      <c r="B82" s="67">
        <f t="shared" ref="B82:D82" si="8">B81/(22*8)</f>
        <v>16.76468182</v>
      </c>
      <c r="C82" s="67">
        <f t="shared" si="8"/>
        <v>23.47055455</v>
      </c>
      <c r="D82" s="68">
        <f t="shared" si="8"/>
        <v>4.694110909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7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75" customHeight="1">
      <c r="A84" s="1"/>
      <c r="B84" s="1"/>
      <c r="C84" s="1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75" customHeight="1">
      <c r="A85" s="18" t="s">
        <v>117</v>
      </c>
      <c r="B85" s="69" t="s">
        <v>118</v>
      </c>
      <c r="C85" s="70"/>
      <c r="D85" s="57"/>
      <c r="E85" s="56"/>
      <c r="F85" s="7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75" customHeight="1">
      <c r="A86" s="1"/>
      <c r="B86" s="45" t="s">
        <v>119</v>
      </c>
      <c r="C86" s="19" t="s">
        <v>120</v>
      </c>
      <c r="D86" s="60" t="s">
        <v>121</v>
      </c>
      <c r="E86" s="60" t="s">
        <v>122</v>
      </c>
      <c r="F86" s="60" t="s">
        <v>123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75" customHeight="1">
      <c r="A87" s="1"/>
      <c r="B87" s="72" t="s">
        <v>124</v>
      </c>
      <c r="C87" s="73">
        <v>0.4</v>
      </c>
      <c r="D87" s="67">
        <f t="shared" ref="D87:F87" si="9">$C87/$C$87*B$82</f>
        <v>16.76468182</v>
      </c>
      <c r="E87" s="67">
        <f t="shared" si="9"/>
        <v>23.47055455</v>
      </c>
      <c r="F87" s="67">
        <f t="shared" si="9"/>
        <v>4.694110909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75" customHeight="1">
      <c r="A88" s="1"/>
      <c r="B88" s="72" t="s">
        <v>125</v>
      </c>
      <c r="C88" s="73">
        <f>1-C87</f>
        <v>0.6</v>
      </c>
      <c r="D88" s="62">
        <f t="shared" ref="D88:F88" si="10">$C88/$C$87*B$82</f>
        <v>25.14702273</v>
      </c>
      <c r="E88" s="62">
        <f t="shared" si="10"/>
        <v>35.20583182</v>
      </c>
      <c r="F88" s="62">
        <f t="shared" si="10"/>
        <v>7.041166364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75" customHeight="1">
      <c r="A89" s="1"/>
      <c r="B89" s="74"/>
      <c r="C89" s="73">
        <f>SUM(C87:C88)</f>
        <v>1</v>
      </c>
      <c r="D89" s="67">
        <f t="shared" ref="D89:F89" si="11">$C89/$C$87*B$82</f>
        <v>41.91170455</v>
      </c>
      <c r="E89" s="67">
        <f t="shared" si="11"/>
        <v>58.67638636</v>
      </c>
      <c r="F89" s="67">
        <f t="shared" si="11"/>
        <v>11.73527727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75" customHeight="1">
      <c r="A90" s="1"/>
      <c r="B90" s="1"/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75" customHeight="1">
      <c r="A91" s="18" t="s">
        <v>126</v>
      </c>
      <c r="B91" s="25">
        <v>4.0</v>
      </c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75" customHeight="1">
      <c r="A92" s="1"/>
      <c r="B92" s="1"/>
      <c r="C92" s="1"/>
      <c r="D92" s="2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75" customHeight="1">
      <c r="A93" s="18" t="s">
        <v>127</v>
      </c>
      <c r="B93" s="60" t="s">
        <v>128</v>
      </c>
      <c r="C93" s="60" t="s">
        <v>129</v>
      </c>
      <c r="D93" s="60" t="s">
        <v>130</v>
      </c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75" customHeight="1">
      <c r="A94" s="75"/>
      <c r="B94" s="76">
        <f>$D$89/$B$91</f>
        <v>10.47792614</v>
      </c>
      <c r="C94" s="76">
        <f>$E$89/$B$91</f>
        <v>14.66909659</v>
      </c>
      <c r="D94" s="76">
        <f>$F$89/$B$91</f>
        <v>2.933819318</v>
      </c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5.75" customHeight="1">
      <c r="A95" s="75"/>
      <c r="B95" s="75"/>
      <c r="C95" s="75"/>
      <c r="D95" s="75"/>
      <c r="E95" s="77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5.75" customHeight="1">
      <c r="A96" s="75"/>
      <c r="B96" s="75"/>
      <c r="C96" s="75"/>
      <c r="D96" s="75"/>
      <c r="E96" s="77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5.75" customHeight="1">
      <c r="A97" s="75"/>
      <c r="B97" s="75"/>
      <c r="C97" s="75"/>
      <c r="D97" s="75"/>
      <c r="E97" s="77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5.75" customHeight="1">
      <c r="A98" s="75"/>
      <c r="B98" s="75"/>
      <c r="C98" s="75"/>
      <c r="D98" s="75"/>
      <c r="E98" s="77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5.75" customHeight="1">
      <c r="A99" s="75"/>
      <c r="B99" s="75"/>
      <c r="C99" s="75"/>
      <c r="D99" s="75"/>
      <c r="E99" s="77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5.75" customHeight="1">
      <c r="A100" s="75"/>
      <c r="B100" s="75"/>
      <c r="C100" s="75"/>
      <c r="D100" s="75"/>
      <c r="E100" s="77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5.75" customHeight="1">
      <c r="A101" s="75"/>
      <c r="B101" s="75"/>
      <c r="C101" s="75"/>
      <c r="D101" s="75"/>
      <c r="E101" s="77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5.75" customHeight="1">
      <c r="A102" s="75"/>
      <c r="B102" s="75"/>
      <c r="C102" s="75"/>
      <c r="D102" s="75"/>
      <c r="E102" s="77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5.75" customHeight="1">
      <c r="A103" s="75"/>
      <c r="B103" s="75"/>
      <c r="C103" s="75"/>
      <c r="D103" s="75"/>
      <c r="E103" s="77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5.75" customHeight="1">
      <c r="A104" s="75"/>
      <c r="B104" s="75"/>
      <c r="C104" s="75"/>
      <c r="D104" s="75"/>
      <c r="E104" s="77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5.75" customHeight="1">
      <c r="A105" s="75"/>
      <c r="B105" s="75"/>
      <c r="C105" s="75"/>
      <c r="D105" s="75"/>
      <c r="E105" s="77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5.75" customHeight="1">
      <c r="A106" s="75"/>
      <c r="B106" s="75"/>
      <c r="C106" s="75"/>
      <c r="D106" s="75"/>
      <c r="E106" s="77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5.75" customHeight="1">
      <c r="A107" s="75"/>
      <c r="B107" s="75"/>
      <c r="C107" s="75"/>
      <c r="D107" s="75"/>
      <c r="E107" s="77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5.75" customHeight="1">
      <c r="A108" s="75"/>
      <c r="B108" s="75"/>
      <c r="C108" s="75"/>
      <c r="D108" s="75"/>
      <c r="E108" s="77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5.75" customHeight="1">
      <c r="A109" s="75"/>
      <c r="B109" s="75"/>
      <c r="C109" s="75"/>
      <c r="D109" s="75"/>
      <c r="E109" s="77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5.75" customHeight="1">
      <c r="A110" s="75"/>
      <c r="B110" s="75"/>
      <c r="C110" s="75"/>
      <c r="D110" s="75"/>
      <c r="E110" s="77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5.7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5.75" customHeight="1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5.75" customHeight="1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5.75" customHeight="1">
      <c r="A1013" s="1"/>
      <c r="B1013" s="1"/>
      <c r="C1013" s="1"/>
      <c r="D1013" s="2"/>
      <c r="E1013" s="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5.75" customHeight="1">
      <c r="A1014" s="1"/>
      <c r="B1014" s="1"/>
      <c r="C1014" s="1"/>
      <c r="D1014" s="2"/>
      <c r="E1014" s="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5.75" customHeight="1">
      <c r="A1015" s="1"/>
      <c r="B1015" s="1"/>
      <c r="C1015" s="1"/>
      <c r="D1015" s="2"/>
      <c r="E1015" s="3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mergeCells count="10">
    <mergeCell ref="B71:F71"/>
    <mergeCell ref="B75:F75"/>
    <mergeCell ref="B80:D80"/>
    <mergeCell ref="B2:G2"/>
    <mergeCell ref="C12:F12"/>
    <mergeCell ref="C37:E37"/>
    <mergeCell ref="C40:E40"/>
    <mergeCell ref="B57:F57"/>
    <mergeCell ref="B58:F58"/>
    <mergeCell ref="B70:F70"/>
  </mergeCells>
  <dataValidations>
    <dataValidation type="list" allowBlank="1" showErrorMessage="1" sqref="C8:C11">
      <formula1>"Simple,Intermedio,Complejo"</formula1>
    </dataValidation>
    <dataValidation type="decimal" allowBlank="1" showInputMessage="1" showErrorMessage="1" prompt="Entre 1 y 9 personas." sqref="B91">
      <formula1>1.0</formula1>
      <formula2>9.0</formula2>
    </dataValidation>
  </dataValidations>
  <hyperlinks>
    <hyperlink r:id="rId2" location="v=onepage&amp;q=e7%20part-time%20members&amp;f=false" ref="H44"/>
    <hyperlink r:id="rId3" location="v=onepage&amp;q=e7%20part-time%20members&amp;f=false" ref="H62"/>
  </hyperlinks>
  <printOptions/>
  <pageMargins bottom="1.0" footer="0.0" header="0.0" left="0.75" right="0.75" top="1.0"/>
  <pageSetup orientation="portrait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75"/>
    <col customWidth="1" min="2" max="2" width="32.13"/>
    <col customWidth="1" min="3" max="3" width="33.38"/>
    <col customWidth="1" min="4" max="4" width="38.63"/>
    <col customWidth="1" min="5" max="5" width="13.63"/>
    <col customWidth="1" min="6" max="6" width="16.13"/>
    <col customWidth="1" min="7" max="7" width="16.75"/>
    <col customWidth="1" min="8" max="8" width="34.38"/>
    <col customWidth="1" min="9" max="9" width="10.63"/>
    <col customWidth="1" min="10" max="10" width="13.75"/>
    <col customWidth="1" min="11" max="26" width="9.13"/>
  </cols>
  <sheetData>
    <row r="1" ht="27.7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/>
      <c r="B2" s="5" t="s">
        <v>0</v>
      </c>
      <c r="C2" s="6"/>
      <c r="D2" s="6"/>
      <c r="E2" s="6"/>
      <c r="F2" s="6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75" customHeight="1">
      <c r="A3" s="4"/>
      <c r="B3" s="9" t="s">
        <v>1</v>
      </c>
      <c r="C3" s="4" t="s">
        <v>2</v>
      </c>
      <c r="D3" s="10"/>
      <c r="E3" s="10"/>
      <c r="F3" s="10"/>
      <c r="G3" s="11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4"/>
      <c r="B4" s="12" t="s">
        <v>3</v>
      </c>
      <c r="C4" s="13" t="s">
        <v>4</v>
      </c>
      <c r="D4" s="14"/>
      <c r="E4" s="14"/>
      <c r="F4" s="14"/>
      <c r="G4" s="15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"/>
      <c r="B5" s="16"/>
      <c r="C5" s="1"/>
      <c r="D5" s="17"/>
      <c r="E5" s="17"/>
      <c r="F5" s="17"/>
      <c r="G5" s="17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8" t="s">
        <v>5</v>
      </c>
      <c r="B7" s="19" t="s">
        <v>6</v>
      </c>
      <c r="C7" s="20" t="s">
        <v>7</v>
      </c>
      <c r="D7" s="20" t="s">
        <v>8</v>
      </c>
      <c r="E7" s="19" t="s">
        <v>9</v>
      </c>
      <c r="F7" s="19" t="s">
        <v>10</v>
      </c>
      <c r="G7" s="19" t="s">
        <v>11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75" customHeight="1">
      <c r="A8" s="1"/>
      <c r="B8" s="21" t="s">
        <v>12</v>
      </c>
      <c r="C8" s="22" t="s">
        <v>13</v>
      </c>
      <c r="D8" s="23" t="s">
        <v>14</v>
      </c>
      <c r="E8" s="24">
        <f t="shared" ref="E8:E11" si="1">IF(C8="Simple",1,IF(C8="Intermedio",2,IF(C8="Complejo",3,"error")))</f>
        <v>3</v>
      </c>
      <c r="F8" s="25">
        <v>1.0</v>
      </c>
      <c r="G8" s="24">
        <f t="shared" ref="G8:G11" si="2">E8*F8</f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5.0" customHeight="1">
      <c r="A9" s="1"/>
      <c r="B9" s="21" t="s">
        <v>15</v>
      </c>
      <c r="C9" s="22" t="s">
        <v>13</v>
      </c>
      <c r="D9" s="26" t="s">
        <v>16</v>
      </c>
      <c r="E9" s="24">
        <f t="shared" si="1"/>
        <v>3</v>
      </c>
      <c r="F9" s="25">
        <v>3.0</v>
      </c>
      <c r="G9" s="24">
        <f t="shared" si="2"/>
        <v>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21" t="s">
        <v>17</v>
      </c>
      <c r="C10" s="22" t="s">
        <v>13</v>
      </c>
      <c r="D10" s="26" t="s">
        <v>18</v>
      </c>
      <c r="E10" s="24">
        <f t="shared" si="1"/>
        <v>3</v>
      </c>
      <c r="F10" s="25">
        <v>1.0</v>
      </c>
      <c r="G10" s="24">
        <f t="shared" si="2"/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21" t="s">
        <v>19</v>
      </c>
      <c r="C11" s="22" t="s">
        <v>20</v>
      </c>
      <c r="D11" s="26" t="s">
        <v>21</v>
      </c>
      <c r="E11" s="24">
        <f t="shared" si="1"/>
        <v>1</v>
      </c>
      <c r="F11" s="25">
        <v>1.0</v>
      </c>
      <c r="G11" s="24">
        <f t="shared" si="2"/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27"/>
      <c r="C12" s="28" t="s">
        <v>22</v>
      </c>
      <c r="D12" s="6"/>
      <c r="E12" s="6"/>
      <c r="F12" s="7"/>
      <c r="G12" s="29">
        <f>SUM(G8:G11)</f>
        <v>16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8"/>
      <c r="C13" s="30" t="s">
        <v>23</v>
      </c>
      <c r="D13" s="3"/>
      <c r="E13" s="3"/>
      <c r="F13" s="3"/>
      <c r="G13" s="31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8"/>
      <c r="C14" s="32"/>
      <c r="D14" s="32"/>
      <c r="E14" s="33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8" t="s">
        <v>24</v>
      </c>
      <c r="B15" s="19" t="s">
        <v>25</v>
      </c>
      <c r="C15" s="19" t="s">
        <v>26</v>
      </c>
      <c r="D15" s="20" t="s">
        <v>27</v>
      </c>
      <c r="E15" s="20" t="s">
        <v>28</v>
      </c>
      <c r="F15" s="19" t="s">
        <v>9</v>
      </c>
      <c r="G15" s="17"/>
      <c r="H15" s="1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4"/>
      <c r="U15" s="1"/>
      <c r="V15" s="1"/>
      <c r="W15" s="1"/>
      <c r="X15" s="1"/>
      <c r="Y15" s="1"/>
      <c r="Z15" s="1"/>
    </row>
    <row r="16" ht="27.75" customHeight="1">
      <c r="A16" s="1"/>
      <c r="B16" s="21" t="s">
        <v>29</v>
      </c>
      <c r="C16" s="35" t="s">
        <v>30</v>
      </c>
      <c r="D16" s="35">
        <v>3.0</v>
      </c>
      <c r="E16" s="24" t="str">
        <f t="shared" ref="E16:E22" si="3">IF($D16&gt;0,IF($D16&lt;=3,"Simple",IF(AND($D16&gt;3,$D16&lt;7),"Intermedio",IF($D16&gt;=7,"Complejo","error"))),"-")</f>
        <v>Simple</v>
      </c>
      <c r="F16" s="24">
        <f t="shared" ref="F16:F19" si="4">IF($D16&gt;0,IF($D16&lt;=3,5,IF(AND($D16&gt;3,$D16&lt;7),10,IF($D16&gt;=7,15,"error"))),0)</f>
        <v>5</v>
      </c>
      <c r="G16" s="1"/>
      <c r="H16" s="1"/>
      <c r="I16" s="1"/>
      <c r="J16" s="1"/>
      <c r="K16" s="34"/>
      <c r="L16" s="1"/>
      <c r="M16" s="1"/>
      <c r="N16" s="1"/>
      <c r="O16" s="1"/>
      <c r="P16" s="1"/>
      <c r="Q16" s="1"/>
      <c r="R16" s="1"/>
      <c r="S16" s="1"/>
      <c r="T16" s="34"/>
      <c r="U16" s="1"/>
      <c r="V16" s="1"/>
      <c r="W16" s="1"/>
      <c r="X16" s="1"/>
      <c r="Y16" s="1"/>
      <c r="Z16" s="1"/>
    </row>
    <row r="17" ht="27.75" customHeight="1">
      <c r="A17" s="1"/>
      <c r="B17" s="21" t="s">
        <v>31</v>
      </c>
      <c r="C17" s="35" t="s">
        <v>32</v>
      </c>
      <c r="D17" s="35">
        <v>6.0</v>
      </c>
      <c r="E17" s="24" t="str">
        <f t="shared" si="3"/>
        <v>Intermedio</v>
      </c>
      <c r="F17" s="24">
        <f t="shared" si="4"/>
        <v>10</v>
      </c>
      <c r="G17" s="1"/>
      <c r="H17" s="1"/>
      <c r="I17" s="1"/>
      <c r="J17" s="1"/>
      <c r="K17" s="34"/>
      <c r="L17" s="1"/>
      <c r="M17" s="1"/>
      <c r="N17" s="1"/>
      <c r="O17" s="1"/>
      <c r="P17" s="1"/>
      <c r="Q17" s="1"/>
      <c r="R17" s="1"/>
      <c r="S17" s="1"/>
      <c r="T17" s="34"/>
      <c r="U17" s="1"/>
      <c r="V17" s="1"/>
      <c r="W17" s="1"/>
      <c r="X17" s="1"/>
      <c r="Y17" s="1"/>
      <c r="Z17" s="1"/>
    </row>
    <row r="18" ht="27.75" customHeight="1">
      <c r="A18" s="1"/>
      <c r="B18" s="36" t="s">
        <v>33</v>
      </c>
      <c r="C18" s="37" t="s">
        <v>32</v>
      </c>
      <c r="D18" s="37">
        <v>6.0</v>
      </c>
      <c r="E18" s="38" t="str">
        <f t="shared" si="3"/>
        <v>Intermedio</v>
      </c>
      <c r="F18" s="24">
        <f t="shared" si="4"/>
        <v>10</v>
      </c>
      <c r="G18" s="1"/>
      <c r="H18" s="1"/>
      <c r="I18" s="1"/>
      <c r="J18" s="1"/>
      <c r="K18" s="34"/>
      <c r="L18" s="1"/>
      <c r="M18" s="1"/>
      <c r="N18" s="1"/>
      <c r="O18" s="1"/>
      <c r="P18" s="1"/>
      <c r="Q18" s="1"/>
      <c r="R18" s="1"/>
      <c r="S18" s="1"/>
      <c r="T18" s="34"/>
      <c r="U18" s="1"/>
      <c r="V18" s="1"/>
      <c r="W18" s="1"/>
      <c r="X18" s="1"/>
      <c r="Y18" s="1"/>
      <c r="Z18" s="1"/>
    </row>
    <row r="19" ht="27.75" customHeight="1">
      <c r="A19" s="1"/>
      <c r="B19" s="36" t="s">
        <v>34</v>
      </c>
      <c r="C19" s="37" t="s">
        <v>35</v>
      </c>
      <c r="D19" s="37">
        <v>3.0</v>
      </c>
      <c r="E19" s="38" t="str">
        <f t="shared" si="3"/>
        <v>Simple</v>
      </c>
      <c r="F19" s="24">
        <f t="shared" si="4"/>
        <v>5</v>
      </c>
      <c r="G19" s="1"/>
      <c r="H19" s="1"/>
      <c r="I19" s="1"/>
      <c r="J19" s="1"/>
      <c r="K19" s="34"/>
      <c r="L19" s="1"/>
      <c r="M19" s="1"/>
      <c r="N19" s="1"/>
      <c r="O19" s="1"/>
      <c r="P19" s="1"/>
      <c r="Q19" s="1"/>
      <c r="R19" s="1"/>
      <c r="S19" s="1"/>
      <c r="T19" s="34"/>
      <c r="U19" s="1"/>
      <c r="V19" s="1"/>
      <c r="W19" s="1"/>
      <c r="X19" s="1"/>
      <c r="Y19" s="1"/>
      <c r="Z19" s="1"/>
    </row>
    <row r="20" ht="27.75" customHeight="1">
      <c r="A20" s="1"/>
      <c r="B20" s="36" t="s">
        <v>36</v>
      </c>
      <c r="C20" s="37" t="s">
        <v>37</v>
      </c>
      <c r="D20" s="37">
        <v>3.0</v>
      </c>
      <c r="E20" s="38" t="str">
        <f t="shared" si="3"/>
        <v>Simple</v>
      </c>
      <c r="F20" s="24">
        <f>IF($D20&gt;0,IF($D20&lt;=3,5,IF(AND($D20&gt;3,$D19&lt;7),10,IF($D20&gt;=7,15,"error"))),0)</f>
        <v>5</v>
      </c>
      <c r="G20" s="1"/>
      <c r="H20" s="1"/>
      <c r="I20" s="1"/>
      <c r="J20" s="1"/>
      <c r="K20" s="34"/>
      <c r="L20" s="1"/>
      <c r="M20" s="1"/>
      <c r="N20" s="1"/>
      <c r="O20" s="1"/>
      <c r="P20" s="1"/>
      <c r="Q20" s="1"/>
      <c r="R20" s="1"/>
      <c r="S20" s="1"/>
      <c r="T20" s="34"/>
      <c r="U20" s="1"/>
      <c r="V20" s="1"/>
      <c r="W20" s="1"/>
      <c r="X20" s="1"/>
      <c r="Y20" s="1"/>
      <c r="Z20" s="1"/>
    </row>
    <row r="21" ht="27.75" customHeight="1">
      <c r="A21" s="1"/>
      <c r="B21" s="36" t="s">
        <v>38</v>
      </c>
      <c r="C21" s="37" t="s">
        <v>39</v>
      </c>
      <c r="D21" s="37">
        <v>13.0</v>
      </c>
      <c r="E21" s="38" t="str">
        <f t="shared" si="3"/>
        <v>Complejo</v>
      </c>
      <c r="F21" s="24">
        <f>IF($D21&gt;0,IF($D21&lt;=3,5,IF(AND($D21&gt;3,$D19&lt;7),10,IF($D21&gt;=7,15,"error"))),0)</f>
        <v>10</v>
      </c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34"/>
      <c r="U21" s="1"/>
      <c r="V21" s="1"/>
      <c r="W21" s="1"/>
      <c r="X21" s="1"/>
      <c r="Y21" s="1"/>
      <c r="Z21" s="1"/>
    </row>
    <row r="22" ht="27.75" customHeight="1">
      <c r="A22" s="1"/>
      <c r="B22" s="36" t="s">
        <v>40</v>
      </c>
      <c r="C22" s="37" t="s">
        <v>41</v>
      </c>
      <c r="D22" s="37">
        <v>3.0</v>
      </c>
      <c r="E22" s="38" t="str">
        <f t="shared" si="3"/>
        <v>Simple</v>
      </c>
      <c r="F22" s="24">
        <f>IF($D22&gt;0,IF($D22&lt;=3,5,IF(AND($D22&gt;3,$D22&lt;7),10,IF($D22&gt;=7,15,"error"))),0)</f>
        <v>5</v>
      </c>
      <c r="G22" s="1"/>
      <c r="H22" s="1"/>
      <c r="I22" s="1"/>
      <c r="J22" s="1"/>
      <c r="K22" s="34"/>
      <c r="L22" s="1"/>
      <c r="M22" s="1"/>
      <c r="N22" s="1"/>
      <c r="O22" s="1"/>
      <c r="P22" s="1"/>
      <c r="Q22" s="1"/>
      <c r="R22" s="1"/>
      <c r="S22" s="1"/>
      <c r="T22" s="34"/>
      <c r="U22" s="1"/>
      <c r="V22" s="1"/>
      <c r="W22" s="1"/>
      <c r="X22" s="1"/>
      <c r="Y22" s="1"/>
      <c r="Z22" s="1"/>
    </row>
    <row r="23" ht="27.75" customHeight="1">
      <c r="A23" s="1"/>
      <c r="B23" s="36" t="s">
        <v>42</v>
      </c>
      <c r="C23" s="37" t="s">
        <v>41</v>
      </c>
      <c r="D23" s="37">
        <v>2.0</v>
      </c>
      <c r="E23" s="38" t="s">
        <v>20</v>
      </c>
      <c r="F23" s="24">
        <v>5.0</v>
      </c>
      <c r="G23" s="1"/>
      <c r="H23" s="1"/>
      <c r="I23" s="1"/>
      <c r="J23" s="1"/>
      <c r="K23" s="34"/>
      <c r="L23" s="1"/>
      <c r="M23" s="1"/>
      <c r="N23" s="1"/>
      <c r="O23" s="1"/>
      <c r="P23" s="1"/>
      <c r="Q23" s="1"/>
      <c r="R23" s="1"/>
      <c r="S23" s="1"/>
      <c r="T23" s="34"/>
      <c r="U23" s="1"/>
      <c r="V23" s="1"/>
      <c r="W23" s="1"/>
      <c r="X23" s="1"/>
      <c r="Y23" s="1"/>
      <c r="Z23" s="1"/>
    </row>
    <row r="24" ht="27.75" customHeight="1">
      <c r="A24" s="1"/>
      <c r="B24" s="36" t="s">
        <v>43</v>
      </c>
      <c r="C24" s="37" t="s">
        <v>41</v>
      </c>
      <c r="D24" s="37">
        <v>2.0</v>
      </c>
      <c r="E24" s="38" t="s">
        <v>20</v>
      </c>
      <c r="F24" s="24">
        <v>5.0</v>
      </c>
      <c r="G24" s="1"/>
      <c r="H24" s="1"/>
      <c r="I24" s="1"/>
      <c r="J24" s="1"/>
      <c r="K24" s="34"/>
      <c r="L24" s="1"/>
      <c r="M24" s="1"/>
      <c r="N24" s="1"/>
      <c r="O24" s="1"/>
      <c r="P24" s="1"/>
      <c r="Q24" s="1"/>
      <c r="R24" s="1"/>
      <c r="S24" s="1"/>
      <c r="T24" s="34"/>
      <c r="U24" s="1"/>
      <c r="V24" s="1"/>
      <c r="W24" s="1"/>
      <c r="X24" s="1"/>
      <c r="Y24" s="1"/>
      <c r="Z24" s="1"/>
    </row>
    <row r="25" ht="27.75" customHeight="1">
      <c r="A25" s="1"/>
      <c r="B25" s="36" t="s">
        <v>44</v>
      </c>
      <c r="C25" s="37" t="s">
        <v>41</v>
      </c>
      <c r="D25" s="37">
        <v>13.0</v>
      </c>
      <c r="E25" s="38" t="s">
        <v>13</v>
      </c>
      <c r="F25" s="24">
        <v>10.0</v>
      </c>
      <c r="G25" s="1"/>
      <c r="H25" s="1"/>
      <c r="I25" s="1"/>
      <c r="J25" s="1"/>
      <c r="K25" s="34"/>
      <c r="L25" s="1"/>
      <c r="M25" s="1"/>
      <c r="N25" s="1"/>
      <c r="O25" s="1"/>
      <c r="P25" s="1"/>
      <c r="Q25" s="1"/>
      <c r="R25" s="1"/>
      <c r="S25" s="1"/>
      <c r="T25" s="34"/>
      <c r="U25" s="1"/>
      <c r="V25" s="1"/>
      <c r="W25" s="1"/>
      <c r="X25" s="1"/>
      <c r="Y25" s="1"/>
      <c r="Z25" s="1"/>
    </row>
    <row r="26" ht="27.75" customHeight="1">
      <c r="A26" s="1"/>
      <c r="B26" s="36" t="s">
        <v>45</v>
      </c>
      <c r="C26" s="37" t="s">
        <v>41</v>
      </c>
      <c r="D26" s="37">
        <v>3.0</v>
      </c>
      <c r="E26" s="38" t="s">
        <v>20</v>
      </c>
      <c r="F26" s="24">
        <v>5.0</v>
      </c>
      <c r="G26" s="1"/>
      <c r="H26" s="1"/>
      <c r="I26" s="1"/>
      <c r="J26" s="1"/>
      <c r="K26" s="34"/>
      <c r="L26" s="1"/>
      <c r="M26" s="1"/>
      <c r="N26" s="1"/>
      <c r="O26" s="1"/>
      <c r="P26" s="1"/>
      <c r="Q26" s="1"/>
      <c r="R26" s="1"/>
      <c r="S26" s="1"/>
      <c r="T26" s="34"/>
      <c r="U26" s="1"/>
      <c r="V26" s="1"/>
      <c r="W26" s="1"/>
      <c r="X26" s="1"/>
      <c r="Y26" s="1"/>
      <c r="Z26" s="1"/>
    </row>
    <row r="27" ht="27.75" customHeight="1">
      <c r="A27" s="1"/>
      <c r="B27" s="36" t="s">
        <v>46</v>
      </c>
      <c r="C27" s="37" t="s">
        <v>41</v>
      </c>
      <c r="D27" s="37">
        <v>3.0</v>
      </c>
      <c r="E27" s="38" t="s">
        <v>20</v>
      </c>
      <c r="F27" s="24">
        <v>5.0</v>
      </c>
      <c r="G27" s="1"/>
      <c r="H27" s="1"/>
      <c r="I27" s="1"/>
      <c r="J27" s="1"/>
      <c r="K27" s="34"/>
      <c r="L27" s="1"/>
      <c r="M27" s="1"/>
      <c r="N27" s="1"/>
      <c r="O27" s="1"/>
      <c r="P27" s="1"/>
      <c r="Q27" s="1"/>
      <c r="R27" s="1"/>
      <c r="S27" s="1"/>
      <c r="T27" s="34"/>
      <c r="U27" s="1"/>
      <c r="V27" s="1"/>
      <c r="W27" s="1"/>
      <c r="X27" s="1"/>
      <c r="Y27" s="1"/>
      <c r="Z27" s="1"/>
    </row>
    <row r="28" ht="27.75" customHeight="1">
      <c r="A28" s="1"/>
      <c r="B28" s="36" t="s">
        <v>47</v>
      </c>
      <c r="C28" s="37" t="s">
        <v>41</v>
      </c>
      <c r="D28" s="37">
        <v>4.0</v>
      </c>
      <c r="E28" s="38" t="s">
        <v>48</v>
      </c>
      <c r="F28" s="24">
        <v>10.0</v>
      </c>
      <c r="G28" s="1"/>
      <c r="H28" s="1"/>
      <c r="I28" s="1"/>
      <c r="J28" s="1"/>
      <c r="K28" s="34"/>
      <c r="L28" s="1"/>
      <c r="M28" s="1"/>
      <c r="N28" s="1"/>
      <c r="O28" s="1"/>
      <c r="P28" s="1"/>
      <c r="Q28" s="1"/>
      <c r="R28" s="1"/>
      <c r="S28" s="1"/>
      <c r="T28" s="34"/>
      <c r="U28" s="1"/>
      <c r="V28" s="1"/>
      <c r="W28" s="1"/>
      <c r="X28" s="1"/>
      <c r="Y28" s="1"/>
      <c r="Z28" s="1"/>
    </row>
    <row r="29" ht="27.75" customHeight="1">
      <c r="A29" s="1"/>
      <c r="B29" s="39" t="s">
        <v>49</v>
      </c>
      <c r="C29" s="37" t="s">
        <v>41</v>
      </c>
      <c r="D29" s="37">
        <v>3.0</v>
      </c>
      <c r="E29" s="38" t="s">
        <v>20</v>
      </c>
      <c r="F29" s="24">
        <v>5.0</v>
      </c>
      <c r="G29" s="1"/>
      <c r="H29" s="1"/>
      <c r="I29" s="1"/>
      <c r="J29" s="1"/>
      <c r="K29" s="34"/>
      <c r="L29" s="1"/>
      <c r="M29" s="1"/>
      <c r="N29" s="1"/>
      <c r="O29" s="1"/>
      <c r="P29" s="1"/>
      <c r="Q29" s="1"/>
      <c r="R29" s="1"/>
      <c r="S29" s="1"/>
      <c r="T29" s="34"/>
      <c r="U29" s="1"/>
      <c r="V29" s="1"/>
      <c r="W29" s="1"/>
      <c r="X29" s="1"/>
      <c r="Y29" s="1"/>
      <c r="Z29" s="1"/>
    </row>
    <row r="30" ht="27.75" customHeight="1">
      <c r="A30" s="1"/>
      <c r="B30" s="36" t="s">
        <v>50</v>
      </c>
      <c r="C30" s="37" t="s">
        <v>41</v>
      </c>
      <c r="D30" s="37">
        <v>3.0</v>
      </c>
      <c r="E30" s="38" t="s">
        <v>20</v>
      </c>
      <c r="F30" s="24">
        <v>5.0</v>
      </c>
      <c r="G30" s="1"/>
      <c r="H30" s="1"/>
      <c r="I30" s="1"/>
      <c r="J30" s="1"/>
      <c r="K30" s="34"/>
      <c r="L30" s="1"/>
      <c r="M30" s="1"/>
      <c r="N30" s="1"/>
      <c r="O30" s="1"/>
      <c r="P30" s="1"/>
      <c r="Q30" s="1"/>
      <c r="R30" s="1"/>
      <c r="S30" s="1"/>
      <c r="T30" s="34"/>
      <c r="U30" s="1"/>
      <c r="V30" s="1"/>
      <c r="W30" s="1"/>
      <c r="X30" s="1"/>
      <c r="Y30" s="1"/>
      <c r="Z30" s="1"/>
    </row>
    <row r="31" ht="27.75" customHeight="1">
      <c r="A31" s="1"/>
      <c r="B31" s="36" t="s">
        <v>51</v>
      </c>
      <c r="C31" s="37" t="s">
        <v>41</v>
      </c>
      <c r="D31" s="37">
        <v>3.0</v>
      </c>
      <c r="E31" s="38" t="s">
        <v>20</v>
      </c>
      <c r="F31" s="24">
        <v>5.0</v>
      </c>
      <c r="G31" s="1"/>
      <c r="H31" s="1"/>
      <c r="I31" s="1"/>
      <c r="J31" s="1"/>
      <c r="K31" s="34"/>
      <c r="L31" s="1"/>
      <c r="M31" s="1"/>
      <c r="N31" s="1"/>
      <c r="O31" s="1"/>
      <c r="P31" s="1"/>
      <c r="Q31" s="1"/>
      <c r="R31" s="1"/>
      <c r="S31" s="1"/>
      <c r="T31" s="34"/>
      <c r="U31" s="1"/>
      <c r="V31" s="1"/>
      <c r="W31" s="1"/>
      <c r="X31" s="1"/>
      <c r="Y31" s="1"/>
      <c r="Z31" s="1"/>
    </row>
    <row r="32" ht="27.75" customHeight="1">
      <c r="A32" s="1"/>
      <c r="B32" s="36" t="s">
        <v>52</v>
      </c>
      <c r="C32" s="37" t="s">
        <v>41</v>
      </c>
      <c r="D32" s="37">
        <v>3.0</v>
      </c>
      <c r="E32" s="38" t="s">
        <v>20</v>
      </c>
      <c r="F32" s="24">
        <v>5.0</v>
      </c>
      <c r="G32" s="1"/>
      <c r="H32" s="1"/>
      <c r="I32" s="1"/>
      <c r="J32" s="1"/>
      <c r="K32" s="34"/>
      <c r="L32" s="1"/>
      <c r="M32" s="1"/>
      <c r="N32" s="1"/>
      <c r="O32" s="1"/>
      <c r="P32" s="1"/>
      <c r="Q32" s="1"/>
      <c r="R32" s="1"/>
      <c r="S32" s="1"/>
      <c r="T32" s="34"/>
      <c r="U32" s="1"/>
      <c r="V32" s="1"/>
      <c r="W32" s="1"/>
      <c r="X32" s="1"/>
      <c r="Y32" s="1"/>
      <c r="Z32" s="1"/>
    </row>
    <row r="33" ht="27.75" customHeight="1">
      <c r="A33" s="1"/>
      <c r="B33" s="36" t="s">
        <v>53</v>
      </c>
      <c r="C33" s="37" t="s">
        <v>41</v>
      </c>
      <c r="D33" s="37">
        <v>3.0</v>
      </c>
      <c r="E33" s="38" t="s">
        <v>20</v>
      </c>
      <c r="F33" s="24">
        <v>5.0</v>
      </c>
      <c r="G33" s="1"/>
      <c r="H33" s="1"/>
      <c r="I33" s="1"/>
      <c r="J33" s="1"/>
      <c r="K33" s="34"/>
      <c r="L33" s="1"/>
      <c r="M33" s="1"/>
      <c r="N33" s="1"/>
      <c r="O33" s="1"/>
      <c r="P33" s="1"/>
      <c r="Q33" s="1"/>
      <c r="R33" s="1"/>
      <c r="S33" s="1"/>
      <c r="T33" s="34"/>
      <c r="U33" s="1"/>
      <c r="V33" s="1"/>
      <c r="W33" s="1"/>
      <c r="X33" s="1"/>
      <c r="Y33" s="1"/>
      <c r="Z33" s="1"/>
    </row>
    <row r="34" ht="27.75" customHeight="1">
      <c r="A34" s="1"/>
      <c r="B34" s="36" t="s">
        <v>54</v>
      </c>
      <c r="C34" s="37" t="s">
        <v>41</v>
      </c>
      <c r="D34" s="37">
        <v>3.0</v>
      </c>
      <c r="E34" s="38" t="s">
        <v>20</v>
      </c>
      <c r="F34" s="24">
        <v>5.0</v>
      </c>
      <c r="G34" s="1"/>
      <c r="H34" s="1"/>
      <c r="I34" s="1"/>
      <c r="J34" s="1"/>
      <c r="K34" s="34"/>
      <c r="L34" s="1"/>
      <c r="M34" s="1"/>
      <c r="N34" s="1"/>
      <c r="O34" s="1"/>
      <c r="P34" s="1"/>
      <c r="Q34" s="1"/>
      <c r="R34" s="1"/>
      <c r="S34" s="1"/>
      <c r="T34" s="34"/>
      <c r="U34" s="1"/>
      <c r="V34" s="1"/>
      <c r="W34" s="1"/>
      <c r="X34" s="1"/>
      <c r="Y34" s="1"/>
      <c r="Z34" s="1"/>
    </row>
    <row r="35" ht="27.75" customHeight="1">
      <c r="A35" s="1"/>
      <c r="B35" s="36" t="s">
        <v>55</v>
      </c>
      <c r="C35" s="37" t="s">
        <v>41</v>
      </c>
      <c r="D35" s="37">
        <v>5.0</v>
      </c>
      <c r="E35" s="38" t="s">
        <v>48</v>
      </c>
      <c r="F35" s="24">
        <v>10.0</v>
      </c>
      <c r="G35" s="1"/>
      <c r="H35" s="1"/>
      <c r="I35" s="1"/>
      <c r="J35" s="1"/>
      <c r="K35" s="34"/>
      <c r="L35" s="1"/>
      <c r="M35" s="1"/>
      <c r="N35" s="1"/>
      <c r="O35" s="1"/>
      <c r="P35" s="1"/>
      <c r="Q35" s="1"/>
      <c r="R35" s="1"/>
      <c r="S35" s="1"/>
      <c r="T35" s="34"/>
      <c r="U35" s="1"/>
      <c r="V35" s="1"/>
      <c r="W35" s="1"/>
      <c r="X35" s="1"/>
      <c r="Y35" s="1"/>
      <c r="Z35" s="1"/>
    </row>
    <row r="36" ht="27.75" customHeight="1">
      <c r="A36" s="1"/>
      <c r="B36" s="36" t="s">
        <v>56</v>
      </c>
      <c r="C36" s="37" t="s">
        <v>41</v>
      </c>
      <c r="D36" s="37">
        <v>5.0</v>
      </c>
      <c r="E36" s="38" t="s">
        <v>48</v>
      </c>
      <c r="F36" s="24">
        <v>10.0</v>
      </c>
      <c r="G36" s="1"/>
      <c r="H36" s="1"/>
      <c r="I36" s="1"/>
      <c r="J36" s="1"/>
      <c r="K36" s="34"/>
      <c r="L36" s="1"/>
      <c r="M36" s="1"/>
      <c r="N36" s="1"/>
      <c r="O36" s="1"/>
      <c r="P36" s="1"/>
      <c r="Q36" s="1"/>
      <c r="R36" s="1"/>
      <c r="S36" s="1"/>
      <c r="T36" s="34"/>
      <c r="U36" s="1"/>
      <c r="V36" s="1"/>
      <c r="W36" s="1"/>
      <c r="X36" s="1"/>
      <c r="Y36" s="1"/>
      <c r="Z36" s="1"/>
    </row>
    <row r="37" ht="27.75" customHeight="1">
      <c r="A37" s="1"/>
      <c r="B37" s="40"/>
      <c r="C37" s="41" t="s">
        <v>57</v>
      </c>
      <c r="D37" s="42"/>
      <c r="E37" s="43"/>
      <c r="F37" s="44">
        <f>SUM(F16:F36)</f>
        <v>140</v>
      </c>
      <c r="G37" s="1"/>
      <c r="H37" s="18"/>
      <c r="I37" s="1"/>
      <c r="J37" s="1"/>
      <c r="K37" s="3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75" customHeight="1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75" customHeight="1">
      <c r="A39" s="1"/>
      <c r="B39" s="1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75" customHeight="1">
      <c r="A40" s="18" t="s">
        <v>58</v>
      </c>
      <c r="B40" s="45"/>
      <c r="C40" s="28" t="s">
        <v>131</v>
      </c>
      <c r="D40" s="6"/>
      <c r="E40" s="7"/>
      <c r="F40" s="29">
        <f>G12+F37</f>
        <v>156</v>
      </c>
      <c r="G40" s="1"/>
      <c r="H40" s="1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75" customHeight="1">
      <c r="A41" s="1"/>
      <c r="B41" s="1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75" customHeight="1">
      <c r="A42" s="1"/>
      <c r="B42" s="3"/>
      <c r="C42" s="1"/>
      <c r="D42" s="2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75" customHeight="1">
      <c r="A43" s="18" t="s">
        <v>60</v>
      </c>
      <c r="B43" s="20" t="s">
        <v>61</v>
      </c>
      <c r="C43" s="20" t="s">
        <v>62</v>
      </c>
      <c r="D43" s="19" t="s">
        <v>63</v>
      </c>
      <c r="E43" s="19" t="s">
        <v>9</v>
      </c>
      <c r="F43" s="19" t="s">
        <v>64</v>
      </c>
      <c r="G43" s="19" t="s">
        <v>65</v>
      </c>
      <c r="H43" s="1" t="s">
        <v>66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27.75" customHeight="1">
      <c r="A44" s="1"/>
      <c r="B44" s="46" t="s">
        <v>67</v>
      </c>
      <c r="C44" s="46" t="s">
        <v>68</v>
      </c>
      <c r="D44" s="47" t="s">
        <v>69</v>
      </c>
      <c r="E44" s="48" t="s">
        <v>70</v>
      </c>
      <c r="F44" s="49">
        <v>0.0</v>
      </c>
      <c r="G44" s="50">
        <f t="shared" ref="G44:G56" si="5">E44*F44</f>
        <v>0</v>
      </c>
      <c r="H44" s="51" t="s">
        <v>71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46" t="s">
        <v>72</v>
      </c>
      <c r="C45" s="46" t="s">
        <v>68</v>
      </c>
      <c r="D45" s="47" t="s">
        <v>69</v>
      </c>
      <c r="E45" s="50">
        <v>2.0</v>
      </c>
      <c r="F45" s="49">
        <v>5.0</v>
      </c>
      <c r="G45" s="50">
        <f t="shared" si="5"/>
        <v>10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75" customHeight="1">
      <c r="A46" s="1"/>
      <c r="B46" s="46" t="s">
        <v>73</v>
      </c>
      <c r="C46" s="46" t="s">
        <v>68</v>
      </c>
      <c r="D46" s="47" t="s">
        <v>69</v>
      </c>
      <c r="E46" s="50">
        <v>1.0</v>
      </c>
      <c r="F46" s="49">
        <v>4.0</v>
      </c>
      <c r="G46" s="50">
        <f t="shared" si="5"/>
        <v>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46" t="s">
        <v>74</v>
      </c>
      <c r="C47" s="46" t="s">
        <v>68</v>
      </c>
      <c r="D47" s="47" t="s">
        <v>69</v>
      </c>
      <c r="E47" s="50">
        <v>1.0</v>
      </c>
      <c r="F47" s="25">
        <v>5.0</v>
      </c>
      <c r="G47" s="50">
        <f t="shared" si="5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75" customHeight="1">
      <c r="A48" s="1"/>
      <c r="B48" s="46" t="s">
        <v>75</v>
      </c>
      <c r="C48" s="46" t="s">
        <v>68</v>
      </c>
      <c r="D48" s="47" t="s">
        <v>69</v>
      </c>
      <c r="E48" s="48">
        <v>1.0</v>
      </c>
      <c r="F48" s="49">
        <v>3.0</v>
      </c>
      <c r="G48" s="50">
        <f t="shared" si="5"/>
        <v>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75" customHeight="1">
      <c r="A49" s="1"/>
      <c r="B49" s="46" t="s">
        <v>76</v>
      </c>
      <c r="C49" s="46" t="s">
        <v>68</v>
      </c>
      <c r="D49" s="47" t="s">
        <v>69</v>
      </c>
      <c r="E49" s="48">
        <v>0.5</v>
      </c>
      <c r="F49" s="25">
        <v>3.0</v>
      </c>
      <c r="G49" s="50">
        <f t="shared" si="5"/>
        <v>1.5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75" customHeight="1">
      <c r="A50" s="1"/>
      <c r="B50" s="46" t="s">
        <v>77</v>
      </c>
      <c r="C50" s="46" t="s">
        <v>68</v>
      </c>
      <c r="D50" s="47" t="s">
        <v>69</v>
      </c>
      <c r="E50" s="48">
        <v>0.5</v>
      </c>
      <c r="F50" s="25">
        <v>3.0</v>
      </c>
      <c r="G50" s="50">
        <f t="shared" si="5"/>
        <v>1.5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75" customHeight="1">
      <c r="A51" s="1"/>
      <c r="B51" s="46" t="s">
        <v>78</v>
      </c>
      <c r="C51" s="46" t="s">
        <v>68</v>
      </c>
      <c r="D51" s="47" t="s">
        <v>69</v>
      </c>
      <c r="E51" s="48">
        <v>2.0</v>
      </c>
      <c r="F51" s="49">
        <v>3.0</v>
      </c>
      <c r="G51" s="50">
        <f t="shared" si="5"/>
        <v>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75" customHeight="1">
      <c r="A52" s="1"/>
      <c r="B52" s="46" t="s">
        <v>79</v>
      </c>
      <c r="C52" s="46" t="s">
        <v>68</v>
      </c>
      <c r="D52" s="47" t="s">
        <v>69</v>
      </c>
      <c r="E52" s="48">
        <v>1.0</v>
      </c>
      <c r="F52" s="49">
        <v>3.0</v>
      </c>
      <c r="G52" s="50">
        <f t="shared" si="5"/>
        <v>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75" customHeight="1">
      <c r="A53" s="1"/>
      <c r="B53" s="46" t="s">
        <v>80</v>
      </c>
      <c r="C53" s="46" t="s">
        <v>68</v>
      </c>
      <c r="D53" s="47" t="s">
        <v>69</v>
      </c>
      <c r="E53" s="48">
        <v>1.0</v>
      </c>
      <c r="F53" s="49">
        <v>5.0</v>
      </c>
      <c r="G53" s="50">
        <f t="shared" si="5"/>
        <v>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46" t="s">
        <v>81</v>
      </c>
      <c r="C54" s="46" t="s">
        <v>68</v>
      </c>
      <c r="D54" s="47" t="s">
        <v>69</v>
      </c>
      <c r="E54" s="50">
        <v>1.0</v>
      </c>
      <c r="F54" s="49">
        <v>0.0</v>
      </c>
      <c r="G54" s="50">
        <f t="shared" si="5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46" t="s">
        <v>82</v>
      </c>
      <c r="C55" s="46" t="s">
        <v>68</v>
      </c>
      <c r="D55" s="47" t="s">
        <v>69</v>
      </c>
      <c r="E55" s="50">
        <v>1.0</v>
      </c>
      <c r="F55" s="25">
        <v>4.0</v>
      </c>
      <c r="G55" s="50">
        <f t="shared" si="5"/>
        <v>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46" t="s">
        <v>83</v>
      </c>
      <c r="C56" s="46" t="s">
        <v>68</v>
      </c>
      <c r="D56" s="47" t="s">
        <v>69</v>
      </c>
      <c r="E56" s="48">
        <v>1.0</v>
      </c>
      <c r="F56" s="49">
        <v>0.0</v>
      </c>
      <c r="G56" s="50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75" customHeight="1">
      <c r="A57" s="1"/>
      <c r="B57" s="28" t="s">
        <v>132</v>
      </c>
      <c r="C57" s="6"/>
      <c r="D57" s="6"/>
      <c r="E57" s="6"/>
      <c r="F57" s="7"/>
      <c r="G57" s="52">
        <f>SUM(G44:G56)</f>
        <v>43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75" customHeight="1">
      <c r="A58" s="1"/>
      <c r="B58" s="28" t="s">
        <v>133</v>
      </c>
      <c r="C58" s="6"/>
      <c r="D58" s="6"/>
      <c r="E58" s="6"/>
      <c r="F58" s="7"/>
      <c r="G58" s="44">
        <f>0.6+(0.01*G57)</f>
        <v>1.03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75" customHeight="1">
      <c r="A59" s="1"/>
      <c r="B59" s="30"/>
      <c r="C59" s="3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75" customHeight="1">
      <c r="A60" s="1"/>
      <c r="B60" s="53"/>
      <c r="C60" s="53"/>
      <c r="D60" s="54"/>
      <c r="E60" s="53"/>
      <c r="F60" s="53"/>
      <c r="G60" s="5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8" t="s">
        <v>86</v>
      </c>
      <c r="B61" s="20" t="s">
        <v>87</v>
      </c>
      <c r="C61" s="20" t="s">
        <v>88</v>
      </c>
      <c r="D61" s="19" t="s">
        <v>89</v>
      </c>
      <c r="E61" s="19" t="s">
        <v>9</v>
      </c>
      <c r="F61" s="19" t="s">
        <v>64</v>
      </c>
      <c r="G61" s="19" t="s">
        <v>65</v>
      </c>
      <c r="H61" s="1" t="s">
        <v>90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"/>
      <c r="B62" s="55" t="s">
        <v>91</v>
      </c>
      <c r="C62" s="46" t="s">
        <v>92</v>
      </c>
      <c r="D62" s="47" t="s">
        <v>69</v>
      </c>
      <c r="E62" s="48">
        <v>1.5</v>
      </c>
      <c r="F62" s="25">
        <v>3.0</v>
      </c>
      <c r="G62" s="50">
        <f t="shared" ref="G62:G69" si="6">E62*F62</f>
        <v>4.5</v>
      </c>
      <c r="H62" s="51" t="s">
        <v>71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55" t="s">
        <v>93</v>
      </c>
      <c r="C63" s="46" t="s">
        <v>92</v>
      </c>
      <c r="D63" s="47" t="s">
        <v>69</v>
      </c>
      <c r="E63" s="48">
        <v>0.5</v>
      </c>
      <c r="F63" s="25">
        <v>0.0</v>
      </c>
      <c r="G63" s="50">
        <f t="shared" si="6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55" t="s">
        <v>94</v>
      </c>
      <c r="C64" s="46" t="s">
        <v>92</v>
      </c>
      <c r="D64" s="47" t="s">
        <v>69</v>
      </c>
      <c r="E64" s="48">
        <v>1.0</v>
      </c>
      <c r="F64" s="25">
        <v>4.0</v>
      </c>
      <c r="G64" s="50">
        <f t="shared" si="6"/>
        <v>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55" t="s">
        <v>95</v>
      </c>
      <c r="C65" s="46" t="s">
        <v>92</v>
      </c>
      <c r="D65" s="47" t="s">
        <v>69</v>
      </c>
      <c r="E65" s="48">
        <v>0.5</v>
      </c>
      <c r="F65" s="25">
        <v>4.0</v>
      </c>
      <c r="G65" s="50">
        <f t="shared" si="6"/>
        <v>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75" customHeight="1">
      <c r="A66" s="1"/>
      <c r="B66" s="55" t="s">
        <v>96</v>
      </c>
      <c r="C66" s="46" t="s">
        <v>97</v>
      </c>
      <c r="D66" s="47" t="s">
        <v>69</v>
      </c>
      <c r="E66" s="48">
        <v>1.0</v>
      </c>
      <c r="F66" s="49">
        <v>1.0</v>
      </c>
      <c r="G66" s="50">
        <f t="shared" si="6"/>
        <v>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55" t="s">
        <v>98</v>
      </c>
      <c r="C67" s="46" t="s">
        <v>99</v>
      </c>
      <c r="D67" s="47" t="s">
        <v>69</v>
      </c>
      <c r="E67" s="48">
        <v>2.0</v>
      </c>
      <c r="F67" s="25">
        <v>4.0</v>
      </c>
      <c r="G67" s="50">
        <f t="shared" si="6"/>
        <v>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55" t="s">
        <v>100</v>
      </c>
      <c r="C68" s="46" t="s">
        <v>101</v>
      </c>
      <c r="D68" s="47" t="s">
        <v>69</v>
      </c>
      <c r="E68" s="48">
        <v>-1.0</v>
      </c>
      <c r="F68" s="49">
        <v>5.0</v>
      </c>
      <c r="G68" s="50">
        <f t="shared" si="6"/>
        <v>-5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55" t="s">
        <v>102</v>
      </c>
      <c r="C69" s="46" t="s">
        <v>103</v>
      </c>
      <c r="D69" s="47" t="s">
        <v>69</v>
      </c>
      <c r="E69" s="48">
        <v>-1.0</v>
      </c>
      <c r="F69" s="49">
        <v>4.0</v>
      </c>
      <c r="G69" s="50">
        <f t="shared" si="6"/>
        <v>-4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75" customHeight="1">
      <c r="A70" s="1"/>
      <c r="B70" s="28" t="s">
        <v>104</v>
      </c>
      <c r="C70" s="6"/>
      <c r="D70" s="6"/>
      <c r="E70" s="6"/>
      <c r="F70" s="7"/>
      <c r="G70" s="19">
        <f>SUM(G62:G69)</f>
        <v>10.5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1"/>
      <c r="B71" s="28" t="s">
        <v>134</v>
      </c>
      <c r="C71" s="6"/>
      <c r="D71" s="6"/>
      <c r="E71" s="6"/>
      <c r="F71" s="7"/>
      <c r="G71" s="19">
        <f>1.4 + (-0.03*G70)</f>
        <v>1.085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75" customHeight="1">
      <c r="A72" s="1"/>
      <c r="B72" s="28"/>
      <c r="C72" s="56"/>
      <c r="D72" s="57"/>
      <c r="E72" s="56"/>
      <c r="F72" s="58" t="s">
        <v>106</v>
      </c>
      <c r="G72" s="19">
        <f>COUNTIF($F$62:$F$67,"&lt;3")+COUNTIF($F$68:$F$69,"&gt;3")</f>
        <v>4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75" customHeight="1">
      <c r="A73" s="1"/>
      <c r="B73" s="30"/>
      <c r="C73" s="3"/>
      <c r="D73" s="3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75" customHeight="1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18" t="s">
        <v>107</v>
      </c>
      <c r="B75" s="59" t="s">
        <v>135</v>
      </c>
      <c r="C75" s="6"/>
      <c r="D75" s="6"/>
      <c r="E75" s="6"/>
      <c r="F75" s="7"/>
      <c r="G75" s="60">
        <f>F40*G58*G71</f>
        <v>174.3378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7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75" customHeight="1">
      <c r="A77" s="1"/>
      <c r="B77" s="1"/>
      <c r="C77" s="1"/>
      <c r="D77" s="2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61" t="s">
        <v>109</v>
      </c>
      <c r="B78" s="20" t="s">
        <v>110</v>
      </c>
      <c r="C78" s="20" t="s">
        <v>111</v>
      </c>
      <c r="D78" s="20" t="s">
        <v>112</v>
      </c>
      <c r="E78" s="3"/>
      <c r="F78" s="1"/>
      <c r="G78" s="20" t="s">
        <v>113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75" customHeight="1">
      <c r="A79" s="1"/>
      <c r="B79" s="62">
        <v>20.0</v>
      </c>
      <c r="C79" s="62">
        <f>IF($G$72&gt;=5,36,IF(AND(G$72&gt;2,$G$72&lt;=4),28, IF(AND($G$72&gt;=0,$G$72&lt;=2),20,"error")))</f>
        <v>28</v>
      </c>
      <c r="D79" s="63">
        <f>IF($G$72&gt;=5,$G$79*(36/20),IF(AND($G$72&gt;2,$G$72&lt;=4),$G$79*(28/20), IF(AND($G$72&gt;=0,$G$72&lt;=2),$G$79,"error")))</f>
        <v>5.6</v>
      </c>
      <c r="E79" s="3"/>
      <c r="F79" s="1"/>
      <c r="G79" s="64">
        <v>4.0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75" customHeight="1">
      <c r="A80" s="1"/>
      <c r="B80" s="65" t="s">
        <v>114</v>
      </c>
      <c r="C80" s="6"/>
      <c r="D80" s="7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75" customHeight="1">
      <c r="A81" s="66" t="s">
        <v>115</v>
      </c>
      <c r="B81" s="62">
        <f t="shared" ref="B81:D81" si="7">$G$75*B79</f>
        <v>3486.756</v>
      </c>
      <c r="C81" s="62">
        <f t="shared" si="7"/>
        <v>4881.4584</v>
      </c>
      <c r="D81" s="62">
        <f t="shared" si="7"/>
        <v>976.29168</v>
      </c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75" customHeight="1">
      <c r="A82" s="66" t="s">
        <v>116</v>
      </c>
      <c r="B82" s="67">
        <f t="shared" ref="B82:D82" si="8">B81/(22*8)</f>
        <v>19.81111364</v>
      </c>
      <c r="C82" s="67">
        <f t="shared" si="8"/>
        <v>27.73555909</v>
      </c>
      <c r="D82" s="68">
        <f t="shared" si="8"/>
        <v>5.547111818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7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75" customHeight="1">
      <c r="A84" s="1"/>
      <c r="B84" s="1"/>
      <c r="C84" s="1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75" customHeight="1">
      <c r="A85" s="18" t="s">
        <v>117</v>
      </c>
      <c r="B85" s="69" t="s">
        <v>118</v>
      </c>
      <c r="C85" s="70"/>
      <c r="D85" s="57"/>
      <c r="E85" s="56"/>
      <c r="F85" s="7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75" customHeight="1">
      <c r="A86" s="1"/>
      <c r="B86" s="45" t="s">
        <v>119</v>
      </c>
      <c r="C86" s="19" t="s">
        <v>120</v>
      </c>
      <c r="D86" s="60" t="s">
        <v>121</v>
      </c>
      <c r="E86" s="60" t="s">
        <v>122</v>
      </c>
      <c r="F86" s="60" t="s">
        <v>123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75" customHeight="1">
      <c r="A87" s="1"/>
      <c r="B87" s="72" t="s">
        <v>124</v>
      </c>
      <c r="C87" s="73">
        <v>0.4</v>
      </c>
      <c r="D87" s="67">
        <f t="shared" ref="D87:F87" si="9">$C87/$C$87*B$82</f>
        <v>19.81111364</v>
      </c>
      <c r="E87" s="67">
        <f t="shared" si="9"/>
        <v>27.73555909</v>
      </c>
      <c r="F87" s="67">
        <f t="shared" si="9"/>
        <v>5.547111818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75" customHeight="1">
      <c r="A88" s="1"/>
      <c r="B88" s="72" t="s">
        <v>125</v>
      </c>
      <c r="C88" s="73">
        <f>1-C87</f>
        <v>0.6</v>
      </c>
      <c r="D88" s="62">
        <f t="shared" ref="D88:F88" si="10">$C88/$C$87*B$82</f>
        <v>29.71667045</v>
      </c>
      <c r="E88" s="62">
        <f t="shared" si="10"/>
        <v>41.60333864</v>
      </c>
      <c r="F88" s="62">
        <f t="shared" si="10"/>
        <v>8.320667727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75" customHeight="1">
      <c r="A89" s="1"/>
      <c r="B89" s="74"/>
      <c r="C89" s="73">
        <f>SUM(C87:C88)</f>
        <v>1</v>
      </c>
      <c r="D89" s="67">
        <f t="shared" ref="D89:F89" si="11">$C89/$C$87*B$82</f>
        <v>49.52778409</v>
      </c>
      <c r="E89" s="67">
        <f t="shared" si="11"/>
        <v>69.33889773</v>
      </c>
      <c r="F89" s="67">
        <f t="shared" si="11"/>
        <v>13.86777955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75" customHeight="1">
      <c r="A90" s="1"/>
      <c r="B90" s="1"/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75" customHeight="1">
      <c r="A91" s="18" t="s">
        <v>126</v>
      </c>
      <c r="B91" s="25">
        <v>4.0</v>
      </c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75" customHeight="1">
      <c r="A92" s="1"/>
      <c r="B92" s="1"/>
      <c r="C92" s="1"/>
      <c r="D92" s="2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75" customHeight="1">
      <c r="A93" s="18" t="s">
        <v>127</v>
      </c>
      <c r="B93" s="60" t="s">
        <v>128</v>
      </c>
      <c r="C93" s="60" t="s">
        <v>129</v>
      </c>
      <c r="D93" s="60" t="s">
        <v>130</v>
      </c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75" customHeight="1">
      <c r="A94" s="75"/>
      <c r="B94" s="76">
        <f>$D$89/$B$91</f>
        <v>12.38194602</v>
      </c>
      <c r="C94" s="76">
        <f>$E$89/$B$91</f>
        <v>17.33472443</v>
      </c>
      <c r="D94" s="76">
        <f>$F$89/$B$91</f>
        <v>3.466944886</v>
      </c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5.75" customHeight="1">
      <c r="A95" s="75"/>
      <c r="B95" s="75"/>
      <c r="C95" s="75"/>
      <c r="D95" s="75"/>
      <c r="E95" s="77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5.75" customHeight="1">
      <c r="A96" s="75"/>
      <c r="B96" s="75"/>
      <c r="C96" s="75"/>
      <c r="D96" s="75"/>
      <c r="E96" s="77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5.75" customHeight="1">
      <c r="A97" s="75"/>
      <c r="B97" s="75"/>
      <c r="C97" s="75"/>
      <c r="D97" s="75"/>
      <c r="E97" s="77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5.75" customHeight="1">
      <c r="A98" s="75"/>
      <c r="B98" s="75"/>
      <c r="C98" s="75"/>
      <c r="D98" s="75"/>
      <c r="E98" s="77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5.75" customHeight="1">
      <c r="A99" s="75"/>
      <c r="B99" s="75"/>
      <c r="C99" s="75"/>
      <c r="D99" s="75"/>
      <c r="E99" s="77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5.75" customHeight="1">
      <c r="A100" s="75"/>
      <c r="B100" s="75"/>
      <c r="C100" s="75"/>
      <c r="D100" s="75"/>
      <c r="E100" s="77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5.75" customHeight="1">
      <c r="A101" s="75"/>
      <c r="B101" s="75"/>
      <c r="C101" s="75"/>
      <c r="D101" s="75"/>
      <c r="E101" s="77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5.75" customHeight="1">
      <c r="A102" s="75"/>
      <c r="B102" s="75"/>
      <c r="C102" s="75"/>
      <c r="D102" s="75"/>
      <c r="E102" s="77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5.75" customHeight="1">
      <c r="A103" s="75"/>
      <c r="B103" s="75"/>
      <c r="C103" s="75"/>
      <c r="D103" s="75"/>
      <c r="E103" s="77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5.75" customHeight="1">
      <c r="A104" s="75"/>
      <c r="B104" s="75"/>
      <c r="C104" s="75"/>
      <c r="D104" s="75"/>
      <c r="E104" s="77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5.75" customHeight="1">
      <c r="A105" s="75"/>
      <c r="B105" s="75"/>
      <c r="C105" s="75"/>
      <c r="D105" s="75"/>
      <c r="E105" s="77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5.75" customHeight="1">
      <c r="A106" s="75"/>
      <c r="B106" s="75"/>
      <c r="C106" s="75"/>
      <c r="D106" s="75"/>
      <c r="E106" s="77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5.75" customHeight="1">
      <c r="A107" s="75"/>
      <c r="B107" s="75"/>
      <c r="C107" s="75"/>
      <c r="D107" s="75"/>
      <c r="E107" s="77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5.75" customHeight="1">
      <c r="A108" s="75"/>
      <c r="B108" s="75"/>
      <c r="C108" s="75"/>
      <c r="D108" s="75"/>
      <c r="E108" s="77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5.75" customHeight="1">
      <c r="A109" s="75"/>
      <c r="B109" s="75"/>
      <c r="C109" s="75"/>
      <c r="D109" s="75"/>
      <c r="E109" s="77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5.75" customHeight="1">
      <c r="A110" s="75"/>
      <c r="B110" s="75"/>
      <c r="C110" s="75"/>
      <c r="D110" s="75"/>
      <c r="E110" s="77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5.7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5.75" customHeight="1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5.75" customHeight="1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5.75" customHeight="1">
      <c r="A1013" s="1"/>
      <c r="B1013" s="1"/>
      <c r="C1013" s="1"/>
      <c r="D1013" s="2"/>
      <c r="E1013" s="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5.75" customHeight="1">
      <c r="A1014" s="1"/>
      <c r="B1014" s="1"/>
      <c r="C1014" s="1"/>
      <c r="D1014" s="2"/>
      <c r="E1014" s="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5.75" customHeight="1">
      <c r="A1015" s="1"/>
      <c r="B1015" s="1"/>
      <c r="C1015" s="1"/>
      <c r="D1015" s="2"/>
      <c r="E1015" s="3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mergeCells count="10">
    <mergeCell ref="B71:F71"/>
    <mergeCell ref="B75:F75"/>
    <mergeCell ref="B80:D80"/>
    <mergeCell ref="B2:G2"/>
    <mergeCell ref="C12:F12"/>
    <mergeCell ref="C37:E37"/>
    <mergeCell ref="C40:E40"/>
    <mergeCell ref="B57:F57"/>
    <mergeCell ref="B58:F58"/>
    <mergeCell ref="B70:F70"/>
  </mergeCells>
  <dataValidations>
    <dataValidation type="list" allowBlank="1" showErrorMessage="1" sqref="C8:C11">
      <formula1>"Simple,Intermedio,Complejo"</formula1>
    </dataValidation>
    <dataValidation type="decimal" allowBlank="1" showInputMessage="1" showErrorMessage="1" prompt="Entre 1 y 9 personas." sqref="B91">
      <formula1>1.0</formula1>
      <formula2>9.0</formula2>
    </dataValidation>
  </dataValidations>
  <hyperlinks>
    <hyperlink r:id="rId1" location="v=onepage&amp;q=e7%20part-time%20members&amp;f=false" ref="H44"/>
    <hyperlink r:id="rId2" location="v=onepage&amp;q=e7%20part-time%20members&amp;f=false" ref="H62"/>
  </hyperlinks>
  <printOptions/>
  <pageMargins bottom="1.0" footer="0.0" header="0.0" left="0.75" right="0.75" top="1.0"/>
  <pageSetup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75"/>
    <col customWidth="1" min="2" max="2" width="32.13"/>
    <col customWidth="1" min="3" max="3" width="33.38"/>
    <col customWidth="1" min="4" max="4" width="38.63"/>
    <col customWidth="1" min="5" max="5" width="13.63"/>
    <col customWidth="1" min="6" max="6" width="16.13"/>
    <col customWidth="1" min="7" max="7" width="16.75"/>
    <col customWidth="1" min="8" max="8" width="34.38"/>
    <col customWidth="1" min="9" max="9" width="10.63"/>
    <col customWidth="1" min="10" max="10" width="13.75"/>
    <col customWidth="1" min="11" max="26" width="9.13"/>
  </cols>
  <sheetData>
    <row r="1" ht="27.7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/>
      <c r="B2" s="5" t="s">
        <v>0</v>
      </c>
      <c r="C2" s="6"/>
      <c r="D2" s="6"/>
      <c r="E2" s="6"/>
      <c r="F2" s="6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75" customHeight="1">
      <c r="A3" s="4"/>
      <c r="B3" s="9" t="s">
        <v>1</v>
      </c>
      <c r="C3" s="4" t="s">
        <v>2</v>
      </c>
      <c r="D3" s="10"/>
      <c r="E3" s="10"/>
      <c r="F3" s="10"/>
      <c r="G3" s="11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4"/>
      <c r="B4" s="12" t="s">
        <v>3</v>
      </c>
      <c r="C4" s="13" t="s">
        <v>4</v>
      </c>
      <c r="D4" s="14"/>
      <c r="E4" s="14"/>
      <c r="F4" s="14"/>
      <c r="G4" s="15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"/>
      <c r="B5" s="16"/>
      <c r="C5" s="1"/>
      <c r="D5" s="17"/>
      <c r="E5" s="17"/>
      <c r="F5" s="17"/>
      <c r="G5" s="17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8" t="s">
        <v>5</v>
      </c>
      <c r="B7" s="19" t="s">
        <v>6</v>
      </c>
      <c r="C7" s="20" t="s">
        <v>7</v>
      </c>
      <c r="D7" s="20" t="s">
        <v>8</v>
      </c>
      <c r="E7" s="19" t="s">
        <v>9</v>
      </c>
      <c r="F7" s="19" t="s">
        <v>10</v>
      </c>
      <c r="G7" s="19" t="s">
        <v>11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75" customHeight="1">
      <c r="A8" s="1"/>
      <c r="B8" s="21" t="s">
        <v>12</v>
      </c>
      <c r="C8" s="22" t="s">
        <v>13</v>
      </c>
      <c r="D8" s="23" t="s">
        <v>14</v>
      </c>
      <c r="E8" s="24">
        <f t="shared" ref="E8:E11" si="1">IF(C8="Simple",1,IF(C8="Intermedio",2,IF(C8="Complejo",3,"error")))</f>
        <v>3</v>
      </c>
      <c r="F8" s="25">
        <v>1.0</v>
      </c>
      <c r="G8" s="24">
        <f t="shared" ref="G8:G11" si="2">E8*F8</f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5.0" customHeight="1">
      <c r="A9" s="1"/>
      <c r="B9" s="21" t="s">
        <v>15</v>
      </c>
      <c r="C9" s="22" t="s">
        <v>13</v>
      </c>
      <c r="D9" s="26" t="s">
        <v>16</v>
      </c>
      <c r="E9" s="24">
        <f t="shared" si="1"/>
        <v>3</v>
      </c>
      <c r="F9" s="25">
        <v>3.0</v>
      </c>
      <c r="G9" s="24">
        <f t="shared" si="2"/>
        <v>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21" t="s">
        <v>17</v>
      </c>
      <c r="C10" s="22" t="s">
        <v>13</v>
      </c>
      <c r="D10" s="26" t="s">
        <v>18</v>
      </c>
      <c r="E10" s="24">
        <f t="shared" si="1"/>
        <v>3</v>
      </c>
      <c r="F10" s="25">
        <v>1.0</v>
      </c>
      <c r="G10" s="24">
        <f t="shared" si="2"/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21" t="s">
        <v>19</v>
      </c>
      <c r="C11" s="22" t="s">
        <v>20</v>
      </c>
      <c r="D11" s="26" t="s">
        <v>21</v>
      </c>
      <c r="E11" s="24">
        <f t="shared" si="1"/>
        <v>1</v>
      </c>
      <c r="F11" s="25">
        <v>1.0</v>
      </c>
      <c r="G11" s="24">
        <f t="shared" si="2"/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27"/>
      <c r="C12" s="28" t="s">
        <v>22</v>
      </c>
      <c r="D12" s="6"/>
      <c r="E12" s="6"/>
      <c r="F12" s="7"/>
      <c r="G12" s="29">
        <f>SUM(G8:G11)</f>
        <v>16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8"/>
      <c r="C13" s="30" t="s">
        <v>23</v>
      </c>
      <c r="D13" s="3"/>
      <c r="E13" s="3"/>
      <c r="F13" s="3"/>
      <c r="G13" s="31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8"/>
      <c r="C14" s="32"/>
      <c r="D14" s="32"/>
      <c r="E14" s="33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8" t="s">
        <v>24</v>
      </c>
      <c r="B15" s="19" t="s">
        <v>25</v>
      </c>
      <c r="C15" s="19" t="s">
        <v>26</v>
      </c>
      <c r="D15" s="20" t="s">
        <v>27</v>
      </c>
      <c r="E15" s="20" t="s">
        <v>28</v>
      </c>
      <c r="F15" s="19" t="s">
        <v>9</v>
      </c>
      <c r="G15" s="17"/>
      <c r="H15" s="1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4"/>
      <c r="U15" s="1"/>
      <c r="V15" s="1"/>
      <c r="W15" s="1"/>
      <c r="X15" s="1"/>
      <c r="Y15" s="1"/>
      <c r="Z15" s="1"/>
    </row>
    <row r="16" ht="27.75" customHeight="1">
      <c r="A16" s="1"/>
      <c r="B16" s="21" t="s">
        <v>29</v>
      </c>
      <c r="C16" s="35" t="s">
        <v>30</v>
      </c>
      <c r="D16" s="78">
        <v>2.0</v>
      </c>
      <c r="E16" s="24" t="str">
        <f t="shared" ref="E16:E22" si="3">IF($D16&gt;0,IF($D16&lt;=3,"Simple",IF(AND($D16&gt;3,$D16&lt;7),"Intermedio",IF($D16&gt;=7,"Complejo","error"))),"-")</f>
        <v>Simple</v>
      </c>
      <c r="F16" s="24">
        <f t="shared" ref="F16:F19" si="4">IF($D16&gt;0,IF($D16&lt;=3,5,IF(AND($D16&gt;3,$D16&lt;7),10,IF($D16&gt;=7,15,"error"))),0)</f>
        <v>5</v>
      </c>
      <c r="G16" s="1"/>
      <c r="H16" s="1"/>
      <c r="I16" s="1"/>
      <c r="J16" s="1"/>
      <c r="K16" s="34"/>
      <c r="L16" s="1"/>
      <c r="M16" s="1"/>
      <c r="N16" s="1"/>
      <c r="O16" s="1"/>
      <c r="P16" s="1"/>
      <c r="Q16" s="1"/>
      <c r="R16" s="1"/>
      <c r="S16" s="1"/>
      <c r="T16" s="34"/>
      <c r="U16" s="1"/>
      <c r="V16" s="1"/>
      <c r="W16" s="1"/>
      <c r="X16" s="1"/>
      <c r="Y16" s="1"/>
      <c r="Z16" s="1"/>
    </row>
    <row r="17" ht="27.75" customHeight="1">
      <c r="A17" s="1"/>
      <c r="B17" s="21" t="s">
        <v>31</v>
      </c>
      <c r="C17" s="35" t="s">
        <v>32</v>
      </c>
      <c r="D17" s="35">
        <v>6.0</v>
      </c>
      <c r="E17" s="24" t="str">
        <f t="shared" si="3"/>
        <v>Intermedio</v>
      </c>
      <c r="F17" s="24">
        <f t="shared" si="4"/>
        <v>10</v>
      </c>
      <c r="G17" s="1"/>
      <c r="H17" s="1"/>
      <c r="I17" s="1"/>
      <c r="J17" s="1"/>
      <c r="K17" s="34"/>
      <c r="L17" s="1"/>
      <c r="M17" s="1"/>
      <c r="N17" s="1"/>
      <c r="O17" s="1"/>
      <c r="P17" s="1"/>
      <c r="Q17" s="1"/>
      <c r="R17" s="1"/>
      <c r="S17" s="1"/>
      <c r="T17" s="34"/>
      <c r="U17" s="1"/>
      <c r="V17" s="1"/>
      <c r="W17" s="1"/>
      <c r="X17" s="1"/>
      <c r="Y17" s="1"/>
      <c r="Z17" s="1"/>
    </row>
    <row r="18" ht="27.75" customHeight="1">
      <c r="A18" s="1"/>
      <c r="B18" s="36" t="s">
        <v>33</v>
      </c>
      <c r="C18" s="37" t="s">
        <v>32</v>
      </c>
      <c r="D18" s="37">
        <v>6.0</v>
      </c>
      <c r="E18" s="38" t="str">
        <f t="shared" si="3"/>
        <v>Intermedio</v>
      </c>
      <c r="F18" s="24">
        <f t="shared" si="4"/>
        <v>10</v>
      </c>
      <c r="G18" s="1"/>
      <c r="H18" s="1"/>
      <c r="I18" s="1"/>
      <c r="J18" s="1"/>
      <c r="K18" s="34"/>
      <c r="L18" s="1"/>
      <c r="M18" s="1"/>
      <c r="N18" s="1"/>
      <c r="O18" s="1"/>
      <c r="P18" s="1"/>
      <c r="Q18" s="1"/>
      <c r="R18" s="1"/>
      <c r="S18" s="1"/>
      <c r="T18" s="34"/>
      <c r="U18" s="1"/>
      <c r="V18" s="1"/>
      <c r="W18" s="1"/>
      <c r="X18" s="1"/>
      <c r="Y18" s="1"/>
      <c r="Z18" s="1"/>
    </row>
    <row r="19" ht="27.75" customHeight="1">
      <c r="A19" s="1"/>
      <c r="B19" s="36" t="s">
        <v>34</v>
      </c>
      <c r="C19" s="37" t="s">
        <v>35</v>
      </c>
      <c r="D19" s="37">
        <v>3.0</v>
      </c>
      <c r="E19" s="38" t="str">
        <f t="shared" si="3"/>
        <v>Simple</v>
      </c>
      <c r="F19" s="24">
        <f t="shared" si="4"/>
        <v>5</v>
      </c>
      <c r="G19" s="1"/>
      <c r="H19" s="1"/>
      <c r="I19" s="1"/>
      <c r="J19" s="1"/>
      <c r="K19" s="34"/>
      <c r="L19" s="1"/>
      <c r="M19" s="1"/>
      <c r="N19" s="1"/>
      <c r="O19" s="1"/>
      <c r="P19" s="1"/>
      <c r="Q19" s="1"/>
      <c r="R19" s="1"/>
      <c r="S19" s="1"/>
      <c r="T19" s="34"/>
      <c r="U19" s="1"/>
      <c r="V19" s="1"/>
      <c r="W19" s="1"/>
      <c r="X19" s="1"/>
      <c r="Y19" s="1"/>
      <c r="Z19" s="1"/>
    </row>
    <row r="20" ht="27.75" customHeight="1">
      <c r="A20" s="1"/>
      <c r="B20" s="36" t="s">
        <v>36</v>
      </c>
      <c r="C20" s="37" t="s">
        <v>37</v>
      </c>
      <c r="D20" s="37">
        <v>3.0</v>
      </c>
      <c r="E20" s="38" t="str">
        <f t="shared" si="3"/>
        <v>Simple</v>
      </c>
      <c r="F20" s="24">
        <f>IF($D20&gt;0,IF($D20&lt;=3,5,IF(AND($D20&gt;3,$D19&lt;7),10,IF($D20&gt;=7,15,"error"))),0)</f>
        <v>5</v>
      </c>
      <c r="G20" s="1"/>
      <c r="H20" s="1"/>
      <c r="I20" s="1"/>
      <c r="J20" s="1"/>
      <c r="K20" s="34"/>
      <c r="L20" s="1"/>
      <c r="M20" s="1"/>
      <c r="N20" s="1"/>
      <c r="O20" s="1"/>
      <c r="P20" s="1"/>
      <c r="Q20" s="1"/>
      <c r="R20" s="1"/>
      <c r="S20" s="1"/>
      <c r="T20" s="34"/>
      <c r="U20" s="1"/>
      <c r="V20" s="1"/>
      <c r="W20" s="1"/>
      <c r="X20" s="1"/>
      <c r="Y20" s="1"/>
      <c r="Z20" s="1"/>
    </row>
    <row r="21" ht="27.75" customHeight="1">
      <c r="A21" s="1"/>
      <c r="B21" s="36" t="s">
        <v>38</v>
      </c>
      <c r="C21" s="37" t="s">
        <v>39</v>
      </c>
      <c r="D21" s="37">
        <v>13.0</v>
      </c>
      <c r="E21" s="38" t="str">
        <f t="shared" si="3"/>
        <v>Complejo</v>
      </c>
      <c r="F21" s="24">
        <f>IF($D21&gt;0,IF($D21&lt;=3,5,IF(AND($D21&gt;3,$D19&lt;7),10,IF($D21&gt;=7,15,"error"))),0)</f>
        <v>10</v>
      </c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34"/>
      <c r="U21" s="1"/>
      <c r="V21" s="1"/>
      <c r="W21" s="1"/>
      <c r="X21" s="1"/>
      <c r="Y21" s="1"/>
      <c r="Z21" s="1"/>
    </row>
    <row r="22" ht="27.75" customHeight="1">
      <c r="A22" s="1"/>
      <c r="B22" s="36" t="s">
        <v>40</v>
      </c>
      <c r="C22" s="37" t="s">
        <v>41</v>
      </c>
      <c r="D22" s="37">
        <v>3.0</v>
      </c>
      <c r="E22" s="38" t="str">
        <f t="shared" si="3"/>
        <v>Simple</v>
      </c>
      <c r="F22" s="24">
        <f>IF($D22&gt;0,IF($D22&lt;=3,5,IF(AND($D22&gt;3,$D22&lt;7),10,IF($D22&gt;=7,15,"error"))),0)</f>
        <v>5</v>
      </c>
      <c r="G22" s="1"/>
      <c r="H22" s="1"/>
      <c r="I22" s="1"/>
      <c r="J22" s="1"/>
      <c r="K22" s="34"/>
      <c r="L22" s="1"/>
      <c r="M22" s="1"/>
      <c r="N22" s="1"/>
      <c r="O22" s="1"/>
      <c r="P22" s="1"/>
      <c r="Q22" s="1"/>
      <c r="R22" s="1"/>
      <c r="S22" s="1"/>
      <c r="T22" s="34"/>
      <c r="U22" s="1"/>
      <c r="V22" s="1"/>
      <c r="W22" s="1"/>
      <c r="X22" s="1"/>
      <c r="Y22" s="1"/>
      <c r="Z22" s="1"/>
    </row>
    <row r="23" ht="27.75" customHeight="1">
      <c r="A23" s="1"/>
      <c r="B23" s="36" t="s">
        <v>42</v>
      </c>
      <c r="C23" s="37" t="s">
        <v>41</v>
      </c>
      <c r="D23" s="37">
        <v>2.0</v>
      </c>
      <c r="E23" s="38" t="s">
        <v>20</v>
      </c>
      <c r="F23" s="24">
        <v>5.0</v>
      </c>
      <c r="G23" s="1"/>
      <c r="H23" s="1"/>
      <c r="I23" s="1"/>
      <c r="J23" s="1"/>
      <c r="K23" s="34"/>
      <c r="L23" s="1"/>
      <c r="M23" s="1"/>
      <c r="N23" s="1"/>
      <c r="O23" s="1"/>
      <c r="P23" s="1"/>
      <c r="Q23" s="1"/>
      <c r="R23" s="1"/>
      <c r="S23" s="1"/>
      <c r="T23" s="34"/>
      <c r="U23" s="1"/>
      <c r="V23" s="1"/>
      <c r="W23" s="1"/>
      <c r="X23" s="1"/>
      <c r="Y23" s="1"/>
      <c r="Z23" s="1"/>
    </row>
    <row r="24" ht="27.75" customHeight="1">
      <c r="A24" s="1"/>
      <c r="B24" s="36" t="s">
        <v>43</v>
      </c>
      <c r="C24" s="37" t="s">
        <v>41</v>
      </c>
      <c r="D24" s="37">
        <v>2.0</v>
      </c>
      <c r="E24" s="38" t="s">
        <v>20</v>
      </c>
      <c r="F24" s="24">
        <v>5.0</v>
      </c>
      <c r="G24" s="1"/>
      <c r="H24" s="1"/>
      <c r="I24" s="1"/>
      <c r="J24" s="1"/>
      <c r="K24" s="34"/>
      <c r="L24" s="1"/>
      <c r="M24" s="1"/>
      <c r="N24" s="1"/>
      <c r="O24" s="1"/>
      <c r="P24" s="1"/>
      <c r="Q24" s="1"/>
      <c r="R24" s="1"/>
      <c r="S24" s="1"/>
      <c r="T24" s="34"/>
      <c r="U24" s="1"/>
      <c r="V24" s="1"/>
      <c r="W24" s="1"/>
      <c r="X24" s="1"/>
      <c r="Y24" s="1"/>
      <c r="Z24" s="1"/>
    </row>
    <row r="25" ht="27.75" customHeight="1">
      <c r="A25" s="1"/>
      <c r="B25" s="36" t="s">
        <v>44</v>
      </c>
      <c r="C25" s="37" t="s">
        <v>41</v>
      </c>
      <c r="D25" s="37">
        <v>13.0</v>
      </c>
      <c r="E25" s="38" t="s">
        <v>13</v>
      </c>
      <c r="F25" s="24">
        <v>10.0</v>
      </c>
      <c r="G25" s="1"/>
      <c r="H25" s="1"/>
      <c r="I25" s="1"/>
      <c r="J25" s="1"/>
      <c r="K25" s="34"/>
      <c r="L25" s="1"/>
      <c r="M25" s="1"/>
      <c r="N25" s="1"/>
      <c r="O25" s="1"/>
      <c r="P25" s="1"/>
      <c r="Q25" s="1"/>
      <c r="R25" s="1"/>
      <c r="S25" s="1"/>
      <c r="T25" s="34"/>
      <c r="U25" s="1"/>
      <c r="V25" s="1"/>
      <c r="W25" s="1"/>
      <c r="X25" s="1"/>
      <c r="Y25" s="1"/>
      <c r="Z25" s="1"/>
    </row>
    <row r="26" ht="27.75" customHeight="1">
      <c r="A26" s="1"/>
      <c r="B26" s="36" t="s">
        <v>45</v>
      </c>
      <c r="C26" s="37" t="s">
        <v>41</v>
      </c>
      <c r="D26" s="37">
        <v>3.0</v>
      </c>
      <c r="E26" s="38" t="s">
        <v>20</v>
      </c>
      <c r="F26" s="24">
        <v>5.0</v>
      </c>
      <c r="G26" s="1"/>
      <c r="H26" s="1"/>
      <c r="I26" s="1"/>
      <c r="J26" s="1"/>
      <c r="K26" s="34"/>
      <c r="L26" s="1"/>
      <c r="M26" s="1"/>
      <c r="N26" s="1"/>
      <c r="O26" s="1"/>
      <c r="P26" s="1"/>
      <c r="Q26" s="1"/>
      <c r="R26" s="1"/>
      <c r="S26" s="1"/>
      <c r="T26" s="34"/>
      <c r="U26" s="1"/>
      <c r="V26" s="1"/>
      <c r="W26" s="1"/>
      <c r="X26" s="1"/>
      <c r="Y26" s="1"/>
      <c r="Z26" s="1"/>
    </row>
    <row r="27" ht="27.75" customHeight="1">
      <c r="A27" s="1"/>
      <c r="B27" s="36" t="s">
        <v>46</v>
      </c>
      <c r="C27" s="37" t="s">
        <v>41</v>
      </c>
      <c r="D27" s="37">
        <v>3.0</v>
      </c>
      <c r="E27" s="38" t="s">
        <v>20</v>
      </c>
      <c r="F27" s="24">
        <v>5.0</v>
      </c>
      <c r="G27" s="1"/>
      <c r="H27" s="1"/>
      <c r="I27" s="1"/>
      <c r="J27" s="1"/>
      <c r="K27" s="34"/>
      <c r="L27" s="1"/>
      <c r="M27" s="1"/>
      <c r="N27" s="1"/>
      <c r="O27" s="1"/>
      <c r="P27" s="1"/>
      <c r="Q27" s="1"/>
      <c r="R27" s="1"/>
      <c r="S27" s="1"/>
      <c r="T27" s="34"/>
      <c r="U27" s="1"/>
      <c r="V27" s="1"/>
      <c r="W27" s="1"/>
      <c r="X27" s="1"/>
      <c r="Y27" s="1"/>
      <c r="Z27" s="1"/>
    </row>
    <row r="28" ht="27.75" customHeight="1">
      <c r="A28" s="1"/>
      <c r="B28" s="36" t="s">
        <v>47</v>
      </c>
      <c r="C28" s="37" t="s">
        <v>41</v>
      </c>
      <c r="D28" s="37">
        <v>4.0</v>
      </c>
      <c r="E28" s="38" t="s">
        <v>48</v>
      </c>
      <c r="F28" s="24">
        <v>10.0</v>
      </c>
      <c r="G28" s="1"/>
      <c r="H28" s="1"/>
      <c r="I28" s="1"/>
      <c r="J28" s="1"/>
      <c r="K28" s="34"/>
      <c r="L28" s="1"/>
      <c r="M28" s="1"/>
      <c r="N28" s="1"/>
      <c r="O28" s="1"/>
      <c r="P28" s="1"/>
      <c r="Q28" s="1"/>
      <c r="R28" s="1"/>
      <c r="S28" s="1"/>
      <c r="T28" s="34"/>
      <c r="U28" s="1"/>
      <c r="V28" s="1"/>
      <c r="W28" s="1"/>
      <c r="X28" s="1"/>
      <c r="Y28" s="1"/>
      <c r="Z28" s="1"/>
    </row>
    <row r="29" ht="27.75" customHeight="1">
      <c r="A29" s="1"/>
      <c r="B29" s="39" t="s">
        <v>49</v>
      </c>
      <c r="C29" s="37" t="s">
        <v>41</v>
      </c>
      <c r="D29" s="37">
        <v>3.0</v>
      </c>
      <c r="E29" s="38" t="s">
        <v>20</v>
      </c>
      <c r="F29" s="24">
        <v>5.0</v>
      </c>
      <c r="G29" s="1"/>
      <c r="H29" s="1"/>
      <c r="I29" s="1"/>
      <c r="J29" s="1"/>
      <c r="K29" s="34"/>
      <c r="L29" s="1"/>
      <c r="M29" s="1"/>
      <c r="N29" s="1"/>
      <c r="O29" s="1"/>
      <c r="P29" s="1"/>
      <c r="Q29" s="1"/>
      <c r="R29" s="1"/>
      <c r="S29" s="1"/>
      <c r="T29" s="34"/>
      <c r="U29" s="1"/>
      <c r="V29" s="1"/>
      <c r="W29" s="1"/>
      <c r="X29" s="1"/>
      <c r="Y29" s="1"/>
      <c r="Z29" s="1"/>
    </row>
    <row r="30" ht="27.75" customHeight="1">
      <c r="A30" s="1"/>
      <c r="B30" s="36" t="s">
        <v>50</v>
      </c>
      <c r="C30" s="37" t="s">
        <v>41</v>
      </c>
      <c r="D30" s="37">
        <v>3.0</v>
      </c>
      <c r="E30" s="38" t="s">
        <v>20</v>
      </c>
      <c r="F30" s="24">
        <v>5.0</v>
      </c>
      <c r="G30" s="1"/>
      <c r="H30" s="1"/>
      <c r="I30" s="1"/>
      <c r="J30" s="1"/>
      <c r="K30" s="34"/>
      <c r="L30" s="1"/>
      <c r="M30" s="1"/>
      <c r="N30" s="1"/>
      <c r="O30" s="1"/>
      <c r="P30" s="1"/>
      <c r="Q30" s="1"/>
      <c r="R30" s="1"/>
      <c r="S30" s="1"/>
      <c r="T30" s="34"/>
      <c r="U30" s="1"/>
      <c r="V30" s="1"/>
      <c r="W30" s="1"/>
      <c r="X30" s="1"/>
      <c r="Y30" s="1"/>
      <c r="Z30" s="1"/>
    </row>
    <row r="31" ht="27.75" customHeight="1">
      <c r="A31" s="1"/>
      <c r="B31" s="36" t="s">
        <v>51</v>
      </c>
      <c r="C31" s="37" t="s">
        <v>41</v>
      </c>
      <c r="D31" s="37">
        <v>3.0</v>
      </c>
      <c r="E31" s="38" t="s">
        <v>20</v>
      </c>
      <c r="F31" s="24">
        <v>5.0</v>
      </c>
      <c r="G31" s="1"/>
      <c r="H31" s="1"/>
      <c r="I31" s="1"/>
      <c r="J31" s="1"/>
      <c r="K31" s="34"/>
      <c r="L31" s="1"/>
      <c r="M31" s="1"/>
      <c r="N31" s="1"/>
      <c r="O31" s="1"/>
      <c r="P31" s="1"/>
      <c r="Q31" s="1"/>
      <c r="R31" s="1"/>
      <c r="S31" s="1"/>
      <c r="T31" s="34"/>
      <c r="U31" s="1"/>
      <c r="V31" s="1"/>
      <c r="W31" s="1"/>
      <c r="X31" s="1"/>
      <c r="Y31" s="1"/>
      <c r="Z31" s="1"/>
    </row>
    <row r="32" ht="27.75" customHeight="1">
      <c r="A32" s="1"/>
      <c r="B32" s="36" t="s">
        <v>52</v>
      </c>
      <c r="C32" s="37" t="s">
        <v>41</v>
      </c>
      <c r="D32" s="37">
        <v>3.0</v>
      </c>
      <c r="E32" s="38" t="s">
        <v>20</v>
      </c>
      <c r="F32" s="24">
        <v>5.0</v>
      </c>
      <c r="G32" s="1"/>
      <c r="H32" s="1"/>
      <c r="I32" s="1"/>
      <c r="J32" s="1"/>
      <c r="K32" s="34"/>
      <c r="L32" s="1"/>
      <c r="M32" s="1"/>
      <c r="N32" s="1"/>
      <c r="O32" s="1"/>
      <c r="P32" s="1"/>
      <c r="Q32" s="1"/>
      <c r="R32" s="1"/>
      <c r="S32" s="1"/>
      <c r="T32" s="34"/>
      <c r="U32" s="1"/>
      <c r="V32" s="1"/>
      <c r="W32" s="1"/>
      <c r="X32" s="1"/>
      <c r="Y32" s="1"/>
      <c r="Z32" s="1"/>
    </row>
    <row r="33" ht="27.75" customHeight="1">
      <c r="A33" s="1"/>
      <c r="B33" s="36" t="s">
        <v>53</v>
      </c>
      <c r="C33" s="37" t="s">
        <v>41</v>
      </c>
      <c r="D33" s="37">
        <v>3.0</v>
      </c>
      <c r="E33" s="38" t="s">
        <v>20</v>
      </c>
      <c r="F33" s="24">
        <v>5.0</v>
      </c>
      <c r="G33" s="1"/>
      <c r="H33" s="1"/>
      <c r="I33" s="1"/>
      <c r="J33" s="1"/>
      <c r="K33" s="34"/>
      <c r="L33" s="1"/>
      <c r="M33" s="1"/>
      <c r="N33" s="1"/>
      <c r="O33" s="1"/>
      <c r="P33" s="1"/>
      <c r="Q33" s="1"/>
      <c r="R33" s="1"/>
      <c r="S33" s="1"/>
      <c r="T33" s="34"/>
      <c r="U33" s="1"/>
      <c r="V33" s="1"/>
      <c r="W33" s="1"/>
      <c r="X33" s="1"/>
      <c r="Y33" s="1"/>
      <c r="Z33" s="1"/>
    </row>
    <row r="34" ht="27.75" customHeight="1">
      <c r="A34" s="1"/>
      <c r="B34" s="36" t="s">
        <v>54</v>
      </c>
      <c r="C34" s="37" t="s">
        <v>41</v>
      </c>
      <c r="D34" s="37">
        <v>3.0</v>
      </c>
      <c r="E34" s="38" t="s">
        <v>20</v>
      </c>
      <c r="F34" s="24">
        <v>5.0</v>
      </c>
      <c r="G34" s="1"/>
      <c r="H34" s="1"/>
      <c r="I34" s="1"/>
      <c r="J34" s="1"/>
      <c r="K34" s="34"/>
      <c r="L34" s="1"/>
      <c r="M34" s="1"/>
      <c r="N34" s="1"/>
      <c r="O34" s="1"/>
      <c r="P34" s="1"/>
      <c r="Q34" s="1"/>
      <c r="R34" s="1"/>
      <c r="S34" s="1"/>
      <c r="T34" s="34"/>
      <c r="U34" s="1"/>
      <c r="V34" s="1"/>
      <c r="W34" s="1"/>
      <c r="X34" s="1"/>
      <c r="Y34" s="1"/>
      <c r="Z34" s="1"/>
    </row>
    <row r="35" ht="27.75" customHeight="1">
      <c r="A35" s="1"/>
      <c r="B35" s="36" t="s">
        <v>55</v>
      </c>
      <c r="C35" s="37" t="s">
        <v>41</v>
      </c>
      <c r="D35" s="37">
        <v>5.0</v>
      </c>
      <c r="E35" s="38" t="s">
        <v>48</v>
      </c>
      <c r="F35" s="24">
        <v>10.0</v>
      </c>
      <c r="G35" s="1"/>
      <c r="H35" s="1"/>
      <c r="I35" s="1"/>
      <c r="J35" s="1"/>
      <c r="K35" s="34"/>
      <c r="L35" s="1"/>
      <c r="M35" s="1"/>
      <c r="N35" s="1"/>
      <c r="O35" s="1"/>
      <c r="P35" s="1"/>
      <c r="Q35" s="1"/>
      <c r="R35" s="1"/>
      <c r="S35" s="1"/>
      <c r="T35" s="34"/>
      <c r="U35" s="1"/>
      <c r="V35" s="1"/>
      <c r="W35" s="1"/>
      <c r="X35" s="1"/>
      <c r="Y35" s="1"/>
      <c r="Z35" s="1"/>
    </row>
    <row r="36" ht="27.75" customHeight="1">
      <c r="A36" s="1"/>
      <c r="B36" s="36" t="s">
        <v>56</v>
      </c>
      <c r="C36" s="37" t="s">
        <v>41</v>
      </c>
      <c r="D36" s="37">
        <v>5.0</v>
      </c>
      <c r="E36" s="38" t="s">
        <v>48</v>
      </c>
      <c r="F36" s="24">
        <v>10.0</v>
      </c>
      <c r="G36" s="1"/>
      <c r="H36" s="1"/>
      <c r="I36" s="1"/>
      <c r="J36" s="1"/>
      <c r="K36" s="34"/>
      <c r="L36" s="1"/>
      <c r="M36" s="1"/>
      <c r="N36" s="1"/>
      <c r="O36" s="1"/>
      <c r="P36" s="1"/>
      <c r="Q36" s="1"/>
      <c r="R36" s="1"/>
      <c r="S36" s="1"/>
      <c r="T36" s="34"/>
      <c r="U36" s="1"/>
      <c r="V36" s="1"/>
      <c r="W36" s="1"/>
      <c r="X36" s="1"/>
      <c r="Y36" s="1"/>
      <c r="Z36" s="1"/>
    </row>
    <row r="37" ht="27.75" customHeight="1">
      <c r="A37" s="1"/>
      <c r="B37" s="40"/>
      <c r="C37" s="41" t="s">
        <v>57</v>
      </c>
      <c r="D37" s="42"/>
      <c r="E37" s="43"/>
      <c r="F37" s="44">
        <f>SUM(F16:F36)</f>
        <v>140</v>
      </c>
      <c r="G37" s="1"/>
      <c r="H37" s="18"/>
      <c r="I37" s="1"/>
      <c r="J37" s="1"/>
      <c r="K37" s="3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75" customHeight="1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75" customHeight="1">
      <c r="A39" s="1"/>
      <c r="B39" s="1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75" customHeight="1">
      <c r="A40" s="18" t="s">
        <v>58</v>
      </c>
      <c r="B40" s="45"/>
      <c r="C40" s="28" t="s">
        <v>136</v>
      </c>
      <c r="D40" s="6"/>
      <c r="E40" s="7"/>
      <c r="F40" s="29">
        <f>G12+F37</f>
        <v>156</v>
      </c>
      <c r="G40" s="1"/>
      <c r="H40" s="1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75" customHeight="1">
      <c r="A41" s="1"/>
      <c r="B41" s="1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75" customHeight="1">
      <c r="A42" s="1"/>
      <c r="B42" s="3"/>
      <c r="C42" s="1"/>
      <c r="D42" s="2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75" customHeight="1">
      <c r="A43" s="18" t="s">
        <v>60</v>
      </c>
      <c r="B43" s="20" t="s">
        <v>61</v>
      </c>
      <c r="C43" s="20" t="s">
        <v>62</v>
      </c>
      <c r="D43" s="19" t="s">
        <v>63</v>
      </c>
      <c r="E43" s="19" t="s">
        <v>9</v>
      </c>
      <c r="F43" s="19" t="s">
        <v>64</v>
      </c>
      <c r="G43" s="19" t="s">
        <v>65</v>
      </c>
      <c r="H43" s="1" t="s">
        <v>66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27.75" customHeight="1">
      <c r="A44" s="1"/>
      <c r="B44" s="46" t="s">
        <v>67</v>
      </c>
      <c r="C44" s="46" t="s">
        <v>68</v>
      </c>
      <c r="D44" s="47" t="s">
        <v>69</v>
      </c>
      <c r="E44" s="48" t="s">
        <v>70</v>
      </c>
      <c r="F44" s="49">
        <v>0.0</v>
      </c>
      <c r="G44" s="50">
        <f t="shared" ref="G44:G56" si="5">E44*F44</f>
        <v>0</v>
      </c>
      <c r="H44" s="51" t="s">
        <v>71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46" t="s">
        <v>72</v>
      </c>
      <c r="C45" s="46" t="s">
        <v>68</v>
      </c>
      <c r="D45" s="47" t="s">
        <v>69</v>
      </c>
      <c r="E45" s="50">
        <v>2.0</v>
      </c>
      <c r="F45" s="25">
        <v>4.0</v>
      </c>
      <c r="G45" s="50">
        <f t="shared" si="5"/>
        <v>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75" customHeight="1">
      <c r="A46" s="1"/>
      <c r="B46" s="46" t="s">
        <v>73</v>
      </c>
      <c r="C46" s="46" t="s">
        <v>68</v>
      </c>
      <c r="D46" s="47" t="s">
        <v>69</v>
      </c>
      <c r="E46" s="50">
        <v>1.0</v>
      </c>
      <c r="F46" s="25">
        <v>5.0</v>
      </c>
      <c r="G46" s="50">
        <f t="shared" si="5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46" t="s">
        <v>74</v>
      </c>
      <c r="C47" s="46" t="s">
        <v>68</v>
      </c>
      <c r="D47" s="47" t="s">
        <v>69</v>
      </c>
      <c r="E47" s="50">
        <v>1.0</v>
      </c>
      <c r="F47" s="25">
        <v>5.0</v>
      </c>
      <c r="G47" s="50">
        <f t="shared" si="5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75" customHeight="1">
      <c r="A48" s="1"/>
      <c r="B48" s="46" t="s">
        <v>75</v>
      </c>
      <c r="C48" s="46" t="s">
        <v>68</v>
      </c>
      <c r="D48" s="47" t="s">
        <v>69</v>
      </c>
      <c r="E48" s="48">
        <v>1.0</v>
      </c>
      <c r="F48" s="49">
        <v>2.0</v>
      </c>
      <c r="G48" s="50">
        <f t="shared" si="5"/>
        <v>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75" customHeight="1">
      <c r="A49" s="1"/>
      <c r="B49" s="46" t="s">
        <v>76</v>
      </c>
      <c r="C49" s="46" t="s">
        <v>68</v>
      </c>
      <c r="D49" s="47" t="s">
        <v>69</v>
      </c>
      <c r="E49" s="48">
        <v>0.5</v>
      </c>
      <c r="F49" s="25">
        <v>3.0</v>
      </c>
      <c r="G49" s="50">
        <f t="shared" si="5"/>
        <v>1.5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75" customHeight="1">
      <c r="A50" s="1"/>
      <c r="B50" s="46" t="s">
        <v>77</v>
      </c>
      <c r="C50" s="46" t="s">
        <v>68</v>
      </c>
      <c r="D50" s="47" t="s">
        <v>69</v>
      </c>
      <c r="E50" s="48">
        <v>0.5</v>
      </c>
      <c r="F50" s="25">
        <v>3.0</v>
      </c>
      <c r="G50" s="50">
        <f t="shared" si="5"/>
        <v>1.5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75" customHeight="1">
      <c r="A51" s="1"/>
      <c r="B51" s="46" t="s">
        <v>78</v>
      </c>
      <c r="C51" s="46" t="s">
        <v>68</v>
      </c>
      <c r="D51" s="47" t="s">
        <v>69</v>
      </c>
      <c r="E51" s="48">
        <v>2.0</v>
      </c>
      <c r="F51" s="49">
        <v>2.0</v>
      </c>
      <c r="G51" s="50">
        <f t="shared" si="5"/>
        <v>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75" customHeight="1">
      <c r="A52" s="1"/>
      <c r="B52" s="46" t="s">
        <v>79</v>
      </c>
      <c r="C52" s="46" t="s">
        <v>68</v>
      </c>
      <c r="D52" s="47" t="s">
        <v>69</v>
      </c>
      <c r="E52" s="48">
        <v>1.0</v>
      </c>
      <c r="F52" s="49">
        <v>2.0</v>
      </c>
      <c r="G52" s="50">
        <f t="shared" si="5"/>
        <v>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75" customHeight="1">
      <c r="A53" s="1"/>
      <c r="B53" s="46" t="s">
        <v>80</v>
      </c>
      <c r="C53" s="46" t="s">
        <v>68</v>
      </c>
      <c r="D53" s="47" t="s">
        <v>69</v>
      </c>
      <c r="E53" s="48">
        <v>1.0</v>
      </c>
      <c r="F53" s="25">
        <v>4.0</v>
      </c>
      <c r="G53" s="50">
        <f t="shared" si="5"/>
        <v>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46" t="s">
        <v>81</v>
      </c>
      <c r="C54" s="46" t="s">
        <v>68</v>
      </c>
      <c r="D54" s="47" t="s">
        <v>69</v>
      </c>
      <c r="E54" s="50">
        <v>1.0</v>
      </c>
      <c r="F54" s="49">
        <v>0.0</v>
      </c>
      <c r="G54" s="50">
        <f t="shared" si="5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46" t="s">
        <v>82</v>
      </c>
      <c r="C55" s="46" t="s">
        <v>68</v>
      </c>
      <c r="D55" s="47" t="s">
        <v>69</v>
      </c>
      <c r="E55" s="50">
        <v>1.0</v>
      </c>
      <c r="F55" s="25">
        <v>4.0</v>
      </c>
      <c r="G55" s="50">
        <f t="shared" si="5"/>
        <v>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46" t="s">
        <v>83</v>
      </c>
      <c r="C56" s="46" t="s">
        <v>68</v>
      </c>
      <c r="D56" s="47" t="s">
        <v>69</v>
      </c>
      <c r="E56" s="48">
        <v>1.0</v>
      </c>
      <c r="F56" s="49">
        <v>0.0</v>
      </c>
      <c r="G56" s="50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75" customHeight="1">
      <c r="A57" s="1"/>
      <c r="B57" s="28" t="s">
        <v>137</v>
      </c>
      <c r="C57" s="6"/>
      <c r="D57" s="6"/>
      <c r="E57" s="6"/>
      <c r="F57" s="7"/>
      <c r="G57" s="52">
        <f>SUM(G44:G56)</f>
        <v>37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75" customHeight="1">
      <c r="A58" s="1"/>
      <c r="B58" s="28" t="s">
        <v>138</v>
      </c>
      <c r="C58" s="6"/>
      <c r="D58" s="6"/>
      <c r="E58" s="6"/>
      <c r="F58" s="7"/>
      <c r="G58" s="44">
        <f>0.6+(0.01*G57)</f>
        <v>0.97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75" customHeight="1">
      <c r="A59" s="1"/>
      <c r="B59" s="30"/>
      <c r="C59" s="3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75" customHeight="1">
      <c r="A60" s="1"/>
      <c r="B60" s="53"/>
      <c r="C60" s="53"/>
      <c r="D60" s="54"/>
      <c r="E60" s="53"/>
      <c r="F60" s="53"/>
      <c r="G60" s="5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8" t="s">
        <v>86</v>
      </c>
      <c r="B61" s="20" t="s">
        <v>87</v>
      </c>
      <c r="C61" s="20" t="s">
        <v>88</v>
      </c>
      <c r="D61" s="19" t="s">
        <v>89</v>
      </c>
      <c r="E61" s="19" t="s">
        <v>9</v>
      </c>
      <c r="F61" s="19" t="s">
        <v>64</v>
      </c>
      <c r="G61" s="19" t="s">
        <v>65</v>
      </c>
      <c r="H61" s="1" t="s">
        <v>90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"/>
      <c r="B62" s="55" t="s">
        <v>91</v>
      </c>
      <c r="C62" s="46" t="s">
        <v>92</v>
      </c>
      <c r="D62" s="47" t="s">
        <v>69</v>
      </c>
      <c r="E62" s="48">
        <v>1.5</v>
      </c>
      <c r="F62" s="25">
        <v>3.0</v>
      </c>
      <c r="G62" s="50">
        <f t="shared" ref="G62:G69" si="6">E62*F62</f>
        <v>4.5</v>
      </c>
      <c r="H62" s="51" t="s">
        <v>71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55" t="s">
        <v>93</v>
      </c>
      <c r="C63" s="46" t="s">
        <v>92</v>
      </c>
      <c r="D63" s="47" t="s">
        <v>69</v>
      </c>
      <c r="E63" s="48">
        <v>0.5</v>
      </c>
      <c r="F63" s="49">
        <v>2.0</v>
      </c>
      <c r="G63" s="50">
        <f t="shared" si="6"/>
        <v>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55" t="s">
        <v>94</v>
      </c>
      <c r="C64" s="46" t="s">
        <v>92</v>
      </c>
      <c r="D64" s="47" t="s">
        <v>69</v>
      </c>
      <c r="E64" s="48">
        <v>1.0</v>
      </c>
      <c r="F64" s="25">
        <v>4.0</v>
      </c>
      <c r="G64" s="50">
        <f t="shared" si="6"/>
        <v>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55" t="s">
        <v>95</v>
      </c>
      <c r="C65" s="46" t="s">
        <v>92</v>
      </c>
      <c r="D65" s="47" t="s">
        <v>69</v>
      </c>
      <c r="E65" s="48">
        <v>0.5</v>
      </c>
      <c r="F65" s="25">
        <v>4.0</v>
      </c>
      <c r="G65" s="50">
        <f t="shared" si="6"/>
        <v>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75" customHeight="1">
      <c r="A66" s="1"/>
      <c r="B66" s="55" t="s">
        <v>96</v>
      </c>
      <c r="C66" s="46" t="s">
        <v>97</v>
      </c>
      <c r="D66" s="47" t="s">
        <v>69</v>
      </c>
      <c r="E66" s="48">
        <v>1.0</v>
      </c>
      <c r="F66" s="25">
        <v>5.0</v>
      </c>
      <c r="G66" s="50">
        <f t="shared" si="6"/>
        <v>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55" t="s">
        <v>98</v>
      </c>
      <c r="C67" s="46" t="s">
        <v>99</v>
      </c>
      <c r="D67" s="47" t="s">
        <v>69</v>
      </c>
      <c r="E67" s="48">
        <v>2.0</v>
      </c>
      <c r="F67" s="25">
        <v>4.0</v>
      </c>
      <c r="G67" s="50">
        <f t="shared" si="6"/>
        <v>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55" t="s">
        <v>100</v>
      </c>
      <c r="C68" s="46" t="s">
        <v>101</v>
      </c>
      <c r="D68" s="47" t="s">
        <v>69</v>
      </c>
      <c r="E68" s="48">
        <v>-1.0</v>
      </c>
      <c r="F68" s="25">
        <v>4.0</v>
      </c>
      <c r="G68" s="50">
        <f t="shared" si="6"/>
        <v>-4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55" t="s">
        <v>102</v>
      </c>
      <c r="C69" s="46" t="s">
        <v>103</v>
      </c>
      <c r="D69" s="47" t="s">
        <v>69</v>
      </c>
      <c r="E69" s="48">
        <v>-1.0</v>
      </c>
      <c r="F69" s="49">
        <v>4.0</v>
      </c>
      <c r="G69" s="50">
        <f t="shared" si="6"/>
        <v>-4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75" customHeight="1">
      <c r="A70" s="1"/>
      <c r="B70" s="28" t="s">
        <v>104</v>
      </c>
      <c r="C70" s="6"/>
      <c r="D70" s="6"/>
      <c r="E70" s="6"/>
      <c r="F70" s="7"/>
      <c r="G70" s="19">
        <f>SUM(G62:G69)</f>
        <v>16.5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1"/>
      <c r="B71" s="28" t="s">
        <v>139</v>
      </c>
      <c r="C71" s="6"/>
      <c r="D71" s="6"/>
      <c r="E71" s="6"/>
      <c r="F71" s="7"/>
      <c r="G71" s="19">
        <f>1.4 + (-0.03*G70)</f>
        <v>0.905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75" customHeight="1">
      <c r="A72" s="1"/>
      <c r="B72" s="28"/>
      <c r="C72" s="56"/>
      <c r="D72" s="57"/>
      <c r="E72" s="56"/>
      <c r="F72" s="58" t="s">
        <v>106</v>
      </c>
      <c r="G72" s="19">
        <f>COUNTIF($F$62:$F$67,"&lt;3")+COUNTIF($F$68:$F$69,"&gt;3")</f>
        <v>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75" customHeight="1">
      <c r="A73" s="1"/>
      <c r="B73" s="30"/>
      <c r="C73" s="3"/>
      <c r="D73" s="3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75" customHeight="1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18" t="s">
        <v>107</v>
      </c>
      <c r="B75" s="59" t="s">
        <v>140</v>
      </c>
      <c r="C75" s="6"/>
      <c r="D75" s="6"/>
      <c r="E75" s="6"/>
      <c r="F75" s="7"/>
      <c r="G75" s="60">
        <f>F40*G58*G71</f>
        <v>136.9446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7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75" customHeight="1">
      <c r="A77" s="1"/>
      <c r="B77" s="1"/>
      <c r="C77" s="1"/>
      <c r="D77" s="2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61" t="s">
        <v>109</v>
      </c>
      <c r="B78" s="20" t="s">
        <v>110</v>
      </c>
      <c r="C78" s="20" t="s">
        <v>111</v>
      </c>
      <c r="D78" s="20" t="s">
        <v>112</v>
      </c>
      <c r="E78" s="3"/>
      <c r="F78" s="1"/>
      <c r="G78" s="20" t="s">
        <v>113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75" customHeight="1">
      <c r="A79" s="1"/>
      <c r="B79" s="62">
        <v>20.0</v>
      </c>
      <c r="C79" s="62">
        <f>IF($G$72&gt;=5,36,IF(AND(G$72&gt;2,$G$72&lt;=4),28, IF(AND($G$72&gt;=0,$G$72&lt;=2),20,"error")))</f>
        <v>28</v>
      </c>
      <c r="D79" s="63">
        <f>IF($G$72&gt;=5,$G$79*(36/20),IF(AND($G$72&gt;2,$G$72&lt;=4),$G$79*(28/20), IF(AND($G$72&gt;=0,$G$72&lt;=2),$G$79,"error")))</f>
        <v>5.6</v>
      </c>
      <c r="E79" s="3"/>
      <c r="F79" s="1"/>
      <c r="G79" s="64">
        <v>4.0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75" customHeight="1">
      <c r="A80" s="1"/>
      <c r="B80" s="65" t="s">
        <v>114</v>
      </c>
      <c r="C80" s="6"/>
      <c r="D80" s="7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75" customHeight="1">
      <c r="A81" s="66" t="s">
        <v>115</v>
      </c>
      <c r="B81" s="62">
        <f t="shared" ref="B81:D81" si="7">$G$75*B79</f>
        <v>2738.892</v>
      </c>
      <c r="C81" s="62">
        <f t="shared" si="7"/>
        <v>3834.4488</v>
      </c>
      <c r="D81" s="62">
        <f t="shared" si="7"/>
        <v>766.88976</v>
      </c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75" customHeight="1">
      <c r="A82" s="66" t="s">
        <v>116</v>
      </c>
      <c r="B82" s="67">
        <f t="shared" ref="B82:D82" si="8">B81/(22*8)</f>
        <v>15.56188636</v>
      </c>
      <c r="C82" s="67">
        <f t="shared" si="8"/>
        <v>21.78664091</v>
      </c>
      <c r="D82" s="68">
        <f t="shared" si="8"/>
        <v>4.357328182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7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75" customHeight="1">
      <c r="A84" s="1"/>
      <c r="B84" s="1"/>
      <c r="C84" s="1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75" customHeight="1">
      <c r="A85" s="18" t="s">
        <v>117</v>
      </c>
      <c r="B85" s="69" t="s">
        <v>118</v>
      </c>
      <c r="C85" s="70"/>
      <c r="D85" s="57"/>
      <c r="E85" s="56"/>
      <c r="F85" s="7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75" customHeight="1">
      <c r="A86" s="1"/>
      <c r="B86" s="45" t="s">
        <v>119</v>
      </c>
      <c r="C86" s="19" t="s">
        <v>120</v>
      </c>
      <c r="D86" s="60" t="s">
        <v>121</v>
      </c>
      <c r="E86" s="60" t="s">
        <v>122</v>
      </c>
      <c r="F86" s="60" t="s">
        <v>123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75" customHeight="1">
      <c r="A87" s="1"/>
      <c r="B87" s="72" t="s">
        <v>124</v>
      </c>
      <c r="C87" s="73">
        <v>0.4</v>
      </c>
      <c r="D87" s="67">
        <f t="shared" ref="D87:F87" si="9">$C87/$C$87*B$82</f>
        <v>15.56188636</v>
      </c>
      <c r="E87" s="67">
        <f t="shared" si="9"/>
        <v>21.78664091</v>
      </c>
      <c r="F87" s="67">
        <f t="shared" si="9"/>
        <v>4.357328182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75" customHeight="1">
      <c r="A88" s="1"/>
      <c r="B88" s="72" t="s">
        <v>125</v>
      </c>
      <c r="C88" s="73">
        <f>1-C87</f>
        <v>0.6</v>
      </c>
      <c r="D88" s="62">
        <f t="shared" ref="D88:F88" si="10">$C88/$C$87*B$82</f>
        <v>23.34282955</v>
      </c>
      <c r="E88" s="62">
        <f t="shared" si="10"/>
        <v>32.67996136</v>
      </c>
      <c r="F88" s="62">
        <f t="shared" si="10"/>
        <v>6.535992273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75" customHeight="1">
      <c r="A89" s="1"/>
      <c r="B89" s="74"/>
      <c r="C89" s="73">
        <f>SUM(C87:C88)</f>
        <v>1</v>
      </c>
      <c r="D89" s="67">
        <f t="shared" ref="D89:F89" si="11">$C89/$C$87*B$82</f>
        <v>38.90471591</v>
      </c>
      <c r="E89" s="67">
        <f t="shared" si="11"/>
        <v>54.46660227</v>
      </c>
      <c r="F89" s="67">
        <f t="shared" si="11"/>
        <v>10.89332045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75" customHeight="1">
      <c r="A90" s="1"/>
      <c r="B90" s="1"/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75" customHeight="1">
      <c r="A91" s="18" t="s">
        <v>126</v>
      </c>
      <c r="B91" s="25">
        <v>4.0</v>
      </c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75" customHeight="1">
      <c r="A92" s="1"/>
      <c r="B92" s="1"/>
      <c r="C92" s="1"/>
      <c r="D92" s="2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75" customHeight="1">
      <c r="A93" s="18" t="s">
        <v>127</v>
      </c>
      <c r="B93" s="60" t="s">
        <v>128</v>
      </c>
      <c r="C93" s="60" t="s">
        <v>129</v>
      </c>
      <c r="D93" s="60" t="s">
        <v>130</v>
      </c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75" customHeight="1">
      <c r="A94" s="75"/>
      <c r="B94" s="76">
        <f>$D$89/$B$91</f>
        <v>9.726178977</v>
      </c>
      <c r="C94" s="76">
        <f>$E$89/$B$91</f>
        <v>13.61665057</v>
      </c>
      <c r="D94" s="76">
        <f>$F$89/$B$91</f>
        <v>2.723330114</v>
      </c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5.75" customHeight="1">
      <c r="A95" s="75"/>
      <c r="B95" s="75"/>
      <c r="C95" s="75"/>
      <c r="D95" s="75"/>
      <c r="E95" s="77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5.75" customHeight="1">
      <c r="A96" s="75"/>
      <c r="B96" s="75"/>
      <c r="C96" s="75"/>
      <c r="D96" s="75"/>
      <c r="E96" s="77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5.75" customHeight="1">
      <c r="A97" s="75"/>
      <c r="B97" s="75"/>
      <c r="C97" s="75"/>
      <c r="D97" s="75"/>
      <c r="E97" s="77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5.75" customHeight="1">
      <c r="A98" s="75"/>
      <c r="B98" s="75"/>
      <c r="C98" s="75"/>
      <c r="D98" s="75"/>
      <c r="E98" s="77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5.75" customHeight="1">
      <c r="A99" s="75"/>
      <c r="B99" s="75"/>
      <c r="C99" s="75"/>
      <c r="D99" s="75"/>
      <c r="E99" s="77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5.75" customHeight="1">
      <c r="A100" s="75"/>
      <c r="B100" s="75"/>
      <c r="C100" s="75"/>
      <c r="D100" s="75"/>
      <c r="E100" s="77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5.75" customHeight="1">
      <c r="A101" s="75"/>
      <c r="B101" s="75"/>
      <c r="C101" s="75"/>
      <c r="D101" s="75"/>
      <c r="E101" s="77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5.75" customHeight="1">
      <c r="A102" s="75"/>
      <c r="B102" s="75"/>
      <c r="C102" s="75"/>
      <c r="D102" s="75"/>
      <c r="E102" s="77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5.75" customHeight="1">
      <c r="A103" s="75"/>
      <c r="B103" s="75"/>
      <c r="C103" s="75"/>
      <c r="D103" s="75"/>
      <c r="E103" s="77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5.75" customHeight="1">
      <c r="A104" s="75"/>
      <c r="B104" s="75"/>
      <c r="C104" s="75"/>
      <c r="D104" s="75"/>
      <c r="E104" s="77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5.75" customHeight="1">
      <c r="A105" s="75"/>
      <c r="B105" s="75"/>
      <c r="C105" s="75"/>
      <c r="D105" s="75"/>
      <c r="E105" s="77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5.75" customHeight="1">
      <c r="A106" s="75"/>
      <c r="B106" s="75"/>
      <c r="C106" s="75"/>
      <c r="D106" s="75"/>
      <c r="E106" s="77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5.75" customHeight="1">
      <c r="A107" s="75"/>
      <c r="B107" s="75"/>
      <c r="C107" s="75"/>
      <c r="D107" s="75"/>
      <c r="E107" s="77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5.75" customHeight="1">
      <c r="A108" s="75"/>
      <c r="B108" s="75"/>
      <c r="C108" s="75"/>
      <c r="D108" s="75"/>
      <c r="E108" s="77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5.75" customHeight="1">
      <c r="A109" s="75"/>
      <c r="B109" s="75"/>
      <c r="C109" s="75"/>
      <c r="D109" s="75"/>
      <c r="E109" s="77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5.75" customHeight="1">
      <c r="A110" s="75"/>
      <c r="B110" s="75"/>
      <c r="C110" s="75"/>
      <c r="D110" s="75"/>
      <c r="E110" s="77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5.7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5.75" customHeight="1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5.75" customHeight="1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5.75" customHeight="1">
      <c r="A1013" s="1"/>
      <c r="B1013" s="1"/>
      <c r="C1013" s="1"/>
      <c r="D1013" s="2"/>
      <c r="E1013" s="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5.75" customHeight="1">
      <c r="A1014" s="1"/>
      <c r="B1014" s="1"/>
      <c r="C1014" s="1"/>
      <c r="D1014" s="2"/>
      <c r="E1014" s="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5.75" customHeight="1">
      <c r="A1015" s="1"/>
      <c r="B1015" s="1"/>
      <c r="C1015" s="1"/>
      <c r="D1015" s="2"/>
      <c r="E1015" s="3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mergeCells count="10">
    <mergeCell ref="B71:F71"/>
    <mergeCell ref="B75:F75"/>
    <mergeCell ref="B80:D80"/>
    <mergeCell ref="B2:G2"/>
    <mergeCell ref="C12:F12"/>
    <mergeCell ref="C37:E37"/>
    <mergeCell ref="C40:E40"/>
    <mergeCell ref="B57:F57"/>
    <mergeCell ref="B58:F58"/>
    <mergeCell ref="B70:F70"/>
  </mergeCells>
  <dataValidations>
    <dataValidation type="list" allowBlank="1" showErrorMessage="1" sqref="C8:C11">
      <formula1>"Simple,Intermedio,Complejo"</formula1>
    </dataValidation>
    <dataValidation type="decimal" allowBlank="1" showInputMessage="1" showErrorMessage="1" prompt="Entre 1 y 9 personas." sqref="B91">
      <formula1>1.0</formula1>
      <formula2>9.0</formula2>
    </dataValidation>
  </dataValidations>
  <hyperlinks>
    <hyperlink r:id="rId1" location="v=onepage&amp;q=e7%20part-time%20members&amp;f=false" ref="H44"/>
    <hyperlink r:id="rId2" location="v=onepage&amp;q=e7%20part-time%20members&amp;f=false" ref="H62"/>
  </hyperlinks>
  <printOptions/>
  <pageMargins bottom="1.0" footer="0.0" header="0.0" left="0.75" right="0.75" top="1.0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2021-09-16T15:20:38Z</dcterms:created>
</cp:coreProperties>
</file>