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Cristian\Mi unidad\UNPA\LICENCIATURA EN SISTEMAS\Proyecto XZ\GRCU Manager\2-ELABORACION\Iteración 1\"/>
    </mc:Choice>
  </mc:AlternateContent>
  <xr:revisionPtr revIDLastSave="0" documentId="13_ncr:1_{F7FFC05E-3B01-4211-A688-0AAD8CA2718A}" xr6:coauthVersionLast="47" xr6:coauthVersionMax="47" xr10:uidLastSave="{00000000-0000-0000-0000-000000000000}"/>
  <bookViews>
    <workbookView xWindow="0" yWindow="360" windowWidth="23256" windowHeight="12456" xr2:uid="{00000000-000D-0000-FFFF-FFFF00000000}"/>
  </bookViews>
  <sheets>
    <sheet name="Plantilla" sheetId="1" r:id="rId1"/>
    <sheet name="Plantilla (2)" sheetId="2" r:id="rId2"/>
  </sheets>
  <definedNames>
    <definedName name="solver_eng" localSheetId="0">1</definedName>
    <definedName name="solver_eng" localSheetId="1">1</definedName>
    <definedName name="solver_neg" localSheetId="0">1</definedName>
    <definedName name="solver_neg" localSheetId="1">1</definedName>
    <definedName name="solver_num" localSheetId="0">0</definedName>
    <definedName name="solver_num" localSheetId="1">0</definedName>
    <definedName name="solver_opt" localSheetId="0">Plantilla!$D$79</definedName>
    <definedName name="solver_opt" localSheetId="1">'Plantilla (2)'!$D$64</definedName>
    <definedName name="solver_typ" localSheetId="0">1</definedName>
    <definedName name="solver_typ" localSheetId="1">1</definedName>
    <definedName name="solver_val" localSheetId="0">0</definedName>
    <definedName name="solver_val" localSheetId="1">0</definedName>
    <definedName name="solver_ver" localSheetId="0">3</definedName>
    <definedName name="solver_ver" localSheetId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8IRDmzjOiOXTq9TuGwOAMD0wFG1KeVrRh7d66ykoww0="/>
    </ext>
  </extLst>
</workbook>
</file>

<file path=xl/calcChain.xml><?xml version="1.0" encoding="utf-8"?>
<calcChain xmlns="http://schemas.openxmlformats.org/spreadsheetml/2006/main">
  <c r="D82" i="1" l="1"/>
  <c r="C74" i="2"/>
  <c r="C73" i="2"/>
  <c r="G57" i="2"/>
  <c r="D64" i="2" s="1"/>
  <c r="G55" i="2"/>
  <c r="G56" i="2" s="1"/>
  <c r="G54" i="2"/>
  <c r="G53" i="2"/>
  <c r="G52" i="2"/>
  <c r="G51" i="2"/>
  <c r="G50" i="2"/>
  <c r="G49" i="2"/>
  <c r="G48" i="2"/>
  <c r="G47" i="2"/>
  <c r="G41" i="2"/>
  <c r="G40" i="2"/>
  <c r="G39" i="2"/>
  <c r="G38" i="2"/>
  <c r="G37" i="2"/>
  <c r="G36" i="2"/>
  <c r="G35" i="2"/>
  <c r="G34" i="2"/>
  <c r="G33" i="2"/>
  <c r="G32" i="2"/>
  <c r="G31" i="2"/>
  <c r="G30" i="2"/>
  <c r="G42" i="2" s="1"/>
  <c r="G43" i="2" s="1"/>
  <c r="G29" i="2"/>
  <c r="F21" i="2"/>
  <c r="E21" i="2"/>
  <c r="F20" i="2"/>
  <c r="E20" i="2"/>
  <c r="F19" i="2"/>
  <c r="E19" i="2"/>
  <c r="F18" i="2"/>
  <c r="E18" i="2"/>
  <c r="F17" i="2"/>
  <c r="E17" i="2"/>
  <c r="F16" i="2"/>
  <c r="F22" i="2" s="1"/>
  <c r="E16" i="2"/>
  <c r="E11" i="2"/>
  <c r="G11" i="2" s="1"/>
  <c r="E10" i="2"/>
  <c r="G10" i="2" s="1"/>
  <c r="E9" i="2"/>
  <c r="G9" i="2" s="1"/>
  <c r="E8" i="2"/>
  <c r="G8" i="2" s="1"/>
  <c r="G12" i="2" s="1"/>
  <c r="F25" i="2" s="1"/>
  <c r="C88" i="1"/>
  <c r="G72" i="1"/>
  <c r="C79" i="1" s="1"/>
  <c r="G69" i="1"/>
  <c r="G68" i="1"/>
  <c r="G67" i="1"/>
  <c r="G66" i="1"/>
  <c r="G65" i="1"/>
  <c r="G64" i="1"/>
  <c r="G63" i="1"/>
  <c r="G62" i="1"/>
  <c r="G70" i="1" s="1"/>
  <c r="G71" i="1" s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57" i="1" s="1"/>
  <c r="G58" i="1" s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F37" i="1" s="1"/>
  <c r="E16" i="1"/>
  <c r="E11" i="1"/>
  <c r="G11" i="1" s="1"/>
  <c r="E10" i="1"/>
  <c r="G10" i="1" s="1"/>
  <c r="E9" i="1"/>
  <c r="G9" i="1" s="1"/>
  <c r="E8" i="1"/>
  <c r="G8" i="1" s="1"/>
  <c r="G12" i="1" l="1"/>
  <c r="F40" i="1" s="1"/>
  <c r="G75" i="1" s="1"/>
  <c r="G60" i="2"/>
  <c r="C64" i="2"/>
  <c r="C89" i="1"/>
  <c r="D79" i="1"/>
  <c r="D66" i="2" l="1"/>
  <c r="D67" i="2" s="1"/>
  <c r="C66" i="2"/>
  <c r="C67" i="2" s="1"/>
  <c r="B66" i="2"/>
  <c r="B67" i="2" s="1"/>
  <c r="D81" i="1"/>
  <c r="C81" i="1"/>
  <c r="C82" i="1" s="1"/>
  <c r="B81" i="1"/>
  <c r="B82" i="1" s="1"/>
  <c r="E87" i="1" l="1"/>
  <c r="E88" i="1"/>
  <c r="D87" i="1"/>
  <c r="D88" i="1"/>
  <c r="F87" i="1"/>
  <c r="F88" i="1"/>
  <c r="D72" i="2"/>
  <c r="D74" i="2"/>
  <c r="B79" i="2" s="1"/>
  <c r="D73" i="2"/>
  <c r="E72" i="2"/>
  <c r="E74" i="2"/>
  <c r="C79" i="2" s="1"/>
  <c r="E73" i="2"/>
  <c r="F72" i="2"/>
  <c r="F73" i="2"/>
  <c r="F74" i="2"/>
  <c r="D79" i="2" s="1"/>
  <c r="D89" i="1"/>
  <c r="B94" i="1" s="1"/>
  <c r="E89" i="1"/>
  <c r="C94" i="1" s="1"/>
  <c r="F89" i="1"/>
  <c r="D9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000-00000D000000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5" authorId="0" shapeId="0" xr:uid="{00000000-0006-0000-0000-000002000000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44" authorId="0" shapeId="0" xr:uid="{00000000-0006-0000-0000-000017000000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45" authorId="0" shapeId="0" xr:uid="{00000000-0006-0000-0000-000005000000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46" authorId="0" shapeId="0" xr:uid="{00000000-0006-0000-0000-000011000000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47" authorId="0" shapeId="0" xr:uid="{00000000-0006-0000-0000-00001B000000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48" authorId="0" shapeId="0" xr:uid="{00000000-0006-0000-0000-00000B000000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49" authorId="0" shapeId="0" xr:uid="{00000000-0006-0000-0000-00001A000000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50" authorId="0" shapeId="0" xr:uid="{00000000-0006-0000-0000-000009000000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51" authorId="0" shapeId="0" xr:uid="{00000000-0006-0000-0000-000004000000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52" authorId="0" shapeId="0" xr:uid="{00000000-0006-0000-0000-000007000000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53" authorId="0" shapeId="0" xr:uid="{00000000-0006-0000-0000-000018000000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54" authorId="0" shapeId="0" xr:uid="{00000000-0006-0000-0000-000014000000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55" authorId="0" shapeId="0" xr:uid="{00000000-0006-0000-0000-000016000000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56" authorId="0" shapeId="0" xr:uid="{00000000-0006-0000-0000-000003000000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62" authorId="0" shapeId="0" xr:uid="{00000000-0006-0000-0000-00000A000000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63" authorId="0" shapeId="0" xr:uid="{00000000-0006-0000-0000-000010000000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64" authorId="0" shapeId="0" xr:uid="{00000000-0006-0000-0000-000012000000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65" authorId="0" shapeId="0" xr:uid="{00000000-0006-0000-0000-000019000000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66" authorId="0" shapeId="0" xr:uid="{00000000-0006-0000-0000-000015000000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67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68" authorId="0" shapeId="0" xr:uid="{00000000-0006-0000-0000-00000C000000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69" authorId="0" shapeId="0" xr:uid="{00000000-0006-0000-0000-000008000000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79" authorId="0" shapeId="0" xr:uid="{00000000-0006-0000-0000-00000F000000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85" authorId="0" shapeId="0" xr:uid="{00000000-0006-0000-0000-00000E000000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88" authorId="0" shapeId="0" xr:uid="{00000000-0006-0000-0000-000006000000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91" authorId="0" shapeId="0" xr:uid="{00000000-0006-0000-0000-000013000000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HXr64ftmdXfLVq+X+ctF0AuIiY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100-000015000000}">
      <text>
        <r>
          <rPr>
            <sz val="10"/>
            <color rgb="FF000000"/>
            <rFont val="Arial"/>
            <scheme val="minor"/>
          </rPr>
          <t>======
ID#AAABq4sFBD4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5" authorId="0" shapeId="0" xr:uid="{00000000-0006-0000-0100-000010000000}">
      <text>
        <r>
          <rPr>
            <sz val="10"/>
            <color rgb="FF000000"/>
            <rFont val="Arial"/>
            <scheme val="minor"/>
          </rPr>
          <t>======
ID#AAABq4sFBKU
Ejemplo    (2023-08-29 20:18:46)
contar transacciones
Flujo.Ppal.: transacciones 1, 2, 3, 4. 
Flujo Alt.: 0 transaccioines. 
Excepciones.: N/A -&gt; 0 transacciones
-&gt; suma = 4 transacciones</t>
        </r>
      </text>
    </comment>
    <comment ref="B29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ID#AAABq5HryVo
Autor    (2023-08-29 20:18:46)
¿Arquitectura centralizada o distribuida?</t>
        </r>
      </text>
    </comment>
    <comment ref="B30" authorId="0" shapeId="0" xr:uid="{00000000-0006-0000-0100-00000D000000}">
      <text>
        <r>
          <rPr>
            <sz val="10"/>
            <color rgb="FF000000"/>
            <rFont val="Arial"/>
            <scheme val="minor"/>
          </rPr>
          <t>======
ID#AAABq4sFBKo
Autor    (2023-08-29 20:18:46)
¿Cuál es la importancia del tiempo de respuesta de la aplicación para el usuario final?</t>
        </r>
      </text>
    </comment>
    <comment ref="B31" authorId="0" shapeId="0" xr:uid="{00000000-0006-0000-0100-000017000000}">
      <text>
        <r>
          <rPr>
            <sz val="10"/>
            <color rgb="FF000000"/>
            <rFont val="Arial"/>
            <scheme val="minor"/>
          </rPr>
          <t>======
ID#AAABq4sFBKM
Autor    (2023-08-29 20:18:46)
¿La aplicacion está diseñada para que el usuario incremente SU eficiencia (no solo cumpla su cometido)?</t>
        </r>
      </text>
    </comment>
    <comment ref="B32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ID#AAABq5HryVw
Autor    (2023-08-29 20:18:46)
¿La aplicación requiere de algoritmos complejos?</t>
        </r>
      </text>
    </comment>
    <comment ref="B33" authorId="0" shapeId="0" xr:uid="{00000000-0006-0000-0100-00001B000000}">
      <text>
        <r>
          <rPr>
            <sz val="10"/>
            <color rgb="FF000000"/>
            <rFont val="Arial"/>
            <scheme val="minor"/>
          </rPr>
          <t>======
ID#AAABq4sFBK8
Autor    (2023-08-29 20:18:46)
¿La aplicación requiere diseñarse para ser altamente reusable?</t>
        </r>
      </text>
    </comment>
    <comment ref="B34" authorId="0" shapeId="0" xr:uid="{00000000-0006-0000-0100-000018000000}">
      <text>
        <r>
          <rPr>
            <sz val="10"/>
            <color rgb="FF000000"/>
            <rFont val="Arial"/>
            <scheme val="minor"/>
          </rPr>
          <t>======
ID#AAABq4sFBKI
Autor    (2023-08-29 20:18:46)
¿La aplicación debe ser de fácil instalación (para usuarios sin capacidad técnica) o no?</t>
        </r>
      </text>
    </comment>
    <comment ref="B35" authorId="0" shapeId="0" xr:uid="{00000000-0006-0000-0100-00000C000000}">
      <text>
        <r>
          <rPr>
            <sz val="10"/>
            <color rgb="FF000000"/>
            <rFont val="Arial"/>
            <scheme val="minor"/>
          </rPr>
          <t>======
ID#AAABq4sFBLA
Autor    (2023-08-29 20:18:46)
¿Hay requerimientos especiales respecto de la facilidad de uso?</t>
        </r>
      </text>
    </comment>
    <comment ref="B36" authorId="0" shapeId="0" xr:uid="{00000000-0006-0000-0100-00000A000000}">
      <text>
        <r>
          <rPr>
            <sz val="10"/>
            <color rgb="FF000000"/>
            <rFont val="Arial"/>
            <scheme val="minor"/>
          </rPr>
          <t>======
ID#AAABq4sFBLE
Autor    (2023-08-29 20:18:46)
¿La aplicación, debe funcionar en más de una plataforma?</t>
        </r>
      </text>
    </comment>
    <comment ref="B37" authorId="0" shapeId="0" xr:uid="{00000000-0006-0000-0100-00000E000000}">
      <text>
        <r>
          <rPr>
            <sz val="10"/>
            <color rgb="FF000000"/>
            <rFont val="Arial"/>
            <scheme val="minor"/>
          </rPr>
          <t>======
ID#AAABq5HryVk
Autor    (2023-08-29 20:18:46)
¿El cliente requiere que la aplicación se pueda cambiar fácilmente en el futuro?</t>
        </r>
      </text>
    </comment>
    <comment ref="B38" authorId="0" shapeId="0" xr:uid="{00000000-0006-0000-0100-000008000000}">
      <text>
        <r>
          <rPr>
            <sz val="10"/>
            <color rgb="FF000000"/>
            <rFont val="Arial"/>
            <scheme val="minor"/>
          </rPr>
          <t>======
ID#AAABq4sFBKs
Autor    (2023-08-29 20:18:46)
¿Hace falta consideraciones especiales para el acceso concurrente (paralelo) a datos y otros recursos?</t>
        </r>
      </text>
    </comment>
    <comment ref="B39" authorId="0" shapeId="0" xr:uid="{00000000-0006-0000-0100-000011000000}">
      <text>
        <r>
          <rPr>
            <sz val="10"/>
            <color rgb="FF000000"/>
            <rFont val="Arial"/>
            <scheme val="minor"/>
          </rPr>
          <t>======
ID#AAABq5HryV0
Autor    (2023-08-29 20:18:46)
¿Es suficiente con las prestaciones de seguridad normales, o hace falta algo especial?</t>
        </r>
      </text>
    </comment>
    <comment ref="B40" authorId="0" shapeId="0" xr:uid="{00000000-0006-0000-0100-000006000000}">
      <text>
        <r>
          <rPr>
            <sz val="10"/>
            <color rgb="FF000000"/>
            <rFont val="Arial"/>
            <scheme val="minor"/>
          </rPr>
          <t>======
ID#AAABq4sFBEE
Autor    (2023-08-29 20:18:46)
¿Nuestro código usará componentes COTS, librerías frameworks ya desarrollados? Si así fuera, reducirá la carga de trabajo de desarrollo.</t>
        </r>
      </text>
    </comment>
    <comment ref="B41" authorId="0" shapeId="0" xr:uid="{00000000-0006-0000-0100-000013000000}">
      <text>
        <r>
          <rPr>
            <sz val="10"/>
            <color rgb="FF000000"/>
            <rFont val="Arial"/>
            <scheme val="minor"/>
          </rPr>
          <t>======
ID#AAABq4sFBD8
Autor    (2023-08-29 20:18:46)
¿Se requiere formación específica para los Usuarios?</t>
        </r>
      </text>
    </comment>
    <comment ref="B47" authorId="0" shapeId="0" xr:uid="{00000000-0006-0000-0100-000019000000}">
      <text>
        <r>
          <rPr>
            <sz val="10"/>
            <color rgb="FF000000"/>
            <rFont val="Arial"/>
            <scheme val="minor"/>
          </rPr>
          <t>======
ID#AAABq4sFBK4
Autor    (2023-08-29 20:18:46)
Debe reflejar el hecho de que el equipo conoce el proceso y el lenguaje de modelado (p.ej.: RUP, UML). Puede ser cualquier otro proceso.</t>
        </r>
      </text>
    </comment>
    <comment ref="B48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ID#AAABq4sFBEA
Autor    (2023-08-29 20:18:46)
¿Ya trabajado el equipo en el area (dominio) de la aplicación?</t>
        </r>
      </text>
    </comment>
    <comment ref="B49" authorId="0" shapeId="0" xr:uid="{00000000-0006-0000-0100-00000B000000}">
      <text>
        <r>
          <rPr>
            <sz val="10"/>
            <color rgb="FF000000"/>
            <rFont val="Arial"/>
            <scheme val="minor"/>
          </rPr>
          <t>======
ID#AAABq4sFBKc
Autor    (2023-08-29 20:18:46)
Se refiere exclusivamente a la experiencia en el análisis, modelado, diseño y progrmación  mediante el paradigma de OO.</t>
        </r>
      </text>
    </comment>
    <comment ref="B50" authorId="0" shapeId="0" xr:uid="{00000000-0006-0000-0100-000012000000}">
      <text>
        <r>
          <rPr>
            <sz val="10"/>
            <color rgb="FF000000"/>
            <rFont val="Arial"/>
            <scheme val="minor"/>
          </rPr>
          <t>======
ID#AAABq4sFBKQ
Autor    (2023-08-29 20:18:46)
Se refiere a la experiencia en el análisis de requerimientos y modelado orientado a objetos del Analista Principal.</t>
        </r>
      </text>
    </comment>
    <comment ref="B51" authorId="0" shapeId="0" xr:uid="{00000000-0006-0000-0100-000009000000}">
      <text>
        <r>
          <rPr>
            <sz val="10"/>
            <color rgb="FF000000"/>
            <rFont val="Arial"/>
            <scheme val="minor"/>
          </rPr>
          <t>======
ID#AAABq4sFBKg
Autor    (2023-08-29 20:18:46)
Motivación del equipo.</t>
        </r>
      </text>
    </comment>
    <comment ref="B52" authorId="0" shapeId="0" xr:uid="{00000000-0006-0000-0100-000016000000}">
      <text>
        <r>
          <rPr>
            <sz val="10"/>
            <color rgb="FF000000"/>
            <rFont val="Arial"/>
            <scheme val="minor"/>
          </rPr>
          <t>======
ID#AAABq4sFBKY
Autor    (2023-08-29 20:18:46)
Evalúa si los analistas han sido capaces de mantener estables los requerimientos en el pasado, minimizando los cambios del software.</t>
        </r>
      </text>
    </comment>
    <comment ref="B53" authorId="0" shapeId="0" xr:uid="{00000000-0006-0000-0100-000014000000}">
      <text>
        <r>
          <rPr>
            <sz val="10"/>
            <color rgb="FF000000"/>
            <rFont val="Arial"/>
            <scheme val="minor"/>
          </rPr>
          <t>======
ID#AAABq5HryV4
Autor    (2023-08-29 20:18:46)
Este es un factor con signo opuesto a los factores E6 y anteriores. Cuanto mayor la evaluación, peor el resultado.</t>
        </r>
      </text>
    </comment>
    <comment ref="B54" authorId="0" shapeId="0" xr:uid="{00000000-0006-0000-0100-00000F000000}">
      <text>
        <r>
          <rPr>
            <sz val="10"/>
            <color rgb="FF000000"/>
            <rFont val="Arial"/>
            <scheme val="minor"/>
          </rPr>
          <t>======
ID#AAABq4sFBKk
Autor    (2023-08-29 20:18:46)
Este es un factor con signo opuesto a los factores E6 y anteriores. Cuanto mayor la evaluación, peor el resultado.</t>
        </r>
      </text>
    </comment>
    <comment ref="G64" authorId="0" shapeId="0" xr:uid="{00000000-0006-0000-0100-00001A000000}">
      <text>
        <r>
          <rPr>
            <sz val="10"/>
            <color rgb="FF000000"/>
            <rFont val="Arial"/>
            <scheme val="minor"/>
          </rPr>
          <t>======
ID#AAABq4sFBK0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0" authorId="0" shapeId="0" xr:uid="{00000000-0006-0000-0100-000005000000}">
      <text>
        <r>
          <rPr>
            <sz val="10"/>
            <color rgb="FF000000"/>
            <rFont val="Arial"/>
            <scheme val="minor"/>
          </rPr>
          <t>======
ID#AAABq4sFBEI
Autor    (2023-08-29 20:18:46)
Esta distribución es una referencia. Proyecto a proyecto debe actualizarse mediante  ESTADISTICAS.</t>
        </r>
      </text>
    </comment>
    <comment ref="B73" authorId="0" shapeId="0" xr:uid="{00000000-0006-0000-0100-000007000000}">
      <text>
        <r>
          <rPr>
            <sz val="10"/>
            <color rgb="FF000000"/>
            <rFont val="Arial"/>
            <scheme val="minor"/>
          </rPr>
          <t>======
ID#AAABq4sFBKw
Autor    (2023-08-29 20:18:46)
Análisis/Diseño/Pruebas/Sobrecarga</t>
        </r>
      </text>
    </comment>
    <comment ref="B76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ID#AAABq5HryVs
Autor    (2023-08-29 20:18:46)
Lo debe sugerir el estimador.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q+LuaVuKvQm2eiqeAVKwNk3Nalg=="/>
    </ext>
  </extLst>
</comments>
</file>

<file path=xl/sharedStrings.xml><?xml version="1.0" encoding="utf-8"?>
<sst xmlns="http://schemas.openxmlformats.org/spreadsheetml/2006/main" count="354" uniqueCount="154">
  <si>
    <t>ESTIMACIÓN por PUNTOS de CASO de USO</t>
  </si>
  <si>
    <t>Proyecto:</t>
  </si>
  <si>
    <t>GRCU Manager</t>
  </si>
  <si>
    <t>Gestor de Proyecto:</t>
  </si>
  <si>
    <t>4BYTES</t>
  </si>
  <si>
    <t>1. PESO DE LOS ACTORES</t>
  </si>
  <si>
    <t>Actor</t>
  </si>
  <si>
    <t>Factor de Peso Actores</t>
  </si>
  <si>
    <t>Descripción</t>
  </si>
  <si>
    <t>Peso</t>
  </si>
  <si>
    <t>Número actores</t>
  </si>
  <si>
    <t>Valor ponderado</t>
  </si>
  <si>
    <t>Administrador</t>
  </si>
  <si>
    <t>Complejo</t>
  </si>
  <si>
    <t>Encargado de la gestión de usuarios y creación de proyectos</t>
  </si>
  <si>
    <t>Desarrollador</t>
  </si>
  <si>
    <t>Encargado de la gestión de requerimientos y caso de uso</t>
  </si>
  <si>
    <t>Cliente</t>
  </si>
  <si>
    <t>Navega en el sistema, permitiéndole adjuntar documentos o archivos externos y  validar los requerimientos</t>
  </si>
  <si>
    <t>BD UARGFlow</t>
  </si>
  <si>
    <t>Simple</t>
  </si>
  <si>
    <t>Externo, registro de usuarios administrativos</t>
  </si>
  <si>
    <t xml:space="preserve">Peso Total Actores, sin ajustar (UAW) </t>
  </si>
  <si>
    <t xml:space="preserve">
</t>
  </si>
  <si>
    <t>2. PESO DE LOS CU</t>
  </si>
  <si>
    <t>Casos de Uso</t>
  </si>
  <si>
    <t>Comentario</t>
  </si>
  <si>
    <t>Número de transacciones</t>
  </si>
  <si>
    <t>Complejidad</t>
  </si>
  <si>
    <t>CU1:  Iniciar Sesión</t>
  </si>
  <si>
    <t>1 Pantalla, 1 extensión, 1BD</t>
  </si>
  <si>
    <t>CU2: Gestionar Usuario</t>
  </si>
  <si>
    <t>1 Pantalla, 4 extensiones, 1BD</t>
  </si>
  <si>
    <t>CU3: Gestionar Proyecto</t>
  </si>
  <si>
    <t>CU4: Seleccionar metodología</t>
  </si>
  <si>
    <t>1 Pantalla, 2 extensiones</t>
  </si>
  <si>
    <t>CU5: Asignar roles de usuario al proyecto</t>
  </si>
  <si>
    <t>1 Pantalla,  1 extension, 1BD</t>
  </si>
  <si>
    <t>CU6: Gestionar Requerimiento</t>
  </si>
  <si>
    <t>1 Pantalla, 8 extensiones, 4 validaciones</t>
  </si>
  <si>
    <t>CU7: Priorizar Requerimiento</t>
  </si>
  <si>
    <t>1 Pantalla</t>
  </si>
  <si>
    <t>CU8: Consultar Historial de Requerimiento</t>
  </si>
  <si>
    <t>CU9: Consultar Historial de Caso de Uso</t>
  </si>
  <si>
    <t>CU10: Gestionar Caso de Uso</t>
  </si>
  <si>
    <t>CU11: Definir dependencias</t>
  </si>
  <si>
    <t>CU12: Agrupar requerimientos</t>
  </si>
  <si>
    <t>CU13: Adjuntar archivo</t>
  </si>
  <si>
    <t>Intermedio</t>
  </si>
  <si>
    <t>CU14: Generar Matriz de Traabilidad</t>
  </si>
  <si>
    <t>CU15: Identificar caso de uso sin requerimiento</t>
  </si>
  <si>
    <t>CU16: Identificar requerimiento sin caso de uso</t>
  </si>
  <si>
    <t>CU17: Comentar en requerimiento</t>
  </si>
  <si>
    <t>CU18: Comentar en caso de uso</t>
  </si>
  <si>
    <t>CU19: Validar requerimiento</t>
  </si>
  <si>
    <t>CU20: Generar Informes</t>
  </si>
  <si>
    <t>CU21: Visualizar trazabilidad interactiva</t>
  </si>
  <si>
    <t xml:space="preserve">Peso Total CU, sin ajustar (UUCW) </t>
  </si>
  <si>
    <t>3. PCU SIN AJUSTE</t>
  </si>
  <si>
    <r>
      <rPr>
        <b/>
        <sz val="12"/>
        <color theme="1"/>
        <rFont val="Calibri"/>
      </rPr>
      <t xml:space="preserve">Puntos de CU No Ajustados: </t>
    </r>
    <r>
      <rPr>
        <b/>
        <sz val="12"/>
        <color rgb="FFFF0000"/>
        <rFont val="Calibri"/>
      </rPr>
      <t>UUCP = UAW + UUCW</t>
    </r>
  </si>
  <si>
    <t>4. COMPLEJIDAD TECNICA</t>
  </si>
  <si>
    <t>Factores de Peso Técnicos</t>
  </si>
  <si>
    <t>Escala de asignación</t>
  </si>
  <si>
    <t>Características especiales</t>
  </si>
  <si>
    <t>Evaluación</t>
  </si>
  <si>
    <t>Impacto</t>
  </si>
  <si>
    <t>Ver 4.2 Use Case Point Analysis e11</t>
  </si>
  <si>
    <t>T1  Sistema Distribuido</t>
  </si>
  <si>
    <t>0=no importante  5=esencial</t>
  </si>
  <si>
    <t>¡Describir!</t>
  </si>
  <si>
    <t>2</t>
  </si>
  <si>
    <t>Object-Oriented Analysis and Design for Information Systems: Modeling with UML, OCL, and IFML</t>
  </si>
  <si>
    <t>T2  Objetivos de Desempeño o Tiempo de Respuesta</t>
  </si>
  <si>
    <t>T3  Eficiencia Usuario Final</t>
  </si>
  <si>
    <t>T4  Procesamiento Interno Complejo</t>
  </si>
  <si>
    <t>T5  Código Debe Ser Reusable</t>
  </si>
  <si>
    <t>T6  Facilidad de Instalación</t>
  </si>
  <si>
    <t>T7  Facilidad de Uso</t>
  </si>
  <si>
    <t>T8  Portabilidad</t>
  </si>
  <si>
    <t>T9  Facilidad de Cambio</t>
  </si>
  <si>
    <t>T10 Concurrencia</t>
  </si>
  <si>
    <t>T11 Incluye Características Especiales de Seguridad</t>
  </si>
  <si>
    <t>T12 Acceso Directo a Código de Terceros</t>
  </si>
  <si>
    <t>T13 Necesidades de formación para los Usuarios</t>
  </si>
  <si>
    <r>
      <rPr>
        <b/>
        <sz val="12"/>
        <color theme="1"/>
        <rFont val="Calibri"/>
      </rPr>
      <t xml:space="preserve">Factores Técnicos: TF = </t>
    </r>
    <r>
      <rPr>
        <b/>
        <sz val="12"/>
        <color theme="1"/>
        <rFont val="Calibri"/>
      </rPr>
      <t xml:space="preserve">∑ </t>
    </r>
    <r>
      <rPr>
        <b/>
        <sz val="12"/>
        <color theme="1"/>
        <rFont val="Calibri"/>
      </rPr>
      <t xml:space="preserve">(Peso * Evaluacion ) </t>
    </r>
  </si>
  <si>
    <r>
      <rPr>
        <b/>
        <sz val="12"/>
        <color theme="1"/>
        <rFont val="Calibri"/>
      </rPr>
      <t xml:space="preserve">Factor de Complejidad Técnica:  </t>
    </r>
    <r>
      <rPr>
        <b/>
        <sz val="12"/>
        <color rgb="FFFF0000"/>
        <rFont val="Calibri"/>
      </rPr>
      <t xml:space="preserve">TCF = 0,06 + 0,01*TC </t>
    </r>
  </si>
  <si>
    <t>5. FACTORES DEL ENTORNO</t>
  </si>
  <si>
    <t>Factores de Peso Ambientales del Equipo</t>
  </si>
  <si>
    <t>Escala de 0 a 5</t>
  </si>
  <si>
    <t>Razón</t>
  </si>
  <si>
    <t>Ver 4.2 Use Case Point Analysis e17</t>
  </si>
  <si>
    <t>E1 Familiaridad con un Proceso Definido</t>
  </si>
  <si>
    <t>0 = sin experiencia, 3=media, 5=experto</t>
  </si>
  <si>
    <t>E2 Experiencia en el Dominio de Aplicación</t>
  </si>
  <si>
    <t>E3 Experiencia en Orientación a Objetos</t>
  </si>
  <si>
    <t>E4 Capacidad de Liderazgo del  Analista Principal</t>
  </si>
  <si>
    <t>E5 Motivación</t>
  </si>
  <si>
    <t>0=sin, 3=media, 5=alta</t>
  </si>
  <si>
    <t>E6 Requerimientos Estables</t>
  </si>
  <si>
    <t>0=extremadamente inestable, 5=no cambian</t>
  </si>
  <si>
    <t>E7 Miembros a Tiempo Parcial</t>
  </si>
  <si>
    <t>0=0% tiempo parcial, 1=h/10% t. parcial, 2=h/20% t. parcial, 3=h/40% t. parcial, 4=h/60% t. parcial, 5= más de 60% t. parcial</t>
  </si>
  <si>
    <t>E8 Dificultad con el lenguaje de Programación</t>
  </si>
  <si>
    <t>0=todos miembros muy experimentados. 1= Mayoría +2años experiencia. 2. Todos +18 meses experiencia 3. Mayoría +18 meses experiencia 4. Pocos hasta 1 año experiencia 5. Ninguno experiencia</t>
  </si>
  <si>
    <t xml:space="preserve">Factores Ambientales: EF = ∑ (Peso * Evaluacion ) </t>
  </si>
  <si>
    <r>
      <rPr>
        <b/>
        <sz val="12"/>
        <color theme="1"/>
        <rFont val="Calibri"/>
      </rPr>
      <t xml:space="preserve">Factor de Complejidad Ambiental: </t>
    </r>
    <r>
      <rPr>
        <b/>
        <sz val="12"/>
        <color rgb="FFFF0000"/>
        <rFont val="Calibri"/>
      </rPr>
      <t>ECF = 1.4 + (-0.03*EF)</t>
    </r>
  </si>
  <si>
    <t>FPA desfavorables</t>
  </si>
  <si>
    <t>6. PCU AJUSTADOS</t>
  </si>
  <si>
    <r>
      <rPr>
        <b/>
        <sz val="12"/>
        <color theme="1"/>
        <rFont val="Calibri"/>
      </rPr>
      <t xml:space="preserve">Puntos de Casos de Uso Ajustados: AUCP = </t>
    </r>
    <r>
      <rPr>
        <b/>
        <sz val="12"/>
        <color rgb="FFFF0000"/>
        <rFont val="Calibri"/>
      </rPr>
      <t>UUCP * TCF * ECF</t>
    </r>
  </si>
  <si>
    <t>7. ESFUERZO CODIFICACION</t>
  </si>
  <si>
    <t>h-h / AUCP: Karner</t>
  </si>
  <si>
    <t>h-h / AUCP: Schneider &amp; Winters</t>
  </si>
  <si>
    <t>h-h / AUCP: Estadística propia</t>
  </si>
  <si>
    <t>h-h/UCP: Velocidad propia</t>
  </si>
  <si>
    <t>Esfuerzo</t>
  </si>
  <si>
    <t>Esfuerzo (h-h)</t>
  </si>
  <si>
    <t>Esfuerzo (mes-h)</t>
  </si>
  <si>
    <t>8. ESFUERZO TOTAL</t>
  </si>
  <si>
    <t>Distribución Esfuerzo por Tarea</t>
  </si>
  <si>
    <t>Actividad</t>
  </si>
  <si>
    <t>Porcentaje</t>
  </si>
  <si>
    <t>Karner
(m-h)</t>
  </si>
  <si>
    <t>Sch&amp;Win
(m-h)</t>
  </si>
  <si>
    <t>Propia
(m-h)</t>
  </si>
  <si>
    <t>Codificación</t>
  </si>
  <si>
    <t>Actividades restantes</t>
  </si>
  <si>
    <t>9. NUMERO PERSONAS</t>
  </si>
  <si>
    <t>10. DURACION PROYECTO</t>
  </si>
  <si>
    <t>Karner
(m)</t>
  </si>
  <si>
    <t>Sch&amp;Win
(m)</t>
  </si>
  <si>
    <t>Propia
(m)</t>
  </si>
  <si>
    <t>MiProyecto</t>
  </si>
  <si>
    <t>MiNombre</t>
  </si>
  <si>
    <t>Cajero</t>
  </si>
  <si>
    <t>El operador que …</t>
  </si>
  <si>
    <t xml:space="preserve">BDD </t>
  </si>
  <si>
    <t>BDD que …</t>
  </si>
  <si>
    <t>Programa1</t>
  </si>
  <si>
    <t>Programa externo integrado … plug-in</t>
  </si>
  <si>
    <t>Programa2</t>
  </si>
  <si>
    <t>Programa externo integrado …</t>
  </si>
  <si>
    <t>CU1:  Validar PIN</t>
  </si>
  <si>
    <t>1-2, 2a</t>
  </si>
  <si>
    <t>CU2: Seleccionar Servicio</t>
  </si>
  <si>
    <t>1, 1a, 1b, 1c</t>
  </si>
  <si>
    <t>CU3</t>
  </si>
  <si>
    <t>CU4</t>
  </si>
  <si>
    <t>CU5</t>
  </si>
  <si>
    <t>CU6</t>
  </si>
  <si>
    <r>
      <rPr>
        <b/>
        <sz val="12"/>
        <color theme="1"/>
        <rFont val="Calibri"/>
      </rPr>
      <t xml:space="preserve">Puntos de CU No Ajustados: </t>
    </r>
    <r>
      <rPr>
        <b/>
        <sz val="12"/>
        <color rgb="FFFF0000"/>
        <rFont val="Calibri"/>
      </rPr>
      <t>UUCP = UAW + UUCW</t>
    </r>
  </si>
  <si>
    <r>
      <rPr>
        <b/>
        <sz val="12"/>
        <color theme="1"/>
        <rFont val="Calibri"/>
      </rPr>
      <t xml:space="preserve">Factores Técnicos: TF = </t>
    </r>
    <r>
      <rPr>
        <b/>
        <sz val="12"/>
        <color theme="1"/>
        <rFont val="Calibri"/>
      </rPr>
      <t xml:space="preserve">∑ </t>
    </r>
    <r>
      <rPr>
        <b/>
        <sz val="12"/>
        <color theme="1"/>
        <rFont val="Calibri"/>
      </rPr>
      <t xml:space="preserve">(Peso * Evaluacion ) </t>
    </r>
  </si>
  <si>
    <r>
      <rPr>
        <b/>
        <sz val="12"/>
        <color theme="1"/>
        <rFont val="Calibri"/>
      </rPr>
      <t xml:space="preserve">Factor de Complejidad Técnica:  </t>
    </r>
    <r>
      <rPr>
        <b/>
        <sz val="12"/>
        <color rgb="FFFF0000"/>
        <rFont val="Calibri"/>
      </rPr>
      <t xml:space="preserve">TCF = 0,06 + 0,01*TC </t>
    </r>
  </si>
  <si>
    <r>
      <rPr>
        <b/>
        <sz val="12"/>
        <color theme="1"/>
        <rFont val="Calibri"/>
      </rPr>
      <t xml:space="preserve">Factor de Complejidad Ambiental: </t>
    </r>
    <r>
      <rPr>
        <b/>
        <sz val="12"/>
        <color rgb="FFFF0000"/>
        <rFont val="Calibri"/>
      </rPr>
      <t>ECF = 1.4 + (-0.03*EF)</t>
    </r>
  </si>
  <si>
    <r>
      <rPr>
        <b/>
        <sz val="12"/>
        <color theme="1"/>
        <rFont val="Calibri"/>
      </rPr>
      <t xml:space="preserve">Puntos de Casos de Uso Ajustados: AUCP = </t>
    </r>
    <r>
      <rPr>
        <b/>
        <sz val="12"/>
        <color rgb="FFFF0000"/>
        <rFont val="Calibri"/>
      </rPr>
      <t>UUCP * TCF * ECF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</si>
</sst>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3" x14ac:knownFonts="1">
    <font>
      <sz val="10"/>
      <color rgb="FF000000"/>
      <name val="Arial"/>
      <scheme val="minor"/>
    </font>
    <font>
      <sz val="12"/>
      <color theme="1"/>
      <name val="Calibri"/>
    </font>
    <font>
      <b/>
      <sz val="16"/>
      <color theme="1"/>
      <name val="Calibri"/>
    </font>
    <font>
      <sz val="10"/>
      <name val="Arial"/>
    </font>
    <font>
      <b/>
      <sz val="12"/>
      <color theme="1"/>
      <name val="Calibri"/>
    </font>
    <font>
      <sz val="12"/>
      <color rgb="FF3F3F76"/>
      <name val="Calibri"/>
    </font>
    <font>
      <b/>
      <sz val="12"/>
      <color rgb="FFFA7D00"/>
      <name val="Calibri"/>
    </font>
    <font>
      <b/>
      <sz val="12"/>
      <color rgb="FF3F3F3F"/>
      <name val="Calibri"/>
    </font>
    <font>
      <u/>
      <sz val="10"/>
      <color theme="10"/>
      <name val="Arial"/>
    </font>
    <font>
      <b/>
      <sz val="11"/>
      <color rgb="FFFA7D00"/>
      <name val="Calibri"/>
    </font>
    <font>
      <b/>
      <sz val="12"/>
      <color rgb="FF002060"/>
      <name val="Calibri"/>
    </font>
    <font>
      <b/>
      <sz val="12"/>
      <color rgb="FF3F3F76"/>
      <name val="Calibri"/>
    </font>
    <font>
      <b/>
      <sz val="12"/>
      <color rgb="FFFF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2" borderId="9" xfId="0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vertical="center"/>
    </xf>
    <xf numFmtId="49" fontId="5" fillId="3" borderId="9" xfId="0" applyNumberFormat="1" applyFont="1" applyFill="1" applyBorder="1" applyAlignment="1">
      <alignment vertical="center"/>
    </xf>
    <xf numFmtId="0" fontId="5" fillId="3" borderId="9" xfId="0" applyFont="1" applyFill="1" applyBorder="1" applyAlignment="1">
      <alignment horizontal="left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7" fillId="4" borderId="9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49" fontId="4" fillId="0" borderId="0" xfId="0" applyNumberFormat="1" applyFont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49" fontId="1" fillId="0" borderId="9" xfId="0" applyNumberFormat="1" applyFont="1" applyBorder="1" applyAlignment="1">
      <alignment vertical="center" wrapText="1"/>
    </xf>
    <xf numFmtId="49" fontId="5" fillId="3" borderId="9" xfId="0" applyNumberFormat="1" applyFont="1" applyFill="1" applyBorder="1" applyAlignment="1">
      <alignment horizontal="left" vertical="center"/>
    </xf>
    <xf numFmtId="49" fontId="1" fillId="4" borderId="9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9" fillId="4" borderId="9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49" fontId="1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/>
    </xf>
    <xf numFmtId="164" fontId="4" fillId="2" borderId="9" xfId="0" applyNumberFormat="1" applyFont="1" applyFill="1" applyBorder="1" applyAlignment="1">
      <alignment horizontal="center" vertical="center" wrapText="1"/>
    </xf>
    <xf numFmtId="0" fontId="10" fillId="5" borderId="14" xfId="0" applyFont="1" applyFill="1" applyBorder="1" applyAlignment="1">
      <alignment vertical="center" wrapText="1"/>
    </xf>
    <xf numFmtId="164" fontId="1" fillId="2" borderId="9" xfId="0" applyNumberFormat="1" applyFont="1" applyFill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64" fontId="4" fillId="2" borderId="9" xfId="0" applyNumberFormat="1" applyFont="1" applyFill="1" applyBorder="1" applyAlignment="1">
      <alignment horizontal="center" vertical="center"/>
    </xf>
    <xf numFmtId="165" fontId="4" fillId="2" borderId="9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9" xfId="0" applyFont="1" applyFill="1" applyBorder="1" applyAlignment="1">
      <alignment horizontal="left" vertical="center" wrapText="1"/>
    </xf>
    <xf numFmtId="9" fontId="11" fillId="3" borderId="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right" vertical="center" wrapText="1"/>
    </xf>
    <xf numFmtId="0" fontId="5" fillId="3" borderId="11" xfId="0" applyFont="1" applyFill="1" applyBorder="1" applyAlignment="1">
      <alignment vertical="center"/>
    </xf>
    <xf numFmtId="49" fontId="4" fillId="0" borderId="1" xfId="0" applyNumberFormat="1" applyFont="1" applyBorder="1" applyAlignment="1">
      <alignment horizontal="right" vertical="center" wrapText="1"/>
    </xf>
    <xf numFmtId="0" fontId="3" fillId="0" borderId="2" xfId="0" applyFont="1" applyBorder="1"/>
    <xf numFmtId="0" fontId="3" fillId="0" borderId="3" xfId="0" applyFont="1" applyBorder="1"/>
    <xf numFmtId="49" fontId="4" fillId="0" borderId="6" xfId="0" applyNumberFormat="1" applyFont="1" applyBorder="1" applyAlignment="1">
      <alignment horizontal="right" vertical="center" wrapText="1"/>
    </xf>
    <xf numFmtId="0" fontId="3" fillId="0" borderId="7" xfId="0" applyFont="1" applyBorder="1"/>
    <xf numFmtId="0" fontId="3" fillId="0" borderId="8" xfId="0" applyFont="1" applyBorder="1"/>
    <xf numFmtId="0" fontId="4" fillId="0" borderId="1" xfId="0" applyFont="1" applyBorder="1" applyAlignment="1">
      <alignment horizontal="right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77</xdr:row>
      <xdr:rowOff>438150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00075" y="2527173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55250" y="2446500"/>
            <a:chExt cx="4381500" cy="26670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3155250" y="2446500"/>
              <a:ext cx="4381500" cy="2667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pSpPr/>
          </xdr:nvGrpSpPr>
          <xdr:grpSpPr>
            <a:xfrm>
              <a:off x="3155250" y="2446500"/>
              <a:ext cx="4381500" cy="2667000"/>
              <a:chOff x="3160013" y="2451263"/>
              <a:chExt cx="4371975" cy="2657475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000-000006000000}"/>
                  </a:ext>
                </a:extLst>
              </xdr:cNvPr>
              <xdr:cNvSpPr/>
            </xdr:nvSpPr>
            <xdr:spPr>
              <a:xfrm>
                <a:off x="3160013" y="2451263"/>
                <a:ext cx="4371975" cy="26574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7" name="Shape 7">
                <a:extLst>
                  <a:ext uri="{FF2B5EF4-FFF2-40B4-BE49-F238E27FC236}">
                    <a16:creationId xmlns:a16="http://schemas.microsoft.com/office/drawing/2014/main" id="{00000000-0008-0000-0000-000007000000}"/>
                  </a:ext>
                </a:extLst>
              </xdr:cNvPr>
              <xdr:cNvCxnSpPr/>
            </xdr:nvCxnSpPr>
            <xdr:spPr>
              <a:xfrm>
                <a:off x="3160013" y="2451263"/>
                <a:ext cx="4371975" cy="2657475"/>
              </a:xfrm>
              <a:prstGeom prst="straightConnector1">
                <a:avLst/>
              </a:prstGeom>
              <a:noFill/>
              <a:ln w="9525" cap="flat" cmpd="sng">
                <a:solidFill>
                  <a:srgbClr val="4A7DBA"/>
                </a:solidFill>
                <a:prstDash val="solid"/>
                <a:round/>
                <a:headEnd type="none" w="sm" len="sm"/>
                <a:tailEnd type="triangle" w="med" len="med"/>
              </a:ln>
            </xdr:spPr>
          </xdr:cxnSp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62</xdr:row>
      <xdr:rowOff>190500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600075" y="19789140"/>
          <a:ext cx="4381500" cy="2667000"/>
          <a:chOff x="3155250" y="2446500"/>
          <a:chExt cx="4381500" cy="2667000"/>
        </a:xfrm>
      </xdr:grpSpPr>
      <xdr:grpSp>
        <xdr:nvGrpSpPr>
          <xdr:cNvPr id="8" name="Shape 8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55250" y="2446500"/>
            <a:chExt cx="4381500" cy="26670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/>
          </xdr:nvSpPr>
          <xdr:spPr>
            <a:xfrm>
              <a:off x="3155250" y="2446500"/>
              <a:ext cx="4381500" cy="2667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9" name="Shape 9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GrpSpPr/>
          </xdr:nvGrpSpPr>
          <xdr:grpSpPr>
            <a:xfrm>
              <a:off x="3155250" y="2446500"/>
              <a:ext cx="4381500" cy="2667000"/>
              <a:chOff x="3160013" y="2451263"/>
              <a:chExt cx="4371975" cy="2657475"/>
            </a:xfrm>
          </xdr:grpSpPr>
          <xdr:sp macro="" textlink="">
            <xdr:nvSpPr>
              <xdr:cNvPr id="10" name="Shape 10">
                <a:extLst>
                  <a:ext uri="{FF2B5EF4-FFF2-40B4-BE49-F238E27FC236}">
                    <a16:creationId xmlns:a16="http://schemas.microsoft.com/office/drawing/2014/main" id="{00000000-0008-0000-0100-00000A000000}"/>
                  </a:ext>
                </a:extLst>
              </xdr:cNvPr>
              <xdr:cNvSpPr/>
            </xdr:nvSpPr>
            <xdr:spPr>
              <a:xfrm>
                <a:off x="3160013" y="2451263"/>
                <a:ext cx="4371975" cy="26574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1" name="Shape 11">
                <a:extLst>
                  <a:ext uri="{FF2B5EF4-FFF2-40B4-BE49-F238E27FC236}">
                    <a16:creationId xmlns:a16="http://schemas.microsoft.com/office/drawing/2014/main" id="{00000000-0008-0000-0100-00000B000000}"/>
                  </a:ext>
                </a:extLst>
              </xdr:cNvPr>
              <xdr:cNvCxnSpPr/>
            </xdr:nvCxnSpPr>
            <xdr:spPr>
              <a:xfrm>
                <a:off x="3160013" y="2451263"/>
                <a:ext cx="4371975" cy="2657475"/>
              </a:xfrm>
              <a:prstGeom prst="straightConnector1">
                <a:avLst/>
              </a:prstGeom>
              <a:noFill/>
              <a:ln w="9525" cap="flat" cmpd="sng">
                <a:solidFill>
                  <a:srgbClr val="4A7DBA"/>
                </a:solidFill>
                <a:prstDash val="solid"/>
                <a:round/>
                <a:headEnd type="none" w="sm" len="sm"/>
                <a:tailEnd type="triangle" w="med" len="med"/>
              </a:ln>
            </xdr:spPr>
          </xdr:cxnSp>
        </xdr:grp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5"/>
  <sheetViews>
    <sheetView tabSelected="1" topLeftCell="A15" workbookViewId="0">
      <selection activeCell="C73" sqref="C73"/>
    </sheetView>
  </sheetViews>
  <sheetFormatPr baseColWidth="10" defaultColWidth="12.6640625" defaultRowHeight="15" customHeight="1" x14ac:dyDescent="0.25"/>
  <cols>
    <col min="1" max="1" width="27.77734375" customWidth="1"/>
    <col min="2" max="2" width="32.109375" customWidth="1"/>
    <col min="3" max="3" width="33.33203125" customWidth="1"/>
    <col min="4" max="4" width="38.6640625" customWidth="1"/>
    <col min="5" max="5" width="13.6640625" customWidth="1"/>
    <col min="6" max="6" width="16.109375" customWidth="1"/>
    <col min="7" max="7" width="16.77734375" customWidth="1"/>
    <col min="8" max="8" width="34.33203125" customWidth="1"/>
    <col min="9" max="9" width="10.6640625" customWidth="1"/>
    <col min="10" max="10" width="13.77734375" customWidth="1"/>
    <col min="11" max="26" width="9.109375" customWidth="1"/>
  </cols>
  <sheetData>
    <row r="1" spans="1:26" ht="27.75" customHeight="1" x14ac:dyDescent="0.25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5">
      <c r="A2" s="4"/>
      <c r="B2" s="79" t="s">
        <v>0</v>
      </c>
      <c r="C2" s="72"/>
      <c r="D2" s="72"/>
      <c r="E2" s="72"/>
      <c r="F2" s="72"/>
      <c r="G2" s="73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5">
      <c r="A3" s="4"/>
      <c r="B3" s="6" t="s">
        <v>1</v>
      </c>
      <c r="C3" s="4" t="s">
        <v>2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5">
      <c r="A4" s="4"/>
      <c r="B4" s="9" t="s">
        <v>3</v>
      </c>
      <c r="C4" s="10" t="s">
        <v>4</v>
      </c>
      <c r="D4" s="11"/>
      <c r="E4" s="11"/>
      <c r="F4" s="11"/>
      <c r="G4" s="12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5">
      <c r="A5" s="1"/>
      <c r="B5" s="13"/>
      <c r="C5" s="1"/>
      <c r="D5" s="14"/>
      <c r="E5" s="14"/>
      <c r="F5" s="14"/>
      <c r="G5" s="14"/>
      <c r="H5" s="1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5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5" t="s">
        <v>5</v>
      </c>
      <c r="B7" s="16" t="s">
        <v>6</v>
      </c>
      <c r="C7" s="17" t="s">
        <v>7</v>
      </c>
      <c r="D7" s="17" t="s">
        <v>8</v>
      </c>
      <c r="E7" s="16" t="s">
        <v>9</v>
      </c>
      <c r="F7" s="16" t="s">
        <v>10</v>
      </c>
      <c r="G7" s="16" t="s">
        <v>11</v>
      </c>
      <c r="H7" s="14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7.75" customHeight="1" x14ac:dyDescent="0.25">
      <c r="A8" s="1"/>
      <c r="B8" s="18" t="s">
        <v>12</v>
      </c>
      <c r="C8" s="19" t="s">
        <v>13</v>
      </c>
      <c r="D8" s="20" t="s">
        <v>14</v>
      </c>
      <c r="E8" s="21">
        <f>IF(C8="Simple",1,IF(C8="Intermedio",2,IF(C8="Complejo",3,"error")))</f>
        <v>3</v>
      </c>
      <c r="F8" s="22">
        <v>1</v>
      </c>
      <c r="G8" s="21">
        <f t="shared" ref="G8:G11" si="0">E8*F8</f>
        <v>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5" customHeight="1" x14ac:dyDescent="0.25">
      <c r="A9" s="1"/>
      <c r="B9" s="18" t="s">
        <v>15</v>
      </c>
      <c r="C9" s="19" t="s">
        <v>13</v>
      </c>
      <c r="D9" s="23" t="s">
        <v>16</v>
      </c>
      <c r="E9" s="21">
        <f t="shared" ref="E9:E11" si="1">IF(C9="Simple",1,IF(C9="Intermedio",2,IF(C9="Complejo",3,"error")))</f>
        <v>3</v>
      </c>
      <c r="F9" s="22">
        <v>3</v>
      </c>
      <c r="G9" s="21">
        <f t="shared" si="0"/>
        <v>9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5">
      <c r="A10" s="1"/>
      <c r="B10" s="18" t="s">
        <v>17</v>
      </c>
      <c r="C10" s="19" t="s">
        <v>13</v>
      </c>
      <c r="D10" s="23" t="s">
        <v>18</v>
      </c>
      <c r="E10" s="21">
        <f t="shared" si="1"/>
        <v>3</v>
      </c>
      <c r="F10" s="22">
        <v>1</v>
      </c>
      <c r="G10" s="21">
        <f t="shared" si="0"/>
        <v>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5">
      <c r="A11" s="1"/>
      <c r="B11" s="18" t="s">
        <v>19</v>
      </c>
      <c r="C11" s="19" t="s">
        <v>20</v>
      </c>
      <c r="D11" s="23" t="s">
        <v>21</v>
      </c>
      <c r="E11" s="21">
        <f t="shared" si="1"/>
        <v>1</v>
      </c>
      <c r="F11" s="22">
        <v>1</v>
      </c>
      <c r="G11" s="21">
        <f t="shared" si="0"/>
        <v>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5">
      <c r="A12" s="1"/>
      <c r="B12" s="24"/>
      <c r="C12" s="71" t="s">
        <v>22</v>
      </c>
      <c r="D12" s="72"/>
      <c r="E12" s="72"/>
      <c r="F12" s="73"/>
      <c r="G12" s="26">
        <f>SUM(G8:G11)</f>
        <v>16</v>
      </c>
      <c r="H12" s="1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5">
      <c r="A13" s="1"/>
      <c r="B13" s="15"/>
      <c r="C13" s="27" t="s">
        <v>23</v>
      </c>
      <c r="D13" s="3"/>
      <c r="E13" s="3"/>
      <c r="F13" s="3"/>
      <c r="G13" s="28"/>
      <c r="H13" s="1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5">
      <c r="A14" s="1"/>
      <c r="B14" s="15"/>
      <c r="C14" s="29"/>
      <c r="D14" s="29"/>
      <c r="E14" s="30"/>
      <c r="F14" s="15"/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.75" customHeight="1" x14ac:dyDescent="0.25">
      <c r="A15" s="15" t="s">
        <v>24</v>
      </c>
      <c r="B15" s="16" t="s">
        <v>25</v>
      </c>
      <c r="C15" s="16" t="s">
        <v>26</v>
      </c>
      <c r="D15" s="17" t="s">
        <v>27</v>
      </c>
      <c r="E15" s="17" t="s">
        <v>28</v>
      </c>
      <c r="F15" s="16" t="s">
        <v>9</v>
      </c>
      <c r="G15" s="14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31"/>
      <c r="U15" s="1"/>
      <c r="V15" s="1"/>
      <c r="W15" s="1"/>
      <c r="X15" s="1"/>
      <c r="Y15" s="1"/>
      <c r="Z15" s="1"/>
    </row>
    <row r="16" spans="1:26" ht="27.75" customHeight="1" x14ac:dyDescent="0.25">
      <c r="A16" s="1"/>
      <c r="B16" s="18" t="s">
        <v>29</v>
      </c>
      <c r="C16" s="32" t="s">
        <v>30</v>
      </c>
      <c r="D16" s="32">
        <v>3</v>
      </c>
      <c r="E16" s="21" t="str">
        <f t="shared" ref="E16:E17" si="2">IF($D16&gt;0,IF($D16&lt;=3,"Simple",IF(AND($D16&gt;3,$D16&lt;7),"Intermedio",IF($D16&gt;=7,"Complejo","error"))),"-")</f>
        <v>Simple</v>
      </c>
      <c r="F16" s="21">
        <f t="shared" ref="F16:F17" si="3">IF($D16&gt;0,IF($D16&lt;=3,5,IF(AND($D16&gt;3,$D16&lt;7),10,IF($D16&gt;=7,15,"error"))),0)</f>
        <v>5</v>
      </c>
      <c r="G16" s="1"/>
      <c r="H16" s="1"/>
      <c r="I16" s="1"/>
      <c r="J16" s="1"/>
      <c r="K16" s="31"/>
      <c r="L16" s="1"/>
      <c r="M16" s="1"/>
      <c r="N16" s="1"/>
      <c r="O16" s="1"/>
      <c r="P16" s="1"/>
      <c r="Q16" s="1"/>
      <c r="R16" s="1"/>
      <c r="S16" s="1"/>
      <c r="T16" s="31"/>
      <c r="U16" s="1"/>
      <c r="V16" s="1"/>
      <c r="W16" s="1"/>
      <c r="X16" s="1"/>
      <c r="Y16" s="1"/>
      <c r="Z16" s="1"/>
    </row>
    <row r="17" spans="1:26" ht="27.75" customHeight="1" x14ac:dyDescent="0.25">
      <c r="A17" s="1"/>
      <c r="B17" s="18" t="s">
        <v>31</v>
      </c>
      <c r="C17" s="32" t="s">
        <v>32</v>
      </c>
      <c r="D17" s="32">
        <v>6</v>
      </c>
      <c r="E17" s="21" t="str">
        <f t="shared" si="2"/>
        <v>Intermedio</v>
      </c>
      <c r="F17" s="21">
        <f t="shared" si="3"/>
        <v>10</v>
      </c>
      <c r="G17" s="1"/>
      <c r="H17" s="1"/>
      <c r="I17" s="1"/>
      <c r="J17" s="1"/>
      <c r="K17" s="31"/>
      <c r="L17" s="1"/>
      <c r="M17" s="1"/>
      <c r="N17" s="1"/>
      <c r="O17" s="1"/>
      <c r="P17" s="1"/>
      <c r="Q17" s="1"/>
      <c r="R17" s="1"/>
      <c r="S17" s="1"/>
      <c r="T17" s="31"/>
      <c r="U17" s="1"/>
      <c r="V17" s="1"/>
      <c r="W17" s="1"/>
      <c r="X17" s="1"/>
      <c r="Y17" s="1"/>
      <c r="Z17" s="1"/>
    </row>
    <row r="18" spans="1:26" ht="27.75" customHeight="1" x14ac:dyDescent="0.25">
      <c r="A18" s="1"/>
      <c r="B18" s="33" t="s">
        <v>33</v>
      </c>
      <c r="C18" s="34" t="s">
        <v>32</v>
      </c>
      <c r="D18" s="35">
        <v>6</v>
      </c>
      <c r="E18" s="36" t="str">
        <f t="shared" ref="E18:E22" si="4">IF($D18&gt;0,IF($D18&lt;=3,"Simple",IF(AND($D18&gt;3,$D18&lt;7),"Intermedio",IF($D18&gt;=7,"Complejo","error"))),"-")</f>
        <v>Intermedio</v>
      </c>
      <c r="F18" s="21">
        <f t="shared" ref="F18:F19" si="5">IF($D18&gt;0,IF($D18&lt;=3,5,IF(AND($D18&gt;3,$D18&lt;7),10,IF($D18&gt;=7,15,"error"))),0)</f>
        <v>10</v>
      </c>
      <c r="G18" s="1"/>
      <c r="H18" s="1"/>
      <c r="I18" s="1"/>
      <c r="J18" s="1"/>
      <c r="K18" s="31"/>
      <c r="L18" s="1"/>
      <c r="M18" s="1"/>
      <c r="N18" s="1"/>
      <c r="O18" s="1"/>
      <c r="P18" s="1"/>
      <c r="Q18" s="1"/>
      <c r="R18" s="1"/>
      <c r="S18" s="1"/>
      <c r="T18" s="31"/>
      <c r="U18" s="1"/>
      <c r="V18" s="1"/>
      <c r="W18" s="1"/>
      <c r="X18" s="1"/>
      <c r="Y18" s="1"/>
      <c r="Z18" s="1"/>
    </row>
    <row r="19" spans="1:26" ht="27.75" customHeight="1" x14ac:dyDescent="0.25">
      <c r="A19" s="1"/>
      <c r="B19" s="33" t="s">
        <v>34</v>
      </c>
      <c r="C19" s="34" t="s">
        <v>35</v>
      </c>
      <c r="D19" s="35">
        <v>3</v>
      </c>
      <c r="E19" s="36" t="str">
        <f t="shared" si="4"/>
        <v>Simple</v>
      </c>
      <c r="F19" s="21">
        <f t="shared" si="5"/>
        <v>5</v>
      </c>
      <c r="G19" s="1"/>
      <c r="H19" s="1"/>
      <c r="I19" s="1"/>
      <c r="J19" s="1"/>
      <c r="K19" s="31"/>
      <c r="L19" s="1"/>
      <c r="M19" s="1"/>
      <c r="N19" s="1"/>
      <c r="O19" s="1"/>
      <c r="P19" s="1"/>
      <c r="Q19" s="1"/>
      <c r="R19" s="1"/>
      <c r="S19" s="1"/>
      <c r="T19" s="31"/>
      <c r="U19" s="1"/>
      <c r="V19" s="1"/>
      <c r="W19" s="1"/>
      <c r="X19" s="1"/>
      <c r="Y19" s="1"/>
      <c r="Z19" s="1"/>
    </row>
    <row r="20" spans="1:26" ht="27.75" customHeight="1" x14ac:dyDescent="0.25">
      <c r="A20" s="1"/>
      <c r="B20" s="33" t="s">
        <v>36</v>
      </c>
      <c r="C20" s="34" t="s">
        <v>37</v>
      </c>
      <c r="D20" s="35">
        <v>3</v>
      </c>
      <c r="E20" s="36" t="str">
        <f t="shared" si="4"/>
        <v>Simple</v>
      </c>
      <c r="F20" s="21">
        <f>IF($D20&gt;0,IF($D20&lt;=3,5,IF(AND($D20&gt;3,$D19&lt;7),10,IF($D20&gt;=7,15,"error"))),0)</f>
        <v>5</v>
      </c>
      <c r="G20" s="1"/>
      <c r="H20" s="1"/>
      <c r="I20" s="1"/>
      <c r="J20" s="1"/>
      <c r="K20" s="31"/>
      <c r="L20" s="1"/>
      <c r="M20" s="1"/>
      <c r="N20" s="1"/>
      <c r="O20" s="1"/>
      <c r="P20" s="1"/>
      <c r="Q20" s="1"/>
      <c r="R20" s="1"/>
      <c r="S20" s="1"/>
      <c r="T20" s="31"/>
      <c r="U20" s="1"/>
      <c r="V20" s="1"/>
      <c r="W20" s="1"/>
      <c r="X20" s="1"/>
      <c r="Y20" s="1"/>
      <c r="Z20" s="1"/>
    </row>
    <row r="21" spans="1:26" ht="27.75" customHeight="1" x14ac:dyDescent="0.25">
      <c r="A21" s="1"/>
      <c r="B21" s="33" t="s">
        <v>38</v>
      </c>
      <c r="C21" s="34" t="s">
        <v>39</v>
      </c>
      <c r="D21" s="35">
        <v>13</v>
      </c>
      <c r="E21" s="36" t="str">
        <f t="shared" si="4"/>
        <v>Complejo</v>
      </c>
      <c r="F21" s="21">
        <f>IF($D21&gt;0,IF($D21&lt;=3,5,IF(AND($D21&gt;3,$D19&lt;7),10,IF($D21&gt;=7,15,"error"))),0)</f>
        <v>10</v>
      </c>
      <c r="G21" s="1"/>
      <c r="H21" s="1"/>
      <c r="I21" s="1"/>
      <c r="J21" s="1"/>
      <c r="K21" s="31"/>
      <c r="L21" s="1"/>
      <c r="M21" s="1"/>
      <c r="N21" s="1"/>
      <c r="O21" s="1"/>
      <c r="P21" s="1"/>
      <c r="Q21" s="1"/>
      <c r="R21" s="1"/>
      <c r="S21" s="1"/>
      <c r="T21" s="31"/>
      <c r="U21" s="1"/>
      <c r="V21" s="1"/>
      <c r="W21" s="1"/>
      <c r="X21" s="1"/>
      <c r="Y21" s="1"/>
      <c r="Z21" s="1"/>
    </row>
    <row r="22" spans="1:26" ht="27.75" customHeight="1" x14ac:dyDescent="0.25">
      <c r="A22" s="1"/>
      <c r="B22" s="33" t="s">
        <v>40</v>
      </c>
      <c r="C22" s="34" t="s">
        <v>41</v>
      </c>
      <c r="D22" s="35">
        <v>3</v>
      </c>
      <c r="E22" s="36" t="str">
        <f t="shared" si="4"/>
        <v>Simple</v>
      </c>
      <c r="F22" s="21">
        <f>IF($D22&gt;0,IF($D22&lt;=3,5,IF(AND($D22&gt;3,$D22&lt;7),10,IF($D22&gt;=7,15,"error"))),0)</f>
        <v>5</v>
      </c>
      <c r="G22" s="1"/>
      <c r="H22" s="1"/>
      <c r="I22" s="1"/>
      <c r="J22" s="1"/>
      <c r="K22" s="31"/>
      <c r="L22" s="1"/>
      <c r="M22" s="1"/>
      <c r="N22" s="1"/>
      <c r="O22" s="1"/>
      <c r="P22" s="1"/>
      <c r="Q22" s="1"/>
      <c r="R22" s="1"/>
      <c r="S22" s="1"/>
      <c r="T22" s="31"/>
      <c r="U22" s="1"/>
      <c r="V22" s="1"/>
      <c r="W22" s="1"/>
      <c r="X22" s="1"/>
      <c r="Y22" s="1"/>
      <c r="Z22" s="1"/>
    </row>
    <row r="23" spans="1:26" ht="27.75" customHeight="1" x14ac:dyDescent="0.25">
      <c r="A23" s="1"/>
      <c r="B23" s="33" t="s">
        <v>42</v>
      </c>
      <c r="C23" s="34" t="s">
        <v>41</v>
      </c>
      <c r="D23" s="35">
        <v>2</v>
      </c>
      <c r="E23" s="36" t="s">
        <v>20</v>
      </c>
      <c r="F23" s="21">
        <v>5</v>
      </c>
      <c r="G23" s="1"/>
      <c r="H23" s="1"/>
      <c r="I23" s="1"/>
      <c r="J23" s="1"/>
      <c r="K23" s="31"/>
      <c r="L23" s="1"/>
      <c r="M23" s="1"/>
      <c r="N23" s="1"/>
      <c r="O23" s="1"/>
      <c r="P23" s="1"/>
      <c r="Q23" s="1"/>
      <c r="R23" s="1"/>
      <c r="S23" s="1"/>
      <c r="T23" s="31"/>
      <c r="U23" s="1"/>
      <c r="V23" s="1"/>
      <c r="W23" s="1"/>
      <c r="X23" s="1"/>
      <c r="Y23" s="1"/>
      <c r="Z23" s="1"/>
    </row>
    <row r="24" spans="1:26" ht="27.75" customHeight="1" x14ac:dyDescent="0.25">
      <c r="A24" s="1"/>
      <c r="B24" s="33" t="s">
        <v>43</v>
      </c>
      <c r="C24" s="34" t="s">
        <v>41</v>
      </c>
      <c r="D24" s="35">
        <v>2</v>
      </c>
      <c r="E24" s="36" t="s">
        <v>20</v>
      </c>
      <c r="F24" s="21">
        <v>5</v>
      </c>
      <c r="G24" s="1"/>
      <c r="H24" s="1"/>
      <c r="I24" s="1"/>
      <c r="J24" s="1"/>
      <c r="K24" s="31"/>
      <c r="L24" s="1"/>
      <c r="M24" s="1"/>
      <c r="N24" s="1"/>
      <c r="O24" s="1"/>
      <c r="P24" s="1"/>
      <c r="Q24" s="1"/>
      <c r="R24" s="1"/>
      <c r="S24" s="1"/>
      <c r="T24" s="31"/>
      <c r="U24" s="1"/>
      <c r="V24" s="1"/>
      <c r="W24" s="1"/>
      <c r="X24" s="1"/>
      <c r="Y24" s="1"/>
      <c r="Z24" s="1"/>
    </row>
    <row r="25" spans="1:26" ht="27.75" customHeight="1" x14ac:dyDescent="0.25">
      <c r="A25" s="1"/>
      <c r="B25" s="33" t="s">
        <v>44</v>
      </c>
      <c r="C25" s="34" t="s">
        <v>41</v>
      </c>
      <c r="D25" s="35">
        <v>13</v>
      </c>
      <c r="E25" s="36" t="s">
        <v>13</v>
      </c>
      <c r="F25" s="21">
        <v>10</v>
      </c>
      <c r="G25" s="1"/>
      <c r="H25" s="1"/>
      <c r="I25" s="1"/>
      <c r="J25" s="1"/>
      <c r="K25" s="31"/>
      <c r="L25" s="1"/>
      <c r="M25" s="1"/>
      <c r="N25" s="1"/>
      <c r="O25" s="1"/>
      <c r="P25" s="1"/>
      <c r="Q25" s="1"/>
      <c r="R25" s="1"/>
      <c r="S25" s="1"/>
      <c r="T25" s="31"/>
      <c r="U25" s="1"/>
      <c r="V25" s="1"/>
      <c r="W25" s="1"/>
      <c r="X25" s="1"/>
      <c r="Y25" s="1"/>
      <c r="Z25" s="1"/>
    </row>
    <row r="26" spans="1:26" ht="27.75" customHeight="1" x14ac:dyDescent="0.25">
      <c r="A26" s="1"/>
      <c r="B26" s="33" t="s">
        <v>45</v>
      </c>
      <c r="C26" s="34" t="s">
        <v>41</v>
      </c>
      <c r="D26" s="35">
        <v>3</v>
      </c>
      <c r="E26" s="36" t="s">
        <v>20</v>
      </c>
      <c r="F26" s="21">
        <v>5</v>
      </c>
      <c r="G26" s="1"/>
      <c r="H26" s="1"/>
      <c r="I26" s="1"/>
      <c r="J26" s="1"/>
      <c r="K26" s="31"/>
      <c r="L26" s="1"/>
      <c r="M26" s="1"/>
      <c r="N26" s="1"/>
      <c r="O26" s="1"/>
      <c r="P26" s="1"/>
      <c r="Q26" s="1"/>
      <c r="R26" s="1"/>
      <c r="S26" s="1"/>
      <c r="T26" s="31"/>
      <c r="U26" s="1"/>
      <c r="V26" s="1"/>
      <c r="W26" s="1"/>
      <c r="X26" s="1"/>
      <c r="Y26" s="1"/>
      <c r="Z26" s="1"/>
    </row>
    <row r="27" spans="1:26" ht="27.75" customHeight="1" x14ac:dyDescent="0.25">
      <c r="A27" s="1"/>
      <c r="B27" s="33" t="s">
        <v>46</v>
      </c>
      <c r="C27" s="34" t="s">
        <v>41</v>
      </c>
      <c r="D27" s="35">
        <v>3</v>
      </c>
      <c r="E27" s="36" t="s">
        <v>20</v>
      </c>
      <c r="F27" s="21">
        <v>5</v>
      </c>
      <c r="G27" s="1"/>
      <c r="H27" s="1"/>
      <c r="I27" s="1"/>
      <c r="J27" s="1"/>
      <c r="K27" s="31"/>
      <c r="L27" s="1"/>
      <c r="M27" s="1"/>
      <c r="N27" s="1"/>
      <c r="O27" s="1"/>
      <c r="P27" s="1"/>
      <c r="Q27" s="1"/>
      <c r="R27" s="1"/>
      <c r="S27" s="1"/>
      <c r="T27" s="31"/>
      <c r="U27" s="1"/>
      <c r="V27" s="1"/>
      <c r="W27" s="1"/>
      <c r="X27" s="1"/>
      <c r="Y27" s="1"/>
      <c r="Z27" s="1"/>
    </row>
    <row r="28" spans="1:26" ht="27.75" customHeight="1" x14ac:dyDescent="0.25">
      <c r="A28" s="1"/>
      <c r="B28" s="33" t="s">
        <v>47</v>
      </c>
      <c r="C28" s="34" t="s">
        <v>41</v>
      </c>
      <c r="D28" s="35">
        <v>4</v>
      </c>
      <c r="E28" s="36" t="s">
        <v>48</v>
      </c>
      <c r="F28" s="21">
        <v>10</v>
      </c>
      <c r="G28" s="1"/>
      <c r="H28" s="1"/>
      <c r="I28" s="1"/>
      <c r="J28" s="1"/>
      <c r="K28" s="31"/>
      <c r="L28" s="1"/>
      <c r="M28" s="1"/>
      <c r="N28" s="1"/>
      <c r="O28" s="1"/>
      <c r="P28" s="1"/>
      <c r="Q28" s="1"/>
      <c r="R28" s="1"/>
      <c r="S28" s="1"/>
      <c r="T28" s="31"/>
      <c r="U28" s="1"/>
      <c r="V28" s="1"/>
      <c r="W28" s="1"/>
      <c r="X28" s="1"/>
      <c r="Y28" s="1"/>
      <c r="Z28" s="1"/>
    </row>
    <row r="29" spans="1:26" ht="27.75" customHeight="1" x14ac:dyDescent="0.25">
      <c r="A29" s="1"/>
      <c r="B29" s="33" t="s">
        <v>49</v>
      </c>
      <c r="C29" s="34" t="s">
        <v>41</v>
      </c>
      <c r="D29" s="35">
        <v>3</v>
      </c>
      <c r="E29" s="36" t="s">
        <v>20</v>
      </c>
      <c r="F29" s="21">
        <v>5</v>
      </c>
      <c r="G29" s="1"/>
      <c r="H29" s="1"/>
      <c r="I29" s="1"/>
      <c r="J29" s="1"/>
      <c r="K29" s="31"/>
      <c r="L29" s="1"/>
      <c r="M29" s="1"/>
      <c r="N29" s="1"/>
      <c r="O29" s="1"/>
      <c r="P29" s="1"/>
      <c r="Q29" s="1"/>
      <c r="R29" s="1"/>
      <c r="S29" s="1"/>
      <c r="T29" s="31"/>
      <c r="U29" s="1"/>
      <c r="V29" s="1"/>
      <c r="W29" s="1"/>
      <c r="X29" s="1"/>
      <c r="Y29" s="1"/>
      <c r="Z29" s="1"/>
    </row>
    <row r="30" spans="1:26" ht="27.75" customHeight="1" x14ac:dyDescent="0.25">
      <c r="A30" s="1"/>
      <c r="B30" s="33" t="s">
        <v>50</v>
      </c>
      <c r="C30" s="34" t="s">
        <v>41</v>
      </c>
      <c r="D30" s="35">
        <v>3</v>
      </c>
      <c r="E30" s="36" t="s">
        <v>20</v>
      </c>
      <c r="F30" s="21">
        <v>5</v>
      </c>
      <c r="G30" s="1"/>
      <c r="H30" s="1"/>
      <c r="I30" s="1"/>
      <c r="J30" s="1"/>
      <c r="K30" s="31"/>
      <c r="L30" s="1"/>
      <c r="M30" s="1"/>
      <c r="N30" s="1"/>
      <c r="O30" s="1"/>
      <c r="P30" s="1"/>
      <c r="Q30" s="1"/>
      <c r="R30" s="1"/>
      <c r="S30" s="1"/>
      <c r="T30" s="31"/>
      <c r="U30" s="1"/>
      <c r="V30" s="1"/>
      <c r="W30" s="1"/>
      <c r="X30" s="1"/>
      <c r="Y30" s="1"/>
      <c r="Z30" s="1"/>
    </row>
    <row r="31" spans="1:26" ht="27.75" customHeight="1" x14ac:dyDescent="0.25">
      <c r="A31" s="1"/>
      <c r="B31" s="33" t="s">
        <v>51</v>
      </c>
      <c r="C31" s="34" t="s">
        <v>41</v>
      </c>
      <c r="D31" s="35">
        <v>3</v>
      </c>
      <c r="E31" s="36" t="s">
        <v>20</v>
      </c>
      <c r="F31" s="21">
        <v>5</v>
      </c>
      <c r="G31" s="1"/>
      <c r="H31" s="1"/>
      <c r="I31" s="1"/>
      <c r="J31" s="1"/>
      <c r="K31" s="31"/>
      <c r="L31" s="1"/>
      <c r="M31" s="1"/>
      <c r="N31" s="1"/>
      <c r="O31" s="1"/>
      <c r="P31" s="1"/>
      <c r="Q31" s="1"/>
      <c r="R31" s="1"/>
      <c r="S31" s="1"/>
      <c r="T31" s="31"/>
      <c r="U31" s="1"/>
      <c r="V31" s="1"/>
      <c r="W31" s="1"/>
      <c r="X31" s="1"/>
      <c r="Y31" s="1"/>
      <c r="Z31" s="1"/>
    </row>
    <row r="32" spans="1:26" ht="27.75" customHeight="1" x14ac:dyDescent="0.25">
      <c r="A32" s="1"/>
      <c r="B32" s="33" t="s">
        <v>52</v>
      </c>
      <c r="C32" s="34" t="s">
        <v>41</v>
      </c>
      <c r="D32" s="35">
        <v>3</v>
      </c>
      <c r="E32" s="36" t="s">
        <v>20</v>
      </c>
      <c r="F32" s="21">
        <v>5</v>
      </c>
      <c r="G32" s="1"/>
      <c r="H32" s="1"/>
      <c r="I32" s="1"/>
      <c r="J32" s="1"/>
      <c r="K32" s="31"/>
      <c r="L32" s="1"/>
      <c r="M32" s="1"/>
      <c r="N32" s="1"/>
      <c r="O32" s="1"/>
      <c r="P32" s="1"/>
      <c r="Q32" s="1"/>
      <c r="R32" s="1"/>
      <c r="S32" s="1"/>
      <c r="T32" s="31"/>
      <c r="U32" s="1"/>
      <c r="V32" s="1"/>
      <c r="W32" s="1"/>
      <c r="X32" s="1"/>
      <c r="Y32" s="1"/>
      <c r="Z32" s="1"/>
    </row>
    <row r="33" spans="1:26" ht="27.75" customHeight="1" x14ac:dyDescent="0.25">
      <c r="A33" s="1"/>
      <c r="B33" s="33" t="s">
        <v>53</v>
      </c>
      <c r="C33" s="34" t="s">
        <v>41</v>
      </c>
      <c r="D33" s="35">
        <v>3</v>
      </c>
      <c r="E33" s="36" t="s">
        <v>20</v>
      </c>
      <c r="F33" s="21">
        <v>5</v>
      </c>
      <c r="G33" s="1"/>
      <c r="H33" s="1"/>
      <c r="I33" s="1"/>
      <c r="J33" s="1"/>
      <c r="K33" s="31"/>
      <c r="L33" s="1"/>
      <c r="M33" s="1"/>
      <c r="N33" s="1"/>
      <c r="O33" s="1"/>
      <c r="P33" s="1"/>
      <c r="Q33" s="1"/>
      <c r="R33" s="1"/>
      <c r="S33" s="1"/>
      <c r="T33" s="31"/>
      <c r="U33" s="1"/>
      <c r="V33" s="1"/>
      <c r="W33" s="1"/>
      <c r="X33" s="1"/>
      <c r="Y33" s="1"/>
      <c r="Z33" s="1"/>
    </row>
    <row r="34" spans="1:26" ht="27.75" customHeight="1" x14ac:dyDescent="0.25">
      <c r="A34" s="1"/>
      <c r="B34" s="33" t="s">
        <v>54</v>
      </c>
      <c r="C34" s="34" t="s">
        <v>41</v>
      </c>
      <c r="D34" s="35">
        <v>3</v>
      </c>
      <c r="E34" s="36" t="s">
        <v>20</v>
      </c>
      <c r="F34" s="21">
        <v>5</v>
      </c>
      <c r="G34" s="1"/>
      <c r="H34" s="1"/>
      <c r="I34" s="1"/>
      <c r="J34" s="1"/>
      <c r="K34" s="31"/>
      <c r="L34" s="1"/>
      <c r="M34" s="1"/>
      <c r="N34" s="1"/>
      <c r="O34" s="1"/>
      <c r="P34" s="1"/>
      <c r="Q34" s="1"/>
      <c r="R34" s="1"/>
      <c r="S34" s="1"/>
      <c r="T34" s="31"/>
      <c r="U34" s="1"/>
      <c r="V34" s="1"/>
      <c r="W34" s="1"/>
      <c r="X34" s="1"/>
      <c r="Y34" s="1"/>
      <c r="Z34" s="1"/>
    </row>
    <row r="35" spans="1:26" ht="27.75" customHeight="1" x14ac:dyDescent="0.25">
      <c r="A35" s="1"/>
      <c r="B35" s="33" t="s">
        <v>55</v>
      </c>
      <c r="C35" s="34" t="s">
        <v>41</v>
      </c>
      <c r="D35" s="35">
        <v>5</v>
      </c>
      <c r="E35" s="36" t="s">
        <v>48</v>
      </c>
      <c r="F35" s="21">
        <v>10</v>
      </c>
      <c r="G35" s="1"/>
      <c r="H35" s="1"/>
      <c r="I35" s="1"/>
      <c r="J35" s="1"/>
      <c r="K35" s="31"/>
      <c r="L35" s="1"/>
      <c r="M35" s="1"/>
      <c r="N35" s="1"/>
      <c r="O35" s="1"/>
      <c r="P35" s="1"/>
      <c r="Q35" s="1"/>
      <c r="R35" s="1"/>
      <c r="S35" s="1"/>
      <c r="T35" s="31"/>
      <c r="U35" s="1"/>
      <c r="V35" s="1"/>
      <c r="W35" s="1"/>
      <c r="X35" s="1"/>
      <c r="Y35" s="1"/>
      <c r="Z35" s="1"/>
    </row>
    <row r="36" spans="1:26" ht="27.75" customHeight="1" x14ac:dyDescent="0.25">
      <c r="A36" s="1"/>
      <c r="B36" s="33" t="s">
        <v>56</v>
      </c>
      <c r="C36" s="34" t="s">
        <v>41</v>
      </c>
      <c r="D36" s="35">
        <v>5</v>
      </c>
      <c r="E36" s="36" t="s">
        <v>48</v>
      </c>
      <c r="F36" s="21">
        <v>10</v>
      </c>
      <c r="G36" s="1"/>
      <c r="H36" s="1"/>
      <c r="I36" s="1"/>
      <c r="J36" s="1"/>
      <c r="K36" s="31"/>
      <c r="L36" s="1"/>
      <c r="M36" s="1"/>
      <c r="N36" s="1"/>
      <c r="O36" s="1"/>
      <c r="P36" s="1"/>
      <c r="Q36" s="1"/>
      <c r="R36" s="1"/>
      <c r="S36" s="1"/>
      <c r="T36" s="31"/>
      <c r="U36" s="1"/>
      <c r="V36" s="1"/>
      <c r="W36" s="1"/>
      <c r="X36" s="1"/>
      <c r="Y36" s="1"/>
      <c r="Z36" s="1"/>
    </row>
    <row r="37" spans="1:26" ht="27.75" customHeight="1" x14ac:dyDescent="0.25">
      <c r="A37" s="1"/>
      <c r="B37" s="37"/>
      <c r="C37" s="74" t="s">
        <v>57</v>
      </c>
      <c r="D37" s="75"/>
      <c r="E37" s="76"/>
      <c r="F37" s="38">
        <f>SUM(F16:F36)</f>
        <v>140</v>
      </c>
      <c r="G37" s="1"/>
      <c r="H37" s="15"/>
      <c r="I37" s="1"/>
      <c r="J37" s="1"/>
      <c r="K37" s="3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5">
      <c r="A38" s="1"/>
      <c r="B38" s="1"/>
      <c r="C38" s="1"/>
      <c r="D38" s="2"/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5">
      <c r="A39" s="1"/>
      <c r="B39" s="1"/>
      <c r="C39" s="1"/>
      <c r="D39" s="2"/>
      <c r="E39" s="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5">
      <c r="A40" s="15" t="s">
        <v>58</v>
      </c>
      <c r="B40" s="39"/>
      <c r="C40" s="71" t="s">
        <v>59</v>
      </c>
      <c r="D40" s="72"/>
      <c r="E40" s="73"/>
      <c r="F40" s="26">
        <f>G12+F37</f>
        <v>156</v>
      </c>
      <c r="G40" s="1"/>
      <c r="H40" s="1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5">
      <c r="A41" s="1"/>
      <c r="B41" s="1"/>
      <c r="C41" s="1"/>
      <c r="D41" s="2"/>
      <c r="E41" s="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5">
      <c r="A42" s="1"/>
      <c r="B42" s="3"/>
      <c r="C42" s="1"/>
      <c r="D42" s="2"/>
      <c r="E42" s="3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5">
      <c r="A43" s="15" t="s">
        <v>60</v>
      </c>
      <c r="B43" s="17" t="s">
        <v>61</v>
      </c>
      <c r="C43" s="17" t="s">
        <v>62</v>
      </c>
      <c r="D43" s="16" t="s">
        <v>63</v>
      </c>
      <c r="E43" s="16" t="s">
        <v>9</v>
      </c>
      <c r="F43" s="16" t="s">
        <v>64</v>
      </c>
      <c r="G43" s="16" t="s">
        <v>65</v>
      </c>
      <c r="H43" s="1" t="s">
        <v>66</v>
      </c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27.75" customHeight="1" x14ac:dyDescent="0.25">
      <c r="A44" s="1"/>
      <c r="B44" s="40" t="s">
        <v>67</v>
      </c>
      <c r="C44" s="40" t="s">
        <v>68</v>
      </c>
      <c r="D44" s="41" t="s">
        <v>69</v>
      </c>
      <c r="E44" s="42" t="s">
        <v>70</v>
      </c>
      <c r="F44" s="22">
        <v>0</v>
      </c>
      <c r="G44" s="43">
        <f t="shared" ref="G44:G56" si="6">E44*F44</f>
        <v>0</v>
      </c>
      <c r="H44" s="44" t="s">
        <v>71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40" t="s">
        <v>72</v>
      </c>
      <c r="C45" s="40" t="s">
        <v>68</v>
      </c>
      <c r="D45" s="41" t="s">
        <v>69</v>
      </c>
      <c r="E45" s="43">
        <v>2</v>
      </c>
      <c r="F45" s="22">
        <v>4</v>
      </c>
      <c r="G45" s="43">
        <f t="shared" si="6"/>
        <v>8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7.75" customHeight="1" x14ac:dyDescent="0.25">
      <c r="A46" s="1"/>
      <c r="B46" s="40" t="s">
        <v>73</v>
      </c>
      <c r="C46" s="40" t="s">
        <v>68</v>
      </c>
      <c r="D46" s="41" t="s">
        <v>69</v>
      </c>
      <c r="E46" s="43">
        <v>1</v>
      </c>
      <c r="F46" s="22">
        <v>5</v>
      </c>
      <c r="G46" s="43">
        <f t="shared" si="6"/>
        <v>5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40" t="s">
        <v>74</v>
      </c>
      <c r="C47" s="40" t="s">
        <v>68</v>
      </c>
      <c r="D47" s="41" t="s">
        <v>69</v>
      </c>
      <c r="E47" s="43">
        <v>1</v>
      </c>
      <c r="F47" s="22">
        <v>5</v>
      </c>
      <c r="G47" s="43">
        <f t="shared" si="6"/>
        <v>5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5">
      <c r="A48" s="1"/>
      <c r="B48" s="40" t="s">
        <v>75</v>
      </c>
      <c r="C48" s="40" t="s">
        <v>68</v>
      </c>
      <c r="D48" s="41" t="s">
        <v>69</v>
      </c>
      <c r="E48" s="42">
        <v>1</v>
      </c>
      <c r="F48" s="22">
        <v>5</v>
      </c>
      <c r="G48" s="43">
        <f t="shared" si="6"/>
        <v>5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5">
      <c r="A49" s="1"/>
      <c r="B49" s="40" t="s">
        <v>76</v>
      </c>
      <c r="C49" s="40" t="s">
        <v>68</v>
      </c>
      <c r="D49" s="41" t="s">
        <v>69</v>
      </c>
      <c r="E49" s="42">
        <v>0.5</v>
      </c>
      <c r="F49" s="22">
        <v>3</v>
      </c>
      <c r="G49" s="43">
        <f t="shared" si="6"/>
        <v>1.5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5">
      <c r="A50" s="1"/>
      <c r="B50" s="40" t="s">
        <v>77</v>
      </c>
      <c r="C50" s="40" t="s">
        <v>68</v>
      </c>
      <c r="D50" s="41" t="s">
        <v>69</v>
      </c>
      <c r="E50" s="42">
        <v>0.5</v>
      </c>
      <c r="F50" s="22">
        <v>3</v>
      </c>
      <c r="G50" s="43">
        <f t="shared" si="6"/>
        <v>1.5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7.75" customHeight="1" x14ac:dyDescent="0.25">
      <c r="A51" s="1"/>
      <c r="B51" s="40" t="s">
        <v>78</v>
      </c>
      <c r="C51" s="40" t="s">
        <v>68</v>
      </c>
      <c r="D51" s="41" t="s">
        <v>69</v>
      </c>
      <c r="E51" s="42">
        <v>2</v>
      </c>
      <c r="F51" s="22">
        <v>5</v>
      </c>
      <c r="G51" s="43">
        <f t="shared" si="6"/>
        <v>10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7.75" customHeight="1" x14ac:dyDescent="0.25">
      <c r="A52" s="1"/>
      <c r="B52" s="40" t="s">
        <v>79</v>
      </c>
      <c r="C52" s="40" t="s">
        <v>68</v>
      </c>
      <c r="D52" s="41" t="s">
        <v>69</v>
      </c>
      <c r="E52" s="42">
        <v>1</v>
      </c>
      <c r="F52" s="22">
        <v>5</v>
      </c>
      <c r="G52" s="43">
        <f t="shared" si="6"/>
        <v>5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7.75" customHeight="1" x14ac:dyDescent="0.25">
      <c r="A53" s="1"/>
      <c r="B53" s="40" t="s">
        <v>80</v>
      </c>
      <c r="C53" s="40" t="s">
        <v>68</v>
      </c>
      <c r="D53" s="41" t="s">
        <v>69</v>
      </c>
      <c r="E53" s="42">
        <v>1</v>
      </c>
      <c r="F53" s="22">
        <v>4</v>
      </c>
      <c r="G53" s="43">
        <f t="shared" si="6"/>
        <v>4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40" t="s">
        <v>81</v>
      </c>
      <c r="C54" s="40" t="s">
        <v>68</v>
      </c>
      <c r="D54" s="41" t="s">
        <v>69</v>
      </c>
      <c r="E54" s="43">
        <v>1</v>
      </c>
      <c r="F54" s="22">
        <v>3</v>
      </c>
      <c r="G54" s="43">
        <f t="shared" si="6"/>
        <v>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40" t="s">
        <v>82</v>
      </c>
      <c r="C55" s="40" t="s">
        <v>68</v>
      </c>
      <c r="D55" s="41" t="s">
        <v>69</v>
      </c>
      <c r="E55" s="43">
        <v>1</v>
      </c>
      <c r="F55" s="22">
        <v>4</v>
      </c>
      <c r="G55" s="43">
        <f t="shared" si="6"/>
        <v>4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40" t="s">
        <v>83</v>
      </c>
      <c r="C56" s="40" t="s">
        <v>68</v>
      </c>
      <c r="D56" s="41" t="s">
        <v>69</v>
      </c>
      <c r="E56" s="42">
        <v>1</v>
      </c>
      <c r="F56" s="22">
        <v>4</v>
      </c>
      <c r="G56" s="43">
        <f t="shared" si="6"/>
        <v>4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.75" customHeight="1" x14ac:dyDescent="0.25">
      <c r="A57" s="1"/>
      <c r="B57" s="71" t="s">
        <v>84</v>
      </c>
      <c r="C57" s="72"/>
      <c r="D57" s="72"/>
      <c r="E57" s="72"/>
      <c r="F57" s="73"/>
      <c r="G57" s="45">
        <f>SUM(G44:G56)</f>
        <v>56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.75" customHeight="1" x14ac:dyDescent="0.25">
      <c r="A58" s="1"/>
      <c r="B58" s="71" t="s">
        <v>85</v>
      </c>
      <c r="C58" s="72"/>
      <c r="D58" s="72"/>
      <c r="E58" s="72"/>
      <c r="F58" s="73"/>
      <c r="G58" s="46">
        <f>0.6+(0.01*G57)</f>
        <v>1.1600000000000001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.75" customHeight="1" x14ac:dyDescent="0.25">
      <c r="A59" s="1"/>
      <c r="B59" s="27"/>
      <c r="C59" s="3"/>
      <c r="D59" s="3"/>
      <c r="E59" s="3"/>
      <c r="F59" s="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5">
      <c r="A60" s="1"/>
      <c r="B60" s="47"/>
      <c r="C60" s="47"/>
      <c r="D60" s="48"/>
      <c r="E60" s="47"/>
      <c r="F60" s="47"/>
      <c r="G60" s="4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5" t="s">
        <v>86</v>
      </c>
      <c r="B61" s="17" t="s">
        <v>87</v>
      </c>
      <c r="C61" s="17" t="s">
        <v>88</v>
      </c>
      <c r="D61" s="16" t="s">
        <v>89</v>
      </c>
      <c r="E61" s="16" t="s">
        <v>9</v>
      </c>
      <c r="F61" s="16" t="s">
        <v>64</v>
      </c>
      <c r="G61" s="16" t="s">
        <v>65</v>
      </c>
      <c r="H61" s="1" t="s">
        <v>90</v>
      </c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 x14ac:dyDescent="0.25">
      <c r="A62" s="1"/>
      <c r="B62" s="49" t="s">
        <v>91</v>
      </c>
      <c r="C62" s="40" t="s">
        <v>92</v>
      </c>
      <c r="D62" s="41" t="s">
        <v>69</v>
      </c>
      <c r="E62" s="42">
        <v>1.5</v>
      </c>
      <c r="F62" s="22">
        <v>3</v>
      </c>
      <c r="G62" s="43">
        <f t="shared" ref="G62:G69" si="7">E62*F62</f>
        <v>4.5</v>
      </c>
      <c r="H62" s="44" t="s">
        <v>71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49" t="s">
        <v>93</v>
      </c>
      <c r="C63" s="40" t="s">
        <v>92</v>
      </c>
      <c r="D63" s="41" t="s">
        <v>69</v>
      </c>
      <c r="E63" s="42">
        <v>0.5</v>
      </c>
      <c r="F63" s="22">
        <v>0</v>
      </c>
      <c r="G63" s="43">
        <f t="shared" si="7"/>
        <v>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49" t="s">
        <v>94</v>
      </c>
      <c r="C64" s="40" t="s">
        <v>92</v>
      </c>
      <c r="D64" s="41" t="s">
        <v>69</v>
      </c>
      <c r="E64" s="42">
        <v>1</v>
      </c>
      <c r="F64" s="22">
        <v>4</v>
      </c>
      <c r="G64" s="43">
        <f t="shared" si="7"/>
        <v>4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49" t="s">
        <v>95</v>
      </c>
      <c r="C65" s="40" t="s">
        <v>92</v>
      </c>
      <c r="D65" s="41" t="s">
        <v>69</v>
      </c>
      <c r="E65" s="42">
        <v>0.5</v>
      </c>
      <c r="F65" s="22">
        <v>4</v>
      </c>
      <c r="G65" s="43">
        <f t="shared" si="7"/>
        <v>2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5">
      <c r="A66" s="1"/>
      <c r="B66" s="49" t="s">
        <v>96</v>
      </c>
      <c r="C66" s="40" t="s">
        <v>97</v>
      </c>
      <c r="D66" s="41" t="s">
        <v>69</v>
      </c>
      <c r="E66" s="42">
        <v>1</v>
      </c>
      <c r="F66" s="22">
        <v>5</v>
      </c>
      <c r="G66" s="43">
        <f t="shared" si="7"/>
        <v>5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49" t="s">
        <v>98</v>
      </c>
      <c r="C67" s="40" t="s">
        <v>99</v>
      </c>
      <c r="D67" s="41" t="s">
        <v>69</v>
      </c>
      <c r="E67" s="42">
        <v>2</v>
      </c>
      <c r="F67" s="22">
        <v>4</v>
      </c>
      <c r="G67" s="43">
        <f t="shared" si="7"/>
        <v>8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49" t="s">
        <v>100</v>
      </c>
      <c r="C68" s="40" t="s">
        <v>101</v>
      </c>
      <c r="D68" s="41" t="s">
        <v>69</v>
      </c>
      <c r="E68" s="42">
        <v>-1</v>
      </c>
      <c r="F68" s="22">
        <v>4</v>
      </c>
      <c r="G68" s="43">
        <f t="shared" si="7"/>
        <v>-4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49" t="s">
        <v>102</v>
      </c>
      <c r="C69" s="40" t="s">
        <v>103</v>
      </c>
      <c r="D69" s="41" t="s">
        <v>69</v>
      </c>
      <c r="E69" s="42">
        <v>-1</v>
      </c>
      <c r="F69" s="22">
        <v>3</v>
      </c>
      <c r="G69" s="43">
        <f t="shared" si="7"/>
        <v>-3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5">
      <c r="A70" s="1"/>
      <c r="B70" s="71" t="s">
        <v>104</v>
      </c>
      <c r="C70" s="72"/>
      <c r="D70" s="72"/>
      <c r="E70" s="72"/>
      <c r="F70" s="73"/>
      <c r="G70" s="16">
        <f>SUM(G62:G69)</f>
        <v>16.5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5">
      <c r="A71" s="1"/>
      <c r="B71" s="71" t="s">
        <v>105</v>
      </c>
      <c r="C71" s="72"/>
      <c r="D71" s="72"/>
      <c r="E71" s="72"/>
      <c r="F71" s="73"/>
      <c r="G71" s="16">
        <f>1.4 + (-0.03*G70)</f>
        <v>0.90499999999999992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5">
      <c r="A72" s="1"/>
      <c r="B72" s="25"/>
      <c r="C72" s="50"/>
      <c r="D72" s="51"/>
      <c r="E72" s="50"/>
      <c r="F72" s="52" t="s">
        <v>106</v>
      </c>
      <c r="G72" s="16">
        <f>COUNTIF($F$62:$F$67,"&lt;3")+COUNTIF($F$68:$F$69,"&gt;3")</f>
        <v>2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5">
      <c r="A73" s="1"/>
      <c r="B73" s="27"/>
      <c r="C73" s="3"/>
      <c r="D73" s="3"/>
      <c r="E73" s="3"/>
      <c r="F73" s="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5">
      <c r="A74" s="1"/>
      <c r="B74" s="1"/>
      <c r="C74" s="1"/>
      <c r="D74" s="2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5">
      <c r="A75" s="15" t="s">
        <v>107</v>
      </c>
      <c r="B75" s="77" t="s">
        <v>108</v>
      </c>
      <c r="C75" s="72"/>
      <c r="D75" s="72"/>
      <c r="E75" s="72"/>
      <c r="F75" s="73"/>
      <c r="G75" s="53">
        <f>F40*G58*G71</f>
        <v>163.76880000000003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5">
      <c r="A76" s="1"/>
      <c r="B76" s="1"/>
      <c r="C76" s="1"/>
      <c r="D76" s="2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5">
      <c r="A77" s="1"/>
      <c r="B77" s="1"/>
      <c r="C77" s="1"/>
      <c r="D77" s="2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54" t="s">
        <v>109</v>
      </c>
      <c r="B78" s="17" t="s">
        <v>110</v>
      </c>
      <c r="C78" s="17" t="s">
        <v>111</v>
      </c>
      <c r="D78" s="17" t="s">
        <v>112</v>
      </c>
      <c r="E78" s="3"/>
      <c r="F78" s="1"/>
      <c r="G78" s="17" t="s">
        <v>113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5">
      <c r="A79" s="1"/>
      <c r="B79" s="55">
        <v>20</v>
      </c>
      <c r="C79" s="55">
        <f>IF($G$72&gt;=5,36,IF(AND(G$72&gt;2,$G$72&lt;=4),28, IF(AND($G$72&gt;=0,$G$72&lt;=2),20,"error")))</f>
        <v>20</v>
      </c>
      <c r="D79" s="56">
        <f>IF($G$72&gt;=5,$G$79*(36/20),IF(AND($G$72&gt;2,$G$72&lt;=4),$G$79*(28/20), IF(AND($G$72&gt;=0,$G$72&lt;=2),$G$79,"error")))</f>
        <v>4</v>
      </c>
      <c r="E79" s="3"/>
      <c r="F79" s="1"/>
      <c r="G79" s="57">
        <v>4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5">
      <c r="A80" s="1"/>
      <c r="B80" s="78" t="s">
        <v>114</v>
      </c>
      <c r="C80" s="72"/>
      <c r="D80" s="73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5">
      <c r="A81" s="58" t="s">
        <v>115</v>
      </c>
      <c r="B81" s="55">
        <f t="shared" ref="B81:D81" si="8">$G$75*B79</f>
        <v>3275.3760000000007</v>
      </c>
      <c r="C81" s="55">
        <f t="shared" si="8"/>
        <v>3275.3760000000007</v>
      </c>
      <c r="D81" s="55">
        <f t="shared" si="8"/>
        <v>655.07520000000011</v>
      </c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5">
      <c r="A82" s="58" t="s">
        <v>116</v>
      </c>
      <c r="B82" s="59">
        <f t="shared" ref="B82:D82" si="9">B81/(22*8)</f>
        <v>18.610090909090914</v>
      </c>
      <c r="C82" s="59">
        <f t="shared" si="9"/>
        <v>18.610090909090914</v>
      </c>
      <c r="D82" s="60">
        <f>D81/(22*8)</f>
        <v>3.7220181818181826</v>
      </c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5">
      <c r="A83" s="1"/>
      <c r="B83" s="1"/>
      <c r="C83" s="1"/>
      <c r="D83" s="2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5">
      <c r="A84" s="1"/>
      <c r="B84" s="1"/>
      <c r="C84" s="1"/>
      <c r="D84" s="1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7.75" customHeight="1" x14ac:dyDescent="0.25">
      <c r="A85" s="15" t="s">
        <v>117</v>
      </c>
      <c r="B85" s="61" t="s">
        <v>118</v>
      </c>
      <c r="C85" s="62"/>
      <c r="D85" s="51"/>
      <c r="E85" s="50"/>
      <c r="F85" s="6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7.75" customHeight="1" x14ac:dyDescent="0.25">
      <c r="A86" s="1"/>
      <c r="B86" s="39" t="s">
        <v>119</v>
      </c>
      <c r="C86" s="16" t="s">
        <v>120</v>
      </c>
      <c r="D86" s="53" t="s">
        <v>121</v>
      </c>
      <c r="E86" s="53" t="s">
        <v>122</v>
      </c>
      <c r="F86" s="53" t="s">
        <v>123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7.75" customHeight="1" x14ac:dyDescent="0.25">
      <c r="A87" s="1"/>
      <c r="B87" s="64" t="s">
        <v>124</v>
      </c>
      <c r="C87" s="65">
        <v>0.4</v>
      </c>
      <c r="D87" s="59">
        <f t="shared" ref="D87:F87" si="10">$C87/$C$87*B$82</f>
        <v>18.610090909090914</v>
      </c>
      <c r="E87" s="59">
        <f t="shared" si="10"/>
        <v>18.610090909090914</v>
      </c>
      <c r="F87" s="59">
        <f t="shared" si="10"/>
        <v>3.7220181818181826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7.75" customHeight="1" x14ac:dyDescent="0.25">
      <c r="A88" s="1"/>
      <c r="B88" s="64" t="s">
        <v>125</v>
      </c>
      <c r="C88" s="65">
        <f>1-C87</f>
        <v>0.6</v>
      </c>
      <c r="D88" s="55">
        <f t="shared" ref="D88:F88" si="11">$C88/$C$87*B$82</f>
        <v>27.915136363636368</v>
      </c>
      <c r="E88" s="55">
        <f t="shared" si="11"/>
        <v>27.915136363636368</v>
      </c>
      <c r="F88" s="55">
        <f t="shared" si="11"/>
        <v>5.5830272727272732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7.75" customHeight="1" x14ac:dyDescent="0.25">
      <c r="A89" s="1"/>
      <c r="B89" s="66"/>
      <c r="C89" s="65">
        <f>SUM(C87:C88)</f>
        <v>1</v>
      </c>
      <c r="D89" s="59">
        <f t="shared" ref="D89:F89" si="12">$C89/$C$87*B$82</f>
        <v>46.525227272727285</v>
      </c>
      <c r="E89" s="59">
        <f t="shared" si="12"/>
        <v>46.525227272727285</v>
      </c>
      <c r="F89" s="59">
        <f t="shared" si="12"/>
        <v>9.3050454545454571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7.75" customHeight="1" x14ac:dyDescent="0.25">
      <c r="A90" s="1"/>
      <c r="B90" s="1"/>
      <c r="C90" s="1"/>
      <c r="D90" s="2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7.75" customHeight="1" x14ac:dyDescent="0.25">
      <c r="A91" s="15" t="s">
        <v>126</v>
      </c>
      <c r="B91" s="22">
        <v>4</v>
      </c>
      <c r="C91" s="1"/>
      <c r="D91" s="2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7.75" customHeight="1" x14ac:dyDescent="0.25">
      <c r="A92" s="1"/>
      <c r="B92" s="1"/>
      <c r="C92" s="1"/>
      <c r="D92" s="2"/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7.75" customHeight="1" x14ac:dyDescent="0.25">
      <c r="A93" s="15" t="s">
        <v>127</v>
      </c>
      <c r="B93" s="53" t="s">
        <v>128</v>
      </c>
      <c r="C93" s="53" t="s">
        <v>129</v>
      </c>
      <c r="D93" s="53" t="s">
        <v>130</v>
      </c>
      <c r="E93" s="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7.75" customHeight="1" x14ac:dyDescent="0.25">
      <c r="A94" s="67"/>
      <c r="B94" s="68">
        <f>$D$89/$B$91</f>
        <v>11.631306818181821</v>
      </c>
      <c r="C94" s="68">
        <f>$E$89/$B$91</f>
        <v>11.631306818181821</v>
      </c>
      <c r="D94" s="68">
        <f>$F$89/$B$91</f>
        <v>2.3262613636363643</v>
      </c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</row>
    <row r="95" spans="1:26" ht="15.75" customHeight="1" x14ac:dyDescent="0.25">
      <c r="A95" s="67"/>
      <c r="B95" s="67"/>
      <c r="C95" s="67"/>
      <c r="D95" s="67"/>
      <c r="E95" s="69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</row>
    <row r="96" spans="1:26" ht="15.75" customHeight="1" x14ac:dyDescent="0.25">
      <c r="A96" s="67"/>
      <c r="B96" s="67"/>
      <c r="C96" s="67"/>
      <c r="D96" s="67"/>
      <c r="E96" s="69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</row>
    <row r="97" spans="1:26" ht="15.75" customHeight="1" x14ac:dyDescent="0.25">
      <c r="A97" s="67"/>
      <c r="B97" s="67"/>
      <c r="C97" s="67"/>
      <c r="D97" s="67"/>
      <c r="E97" s="69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</row>
    <row r="98" spans="1:26" ht="15.75" customHeight="1" x14ac:dyDescent="0.25">
      <c r="A98" s="67"/>
      <c r="B98" s="67"/>
      <c r="C98" s="67"/>
      <c r="D98" s="67"/>
      <c r="E98" s="69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</row>
    <row r="99" spans="1:26" ht="15.75" customHeight="1" x14ac:dyDescent="0.25">
      <c r="A99" s="67"/>
      <c r="B99" s="67"/>
      <c r="C99" s="67"/>
      <c r="D99" s="67"/>
      <c r="E99" s="69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</row>
    <row r="100" spans="1:26" ht="15.75" customHeight="1" x14ac:dyDescent="0.25">
      <c r="A100" s="67"/>
      <c r="B100" s="67"/>
      <c r="C100" s="67"/>
      <c r="D100" s="67"/>
      <c r="E100" s="69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</row>
    <row r="101" spans="1:26" ht="15.75" customHeight="1" x14ac:dyDescent="0.25">
      <c r="A101" s="67"/>
      <c r="B101" s="67"/>
      <c r="C101" s="67"/>
      <c r="D101" s="67"/>
      <c r="E101" s="69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</row>
    <row r="102" spans="1:26" ht="15.75" customHeight="1" x14ac:dyDescent="0.25">
      <c r="A102" s="67"/>
      <c r="B102" s="67"/>
      <c r="C102" s="67"/>
      <c r="D102" s="67"/>
      <c r="E102" s="69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</row>
    <row r="103" spans="1:26" ht="15.75" customHeight="1" x14ac:dyDescent="0.25">
      <c r="A103" s="67"/>
      <c r="B103" s="67"/>
      <c r="C103" s="67"/>
      <c r="D103" s="67"/>
      <c r="E103" s="69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</row>
    <row r="104" spans="1:26" ht="15.75" customHeight="1" x14ac:dyDescent="0.25">
      <c r="A104" s="67"/>
      <c r="B104" s="67"/>
      <c r="C104" s="67"/>
      <c r="D104" s="67"/>
      <c r="E104" s="69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</row>
    <row r="105" spans="1:26" ht="15.75" customHeight="1" x14ac:dyDescent="0.25">
      <c r="A105" s="67"/>
      <c r="B105" s="67"/>
      <c r="C105" s="67"/>
      <c r="D105" s="67"/>
      <c r="E105" s="69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</row>
    <row r="106" spans="1:26" ht="15.75" customHeight="1" x14ac:dyDescent="0.25">
      <c r="A106" s="67"/>
      <c r="B106" s="67"/>
      <c r="C106" s="67"/>
      <c r="D106" s="67"/>
      <c r="E106" s="69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</row>
    <row r="107" spans="1:26" ht="15.75" customHeight="1" x14ac:dyDescent="0.25">
      <c r="A107" s="67"/>
      <c r="B107" s="67"/>
      <c r="C107" s="67"/>
      <c r="D107" s="67"/>
      <c r="E107" s="69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</row>
    <row r="108" spans="1:26" ht="15.75" customHeight="1" x14ac:dyDescent="0.25">
      <c r="A108" s="67"/>
      <c r="B108" s="67"/>
      <c r="C108" s="67"/>
      <c r="D108" s="67"/>
      <c r="E108" s="69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</row>
    <row r="109" spans="1:26" ht="15.75" customHeight="1" x14ac:dyDescent="0.25">
      <c r="A109" s="67"/>
      <c r="B109" s="67"/>
      <c r="C109" s="67"/>
      <c r="D109" s="67"/>
      <c r="E109" s="69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</row>
    <row r="110" spans="1:26" ht="15.75" customHeight="1" x14ac:dyDescent="0.25">
      <c r="A110" s="67"/>
      <c r="B110" s="67"/>
      <c r="C110" s="67"/>
      <c r="D110" s="67"/>
      <c r="E110" s="69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</row>
    <row r="111" spans="1:26" ht="15.75" customHeight="1" x14ac:dyDescent="0.25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5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5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5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5">
      <c r="A1006" s="1"/>
      <c r="B1006" s="1"/>
      <c r="C1006" s="1"/>
      <c r="D1006" s="2"/>
      <c r="E1006" s="3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5">
      <c r="A1007" s="1"/>
      <c r="B1007" s="1"/>
      <c r="C1007" s="1"/>
      <c r="D1007" s="2"/>
      <c r="E1007" s="3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25">
      <c r="A1008" s="1"/>
      <c r="B1008" s="1"/>
      <c r="C1008" s="1"/>
      <c r="D1008" s="2"/>
      <c r="E1008" s="3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25">
      <c r="A1009" s="1"/>
      <c r="B1009" s="1"/>
      <c r="C1009" s="1"/>
      <c r="D1009" s="2"/>
      <c r="E1009" s="3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 x14ac:dyDescent="0.25">
      <c r="A1010" s="1"/>
      <c r="B1010" s="1"/>
      <c r="C1010" s="1"/>
      <c r="D1010" s="2"/>
      <c r="E1010" s="3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customHeight="1" x14ac:dyDescent="0.25">
      <c r="A1011" s="1"/>
      <c r="B1011" s="1"/>
      <c r="C1011" s="1"/>
      <c r="D1011" s="2"/>
      <c r="E1011" s="3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customHeight="1" x14ac:dyDescent="0.25">
      <c r="A1012" s="1"/>
      <c r="B1012" s="1"/>
      <c r="C1012" s="1"/>
      <c r="D1012" s="2"/>
      <c r="E1012" s="3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75" customHeight="1" x14ac:dyDescent="0.25">
      <c r="A1013" s="1"/>
      <c r="B1013" s="1"/>
      <c r="C1013" s="1"/>
      <c r="D1013" s="2"/>
      <c r="E1013" s="3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.75" customHeight="1" x14ac:dyDescent="0.25">
      <c r="A1014" s="1"/>
      <c r="B1014" s="1"/>
      <c r="C1014" s="1"/>
      <c r="D1014" s="2"/>
      <c r="E1014" s="3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5.75" customHeight="1" x14ac:dyDescent="0.25">
      <c r="A1015" s="1"/>
      <c r="B1015" s="1"/>
      <c r="C1015" s="1"/>
      <c r="D1015" s="2"/>
      <c r="E1015" s="3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</sheetData>
  <mergeCells count="10">
    <mergeCell ref="B71:F71"/>
    <mergeCell ref="B75:F75"/>
    <mergeCell ref="B80:D80"/>
    <mergeCell ref="B2:G2"/>
    <mergeCell ref="B70:F70"/>
    <mergeCell ref="B57:F57"/>
    <mergeCell ref="B58:F58"/>
    <mergeCell ref="C12:F12"/>
    <mergeCell ref="C37:E37"/>
    <mergeCell ref="C40:E40"/>
  </mergeCells>
  <dataValidations count="2">
    <dataValidation type="list" allowBlank="1" showErrorMessage="1" sqref="C8:C11" xr:uid="{00000000-0002-0000-0000-000000000000}">
      <formula1>"Simple,Intermedio,Complejo"</formula1>
    </dataValidation>
    <dataValidation type="decimal" allowBlank="1" showInputMessage="1" showErrorMessage="1" prompt="Entre 1 y 9 personas." sqref="B91" xr:uid="{00000000-0002-0000-0000-000001000000}">
      <formula1>1</formula1>
      <formula2>9</formula2>
    </dataValidation>
  </dataValidations>
  <hyperlinks>
    <hyperlink ref="H44" r:id="rId1" location="v=onepage&amp;q=e7%20part-time%20members&amp;f=false" xr:uid="{00000000-0004-0000-0000-000000000000}"/>
    <hyperlink ref="H62" r:id="rId2" location="v=onepage&amp;q=e7%20part-time%20members&amp;f=false" xr:uid="{00000000-0004-0000-0000-000001000000}"/>
  </hyperlinks>
  <pageMargins left="0.75" right="0.75" top="1" bottom="1" header="0" footer="0"/>
  <pageSetup orientation="portrait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60" workbookViewId="0"/>
  </sheetViews>
  <sheetFormatPr baseColWidth="10" defaultColWidth="12.6640625" defaultRowHeight="15" customHeight="1" x14ac:dyDescent="0.25"/>
  <cols>
    <col min="1" max="1" width="27.77734375" customWidth="1"/>
    <col min="2" max="2" width="32.109375" customWidth="1"/>
    <col min="3" max="3" width="33.33203125" customWidth="1"/>
    <col min="4" max="4" width="38.6640625" customWidth="1"/>
    <col min="5" max="5" width="13.6640625" customWidth="1"/>
    <col min="6" max="6" width="16.109375" customWidth="1"/>
    <col min="7" max="7" width="16.77734375" customWidth="1"/>
    <col min="8" max="8" width="34.33203125" customWidth="1"/>
    <col min="9" max="9" width="10.6640625" customWidth="1"/>
    <col min="10" max="10" width="13.77734375" customWidth="1"/>
    <col min="11" max="26" width="9.109375" customWidth="1"/>
  </cols>
  <sheetData>
    <row r="1" spans="1:26" ht="27.75" customHeight="1" x14ac:dyDescent="0.25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5">
      <c r="A2" s="4"/>
      <c r="B2" s="79" t="s">
        <v>0</v>
      </c>
      <c r="C2" s="72"/>
      <c r="D2" s="72"/>
      <c r="E2" s="72"/>
      <c r="F2" s="72"/>
      <c r="G2" s="73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5">
      <c r="A3" s="4"/>
      <c r="B3" s="6" t="s">
        <v>1</v>
      </c>
      <c r="C3" s="4" t="s">
        <v>131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5">
      <c r="A4" s="4"/>
      <c r="B4" s="9" t="s">
        <v>3</v>
      </c>
      <c r="C4" s="10" t="s">
        <v>132</v>
      </c>
      <c r="D4" s="11"/>
      <c r="E4" s="11"/>
      <c r="F4" s="11"/>
      <c r="G4" s="12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5">
      <c r="A5" s="1"/>
      <c r="B5" s="13"/>
      <c r="C5" s="1"/>
      <c r="D5" s="14"/>
      <c r="E5" s="14"/>
      <c r="F5" s="14"/>
      <c r="G5" s="14"/>
      <c r="H5" s="1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5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5" t="s">
        <v>5</v>
      </c>
      <c r="B7" s="16" t="s">
        <v>6</v>
      </c>
      <c r="C7" s="17" t="s">
        <v>7</v>
      </c>
      <c r="D7" s="17" t="s">
        <v>8</v>
      </c>
      <c r="E7" s="16" t="s">
        <v>9</v>
      </c>
      <c r="F7" s="16" t="s">
        <v>10</v>
      </c>
      <c r="G7" s="16" t="s">
        <v>11</v>
      </c>
      <c r="H7" s="14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7.75" customHeight="1" x14ac:dyDescent="0.25">
      <c r="A8" s="1"/>
      <c r="B8" s="18" t="s">
        <v>133</v>
      </c>
      <c r="C8" s="19" t="s">
        <v>13</v>
      </c>
      <c r="D8" s="23" t="s">
        <v>134</v>
      </c>
      <c r="E8" s="21">
        <f t="shared" ref="E8:E11" si="0">IF(C8="Simple",1,IF(C8="Intermedio",2,IF(C8="Complejo",3,"error")))</f>
        <v>3</v>
      </c>
      <c r="F8" s="22">
        <v>1</v>
      </c>
      <c r="G8" s="21">
        <f t="shared" ref="G8:G11" si="1">E8*F8</f>
        <v>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5">
      <c r="A9" s="1"/>
      <c r="B9" s="18" t="s">
        <v>135</v>
      </c>
      <c r="C9" s="19" t="s">
        <v>48</v>
      </c>
      <c r="D9" s="23" t="s">
        <v>136</v>
      </c>
      <c r="E9" s="21">
        <f t="shared" si="0"/>
        <v>2</v>
      </c>
      <c r="F9" s="22">
        <v>2</v>
      </c>
      <c r="G9" s="21">
        <f t="shared" si="1"/>
        <v>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5">
      <c r="A10" s="1"/>
      <c r="B10" s="18" t="s">
        <v>137</v>
      </c>
      <c r="C10" s="19" t="s">
        <v>20</v>
      </c>
      <c r="D10" s="23" t="s">
        <v>138</v>
      </c>
      <c r="E10" s="21">
        <f t="shared" si="0"/>
        <v>1</v>
      </c>
      <c r="F10" s="22">
        <v>1</v>
      </c>
      <c r="G10" s="21">
        <f t="shared" si="1"/>
        <v>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5">
      <c r="A11" s="1"/>
      <c r="B11" s="18" t="s">
        <v>139</v>
      </c>
      <c r="C11" s="19" t="s">
        <v>20</v>
      </c>
      <c r="D11" s="23" t="s">
        <v>140</v>
      </c>
      <c r="E11" s="21">
        <f t="shared" si="0"/>
        <v>1</v>
      </c>
      <c r="F11" s="22">
        <v>1</v>
      </c>
      <c r="G11" s="21">
        <f t="shared" si="1"/>
        <v>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5">
      <c r="A12" s="1"/>
      <c r="B12" s="24"/>
      <c r="C12" s="71" t="s">
        <v>22</v>
      </c>
      <c r="D12" s="72"/>
      <c r="E12" s="72"/>
      <c r="F12" s="73"/>
      <c r="G12" s="26">
        <f>SUM(G8:G11)</f>
        <v>9</v>
      </c>
      <c r="H12" s="1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5">
      <c r="A13" s="1"/>
      <c r="B13" s="15"/>
      <c r="C13" s="27"/>
      <c r="D13" s="3"/>
      <c r="E13" s="3"/>
      <c r="F13" s="3"/>
      <c r="G13" s="28"/>
      <c r="H13" s="1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5">
      <c r="A14" s="1"/>
      <c r="B14" s="15"/>
      <c r="C14" s="29"/>
      <c r="D14" s="29"/>
      <c r="E14" s="30"/>
      <c r="F14" s="15"/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.75" customHeight="1" x14ac:dyDescent="0.25">
      <c r="A15" s="15" t="s">
        <v>24</v>
      </c>
      <c r="B15" s="16" t="s">
        <v>25</v>
      </c>
      <c r="C15" s="16" t="s">
        <v>26</v>
      </c>
      <c r="D15" s="17" t="s">
        <v>27</v>
      </c>
      <c r="E15" s="17" t="s">
        <v>28</v>
      </c>
      <c r="F15" s="16" t="s">
        <v>9</v>
      </c>
      <c r="G15" s="14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31"/>
      <c r="U15" s="1"/>
      <c r="V15" s="1"/>
      <c r="W15" s="1"/>
      <c r="X15" s="1"/>
      <c r="Y15" s="1"/>
      <c r="Z15" s="1"/>
    </row>
    <row r="16" spans="1:26" ht="27.75" customHeight="1" x14ac:dyDescent="0.25">
      <c r="A16" s="1"/>
      <c r="B16" s="18" t="s">
        <v>141</v>
      </c>
      <c r="C16" s="18" t="s">
        <v>142</v>
      </c>
      <c r="D16" s="32">
        <v>2</v>
      </c>
      <c r="E16" s="21" t="str">
        <f t="shared" ref="E16:E21" si="2">IF($D16&gt;0,IF($D16&lt;=3,"Simple",IF(AND($D16&gt;3,$D16&lt;7),"Intermedio",IF($D16&gt;=7,"Complejo","error"))),"-")</f>
        <v>Simple</v>
      </c>
      <c r="F16" s="21">
        <f t="shared" ref="F16:F21" si="3">IF($D16&gt;0,IF($D16&lt;=3,5,IF(AND($D16&gt;3,$D16&lt;7),10,IF($D16&gt;=7,15,"error"))),0)</f>
        <v>5</v>
      </c>
      <c r="G16" s="1"/>
      <c r="H16" s="1"/>
      <c r="I16" s="1"/>
      <c r="J16" s="1"/>
      <c r="K16" s="31"/>
      <c r="L16" s="1"/>
      <c r="M16" s="1"/>
      <c r="N16" s="1"/>
      <c r="O16" s="1"/>
      <c r="P16" s="1"/>
      <c r="Q16" s="1"/>
      <c r="R16" s="1"/>
      <c r="S16" s="1"/>
      <c r="T16" s="31"/>
      <c r="U16" s="1"/>
      <c r="V16" s="1"/>
      <c r="W16" s="1"/>
      <c r="X16" s="1"/>
      <c r="Y16" s="1"/>
      <c r="Z16" s="1"/>
    </row>
    <row r="17" spans="1:26" ht="27.75" customHeight="1" x14ac:dyDescent="0.25">
      <c r="A17" s="1"/>
      <c r="B17" s="18" t="s">
        <v>143</v>
      </c>
      <c r="C17" s="18" t="s">
        <v>144</v>
      </c>
      <c r="D17" s="32">
        <v>4</v>
      </c>
      <c r="E17" s="21" t="str">
        <f t="shared" si="2"/>
        <v>Intermedio</v>
      </c>
      <c r="F17" s="21">
        <f t="shared" si="3"/>
        <v>10</v>
      </c>
      <c r="G17" s="1"/>
      <c r="H17" s="1"/>
      <c r="I17" s="1"/>
      <c r="J17" s="1"/>
      <c r="K17" s="31"/>
      <c r="L17" s="1"/>
      <c r="M17" s="1"/>
      <c r="N17" s="1"/>
      <c r="O17" s="1"/>
      <c r="P17" s="1"/>
      <c r="Q17" s="1"/>
      <c r="R17" s="1"/>
      <c r="S17" s="1"/>
      <c r="T17" s="31"/>
      <c r="U17" s="1"/>
      <c r="V17" s="1"/>
      <c r="W17" s="1"/>
      <c r="X17" s="1"/>
      <c r="Y17" s="1"/>
      <c r="Z17" s="1"/>
    </row>
    <row r="18" spans="1:26" ht="27.75" customHeight="1" x14ac:dyDescent="0.25">
      <c r="A18" s="1"/>
      <c r="B18" s="18" t="s">
        <v>145</v>
      </c>
      <c r="C18" s="18"/>
      <c r="D18" s="32"/>
      <c r="E18" s="21" t="str">
        <f t="shared" si="2"/>
        <v>-</v>
      </c>
      <c r="F18" s="21">
        <f t="shared" si="3"/>
        <v>0</v>
      </c>
      <c r="G18" s="1"/>
      <c r="H18" s="1"/>
      <c r="I18" s="1"/>
      <c r="J18" s="1"/>
      <c r="K18" s="31"/>
      <c r="L18" s="1"/>
      <c r="M18" s="1"/>
      <c r="N18" s="1"/>
      <c r="O18" s="1"/>
      <c r="P18" s="1"/>
      <c r="Q18" s="1"/>
      <c r="R18" s="1"/>
      <c r="S18" s="1"/>
      <c r="T18" s="31"/>
      <c r="U18" s="1"/>
      <c r="V18" s="1"/>
      <c r="W18" s="1"/>
      <c r="X18" s="1"/>
      <c r="Y18" s="1"/>
      <c r="Z18" s="1"/>
    </row>
    <row r="19" spans="1:26" ht="27.75" customHeight="1" x14ac:dyDescent="0.25">
      <c r="A19" s="1"/>
      <c r="B19" s="18" t="s">
        <v>146</v>
      </c>
      <c r="C19" s="70"/>
      <c r="D19" s="34"/>
      <c r="E19" s="21" t="str">
        <f t="shared" si="2"/>
        <v>-</v>
      </c>
      <c r="F19" s="21">
        <f t="shared" si="3"/>
        <v>0</v>
      </c>
      <c r="G19" s="1"/>
      <c r="H19" s="1"/>
      <c r="I19" s="1"/>
      <c r="J19" s="1"/>
      <c r="K19" s="31"/>
      <c r="L19" s="1"/>
      <c r="M19" s="1"/>
      <c r="N19" s="1"/>
      <c r="O19" s="1"/>
      <c r="P19" s="1"/>
      <c r="Q19" s="1"/>
      <c r="R19" s="1"/>
      <c r="S19" s="1"/>
      <c r="T19" s="31"/>
      <c r="U19" s="1"/>
      <c r="V19" s="1"/>
      <c r="W19" s="1"/>
      <c r="X19" s="1"/>
      <c r="Y19" s="1"/>
      <c r="Z19" s="1"/>
    </row>
    <row r="20" spans="1:26" ht="27.75" customHeight="1" x14ac:dyDescent="0.25">
      <c r="A20" s="1"/>
      <c r="B20" s="18" t="s">
        <v>147</v>
      </c>
      <c r="C20" s="70"/>
      <c r="D20" s="34"/>
      <c r="E20" s="21" t="str">
        <f t="shared" si="2"/>
        <v>-</v>
      </c>
      <c r="F20" s="21">
        <f t="shared" si="3"/>
        <v>0</v>
      </c>
      <c r="G20" s="1"/>
      <c r="H20" s="1"/>
      <c r="I20" s="1"/>
      <c r="J20" s="1"/>
      <c r="K20" s="31"/>
      <c r="L20" s="1"/>
      <c r="M20" s="1"/>
      <c r="N20" s="1"/>
      <c r="O20" s="1"/>
      <c r="P20" s="1"/>
      <c r="Q20" s="1"/>
      <c r="R20" s="1"/>
      <c r="S20" s="1"/>
      <c r="T20" s="31"/>
      <c r="U20" s="1"/>
      <c r="V20" s="1"/>
      <c r="W20" s="1"/>
      <c r="X20" s="1"/>
      <c r="Y20" s="1"/>
      <c r="Z20" s="1"/>
    </row>
    <row r="21" spans="1:26" ht="27.75" customHeight="1" x14ac:dyDescent="0.25">
      <c r="A21" s="1"/>
      <c r="B21" s="18" t="s">
        <v>148</v>
      </c>
      <c r="C21" s="70"/>
      <c r="D21" s="34"/>
      <c r="E21" s="21" t="str">
        <f t="shared" si="2"/>
        <v>-</v>
      </c>
      <c r="F21" s="21">
        <f t="shared" si="3"/>
        <v>0</v>
      </c>
      <c r="G21" s="1"/>
      <c r="H21" s="1"/>
      <c r="I21" s="1"/>
      <c r="J21" s="1"/>
      <c r="K21" s="31"/>
      <c r="L21" s="1"/>
      <c r="M21" s="1"/>
      <c r="N21" s="1"/>
      <c r="O21" s="1"/>
      <c r="P21" s="1"/>
      <c r="Q21" s="1"/>
      <c r="R21" s="1"/>
      <c r="S21" s="1"/>
      <c r="T21" s="31"/>
      <c r="U21" s="1"/>
      <c r="V21" s="1"/>
      <c r="W21" s="1"/>
      <c r="X21" s="1"/>
      <c r="Y21" s="1"/>
      <c r="Z21" s="1"/>
    </row>
    <row r="22" spans="1:26" ht="27.75" customHeight="1" x14ac:dyDescent="0.25">
      <c r="A22" s="1"/>
      <c r="B22" s="37"/>
      <c r="C22" s="74" t="s">
        <v>57</v>
      </c>
      <c r="D22" s="75"/>
      <c r="E22" s="76"/>
      <c r="F22" s="46">
        <f>SUM(F16:F21)</f>
        <v>15</v>
      </c>
      <c r="G22" s="1"/>
      <c r="H22" s="15"/>
      <c r="I22" s="1"/>
      <c r="J22" s="1"/>
      <c r="K22" s="3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7.75" customHeight="1" x14ac:dyDescent="0.25">
      <c r="A23" s="1"/>
      <c r="B23" s="1"/>
      <c r="C23" s="1"/>
      <c r="D23" s="2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7.75" customHeight="1" x14ac:dyDescent="0.25">
      <c r="A24" s="1"/>
      <c r="B24" s="1"/>
      <c r="C24" s="1"/>
      <c r="D24" s="2"/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7.75" customHeight="1" x14ac:dyDescent="0.25">
      <c r="A25" s="15" t="s">
        <v>58</v>
      </c>
      <c r="B25" s="39"/>
      <c r="C25" s="71" t="s">
        <v>149</v>
      </c>
      <c r="D25" s="72"/>
      <c r="E25" s="73"/>
      <c r="F25" s="26">
        <f>G12+F22</f>
        <v>24</v>
      </c>
      <c r="G25" s="1"/>
      <c r="H25" s="1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7.75" customHeight="1" x14ac:dyDescent="0.25">
      <c r="A26" s="1"/>
      <c r="B26" s="1"/>
      <c r="C26" s="1"/>
      <c r="D26" s="2"/>
      <c r="E26" s="3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.75" customHeight="1" x14ac:dyDescent="0.25">
      <c r="A27" s="1"/>
      <c r="B27" s="3"/>
      <c r="C27" s="1"/>
      <c r="D27" s="2"/>
      <c r="E27" s="3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5">
      <c r="A28" s="15" t="s">
        <v>60</v>
      </c>
      <c r="B28" s="17" t="s">
        <v>61</v>
      </c>
      <c r="C28" s="17" t="s">
        <v>62</v>
      </c>
      <c r="D28" s="16" t="s">
        <v>63</v>
      </c>
      <c r="E28" s="16" t="s">
        <v>9</v>
      </c>
      <c r="F28" s="16" t="s">
        <v>64</v>
      </c>
      <c r="G28" s="16" t="s">
        <v>65</v>
      </c>
      <c r="H28" s="1" t="s">
        <v>66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27.75" customHeight="1" x14ac:dyDescent="0.25">
      <c r="A29" s="1"/>
      <c r="B29" s="40" t="s">
        <v>67</v>
      </c>
      <c r="C29" s="40" t="s">
        <v>68</v>
      </c>
      <c r="D29" s="41" t="s">
        <v>69</v>
      </c>
      <c r="E29" s="42">
        <v>2</v>
      </c>
      <c r="F29" s="22">
        <v>3</v>
      </c>
      <c r="G29" s="43">
        <f t="shared" ref="G29:G41" si="4">E29*F29</f>
        <v>6</v>
      </c>
      <c r="H29" s="44" t="s">
        <v>71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40" t="s">
        <v>72</v>
      </c>
      <c r="C30" s="40" t="s">
        <v>68</v>
      </c>
      <c r="D30" s="41" t="s">
        <v>69</v>
      </c>
      <c r="E30" s="43">
        <v>2</v>
      </c>
      <c r="F30" s="22">
        <v>3</v>
      </c>
      <c r="G30" s="43">
        <f t="shared" si="4"/>
        <v>6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5">
      <c r="A31" s="1"/>
      <c r="B31" s="40" t="s">
        <v>73</v>
      </c>
      <c r="C31" s="40" t="s">
        <v>68</v>
      </c>
      <c r="D31" s="41" t="s">
        <v>69</v>
      </c>
      <c r="E31" s="43">
        <v>1</v>
      </c>
      <c r="F31" s="22">
        <v>3</v>
      </c>
      <c r="G31" s="43">
        <f t="shared" si="4"/>
        <v>3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40" t="s">
        <v>74</v>
      </c>
      <c r="C32" s="40" t="s">
        <v>68</v>
      </c>
      <c r="D32" s="41" t="s">
        <v>69</v>
      </c>
      <c r="E32" s="43">
        <v>1</v>
      </c>
      <c r="F32" s="22">
        <v>3</v>
      </c>
      <c r="G32" s="43">
        <f t="shared" si="4"/>
        <v>3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5">
      <c r="A33" s="1"/>
      <c r="B33" s="40" t="s">
        <v>75</v>
      </c>
      <c r="C33" s="40" t="s">
        <v>68</v>
      </c>
      <c r="D33" s="41" t="s">
        <v>69</v>
      </c>
      <c r="E33" s="42">
        <v>1</v>
      </c>
      <c r="F33" s="22">
        <v>3</v>
      </c>
      <c r="G33" s="43">
        <f t="shared" si="4"/>
        <v>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7.75" customHeight="1" x14ac:dyDescent="0.25">
      <c r="A34" s="1"/>
      <c r="B34" s="40" t="s">
        <v>76</v>
      </c>
      <c r="C34" s="40" t="s">
        <v>68</v>
      </c>
      <c r="D34" s="41" t="s">
        <v>69</v>
      </c>
      <c r="E34" s="42">
        <v>0.5</v>
      </c>
      <c r="F34" s="22">
        <v>3</v>
      </c>
      <c r="G34" s="43">
        <f t="shared" si="4"/>
        <v>1.5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.75" customHeight="1" x14ac:dyDescent="0.25">
      <c r="A35" s="1"/>
      <c r="B35" s="40" t="s">
        <v>77</v>
      </c>
      <c r="C35" s="40" t="s">
        <v>68</v>
      </c>
      <c r="D35" s="41" t="s">
        <v>69</v>
      </c>
      <c r="E35" s="42">
        <v>0.5</v>
      </c>
      <c r="F35" s="22">
        <v>3</v>
      </c>
      <c r="G35" s="43">
        <f t="shared" si="4"/>
        <v>1.5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5">
      <c r="A36" s="1"/>
      <c r="B36" s="40" t="s">
        <v>78</v>
      </c>
      <c r="C36" s="40" t="s">
        <v>68</v>
      </c>
      <c r="D36" s="41" t="s">
        <v>69</v>
      </c>
      <c r="E36" s="42">
        <v>2</v>
      </c>
      <c r="F36" s="22">
        <v>3</v>
      </c>
      <c r="G36" s="43">
        <f t="shared" si="4"/>
        <v>6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.75" customHeight="1" x14ac:dyDescent="0.25">
      <c r="A37" s="1"/>
      <c r="B37" s="40" t="s">
        <v>79</v>
      </c>
      <c r="C37" s="40" t="s">
        <v>68</v>
      </c>
      <c r="D37" s="41" t="s">
        <v>69</v>
      </c>
      <c r="E37" s="42">
        <v>1</v>
      </c>
      <c r="F37" s="22">
        <v>3</v>
      </c>
      <c r="G37" s="43">
        <f t="shared" si="4"/>
        <v>3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5">
      <c r="A38" s="1"/>
      <c r="B38" s="40" t="s">
        <v>80</v>
      </c>
      <c r="C38" s="40" t="s">
        <v>68</v>
      </c>
      <c r="D38" s="41" t="s">
        <v>69</v>
      </c>
      <c r="E38" s="42">
        <v>1</v>
      </c>
      <c r="F38" s="22">
        <v>3</v>
      </c>
      <c r="G38" s="43">
        <f t="shared" si="4"/>
        <v>3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40" t="s">
        <v>81</v>
      </c>
      <c r="C39" s="40" t="s">
        <v>68</v>
      </c>
      <c r="D39" s="41" t="s">
        <v>69</v>
      </c>
      <c r="E39" s="43">
        <v>1</v>
      </c>
      <c r="F39" s="22">
        <v>3</v>
      </c>
      <c r="G39" s="43">
        <f t="shared" si="4"/>
        <v>3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40" t="s">
        <v>82</v>
      </c>
      <c r="C40" s="40" t="s">
        <v>68</v>
      </c>
      <c r="D40" s="41" t="s">
        <v>69</v>
      </c>
      <c r="E40" s="43">
        <v>1</v>
      </c>
      <c r="F40" s="22">
        <v>3</v>
      </c>
      <c r="G40" s="43">
        <f t="shared" si="4"/>
        <v>3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40" t="s">
        <v>83</v>
      </c>
      <c r="C41" s="40" t="s">
        <v>68</v>
      </c>
      <c r="D41" s="41" t="s">
        <v>69</v>
      </c>
      <c r="E41" s="42">
        <v>1</v>
      </c>
      <c r="F41" s="22">
        <v>3</v>
      </c>
      <c r="G41" s="43">
        <f t="shared" si="4"/>
        <v>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5">
      <c r="A42" s="1"/>
      <c r="B42" s="71" t="s">
        <v>150</v>
      </c>
      <c r="C42" s="72"/>
      <c r="D42" s="72"/>
      <c r="E42" s="72"/>
      <c r="F42" s="73"/>
      <c r="G42" s="45">
        <f>SUM(G29:G41)</f>
        <v>45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5">
      <c r="A43" s="1"/>
      <c r="B43" s="71" t="s">
        <v>151</v>
      </c>
      <c r="C43" s="72"/>
      <c r="D43" s="72"/>
      <c r="E43" s="72"/>
      <c r="F43" s="73"/>
      <c r="G43" s="46">
        <f>0.6+(0.01*G42)</f>
        <v>1.05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7.75" customHeight="1" x14ac:dyDescent="0.25">
      <c r="A44" s="1"/>
      <c r="B44" s="27"/>
      <c r="C44" s="3"/>
      <c r="D44" s="3"/>
      <c r="E44" s="3"/>
      <c r="F44" s="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7.75" customHeight="1" x14ac:dyDescent="0.25">
      <c r="A45" s="1"/>
      <c r="B45" s="47"/>
      <c r="C45" s="47"/>
      <c r="D45" s="48"/>
      <c r="E45" s="47"/>
      <c r="F45" s="47"/>
      <c r="G45" s="4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5" t="s">
        <v>86</v>
      </c>
      <c r="B46" s="17" t="s">
        <v>87</v>
      </c>
      <c r="C46" s="17" t="s">
        <v>88</v>
      </c>
      <c r="D46" s="16" t="s">
        <v>89</v>
      </c>
      <c r="E46" s="16" t="s">
        <v>9</v>
      </c>
      <c r="F46" s="16" t="s">
        <v>64</v>
      </c>
      <c r="G46" s="16" t="s">
        <v>65</v>
      </c>
      <c r="H46" s="1" t="s">
        <v>90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 x14ac:dyDescent="0.25">
      <c r="A47" s="1"/>
      <c r="B47" s="49" t="s">
        <v>91</v>
      </c>
      <c r="C47" s="40" t="s">
        <v>92</v>
      </c>
      <c r="D47" s="41" t="s">
        <v>69</v>
      </c>
      <c r="E47" s="42">
        <v>1.5</v>
      </c>
      <c r="F47" s="22">
        <v>3</v>
      </c>
      <c r="G47" s="43">
        <f t="shared" ref="G47:G54" si="5">E47*F47</f>
        <v>4.5</v>
      </c>
      <c r="H47" s="44" t="s">
        <v>71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49" t="s">
        <v>93</v>
      </c>
      <c r="C48" s="40" t="s">
        <v>92</v>
      </c>
      <c r="D48" s="41" t="s">
        <v>69</v>
      </c>
      <c r="E48" s="42">
        <v>0.5</v>
      </c>
      <c r="F48" s="22">
        <v>3</v>
      </c>
      <c r="G48" s="43">
        <f t="shared" si="5"/>
        <v>1.5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49" t="s">
        <v>94</v>
      </c>
      <c r="C49" s="40" t="s">
        <v>92</v>
      </c>
      <c r="D49" s="41" t="s">
        <v>69</v>
      </c>
      <c r="E49" s="42">
        <v>1</v>
      </c>
      <c r="F49" s="22">
        <v>3</v>
      </c>
      <c r="G49" s="43">
        <f t="shared" si="5"/>
        <v>3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49" t="s">
        <v>95</v>
      </c>
      <c r="C50" s="40" t="s">
        <v>92</v>
      </c>
      <c r="D50" s="41" t="s">
        <v>69</v>
      </c>
      <c r="E50" s="42">
        <v>0.5</v>
      </c>
      <c r="F50" s="22">
        <v>3</v>
      </c>
      <c r="G50" s="43">
        <f t="shared" si="5"/>
        <v>1.5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7.75" customHeight="1" x14ac:dyDescent="0.25">
      <c r="A51" s="1"/>
      <c r="B51" s="49" t="s">
        <v>96</v>
      </c>
      <c r="C51" s="40" t="s">
        <v>97</v>
      </c>
      <c r="D51" s="41" t="s">
        <v>69</v>
      </c>
      <c r="E51" s="42">
        <v>1</v>
      </c>
      <c r="F51" s="22">
        <v>3</v>
      </c>
      <c r="G51" s="43">
        <f t="shared" si="5"/>
        <v>3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49" t="s">
        <v>98</v>
      </c>
      <c r="C52" s="40" t="s">
        <v>99</v>
      </c>
      <c r="D52" s="41" t="s">
        <v>69</v>
      </c>
      <c r="E52" s="42">
        <v>2</v>
      </c>
      <c r="F52" s="22">
        <v>3</v>
      </c>
      <c r="G52" s="43">
        <f t="shared" si="5"/>
        <v>6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49" t="s">
        <v>100</v>
      </c>
      <c r="C53" s="40" t="s">
        <v>101</v>
      </c>
      <c r="D53" s="41" t="s">
        <v>69</v>
      </c>
      <c r="E53" s="42">
        <v>-1</v>
      </c>
      <c r="F53" s="22">
        <v>3</v>
      </c>
      <c r="G53" s="43">
        <f t="shared" si="5"/>
        <v>-3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49" t="s">
        <v>102</v>
      </c>
      <c r="C54" s="40" t="s">
        <v>103</v>
      </c>
      <c r="D54" s="41" t="s">
        <v>69</v>
      </c>
      <c r="E54" s="42">
        <v>-1</v>
      </c>
      <c r="F54" s="22">
        <v>3</v>
      </c>
      <c r="G54" s="43">
        <f t="shared" si="5"/>
        <v>-3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.75" customHeight="1" x14ac:dyDescent="0.25">
      <c r="A55" s="1"/>
      <c r="B55" s="71" t="s">
        <v>104</v>
      </c>
      <c r="C55" s="72"/>
      <c r="D55" s="72"/>
      <c r="E55" s="72"/>
      <c r="F55" s="73"/>
      <c r="G55" s="16">
        <f>SUM(G47:G54)</f>
        <v>13.5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5">
      <c r="A56" s="1"/>
      <c r="B56" s="71" t="s">
        <v>152</v>
      </c>
      <c r="C56" s="72"/>
      <c r="D56" s="72"/>
      <c r="E56" s="72"/>
      <c r="F56" s="73"/>
      <c r="G56" s="16">
        <f>1.4 + (-0.03*G55)</f>
        <v>0.99499999999999988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.75" customHeight="1" x14ac:dyDescent="0.25">
      <c r="A57" s="1"/>
      <c r="B57" s="25"/>
      <c r="C57" s="50"/>
      <c r="D57" s="51"/>
      <c r="E57" s="50"/>
      <c r="F57" s="52" t="s">
        <v>106</v>
      </c>
      <c r="G57" s="16">
        <f>COUNTIF($F$47:$F$52,"&lt;3")+COUNTIF($F$53:$F$54,"&gt;3")</f>
        <v>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.75" customHeight="1" x14ac:dyDescent="0.25">
      <c r="A58" s="1"/>
      <c r="B58" s="27"/>
      <c r="C58" s="3"/>
      <c r="D58" s="3"/>
      <c r="E58" s="3"/>
      <c r="F58" s="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.75" customHeight="1" x14ac:dyDescent="0.25">
      <c r="A59" s="1"/>
      <c r="B59" s="1"/>
      <c r="C59" s="1"/>
      <c r="D59" s="2"/>
      <c r="E59" s="3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5">
      <c r="A60" s="15" t="s">
        <v>107</v>
      </c>
      <c r="B60" s="77" t="s">
        <v>153</v>
      </c>
      <c r="C60" s="72"/>
      <c r="D60" s="72"/>
      <c r="E60" s="72"/>
      <c r="F60" s="73"/>
      <c r="G60" s="53">
        <f>F25*G43*G56</f>
        <v>25.074000000000002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5">
      <c r="A61" s="1"/>
      <c r="B61" s="1"/>
      <c r="C61" s="1"/>
      <c r="D61" s="2"/>
      <c r="E61" s="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5">
      <c r="A62" s="1"/>
      <c r="B62" s="1"/>
      <c r="C62" s="1"/>
      <c r="D62" s="2"/>
      <c r="E62" s="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54" t="s">
        <v>109</v>
      </c>
      <c r="B63" s="17" t="s">
        <v>110</v>
      </c>
      <c r="C63" s="17" t="s">
        <v>111</v>
      </c>
      <c r="D63" s="17" t="s">
        <v>112</v>
      </c>
      <c r="E63" s="3"/>
      <c r="F63" s="1"/>
      <c r="G63" s="17" t="s">
        <v>113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5">
      <c r="A64" s="1"/>
      <c r="B64" s="55">
        <v>20</v>
      </c>
      <c r="C64" s="55">
        <f>IF($G$57&gt;=5,36,IF(AND(G$57&gt;2,$G$57&lt;=4),28, IF(AND($G$57&gt;=0,$G$57&lt;=2),20,"error")))</f>
        <v>20</v>
      </c>
      <c r="D64" s="56">
        <f>IF($G$57&gt;=5,$G$64*(36/20),IF(AND($G$57&gt;2,$G$57&lt;=4),$G$64*(28/20), IF(AND($G$57&gt;=0,$G$57&lt;=2),$G$64,"error")))</f>
        <v>2.5</v>
      </c>
      <c r="E64" s="3"/>
      <c r="F64" s="1"/>
      <c r="G64" s="57">
        <v>2.5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5">
      <c r="A65" s="1"/>
      <c r="B65" s="78" t="s">
        <v>114</v>
      </c>
      <c r="C65" s="72"/>
      <c r="D65" s="73"/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5">
      <c r="A66" s="58" t="s">
        <v>115</v>
      </c>
      <c r="B66" s="55">
        <f t="shared" ref="B66:D66" si="6">$G$60*B64</f>
        <v>501.48</v>
      </c>
      <c r="C66" s="55">
        <f t="shared" si="6"/>
        <v>501.48</v>
      </c>
      <c r="D66" s="55">
        <f t="shared" si="6"/>
        <v>62.685000000000002</v>
      </c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5">
      <c r="A67" s="58" t="s">
        <v>116</v>
      </c>
      <c r="B67" s="59">
        <f t="shared" ref="B67:D67" si="7">B66/(22*8)</f>
        <v>2.8493181818181821</v>
      </c>
      <c r="C67" s="59">
        <f t="shared" si="7"/>
        <v>2.8493181818181821</v>
      </c>
      <c r="D67" s="60">
        <f t="shared" si="7"/>
        <v>0.35616477272727276</v>
      </c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7.75" customHeight="1" x14ac:dyDescent="0.25">
      <c r="A68" s="1"/>
      <c r="B68" s="1"/>
      <c r="C68" s="1"/>
      <c r="D68" s="2"/>
      <c r="E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5">
      <c r="A69" s="1"/>
      <c r="B69" s="1"/>
      <c r="C69" s="1"/>
      <c r="D69" s="1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5">
      <c r="A70" s="15" t="s">
        <v>117</v>
      </c>
      <c r="B70" s="61" t="s">
        <v>118</v>
      </c>
      <c r="C70" s="62"/>
      <c r="D70" s="51"/>
      <c r="E70" s="50"/>
      <c r="F70" s="6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5">
      <c r="A71" s="1"/>
      <c r="B71" s="39" t="s">
        <v>119</v>
      </c>
      <c r="C71" s="16" t="s">
        <v>120</v>
      </c>
      <c r="D71" s="53" t="s">
        <v>121</v>
      </c>
      <c r="E71" s="53" t="s">
        <v>122</v>
      </c>
      <c r="F71" s="53" t="s">
        <v>123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5">
      <c r="A72" s="1"/>
      <c r="B72" s="64" t="s">
        <v>124</v>
      </c>
      <c r="C72" s="65">
        <v>0.4</v>
      </c>
      <c r="D72" s="59">
        <f t="shared" ref="D72:F72" si="8">$C72/$C$72*B$67</f>
        <v>2.8493181818181821</v>
      </c>
      <c r="E72" s="59">
        <f t="shared" si="8"/>
        <v>2.8493181818181821</v>
      </c>
      <c r="F72" s="59">
        <f t="shared" si="8"/>
        <v>0.35616477272727276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5">
      <c r="A73" s="1"/>
      <c r="B73" s="64" t="s">
        <v>125</v>
      </c>
      <c r="C73" s="65">
        <f>1-C72</f>
        <v>0.6</v>
      </c>
      <c r="D73" s="55">
        <f t="shared" ref="D73:F73" si="9">$C73/$C$72*B$67</f>
        <v>4.2739772727272722</v>
      </c>
      <c r="E73" s="55">
        <f t="shared" si="9"/>
        <v>4.2739772727272722</v>
      </c>
      <c r="F73" s="55">
        <f t="shared" si="9"/>
        <v>0.53424715909090903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5">
      <c r="A74" s="1"/>
      <c r="B74" s="66"/>
      <c r="C74" s="65">
        <f>SUM(C72:C73)</f>
        <v>1</v>
      </c>
      <c r="D74" s="59">
        <f t="shared" ref="D74:F74" si="10">$C74/$C$72*B$67</f>
        <v>7.1232954545454552</v>
      </c>
      <c r="E74" s="59">
        <f t="shared" si="10"/>
        <v>7.1232954545454552</v>
      </c>
      <c r="F74" s="59">
        <f t="shared" si="10"/>
        <v>0.8904119318181819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5">
      <c r="A75" s="1"/>
      <c r="B75" s="1"/>
      <c r="C75" s="1"/>
      <c r="D75" s="2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5">
      <c r="A76" s="15" t="s">
        <v>126</v>
      </c>
      <c r="B76" s="22">
        <v>4</v>
      </c>
      <c r="C76" s="1"/>
      <c r="D76" s="2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5">
      <c r="A77" s="1"/>
      <c r="B77" s="1"/>
      <c r="C77" s="1"/>
      <c r="D77" s="2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5">
      <c r="A78" s="15" t="s">
        <v>127</v>
      </c>
      <c r="B78" s="53" t="s">
        <v>128</v>
      </c>
      <c r="C78" s="53" t="s">
        <v>129</v>
      </c>
      <c r="D78" s="53" t="s">
        <v>130</v>
      </c>
      <c r="E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5">
      <c r="A79" s="67"/>
      <c r="B79" s="68">
        <f>$D$74/$B$76</f>
        <v>1.7808238636363638</v>
      </c>
      <c r="C79" s="68">
        <f>$E$74/$B$76</f>
        <v>1.7808238636363638</v>
      </c>
      <c r="D79" s="68">
        <f>$F$74/$B$76</f>
        <v>0.22260298295454548</v>
      </c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</row>
    <row r="80" spans="1:26" ht="15.75" customHeight="1" x14ac:dyDescent="0.25">
      <c r="A80" s="67"/>
      <c r="B80" s="67"/>
      <c r="C80" s="67"/>
      <c r="D80" s="67"/>
      <c r="E80" s="69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</row>
    <row r="81" spans="1:26" ht="15.75" customHeight="1" x14ac:dyDescent="0.25">
      <c r="A81" s="67"/>
      <c r="B81" s="67"/>
      <c r="C81" s="67"/>
      <c r="D81" s="67"/>
      <c r="E81" s="69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</row>
    <row r="82" spans="1:26" ht="15.75" customHeight="1" x14ac:dyDescent="0.25">
      <c r="A82" s="67"/>
      <c r="B82" s="67"/>
      <c r="C82" s="67"/>
      <c r="D82" s="67"/>
      <c r="E82" s="69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</row>
    <row r="83" spans="1:26" ht="15.75" customHeight="1" x14ac:dyDescent="0.25">
      <c r="A83" s="67"/>
      <c r="B83" s="67"/>
      <c r="C83" s="67"/>
      <c r="D83" s="67"/>
      <c r="E83" s="69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</row>
    <row r="84" spans="1:26" ht="15.75" customHeight="1" x14ac:dyDescent="0.25">
      <c r="A84" s="67"/>
      <c r="B84" s="67"/>
      <c r="C84" s="67"/>
      <c r="D84" s="67"/>
      <c r="E84" s="69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</row>
    <row r="85" spans="1:26" ht="15.75" customHeight="1" x14ac:dyDescent="0.25">
      <c r="A85" s="67"/>
      <c r="B85" s="67"/>
      <c r="C85" s="67"/>
      <c r="D85" s="67"/>
      <c r="E85" s="69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</row>
    <row r="86" spans="1:26" ht="15.75" customHeight="1" x14ac:dyDescent="0.25">
      <c r="A86" s="67"/>
      <c r="B86" s="67"/>
      <c r="C86" s="67"/>
      <c r="D86" s="67"/>
      <c r="E86" s="69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</row>
    <row r="87" spans="1:26" ht="15.75" customHeight="1" x14ac:dyDescent="0.25">
      <c r="A87" s="67"/>
      <c r="B87" s="67"/>
      <c r="C87" s="67"/>
      <c r="D87" s="67"/>
      <c r="E87" s="69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</row>
    <row r="88" spans="1:26" ht="15.75" customHeight="1" x14ac:dyDescent="0.25">
      <c r="A88" s="67"/>
      <c r="B88" s="67"/>
      <c r="C88" s="67"/>
      <c r="D88" s="67"/>
      <c r="E88" s="69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</row>
    <row r="89" spans="1:26" ht="15.75" customHeight="1" x14ac:dyDescent="0.25">
      <c r="A89" s="67"/>
      <c r="B89" s="67"/>
      <c r="C89" s="67"/>
      <c r="D89" s="67"/>
      <c r="E89" s="69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</row>
    <row r="90" spans="1:26" ht="15.75" customHeight="1" x14ac:dyDescent="0.25">
      <c r="A90" s="67"/>
      <c r="B90" s="67"/>
      <c r="C90" s="67"/>
      <c r="D90" s="67"/>
      <c r="E90" s="69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</row>
    <row r="91" spans="1:26" ht="15.75" customHeight="1" x14ac:dyDescent="0.25">
      <c r="A91" s="67"/>
      <c r="B91" s="67"/>
      <c r="C91" s="67"/>
      <c r="D91" s="67"/>
      <c r="E91" s="69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</row>
    <row r="92" spans="1:26" ht="15.75" customHeight="1" x14ac:dyDescent="0.25">
      <c r="A92" s="67"/>
      <c r="B92" s="67"/>
      <c r="C92" s="67"/>
      <c r="D92" s="67"/>
      <c r="E92" s="69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 spans="1:26" ht="15.75" customHeight="1" x14ac:dyDescent="0.25">
      <c r="A93" s="67"/>
      <c r="B93" s="67"/>
      <c r="C93" s="67"/>
      <c r="D93" s="67"/>
      <c r="E93" s="69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</row>
    <row r="94" spans="1:26" ht="15.75" customHeight="1" x14ac:dyDescent="0.25">
      <c r="A94" s="67"/>
      <c r="B94" s="67"/>
      <c r="C94" s="67"/>
      <c r="D94" s="67"/>
      <c r="E94" s="69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</row>
    <row r="95" spans="1:26" ht="15.75" customHeight="1" x14ac:dyDescent="0.25">
      <c r="A95" s="67"/>
      <c r="B95" s="67"/>
      <c r="C95" s="67"/>
      <c r="D95" s="67"/>
      <c r="E95" s="69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</row>
    <row r="96" spans="1:26" ht="15.75" customHeight="1" x14ac:dyDescent="0.25">
      <c r="A96" s="1"/>
      <c r="B96" s="1"/>
      <c r="C96" s="1"/>
      <c r="D96" s="2"/>
      <c r="E96" s="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2"/>
      <c r="E97" s="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2"/>
      <c r="E98" s="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2"/>
      <c r="E99" s="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2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/>
    <row r="281" spans="1:26" ht="15.75" customHeight="1" x14ac:dyDescent="0.25"/>
    <row r="282" spans="1:26" ht="15.75" customHeight="1" x14ac:dyDescent="0.25"/>
    <row r="283" spans="1:26" ht="15.75" customHeight="1" x14ac:dyDescent="0.25"/>
    <row r="284" spans="1:26" ht="15.75" customHeight="1" x14ac:dyDescent="0.25"/>
    <row r="285" spans="1:26" ht="15.75" customHeight="1" x14ac:dyDescent="0.25"/>
    <row r="286" spans="1:26" ht="15.75" customHeight="1" x14ac:dyDescent="0.25"/>
    <row r="287" spans="1:26" ht="15.75" customHeight="1" x14ac:dyDescent="0.25"/>
    <row r="288" spans="1:26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B56:F56"/>
    <mergeCell ref="B60:F60"/>
    <mergeCell ref="B65:D65"/>
    <mergeCell ref="B2:G2"/>
    <mergeCell ref="C12:F12"/>
    <mergeCell ref="C22:E22"/>
    <mergeCell ref="C25:E25"/>
    <mergeCell ref="B42:F42"/>
    <mergeCell ref="B43:F43"/>
    <mergeCell ref="B55:F55"/>
  </mergeCells>
  <dataValidations count="2">
    <dataValidation type="list" allowBlank="1" showErrorMessage="1" sqref="C8:C11" xr:uid="{00000000-0002-0000-0100-000000000000}">
      <formula1>"Simple,Intermedio,Complejo"</formula1>
    </dataValidation>
    <dataValidation type="decimal" allowBlank="1" showInputMessage="1" showErrorMessage="1" prompt="Entre 1 y 9 personas." sqref="B76" xr:uid="{00000000-0002-0000-0100-000001000000}">
      <formula1>1</formula1>
      <formula2>9</formula2>
    </dataValidation>
  </dataValidations>
  <hyperlinks>
    <hyperlink ref="H29" r:id="rId1" location="v=onepage&amp;q=e7%20part-time%20members&amp;f=false" xr:uid="{00000000-0004-0000-0100-000000000000}"/>
    <hyperlink ref="H47" r:id="rId2" location="v=onepage&amp;q=e7%20part-time%20members&amp;f=false" xr:uid="{00000000-0004-0000-0100-000001000000}"/>
  </hyperlinks>
  <pageMargins left="0.75" right="0.75" top="1" bottom="1" header="0" footer="0"/>
  <pageSetup orientation="portrait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Plantilla</vt:lpstr>
      <vt:lpstr>Plantilla (2)</vt:lpstr>
      <vt:lpstr>Plantilla!solver_opt</vt:lpstr>
      <vt:lpstr>'Plantilla (2)'!solver_opt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Cristian Carranza</cp:lastModifiedBy>
  <dcterms:created xsi:type="dcterms:W3CDTF">2021-09-16T15:20:38Z</dcterms:created>
  <dcterms:modified xsi:type="dcterms:W3CDTF">2025-09-09T23:46:28Z</dcterms:modified>
</cp:coreProperties>
</file>