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m\Documents\4to Año\SIM\FInal\"/>
    </mc:Choice>
  </mc:AlternateContent>
  <xr:revisionPtr revIDLastSave="0" documentId="13_ncr:1_{9EAEC629-8C4A-4FBD-B421-49009162506D}" xr6:coauthVersionLast="45" xr6:coauthVersionMax="45" xr10:uidLastSave="{00000000-0000-0000-0000-000000000000}"/>
  <bookViews>
    <workbookView xWindow="-120" yWindow="-120" windowWidth="29040" windowHeight="15840" xr2:uid="{1CC8C4AF-CE3E-46AF-BFF7-D68674BFEE63}"/>
  </bookViews>
  <sheets>
    <sheet name="Hoja1" sheetId="1" r:id="rId1"/>
  </sheets>
  <definedNames>
    <definedName name="destino">Hoja1!$B$35:$B$36</definedName>
    <definedName name="int_destino">Hoja1!$E$35:$E$36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6" i="1" l="1"/>
  <c r="Z15" i="1"/>
  <c r="Y15" i="1"/>
  <c r="X14" i="1"/>
  <c r="AK34" i="1" l="1"/>
  <c r="AK33" i="1"/>
  <c r="AP10" i="1" l="1"/>
  <c r="AO14" i="1" l="1"/>
  <c r="AQ9" i="1"/>
  <c r="AP15" i="1" l="1"/>
  <c r="V8" i="1"/>
  <c r="AK36" i="1" l="1"/>
  <c r="AK35" i="1"/>
  <c r="AP17" i="1"/>
  <c r="AQ16" i="1"/>
  <c r="Z14" i="1"/>
  <c r="Z16" i="1" s="1"/>
  <c r="AQ14" i="1"/>
  <c r="X10" i="1"/>
  <c r="X11" i="1"/>
  <c r="X12" i="1"/>
  <c r="X13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AO9" i="1"/>
  <c r="X9" i="1"/>
  <c r="Z9" i="1" s="1"/>
  <c r="V30" i="1"/>
  <c r="T7" i="1"/>
  <c r="U7" i="1" s="1"/>
  <c r="T8" i="1"/>
  <c r="U8" i="1" s="1"/>
  <c r="T9" i="1"/>
  <c r="U9" i="1" s="1"/>
  <c r="T10" i="1"/>
  <c r="U10" i="1" s="1"/>
  <c r="T11" i="1"/>
  <c r="U11" i="1" s="1"/>
  <c r="T12" i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R7" i="1"/>
  <c r="R8" i="1"/>
  <c r="R9" i="1"/>
  <c r="V9" i="1" s="1"/>
  <c r="R10" i="1"/>
  <c r="V10" i="1" s="1"/>
  <c r="R11" i="1"/>
  <c r="V11" i="1" s="1"/>
  <c r="R12" i="1"/>
  <c r="V12" i="1" s="1"/>
  <c r="R13" i="1"/>
  <c r="V13" i="1" s="1"/>
  <c r="R14" i="1"/>
  <c r="V14" i="1" s="1"/>
  <c r="R15" i="1"/>
  <c r="V15" i="1" s="1"/>
  <c r="R16" i="1"/>
  <c r="V16" i="1" s="1"/>
  <c r="R17" i="1"/>
  <c r="V17" i="1" s="1"/>
  <c r="R18" i="1"/>
  <c r="V18" i="1" s="1"/>
  <c r="R19" i="1"/>
  <c r="V19" i="1" s="1"/>
  <c r="R20" i="1"/>
  <c r="V20" i="1" s="1"/>
  <c r="R21" i="1"/>
  <c r="V21" i="1" s="1"/>
  <c r="R22" i="1"/>
  <c r="V22" i="1" s="1"/>
  <c r="R23" i="1"/>
  <c r="V23" i="1" s="1"/>
  <c r="R24" i="1"/>
  <c r="V24" i="1" s="1"/>
  <c r="R25" i="1"/>
  <c r="V25" i="1" s="1"/>
  <c r="R26" i="1"/>
  <c r="V26" i="1" s="1"/>
  <c r="R27" i="1"/>
  <c r="V27" i="1" s="1"/>
  <c r="R28" i="1"/>
  <c r="V28" i="1" s="1"/>
  <c r="R29" i="1"/>
  <c r="V29" i="1" s="1"/>
  <c r="T6" i="1"/>
  <c r="U6" i="1" s="1"/>
  <c r="R6" i="1"/>
  <c r="O6" i="1"/>
  <c r="P6" i="1" s="1"/>
  <c r="O7" i="1"/>
  <c r="O8" i="1"/>
  <c r="P8" i="1" s="1"/>
  <c r="O9" i="1"/>
  <c r="O10" i="1"/>
  <c r="O11" i="1"/>
  <c r="P11" i="1" s="1"/>
  <c r="O12" i="1"/>
  <c r="P12" i="1" s="1"/>
  <c r="O13" i="1"/>
  <c r="O14" i="1"/>
  <c r="O15" i="1"/>
  <c r="P15" i="1" s="1"/>
  <c r="O16" i="1"/>
  <c r="O17" i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5" i="1"/>
  <c r="P5" i="1" s="1"/>
  <c r="R1" i="1"/>
  <c r="D35" i="1"/>
  <c r="D36" i="1" s="1"/>
  <c r="Y14" i="1" l="1"/>
</calcChain>
</file>

<file path=xl/sharedStrings.xml><?xml version="1.0" encoding="utf-8"?>
<sst xmlns="http://schemas.openxmlformats.org/spreadsheetml/2006/main" count="108" uniqueCount="61">
  <si>
    <t>Evento</t>
  </si>
  <si>
    <t>Reloj</t>
  </si>
  <si>
    <t>RND</t>
  </si>
  <si>
    <t>Tiempo Entre Llegadas</t>
  </si>
  <si>
    <t>llegada_cliente</t>
  </si>
  <si>
    <t>Proxima llegada</t>
  </si>
  <si>
    <t>Dist Prob Destino Cliente</t>
  </si>
  <si>
    <t>Destino</t>
  </si>
  <si>
    <t>Golosinas o Bebidas</t>
  </si>
  <si>
    <t>Comida Rapida</t>
  </si>
  <si>
    <t>Pr()</t>
  </si>
  <si>
    <t>Pr AC</t>
  </si>
  <si>
    <t>RND MIN</t>
  </si>
  <si>
    <t>RND MAX</t>
  </si>
  <si>
    <t xml:space="preserve">RND </t>
  </si>
  <si>
    <t>Tiempo Atencion</t>
  </si>
  <si>
    <t>Fin Atencion Mostrador</t>
  </si>
  <si>
    <t>fin_atencion_mostrador</t>
  </si>
  <si>
    <t>fin_solicitud_comida</t>
  </si>
  <si>
    <t>Fin Atencion Solicitud Comida</t>
  </si>
  <si>
    <t>Tiempo Preparacion</t>
  </si>
  <si>
    <t>Fin Preparacion</t>
  </si>
  <si>
    <t>N</t>
  </si>
  <si>
    <t>fin_preparacion_comida(i)</t>
  </si>
  <si>
    <t xml:space="preserve">Estado </t>
  </si>
  <si>
    <t>Cola</t>
  </si>
  <si>
    <t>Dueño</t>
  </si>
  <si>
    <t>Estado</t>
  </si>
  <si>
    <t>Ayudante</t>
  </si>
  <si>
    <t>AC Tiempo Ocioso Ayudante</t>
  </si>
  <si>
    <t>AC Tiempo Cocina</t>
  </si>
  <si>
    <t>AC Tiempo Mostrador</t>
  </si>
  <si>
    <t>Estadisticas</t>
  </si>
  <si>
    <t>Cliente</t>
  </si>
  <si>
    <t>Inicializacion</t>
  </si>
  <si>
    <t>Libre</t>
  </si>
  <si>
    <t>llegada_cliente (Cli_1)</t>
  </si>
  <si>
    <t>AM</t>
  </si>
  <si>
    <t>Inicio Tiempo Ocioso</t>
  </si>
  <si>
    <t>Inicio Cocina</t>
  </si>
  <si>
    <t>Inicio Mostrador</t>
  </si>
  <si>
    <t>SAM</t>
  </si>
  <si>
    <t>fin_atencion_mostrador_1</t>
  </si>
  <si>
    <t>llegada_cliente (Cli_2)</t>
  </si>
  <si>
    <t>fin_solicitud_comida (Cli_2)</t>
  </si>
  <si>
    <t>EP (1)</t>
  </si>
  <si>
    <t>PC</t>
  </si>
  <si>
    <t>llegada_cliente (Cli_3)</t>
  </si>
  <si>
    <t>AC</t>
  </si>
  <si>
    <t>fin_preparacion_comida(1)</t>
  </si>
  <si>
    <t>llegada_cliente (Cli_4)</t>
  </si>
  <si>
    <t>EAM</t>
  </si>
  <si>
    <t>fin_atencion_mostrador_3</t>
  </si>
  <si>
    <t>EP(1)</t>
  </si>
  <si>
    <t>llegada_cliente (Cli_5)</t>
  </si>
  <si>
    <t>Tiempo Restante</t>
  </si>
  <si>
    <t>fin_atencion_mostrador_5</t>
  </si>
  <si>
    <t>Porc Tiempo Ocioso Ayudante</t>
  </si>
  <si>
    <t>Porc Tiempo Cocina Dueño</t>
  </si>
  <si>
    <t>Porc Tiempo Mostrador Dueño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</si>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</sst>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/>
    </xf>
    <xf numFmtId="0" fontId="0" fillId="8" borderId="1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4" borderId="15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2" fontId="0" fillId="4" borderId="14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2" fontId="2" fillId="4" borderId="4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2" fillId="4" borderId="13" xfId="0" applyNumberFormat="1" applyFont="1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2" fontId="3" fillId="4" borderId="13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2" fillId="0" borderId="13" xfId="0" applyNumberFormat="1" applyFont="1" applyFill="1" applyBorder="1" applyAlignment="1">
      <alignment horizontal="center"/>
    </xf>
    <xf numFmtId="2" fontId="3" fillId="0" borderId="13" xfId="0" applyNumberFormat="1" applyFon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10" fontId="0" fillId="0" borderId="0" xfId="0" applyNumberForma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85725</xdr:rowOff>
    </xdr:from>
    <xdr:to>
      <xdr:col>10</xdr:col>
      <xdr:colOff>351444</xdr:colOff>
      <xdr:row>30</xdr:row>
      <xdr:rowOff>46883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CD81E6-E4E3-4FE1-988B-A9F290F3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7847619" cy="5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9BDF-59A6-4092-B22C-8B48F1115AE8}">
  <dimension ref="B1:AV36"/>
  <sheetViews>
    <sheetView tabSelected="1" topLeftCell="M1" workbookViewId="0">
      <selection activeCell="Z16" sqref="Z16"/>
    </sheetView>
  </sheetViews>
  <sheetFormatPr baseColWidth="10" defaultRowHeight="15" x14ac:dyDescent="0.25"/>
  <cols>
    <col min="12" max="12" width="27.42578125" customWidth="1"/>
    <col min="13" max="13" width="9" customWidth="1"/>
    <col min="14" max="14" width="7.140625" customWidth="1"/>
    <col min="15" max="15" width="11" customWidth="1"/>
    <col min="16" max="16" width="10.5703125" customWidth="1"/>
    <col min="17" max="17" width="6.42578125" customWidth="1"/>
    <col min="18" max="18" width="19.140625" customWidth="1"/>
    <col min="19" max="19" width="7.28515625" customWidth="1"/>
    <col min="20" max="20" width="10.28515625" customWidth="1"/>
    <col min="21" max="21" width="11.140625" customWidth="1"/>
    <col min="22" max="22" width="20" customWidth="1"/>
    <col min="23" max="23" width="6.28515625" customWidth="1"/>
    <col min="35" max="37" width="8.42578125" customWidth="1"/>
    <col min="38" max="38" width="9.85546875" customWidth="1"/>
    <col min="39" max="40" width="9.7109375" customWidth="1"/>
    <col min="42" max="42" width="10.42578125" customWidth="1"/>
    <col min="44" max="48" width="8.85546875" customWidth="1"/>
  </cols>
  <sheetData>
    <row r="1" spans="12:48" ht="15.75" thickBot="1" x14ac:dyDescent="0.3">
      <c r="R1">
        <f ca="1">RAND()</f>
        <v>0.31451092151855786</v>
      </c>
    </row>
    <row r="2" spans="12:48" ht="15.75" thickBot="1" x14ac:dyDescent="0.3">
      <c r="W2" s="109" t="s">
        <v>23</v>
      </c>
      <c r="X2" s="110"/>
      <c r="Y2" s="110"/>
      <c r="Z2" s="111"/>
      <c r="AA2" s="111"/>
      <c r="AB2" s="111"/>
      <c r="AC2" s="111"/>
      <c r="AD2" s="111"/>
      <c r="AE2" s="111"/>
      <c r="AF2" s="111"/>
      <c r="AG2" s="111"/>
      <c r="AH2" s="97"/>
      <c r="AR2" s="93" t="s">
        <v>33</v>
      </c>
      <c r="AS2" s="94"/>
      <c r="AT2" s="94"/>
      <c r="AU2" s="94"/>
      <c r="AV2" s="95"/>
    </row>
    <row r="3" spans="12:48" ht="15.75" thickBot="1" x14ac:dyDescent="0.3">
      <c r="N3" s="103" t="s">
        <v>4</v>
      </c>
      <c r="O3" s="104"/>
      <c r="P3" s="105"/>
      <c r="Q3" s="1"/>
      <c r="R3" s="1"/>
      <c r="S3" s="106" t="s">
        <v>17</v>
      </c>
      <c r="T3" s="107"/>
      <c r="U3" s="108"/>
      <c r="V3" s="31" t="s">
        <v>18</v>
      </c>
      <c r="W3" s="112" t="s">
        <v>2</v>
      </c>
      <c r="X3" s="114" t="s">
        <v>20</v>
      </c>
      <c r="Y3" s="101">
        <v>1</v>
      </c>
      <c r="Z3" s="102"/>
      <c r="AA3" s="101">
        <v>2</v>
      </c>
      <c r="AB3" s="102"/>
      <c r="AC3" s="101">
        <v>3</v>
      </c>
      <c r="AD3" s="102"/>
      <c r="AE3" s="101">
        <v>4</v>
      </c>
      <c r="AF3" s="102"/>
      <c r="AG3" s="101" t="s">
        <v>22</v>
      </c>
      <c r="AH3" s="102"/>
      <c r="AI3" s="98" t="s">
        <v>26</v>
      </c>
      <c r="AJ3" s="99"/>
      <c r="AK3" s="99"/>
      <c r="AL3" s="100"/>
      <c r="AM3" s="96" t="s">
        <v>28</v>
      </c>
      <c r="AN3" s="97"/>
      <c r="AO3" s="90" t="s">
        <v>32</v>
      </c>
      <c r="AP3" s="91"/>
      <c r="AQ3" s="92"/>
      <c r="AR3" s="23">
        <v>1</v>
      </c>
      <c r="AS3" s="23">
        <v>2</v>
      </c>
      <c r="AT3" s="23">
        <v>3</v>
      </c>
      <c r="AU3" s="23">
        <v>4</v>
      </c>
      <c r="AV3" s="23">
        <v>5</v>
      </c>
    </row>
    <row r="4" spans="12:48" ht="48" customHeight="1" thickBot="1" x14ac:dyDescent="0.3">
      <c r="L4" s="20" t="s">
        <v>0</v>
      </c>
      <c r="M4" s="20" t="s">
        <v>1</v>
      </c>
      <c r="N4" s="10" t="s">
        <v>2</v>
      </c>
      <c r="O4" s="21" t="s">
        <v>3</v>
      </c>
      <c r="P4" s="28" t="s">
        <v>5</v>
      </c>
      <c r="Q4" s="10" t="s">
        <v>2</v>
      </c>
      <c r="R4" s="21" t="s">
        <v>7</v>
      </c>
      <c r="S4" s="10" t="s">
        <v>14</v>
      </c>
      <c r="T4" s="21" t="s">
        <v>15</v>
      </c>
      <c r="U4" s="28" t="s">
        <v>16</v>
      </c>
      <c r="V4" s="29" t="s">
        <v>19</v>
      </c>
      <c r="W4" s="113"/>
      <c r="X4" s="115"/>
      <c r="Y4" s="20" t="s">
        <v>55</v>
      </c>
      <c r="Z4" s="29" t="s">
        <v>21</v>
      </c>
      <c r="AA4" s="24" t="s">
        <v>55</v>
      </c>
      <c r="AB4" s="30" t="s">
        <v>21</v>
      </c>
      <c r="AC4" s="24" t="s">
        <v>55</v>
      </c>
      <c r="AD4" s="29" t="s">
        <v>21</v>
      </c>
      <c r="AE4" s="26" t="s">
        <v>55</v>
      </c>
      <c r="AF4" s="29" t="s">
        <v>21</v>
      </c>
      <c r="AG4" s="24" t="s">
        <v>55</v>
      </c>
      <c r="AH4" s="29" t="s">
        <v>21</v>
      </c>
      <c r="AI4" s="32" t="s">
        <v>24</v>
      </c>
      <c r="AJ4" s="33" t="s">
        <v>25</v>
      </c>
      <c r="AK4" s="68" t="s">
        <v>39</v>
      </c>
      <c r="AL4" s="68" t="s">
        <v>40</v>
      </c>
      <c r="AM4" s="34" t="s">
        <v>27</v>
      </c>
      <c r="AN4" s="34" t="s">
        <v>38</v>
      </c>
      <c r="AO4" s="27" t="s">
        <v>29</v>
      </c>
      <c r="AP4" s="24" t="s">
        <v>30</v>
      </c>
      <c r="AQ4" s="27" t="s">
        <v>31</v>
      </c>
      <c r="AR4" s="26" t="s">
        <v>27</v>
      </c>
      <c r="AS4" s="24" t="s">
        <v>27</v>
      </c>
      <c r="AT4" s="27" t="s">
        <v>27</v>
      </c>
      <c r="AU4" s="24" t="s">
        <v>27</v>
      </c>
      <c r="AV4" s="25" t="s">
        <v>27</v>
      </c>
    </row>
    <row r="5" spans="12:48" x14ac:dyDescent="0.25">
      <c r="L5" s="2" t="s">
        <v>34</v>
      </c>
      <c r="M5" s="35">
        <v>0</v>
      </c>
      <c r="N5" s="50">
        <v>0.32</v>
      </c>
      <c r="O5" s="51">
        <f>IF(N5="","",-5*LN(1-N5))</f>
        <v>1.928312404059924</v>
      </c>
      <c r="P5" s="67">
        <f>IF(O5="","",O5+M5)</f>
        <v>1.928312404059924</v>
      </c>
      <c r="Q5" s="51"/>
      <c r="R5" s="64"/>
      <c r="S5" s="52"/>
      <c r="T5" s="53"/>
      <c r="U5" s="54"/>
      <c r="V5" s="55"/>
      <c r="W5" s="52"/>
      <c r="X5" s="53"/>
      <c r="Y5" s="79"/>
      <c r="Z5" s="55"/>
      <c r="AA5" s="81"/>
      <c r="AB5" s="56"/>
      <c r="AC5" s="81"/>
      <c r="AD5" s="55"/>
      <c r="AE5" s="86"/>
      <c r="AF5" s="55"/>
      <c r="AG5" s="81"/>
      <c r="AH5" s="55"/>
      <c r="AI5" s="37" t="s">
        <v>35</v>
      </c>
      <c r="AJ5" s="38">
        <v>0</v>
      </c>
      <c r="AK5" s="69"/>
      <c r="AL5" s="69">
        <v>0</v>
      </c>
      <c r="AM5" s="39" t="s">
        <v>35</v>
      </c>
      <c r="AN5" s="39">
        <v>0</v>
      </c>
      <c r="AO5" s="3">
        <v>0</v>
      </c>
      <c r="AP5" s="35">
        <v>0</v>
      </c>
      <c r="AQ5" s="3">
        <v>0</v>
      </c>
      <c r="AR5" s="2"/>
      <c r="AS5" s="2"/>
      <c r="AT5" s="2"/>
      <c r="AU5" s="2"/>
      <c r="AV5" s="35"/>
    </row>
    <row r="6" spans="12:48" x14ac:dyDescent="0.25">
      <c r="L6" s="36" t="s">
        <v>36</v>
      </c>
      <c r="M6" s="40">
        <v>1.93</v>
      </c>
      <c r="N6" s="52">
        <v>0.77</v>
      </c>
      <c r="O6" s="53">
        <f t="shared" ref="O6:O29" si="0">IF(N6="","",-5*LN(1-N6))</f>
        <v>7.3483798502947089</v>
      </c>
      <c r="P6" s="54">
        <f t="shared" ref="P6:P29" si="1">IF(O6="","",O6+M6)</f>
        <v>9.2783798502947086</v>
      </c>
      <c r="Q6" s="53">
        <v>0.37</v>
      </c>
      <c r="R6" s="65" t="str">
        <f t="shared" ref="R6:R29" si="2">IF(Q6="","",LOOKUP(Q6, int_destino,destino))</f>
        <v>Golosinas o Bebidas</v>
      </c>
      <c r="S6" s="52">
        <v>0.4</v>
      </c>
      <c r="T6" s="53">
        <f>IF(S6="","",0.5 + S6 * (2-0.5))</f>
        <v>1.1000000000000001</v>
      </c>
      <c r="U6" s="72">
        <f>IF(T6="","",T6+M6)</f>
        <v>3.0300000000000002</v>
      </c>
      <c r="V6" s="57"/>
      <c r="W6" s="52"/>
      <c r="X6" s="53"/>
      <c r="Y6" s="79"/>
      <c r="Z6" s="57"/>
      <c r="AA6" s="82"/>
      <c r="AB6" s="58"/>
      <c r="AC6" s="82"/>
      <c r="AD6" s="57"/>
      <c r="AE6" s="87"/>
      <c r="AF6" s="57"/>
      <c r="AG6" s="82"/>
      <c r="AH6" s="57"/>
      <c r="AI6" s="41" t="s">
        <v>37</v>
      </c>
      <c r="AJ6" s="42">
        <v>0</v>
      </c>
      <c r="AK6" s="70"/>
      <c r="AL6" s="70">
        <v>0</v>
      </c>
      <c r="AM6" s="43" t="s">
        <v>35</v>
      </c>
      <c r="AN6" s="43">
        <v>0</v>
      </c>
      <c r="AO6" s="22">
        <v>0</v>
      </c>
      <c r="AP6" s="40">
        <v>0</v>
      </c>
      <c r="AQ6" s="22">
        <v>0</v>
      </c>
      <c r="AR6" s="36" t="s">
        <v>41</v>
      </c>
      <c r="AS6" s="40"/>
      <c r="AT6" s="22"/>
      <c r="AU6" s="36"/>
      <c r="AV6" s="40"/>
    </row>
    <row r="7" spans="12:48" x14ac:dyDescent="0.25">
      <c r="L7" s="36" t="s">
        <v>42</v>
      </c>
      <c r="M7" s="40">
        <v>3.03</v>
      </c>
      <c r="N7" s="52"/>
      <c r="O7" s="53" t="str">
        <f t="shared" si="0"/>
        <v/>
      </c>
      <c r="P7" s="72">
        <v>9.2799999999999994</v>
      </c>
      <c r="Q7" s="53"/>
      <c r="R7" s="65" t="str">
        <f t="shared" si="2"/>
        <v/>
      </c>
      <c r="S7" s="52"/>
      <c r="T7" s="53" t="str">
        <f t="shared" ref="T7:T29" si="3">IF(S7="","",0.5 + S7 * (2-0.5))</f>
        <v/>
      </c>
      <c r="U7" s="54" t="str">
        <f t="shared" ref="U7:U29" si="4">IF(T7="","",T7+M7)</f>
        <v/>
      </c>
      <c r="V7" s="57"/>
      <c r="W7" s="52"/>
      <c r="X7" s="53"/>
      <c r="Y7" s="79"/>
      <c r="Z7" s="57"/>
      <c r="AA7" s="82"/>
      <c r="AB7" s="58"/>
      <c r="AC7" s="82"/>
      <c r="AD7" s="57"/>
      <c r="AE7" s="87"/>
      <c r="AF7" s="57"/>
      <c r="AG7" s="82"/>
      <c r="AH7" s="57"/>
      <c r="AI7" s="41" t="s">
        <v>35</v>
      </c>
      <c r="AJ7" s="42">
        <v>0</v>
      </c>
      <c r="AK7" s="70"/>
      <c r="AL7" s="70">
        <v>0</v>
      </c>
      <c r="AM7" s="43" t="s">
        <v>35</v>
      </c>
      <c r="AN7" s="43">
        <v>0</v>
      </c>
      <c r="AO7" s="22">
        <v>0</v>
      </c>
      <c r="AP7" s="40">
        <v>0</v>
      </c>
      <c r="AQ7" s="22">
        <v>0</v>
      </c>
      <c r="AR7" s="73"/>
      <c r="AS7" s="40"/>
      <c r="AT7" s="22"/>
      <c r="AU7" s="36"/>
      <c r="AV7" s="40"/>
    </row>
    <row r="8" spans="12:48" x14ac:dyDescent="0.25">
      <c r="L8" s="36" t="s">
        <v>43</v>
      </c>
      <c r="M8" s="40">
        <v>9.2799999999999994</v>
      </c>
      <c r="N8" s="52">
        <v>0.48</v>
      </c>
      <c r="O8" s="53">
        <f t="shared" si="0"/>
        <v>3.2696323370333196</v>
      </c>
      <c r="P8" s="54">
        <f t="shared" si="1"/>
        <v>12.549632337033319</v>
      </c>
      <c r="Q8" s="53">
        <v>0.87</v>
      </c>
      <c r="R8" s="65" t="str">
        <f t="shared" si="2"/>
        <v>Comida Rapida</v>
      </c>
      <c r="S8" s="52"/>
      <c r="T8" s="53" t="str">
        <f t="shared" si="3"/>
        <v/>
      </c>
      <c r="U8" s="54" t="str">
        <f t="shared" si="4"/>
        <v/>
      </c>
      <c r="V8" s="74">
        <f>IF(R8="Comida Rapida", M8+0.1, "")</f>
        <v>9.379999999999999</v>
      </c>
      <c r="W8" s="52"/>
      <c r="X8" s="53"/>
      <c r="Y8" s="79"/>
      <c r="Z8" s="57"/>
      <c r="AA8" s="82"/>
      <c r="AB8" s="58"/>
      <c r="AC8" s="82"/>
      <c r="AD8" s="57"/>
      <c r="AE8" s="87"/>
      <c r="AF8" s="57"/>
      <c r="AG8" s="82"/>
      <c r="AH8" s="57"/>
      <c r="AI8" s="41" t="s">
        <v>37</v>
      </c>
      <c r="AJ8" s="42">
        <v>0</v>
      </c>
      <c r="AK8" s="70"/>
      <c r="AL8" s="70">
        <v>0</v>
      </c>
      <c r="AM8" s="43" t="s">
        <v>35</v>
      </c>
      <c r="AN8" s="43">
        <v>0</v>
      </c>
      <c r="AO8" s="22">
        <v>0</v>
      </c>
      <c r="AP8" s="40">
        <v>0</v>
      </c>
      <c r="AQ8" s="22">
        <v>0</v>
      </c>
      <c r="AR8" s="36"/>
      <c r="AS8" s="40" t="s">
        <v>41</v>
      </c>
      <c r="AT8" s="22"/>
      <c r="AU8" s="36"/>
      <c r="AV8" s="40"/>
    </row>
    <row r="9" spans="12:48" x14ac:dyDescent="0.25">
      <c r="L9" s="36" t="s">
        <v>44</v>
      </c>
      <c r="M9" s="40">
        <v>9.3800000000000008</v>
      </c>
      <c r="N9" s="52"/>
      <c r="O9" s="53" t="str">
        <f t="shared" si="0"/>
        <v/>
      </c>
      <c r="P9" s="54">
        <v>12.55</v>
      </c>
      <c r="Q9" s="53"/>
      <c r="R9" s="65" t="str">
        <f t="shared" si="2"/>
        <v/>
      </c>
      <c r="S9" s="52"/>
      <c r="T9" s="53" t="str">
        <f t="shared" si="3"/>
        <v/>
      </c>
      <c r="U9" s="54" t="str">
        <f t="shared" si="4"/>
        <v/>
      </c>
      <c r="V9" s="57" t="str">
        <f t="shared" ref="V9:V30" si="5">IF(R9="Comida Rapida", M9+0.1, "")</f>
        <v/>
      </c>
      <c r="W9" s="52">
        <v>0.99</v>
      </c>
      <c r="X9" s="53">
        <f>IF(W9="","",5 + W9 * (10-5))</f>
        <v>9.9499999999999993</v>
      </c>
      <c r="Y9" s="79"/>
      <c r="Z9" s="74">
        <f>(X9+M9)/2</f>
        <v>9.6649999999999991</v>
      </c>
      <c r="AA9" s="83"/>
      <c r="AB9" s="58"/>
      <c r="AC9" s="82"/>
      <c r="AD9" s="57"/>
      <c r="AE9" s="87"/>
      <c r="AF9" s="57"/>
      <c r="AG9" s="82"/>
      <c r="AH9" s="57"/>
      <c r="AI9" s="41" t="s">
        <v>48</v>
      </c>
      <c r="AJ9" s="42">
        <v>0</v>
      </c>
      <c r="AK9" s="70">
        <v>9.3800000000000008</v>
      </c>
      <c r="AL9" s="70"/>
      <c r="AM9" s="43" t="s">
        <v>46</v>
      </c>
      <c r="AN9" s="43"/>
      <c r="AO9" s="22">
        <f>M9-AN8</f>
        <v>9.3800000000000008</v>
      </c>
      <c r="AP9" s="40">
        <v>0</v>
      </c>
      <c r="AQ9" s="22">
        <f>M9-AL8+AQ8</f>
        <v>9.3800000000000008</v>
      </c>
      <c r="AR9" s="36"/>
      <c r="AS9" s="40" t="s">
        <v>45</v>
      </c>
      <c r="AT9" s="22"/>
      <c r="AU9" s="36"/>
      <c r="AV9" s="40"/>
    </row>
    <row r="10" spans="12:48" x14ac:dyDescent="0.25">
      <c r="L10" s="36" t="s">
        <v>49</v>
      </c>
      <c r="M10" s="40">
        <v>9.67</v>
      </c>
      <c r="N10" s="52"/>
      <c r="O10" s="53" t="str">
        <f t="shared" si="0"/>
        <v/>
      </c>
      <c r="P10" s="72">
        <v>12.55</v>
      </c>
      <c r="Q10" s="53"/>
      <c r="R10" s="65" t="str">
        <f t="shared" si="2"/>
        <v/>
      </c>
      <c r="S10" s="52"/>
      <c r="T10" s="53" t="str">
        <f t="shared" si="3"/>
        <v/>
      </c>
      <c r="U10" s="54" t="str">
        <f t="shared" si="4"/>
        <v/>
      </c>
      <c r="V10" s="57" t="str">
        <f t="shared" si="5"/>
        <v/>
      </c>
      <c r="W10" s="52"/>
      <c r="X10" s="53" t="str">
        <f t="shared" ref="X10:X29" si="6">IF(W10="","",5 + W10 * (10-5))</f>
        <v/>
      </c>
      <c r="Y10" s="79"/>
      <c r="Z10" s="57"/>
      <c r="AA10" s="82"/>
      <c r="AB10" s="58"/>
      <c r="AC10" s="82"/>
      <c r="AD10" s="57"/>
      <c r="AE10" s="87"/>
      <c r="AF10" s="57"/>
      <c r="AG10" s="82"/>
      <c r="AH10" s="57"/>
      <c r="AI10" s="41" t="s">
        <v>35</v>
      </c>
      <c r="AJ10" s="42">
        <v>0</v>
      </c>
      <c r="AK10" s="70"/>
      <c r="AL10" s="70">
        <v>9.67</v>
      </c>
      <c r="AM10" s="43" t="s">
        <v>35</v>
      </c>
      <c r="AN10" s="43">
        <v>9.67</v>
      </c>
      <c r="AO10" s="22">
        <v>9.3800000000000008</v>
      </c>
      <c r="AP10" s="40">
        <f>M10-AK9+AP9</f>
        <v>0.28999999999999915</v>
      </c>
      <c r="AQ10" s="22">
        <v>9.3800000000000008</v>
      </c>
      <c r="AR10" s="36"/>
      <c r="AS10" s="75"/>
      <c r="AT10" s="22"/>
      <c r="AU10" s="36"/>
      <c r="AV10" s="40"/>
    </row>
    <row r="11" spans="12:48" x14ac:dyDescent="0.25">
      <c r="L11" s="36" t="s">
        <v>47</v>
      </c>
      <c r="M11" s="40">
        <v>12.55</v>
      </c>
      <c r="N11" s="52">
        <v>0.22</v>
      </c>
      <c r="O11" s="53">
        <f t="shared" si="0"/>
        <v>1.2423067964924981</v>
      </c>
      <c r="P11" s="72">
        <f t="shared" si="1"/>
        <v>13.792306796492499</v>
      </c>
      <c r="Q11" s="53">
        <v>0.08</v>
      </c>
      <c r="R11" s="65" t="str">
        <f t="shared" si="2"/>
        <v>Golosinas o Bebidas</v>
      </c>
      <c r="S11" s="52">
        <v>0.62</v>
      </c>
      <c r="T11" s="53">
        <f t="shared" si="3"/>
        <v>1.43</v>
      </c>
      <c r="U11" s="54">
        <f t="shared" si="4"/>
        <v>13.98</v>
      </c>
      <c r="V11" s="57" t="str">
        <f t="shared" si="5"/>
        <v/>
      </c>
      <c r="W11" s="52"/>
      <c r="X11" s="53" t="str">
        <f t="shared" si="6"/>
        <v/>
      </c>
      <c r="Y11" s="79"/>
      <c r="Z11" s="57"/>
      <c r="AA11" s="82"/>
      <c r="AB11" s="58"/>
      <c r="AC11" s="82"/>
      <c r="AD11" s="57"/>
      <c r="AE11" s="87"/>
      <c r="AF11" s="57"/>
      <c r="AG11" s="82"/>
      <c r="AH11" s="57"/>
      <c r="AI11" s="41" t="s">
        <v>37</v>
      </c>
      <c r="AJ11" s="42">
        <v>0</v>
      </c>
      <c r="AK11" s="70"/>
      <c r="AL11" s="70">
        <v>9.67</v>
      </c>
      <c r="AM11" s="43" t="s">
        <v>35</v>
      </c>
      <c r="AN11" s="43">
        <v>9.67</v>
      </c>
      <c r="AO11" s="22">
        <v>9.3800000000000008</v>
      </c>
      <c r="AP11" s="40">
        <v>0.28999999999999998</v>
      </c>
      <c r="AQ11" s="22">
        <v>9.3800000000000008</v>
      </c>
      <c r="AR11" s="36"/>
      <c r="AS11" s="40"/>
      <c r="AT11" s="22" t="s">
        <v>41</v>
      </c>
      <c r="AU11" s="36"/>
      <c r="AV11" s="40"/>
    </row>
    <row r="12" spans="12:48" x14ac:dyDescent="0.25">
      <c r="L12" s="36" t="s">
        <v>50</v>
      </c>
      <c r="M12" s="40">
        <v>13.79</v>
      </c>
      <c r="N12" s="52">
        <v>0.24</v>
      </c>
      <c r="O12" s="53">
        <f t="shared" si="0"/>
        <v>1.3721842285088015</v>
      </c>
      <c r="P12" s="54">
        <f t="shared" si="1"/>
        <v>15.162184228508801</v>
      </c>
      <c r="Q12" s="53"/>
      <c r="R12" s="65" t="str">
        <f t="shared" si="2"/>
        <v/>
      </c>
      <c r="S12" s="52"/>
      <c r="T12" s="53" t="str">
        <f t="shared" si="3"/>
        <v/>
      </c>
      <c r="U12" s="72">
        <v>13.98</v>
      </c>
      <c r="V12" s="57" t="str">
        <f t="shared" si="5"/>
        <v/>
      </c>
      <c r="W12" s="52"/>
      <c r="X12" s="53" t="str">
        <f t="shared" si="6"/>
        <v/>
      </c>
      <c r="Y12" s="79"/>
      <c r="Z12" s="57"/>
      <c r="AA12" s="82"/>
      <c r="AB12" s="58"/>
      <c r="AC12" s="82"/>
      <c r="AD12" s="57"/>
      <c r="AE12" s="87"/>
      <c r="AF12" s="57"/>
      <c r="AG12" s="82"/>
      <c r="AH12" s="57"/>
      <c r="AI12" s="41" t="s">
        <v>37</v>
      </c>
      <c r="AJ12" s="42">
        <v>1</v>
      </c>
      <c r="AK12" s="70"/>
      <c r="AL12" s="70">
        <v>9.67</v>
      </c>
      <c r="AM12" s="43" t="s">
        <v>35</v>
      </c>
      <c r="AN12" s="43">
        <v>9.67</v>
      </c>
      <c r="AO12" s="22">
        <v>9.3800000000000008</v>
      </c>
      <c r="AP12" s="40">
        <v>0.28999999999999998</v>
      </c>
      <c r="AQ12" s="22">
        <v>9.3800000000000008</v>
      </c>
      <c r="AR12" s="36"/>
      <c r="AS12" s="40"/>
      <c r="AT12" s="22" t="s">
        <v>41</v>
      </c>
      <c r="AU12" s="36" t="s">
        <v>51</v>
      </c>
      <c r="AV12" s="40"/>
    </row>
    <row r="13" spans="12:48" x14ac:dyDescent="0.25">
      <c r="L13" s="36" t="s">
        <v>52</v>
      </c>
      <c r="M13" s="40">
        <v>13.98</v>
      </c>
      <c r="N13" s="52"/>
      <c r="O13" s="53" t="str">
        <f t="shared" si="0"/>
        <v/>
      </c>
      <c r="P13" s="54">
        <v>15.16</v>
      </c>
      <c r="Q13" s="53">
        <v>0.89</v>
      </c>
      <c r="R13" s="65" t="str">
        <f t="shared" si="2"/>
        <v>Comida Rapida</v>
      </c>
      <c r="S13" s="52"/>
      <c r="T13" s="53" t="str">
        <f t="shared" si="3"/>
        <v/>
      </c>
      <c r="U13" s="54" t="str">
        <f t="shared" si="4"/>
        <v/>
      </c>
      <c r="V13" s="74">
        <f t="shared" si="5"/>
        <v>14.08</v>
      </c>
      <c r="W13" s="52"/>
      <c r="X13" s="53" t="str">
        <f t="shared" si="6"/>
        <v/>
      </c>
      <c r="Y13" s="79"/>
      <c r="Z13" s="57"/>
      <c r="AA13" s="82"/>
      <c r="AB13" s="58"/>
      <c r="AC13" s="82"/>
      <c r="AD13" s="57"/>
      <c r="AE13" s="87"/>
      <c r="AF13" s="57"/>
      <c r="AG13" s="82"/>
      <c r="AH13" s="57"/>
      <c r="AI13" s="41" t="s">
        <v>37</v>
      </c>
      <c r="AJ13" s="42">
        <v>0</v>
      </c>
      <c r="AK13" s="70"/>
      <c r="AL13" s="70">
        <v>9.67</v>
      </c>
      <c r="AM13" s="43" t="s">
        <v>35</v>
      </c>
      <c r="AN13" s="43">
        <v>9.67</v>
      </c>
      <c r="AO13" s="22">
        <v>9.3800000000000008</v>
      </c>
      <c r="AP13" s="40">
        <v>0.28999999999999998</v>
      </c>
      <c r="AQ13" s="22">
        <v>9.3800000000000008</v>
      </c>
      <c r="AR13" s="36"/>
      <c r="AS13" s="40"/>
      <c r="AT13" s="76"/>
      <c r="AU13" s="36" t="s">
        <v>41</v>
      </c>
      <c r="AV13" s="40"/>
    </row>
    <row r="14" spans="12:48" x14ac:dyDescent="0.25">
      <c r="L14" s="36" t="s">
        <v>18</v>
      </c>
      <c r="M14" s="40">
        <v>14.08</v>
      </c>
      <c r="N14" s="52"/>
      <c r="O14" s="53" t="str">
        <f t="shared" si="0"/>
        <v/>
      </c>
      <c r="P14" s="72">
        <v>15.16</v>
      </c>
      <c r="Q14" s="53"/>
      <c r="R14" s="65" t="str">
        <f t="shared" si="2"/>
        <v/>
      </c>
      <c r="S14" s="52"/>
      <c r="T14" s="53" t="str">
        <f t="shared" si="3"/>
        <v/>
      </c>
      <c r="U14" s="54" t="str">
        <f t="shared" si="4"/>
        <v/>
      </c>
      <c r="V14" s="57" t="str">
        <f t="shared" si="5"/>
        <v/>
      </c>
      <c r="W14" s="52">
        <v>0.55000000000000004</v>
      </c>
      <c r="X14" s="53">
        <f>IF(W14="","",(5 + W14 * (10-5))/2)</f>
        <v>3.875</v>
      </c>
      <c r="Y14" s="79">
        <f>Z14-M14</f>
        <v>3.8749999999999982</v>
      </c>
      <c r="Z14" s="77">
        <f>M14+X14</f>
        <v>17.954999999999998</v>
      </c>
      <c r="AA14" s="84"/>
      <c r="AB14" s="58"/>
      <c r="AC14" s="82"/>
      <c r="AD14" s="57"/>
      <c r="AE14" s="87"/>
      <c r="AF14" s="57"/>
      <c r="AG14" s="82"/>
      <c r="AH14" s="57"/>
      <c r="AI14" s="41" t="s">
        <v>48</v>
      </c>
      <c r="AJ14" s="42">
        <v>0</v>
      </c>
      <c r="AK14" s="70">
        <v>14.08</v>
      </c>
      <c r="AL14" s="70"/>
      <c r="AM14" s="43" t="s">
        <v>46</v>
      </c>
      <c r="AN14" s="43"/>
      <c r="AO14" s="22">
        <f>M14-AN13+AO13</f>
        <v>13.790000000000001</v>
      </c>
      <c r="AP14" s="40">
        <v>0.28999999999999998</v>
      </c>
      <c r="AQ14" s="22">
        <f>M14-AL13+AQ13</f>
        <v>13.790000000000001</v>
      </c>
      <c r="AR14" s="36"/>
      <c r="AS14" s="40"/>
      <c r="AT14" s="22"/>
      <c r="AU14" s="36" t="s">
        <v>53</v>
      </c>
      <c r="AV14" s="40"/>
    </row>
    <row r="15" spans="12:48" x14ac:dyDescent="0.25">
      <c r="L15" s="36" t="s">
        <v>54</v>
      </c>
      <c r="M15" s="40">
        <v>15.16</v>
      </c>
      <c r="N15" s="52">
        <v>0.56999999999999995</v>
      </c>
      <c r="O15" s="53">
        <f t="shared" si="0"/>
        <v>4.219850351472644</v>
      </c>
      <c r="P15" s="54">
        <f>O15+M15</f>
        <v>19.379850351472644</v>
      </c>
      <c r="Q15" s="53">
        <v>0.13</v>
      </c>
      <c r="R15" s="65" t="str">
        <f t="shared" si="2"/>
        <v>Golosinas o Bebidas</v>
      </c>
      <c r="S15" s="52">
        <v>0.65</v>
      </c>
      <c r="T15" s="53">
        <f t="shared" si="3"/>
        <v>1.4750000000000001</v>
      </c>
      <c r="U15" s="72">
        <f t="shared" si="4"/>
        <v>16.635000000000002</v>
      </c>
      <c r="V15" s="57" t="str">
        <f t="shared" si="5"/>
        <v/>
      </c>
      <c r="W15" s="52"/>
      <c r="X15" s="53" t="str">
        <f t="shared" si="6"/>
        <v/>
      </c>
      <c r="Y15" s="79">
        <f>(Z14-M15)*2</f>
        <v>5.5899999999999963</v>
      </c>
      <c r="Z15" s="57">
        <f>M15+Y15</f>
        <v>20.749999999999996</v>
      </c>
      <c r="AA15" s="82"/>
      <c r="AB15" s="58"/>
      <c r="AC15" s="82"/>
      <c r="AD15" s="57"/>
      <c r="AE15" s="87"/>
      <c r="AF15" s="57"/>
      <c r="AG15" s="82"/>
      <c r="AH15" s="57"/>
      <c r="AI15" s="41" t="s">
        <v>37</v>
      </c>
      <c r="AJ15" s="42">
        <v>0</v>
      </c>
      <c r="AK15" s="70"/>
      <c r="AL15" s="70">
        <v>15.16</v>
      </c>
      <c r="AM15" s="43" t="s">
        <v>46</v>
      </c>
      <c r="AN15" s="43"/>
      <c r="AO15" s="22">
        <v>13.79</v>
      </c>
      <c r="AP15" s="40">
        <f>M15-AK14+AP14</f>
        <v>1.37</v>
      </c>
      <c r="AQ15" s="22">
        <v>13.79</v>
      </c>
      <c r="AR15" s="36"/>
      <c r="AS15" s="40"/>
      <c r="AT15" s="22"/>
      <c r="AU15" s="78" t="s">
        <v>53</v>
      </c>
      <c r="AV15" s="40" t="s">
        <v>41</v>
      </c>
    </row>
    <row r="16" spans="12:48" x14ac:dyDescent="0.25">
      <c r="L16" s="36" t="s">
        <v>56</v>
      </c>
      <c r="M16" s="40">
        <v>16.64</v>
      </c>
      <c r="N16" s="52"/>
      <c r="O16" s="53" t="str">
        <f t="shared" si="0"/>
        <v/>
      </c>
      <c r="P16" s="54">
        <v>19.38</v>
      </c>
      <c r="Q16" s="53"/>
      <c r="R16" s="65" t="str">
        <f t="shared" si="2"/>
        <v/>
      </c>
      <c r="S16" s="52"/>
      <c r="T16" s="53" t="str">
        <f t="shared" si="3"/>
        <v/>
      </c>
      <c r="U16" s="54" t="str">
        <f t="shared" si="4"/>
        <v/>
      </c>
      <c r="V16" s="57" t="str">
        <f t="shared" si="5"/>
        <v/>
      </c>
      <c r="W16" s="52"/>
      <c r="X16" s="53" t="str">
        <f t="shared" si="6"/>
        <v/>
      </c>
      <c r="Y16" s="79">
        <f>(Z15-M16)/2</f>
        <v>2.0549999999999979</v>
      </c>
      <c r="Z16" s="74">
        <f>Y16+M16</f>
        <v>18.695</v>
      </c>
      <c r="AA16" s="82"/>
      <c r="AB16" s="58"/>
      <c r="AC16" s="82"/>
      <c r="AD16" s="57"/>
      <c r="AE16" s="87"/>
      <c r="AF16" s="57"/>
      <c r="AG16" s="82"/>
      <c r="AH16" s="57"/>
      <c r="AI16" s="41" t="s">
        <v>48</v>
      </c>
      <c r="AJ16" s="42">
        <v>0</v>
      </c>
      <c r="AK16" s="70">
        <v>16.64</v>
      </c>
      <c r="AL16" s="70"/>
      <c r="AM16" s="43" t="s">
        <v>46</v>
      </c>
      <c r="AN16" s="43"/>
      <c r="AO16" s="22">
        <v>13.79</v>
      </c>
      <c r="AP16" s="40">
        <v>1.37</v>
      </c>
      <c r="AQ16" s="22">
        <f>M16-AL15+AQ15</f>
        <v>15.27</v>
      </c>
      <c r="AR16" s="36"/>
      <c r="AS16" s="40"/>
      <c r="AT16" s="22"/>
      <c r="AU16" s="36" t="s">
        <v>53</v>
      </c>
      <c r="AV16" s="75"/>
    </row>
    <row r="17" spans="12:48" x14ac:dyDescent="0.25">
      <c r="L17" s="36" t="s">
        <v>49</v>
      </c>
      <c r="M17" s="40">
        <v>18.7</v>
      </c>
      <c r="N17" s="52"/>
      <c r="O17" s="53" t="str">
        <f t="shared" si="0"/>
        <v/>
      </c>
      <c r="P17" s="54">
        <v>19.38</v>
      </c>
      <c r="Q17" s="53"/>
      <c r="R17" s="65" t="str">
        <f t="shared" si="2"/>
        <v/>
      </c>
      <c r="S17" s="52"/>
      <c r="T17" s="53" t="str">
        <f t="shared" si="3"/>
        <v/>
      </c>
      <c r="U17" s="54" t="str">
        <f t="shared" si="4"/>
        <v/>
      </c>
      <c r="V17" s="57" t="str">
        <f t="shared" si="5"/>
        <v/>
      </c>
      <c r="W17" s="52"/>
      <c r="X17" s="53" t="str">
        <f t="shared" si="6"/>
        <v/>
      </c>
      <c r="Y17" s="79"/>
      <c r="Z17" s="57"/>
      <c r="AA17" s="82"/>
      <c r="AB17" s="58"/>
      <c r="AC17" s="82"/>
      <c r="AD17" s="57"/>
      <c r="AE17" s="87"/>
      <c r="AF17" s="57"/>
      <c r="AG17" s="82"/>
      <c r="AH17" s="57"/>
      <c r="AI17" s="41" t="s">
        <v>35</v>
      </c>
      <c r="AJ17" s="42">
        <v>0</v>
      </c>
      <c r="AK17" s="70"/>
      <c r="AL17" s="70">
        <v>18.7</v>
      </c>
      <c r="AM17" s="43" t="s">
        <v>35</v>
      </c>
      <c r="AN17" s="43">
        <v>18.7</v>
      </c>
      <c r="AO17" s="22">
        <v>13.79</v>
      </c>
      <c r="AP17" s="40">
        <f>M17-AK16+AP16</f>
        <v>3.4299999999999988</v>
      </c>
      <c r="AQ17" s="22">
        <v>15.27</v>
      </c>
      <c r="AR17" s="36"/>
      <c r="AS17" s="40"/>
      <c r="AT17" s="22"/>
      <c r="AU17" s="73"/>
      <c r="AV17" s="40"/>
    </row>
    <row r="18" spans="12:48" x14ac:dyDescent="0.25">
      <c r="L18" s="36"/>
      <c r="M18" s="40"/>
      <c r="N18" s="52"/>
      <c r="O18" s="53" t="str">
        <f t="shared" si="0"/>
        <v/>
      </c>
      <c r="P18" s="54" t="str">
        <f t="shared" si="1"/>
        <v/>
      </c>
      <c r="Q18" s="53"/>
      <c r="R18" s="65" t="str">
        <f t="shared" si="2"/>
        <v/>
      </c>
      <c r="S18" s="52"/>
      <c r="T18" s="53" t="str">
        <f t="shared" si="3"/>
        <v/>
      </c>
      <c r="U18" s="54" t="str">
        <f t="shared" si="4"/>
        <v/>
      </c>
      <c r="V18" s="57" t="str">
        <f t="shared" si="5"/>
        <v/>
      </c>
      <c r="W18" s="52"/>
      <c r="X18" s="53" t="str">
        <f t="shared" si="6"/>
        <v/>
      </c>
      <c r="Y18" s="79"/>
      <c r="Z18" s="57"/>
      <c r="AA18" s="82"/>
      <c r="AB18" s="58"/>
      <c r="AC18" s="82"/>
      <c r="AD18" s="57"/>
      <c r="AE18" s="87"/>
      <c r="AF18" s="57"/>
      <c r="AG18" s="82"/>
      <c r="AH18" s="57"/>
      <c r="AI18" s="41"/>
      <c r="AJ18" s="42"/>
      <c r="AK18" s="70"/>
      <c r="AL18" s="70"/>
      <c r="AM18" s="43"/>
      <c r="AN18" s="43"/>
      <c r="AO18" s="22"/>
      <c r="AP18" s="40"/>
      <c r="AQ18" s="22"/>
      <c r="AR18" s="36"/>
      <c r="AS18" s="40"/>
      <c r="AT18" s="22"/>
      <c r="AU18" s="36"/>
      <c r="AV18" s="40"/>
    </row>
    <row r="19" spans="12:48" x14ac:dyDescent="0.25">
      <c r="L19" s="36"/>
      <c r="M19" s="40"/>
      <c r="N19" s="52"/>
      <c r="O19" s="53" t="str">
        <f t="shared" si="0"/>
        <v/>
      </c>
      <c r="P19" s="54" t="str">
        <f t="shared" si="1"/>
        <v/>
      </c>
      <c r="Q19" s="53"/>
      <c r="R19" s="65" t="str">
        <f t="shared" si="2"/>
        <v/>
      </c>
      <c r="S19" s="52"/>
      <c r="T19" s="53" t="str">
        <f t="shared" si="3"/>
        <v/>
      </c>
      <c r="U19" s="54" t="str">
        <f t="shared" si="4"/>
        <v/>
      </c>
      <c r="V19" s="57" t="str">
        <f t="shared" si="5"/>
        <v/>
      </c>
      <c r="W19" s="52"/>
      <c r="X19" s="53" t="str">
        <f t="shared" si="6"/>
        <v/>
      </c>
      <c r="Y19" s="79"/>
      <c r="Z19" s="57"/>
      <c r="AA19" s="82"/>
      <c r="AB19" s="58"/>
      <c r="AC19" s="82"/>
      <c r="AD19" s="57"/>
      <c r="AE19" s="87"/>
      <c r="AF19" s="57"/>
      <c r="AG19" s="82"/>
      <c r="AH19" s="57"/>
      <c r="AI19" s="41"/>
      <c r="AJ19" s="42"/>
      <c r="AK19" s="70"/>
      <c r="AL19" s="70"/>
      <c r="AM19" s="43"/>
      <c r="AN19" s="43"/>
      <c r="AO19" s="22"/>
      <c r="AP19" s="40"/>
      <c r="AQ19" s="22"/>
      <c r="AR19" s="36"/>
      <c r="AS19" s="40"/>
      <c r="AT19" s="22"/>
      <c r="AU19" s="36"/>
      <c r="AV19" s="40"/>
    </row>
    <row r="20" spans="12:48" x14ac:dyDescent="0.25">
      <c r="L20" s="36"/>
      <c r="M20" s="40"/>
      <c r="N20" s="52"/>
      <c r="O20" s="53" t="str">
        <f t="shared" si="0"/>
        <v/>
      </c>
      <c r="P20" s="54" t="str">
        <f t="shared" si="1"/>
        <v/>
      </c>
      <c r="Q20" s="53"/>
      <c r="R20" s="65" t="str">
        <f t="shared" si="2"/>
        <v/>
      </c>
      <c r="S20" s="52"/>
      <c r="T20" s="53" t="str">
        <f t="shared" si="3"/>
        <v/>
      </c>
      <c r="U20" s="54" t="str">
        <f t="shared" si="4"/>
        <v/>
      </c>
      <c r="V20" s="57" t="str">
        <f t="shared" si="5"/>
        <v/>
      </c>
      <c r="W20" s="52"/>
      <c r="X20" s="53" t="str">
        <f t="shared" si="6"/>
        <v/>
      </c>
      <c r="Y20" s="79"/>
      <c r="Z20" s="57"/>
      <c r="AA20" s="82"/>
      <c r="AB20" s="58"/>
      <c r="AC20" s="82"/>
      <c r="AD20" s="57"/>
      <c r="AE20" s="87"/>
      <c r="AF20" s="57"/>
      <c r="AG20" s="82"/>
      <c r="AH20" s="57"/>
      <c r="AI20" s="41"/>
      <c r="AJ20" s="42"/>
      <c r="AK20" s="70"/>
      <c r="AL20" s="70"/>
      <c r="AM20" s="43"/>
      <c r="AN20" s="43"/>
      <c r="AO20" s="22"/>
      <c r="AP20" s="40"/>
      <c r="AQ20" s="22"/>
      <c r="AR20" s="36"/>
      <c r="AS20" s="40"/>
      <c r="AT20" s="22"/>
      <c r="AU20" s="36"/>
      <c r="AV20" s="40"/>
    </row>
    <row r="21" spans="12:48" x14ac:dyDescent="0.25">
      <c r="L21" s="36"/>
      <c r="M21" s="40"/>
      <c r="N21" s="52"/>
      <c r="O21" s="53" t="str">
        <f t="shared" si="0"/>
        <v/>
      </c>
      <c r="P21" s="54" t="str">
        <f t="shared" si="1"/>
        <v/>
      </c>
      <c r="Q21" s="53"/>
      <c r="R21" s="65" t="str">
        <f t="shared" si="2"/>
        <v/>
      </c>
      <c r="S21" s="52"/>
      <c r="T21" s="53" t="str">
        <f t="shared" si="3"/>
        <v/>
      </c>
      <c r="U21" s="54" t="str">
        <f t="shared" si="4"/>
        <v/>
      </c>
      <c r="V21" s="57" t="str">
        <f t="shared" si="5"/>
        <v/>
      </c>
      <c r="W21" s="52"/>
      <c r="X21" s="53" t="str">
        <f t="shared" si="6"/>
        <v/>
      </c>
      <c r="Y21" s="79"/>
      <c r="Z21" s="57"/>
      <c r="AA21" s="82"/>
      <c r="AB21" s="58"/>
      <c r="AC21" s="82"/>
      <c r="AD21" s="57"/>
      <c r="AE21" s="87"/>
      <c r="AF21" s="57"/>
      <c r="AG21" s="82"/>
      <c r="AH21" s="57"/>
      <c r="AI21" s="41"/>
      <c r="AJ21" s="42"/>
      <c r="AK21" s="70"/>
      <c r="AL21" s="70"/>
      <c r="AM21" s="43"/>
      <c r="AN21" s="43"/>
      <c r="AO21" s="22"/>
      <c r="AP21" s="40"/>
      <c r="AQ21" s="22"/>
      <c r="AR21" s="36"/>
      <c r="AS21" s="40"/>
      <c r="AT21" s="22"/>
      <c r="AU21" s="36"/>
      <c r="AV21" s="40"/>
    </row>
    <row r="22" spans="12:48" x14ac:dyDescent="0.25">
      <c r="L22" s="36"/>
      <c r="M22" s="40"/>
      <c r="N22" s="52"/>
      <c r="O22" s="53" t="str">
        <f t="shared" si="0"/>
        <v/>
      </c>
      <c r="P22" s="54" t="str">
        <f t="shared" si="1"/>
        <v/>
      </c>
      <c r="Q22" s="53"/>
      <c r="R22" s="65" t="str">
        <f t="shared" si="2"/>
        <v/>
      </c>
      <c r="S22" s="52"/>
      <c r="T22" s="53" t="str">
        <f t="shared" si="3"/>
        <v/>
      </c>
      <c r="U22" s="54" t="str">
        <f t="shared" si="4"/>
        <v/>
      </c>
      <c r="V22" s="57" t="str">
        <f t="shared" si="5"/>
        <v/>
      </c>
      <c r="W22" s="52"/>
      <c r="X22" s="53" t="str">
        <f t="shared" si="6"/>
        <v/>
      </c>
      <c r="Y22" s="79"/>
      <c r="Z22" s="57"/>
      <c r="AA22" s="82"/>
      <c r="AB22" s="58"/>
      <c r="AC22" s="82"/>
      <c r="AD22" s="57"/>
      <c r="AE22" s="87"/>
      <c r="AF22" s="57"/>
      <c r="AG22" s="82"/>
      <c r="AH22" s="57"/>
      <c r="AI22" s="41"/>
      <c r="AJ22" s="42"/>
      <c r="AK22" s="70"/>
      <c r="AL22" s="70"/>
      <c r="AM22" s="43"/>
      <c r="AN22" s="43"/>
      <c r="AO22" s="22"/>
      <c r="AP22" s="40"/>
      <c r="AQ22" s="22"/>
      <c r="AR22" s="36"/>
      <c r="AS22" s="40"/>
      <c r="AT22" s="22"/>
      <c r="AU22" s="36"/>
      <c r="AV22" s="40"/>
    </row>
    <row r="23" spans="12:48" x14ac:dyDescent="0.25">
      <c r="L23" s="36"/>
      <c r="M23" s="40"/>
      <c r="N23" s="52"/>
      <c r="O23" s="53" t="str">
        <f t="shared" si="0"/>
        <v/>
      </c>
      <c r="P23" s="54" t="str">
        <f t="shared" si="1"/>
        <v/>
      </c>
      <c r="Q23" s="53"/>
      <c r="R23" s="65" t="str">
        <f t="shared" si="2"/>
        <v/>
      </c>
      <c r="S23" s="52"/>
      <c r="T23" s="53" t="str">
        <f t="shared" si="3"/>
        <v/>
      </c>
      <c r="U23" s="54" t="str">
        <f t="shared" si="4"/>
        <v/>
      </c>
      <c r="V23" s="57" t="str">
        <f t="shared" si="5"/>
        <v/>
      </c>
      <c r="W23" s="52"/>
      <c r="X23" s="53" t="str">
        <f t="shared" si="6"/>
        <v/>
      </c>
      <c r="Y23" s="79"/>
      <c r="Z23" s="57"/>
      <c r="AA23" s="82"/>
      <c r="AB23" s="58"/>
      <c r="AC23" s="82"/>
      <c r="AD23" s="57"/>
      <c r="AE23" s="87"/>
      <c r="AF23" s="57"/>
      <c r="AG23" s="82"/>
      <c r="AH23" s="57"/>
      <c r="AI23" s="41"/>
      <c r="AJ23" s="42"/>
      <c r="AK23" s="70"/>
      <c r="AL23" s="70"/>
      <c r="AM23" s="43"/>
      <c r="AN23" s="43"/>
      <c r="AO23" s="22"/>
      <c r="AP23" s="40"/>
      <c r="AQ23" s="22"/>
      <c r="AR23" s="36"/>
      <c r="AS23" s="40"/>
      <c r="AT23" s="22"/>
      <c r="AU23" s="36"/>
      <c r="AV23" s="40"/>
    </row>
    <row r="24" spans="12:48" x14ac:dyDescent="0.25">
      <c r="L24" s="36"/>
      <c r="M24" s="40"/>
      <c r="N24" s="52"/>
      <c r="O24" s="53" t="str">
        <f t="shared" si="0"/>
        <v/>
      </c>
      <c r="P24" s="54" t="str">
        <f t="shared" si="1"/>
        <v/>
      </c>
      <c r="Q24" s="53"/>
      <c r="R24" s="65" t="str">
        <f t="shared" si="2"/>
        <v/>
      </c>
      <c r="S24" s="52"/>
      <c r="T24" s="53" t="str">
        <f t="shared" si="3"/>
        <v/>
      </c>
      <c r="U24" s="54" t="str">
        <f t="shared" si="4"/>
        <v/>
      </c>
      <c r="V24" s="57" t="str">
        <f t="shared" si="5"/>
        <v/>
      </c>
      <c r="W24" s="52"/>
      <c r="X24" s="53" t="str">
        <f t="shared" si="6"/>
        <v/>
      </c>
      <c r="Y24" s="79"/>
      <c r="Z24" s="57"/>
      <c r="AA24" s="82"/>
      <c r="AB24" s="58"/>
      <c r="AC24" s="82"/>
      <c r="AD24" s="57"/>
      <c r="AE24" s="87"/>
      <c r="AF24" s="57"/>
      <c r="AG24" s="82"/>
      <c r="AH24" s="57"/>
      <c r="AI24" s="41"/>
      <c r="AJ24" s="42"/>
      <c r="AK24" s="70"/>
      <c r="AL24" s="70"/>
      <c r="AM24" s="43"/>
      <c r="AN24" s="43"/>
      <c r="AO24" s="22"/>
      <c r="AP24" s="40"/>
      <c r="AQ24" s="22"/>
      <c r="AR24" s="36"/>
      <c r="AS24" s="40"/>
      <c r="AT24" s="22"/>
      <c r="AU24" s="36"/>
      <c r="AV24" s="40"/>
    </row>
    <row r="25" spans="12:48" x14ac:dyDescent="0.25">
      <c r="L25" s="36"/>
      <c r="M25" s="40"/>
      <c r="N25" s="52"/>
      <c r="O25" s="53" t="str">
        <f t="shared" si="0"/>
        <v/>
      </c>
      <c r="P25" s="54" t="str">
        <f t="shared" si="1"/>
        <v/>
      </c>
      <c r="Q25" s="53"/>
      <c r="R25" s="65" t="str">
        <f t="shared" si="2"/>
        <v/>
      </c>
      <c r="S25" s="52"/>
      <c r="T25" s="53" t="str">
        <f t="shared" si="3"/>
        <v/>
      </c>
      <c r="U25" s="54" t="str">
        <f t="shared" si="4"/>
        <v/>
      </c>
      <c r="V25" s="57" t="str">
        <f t="shared" si="5"/>
        <v/>
      </c>
      <c r="W25" s="52"/>
      <c r="X25" s="53" t="str">
        <f t="shared" si="6"/>
        <v/>
      </c>
      <c r="Y25" s="79"/>
      <c r="Z25" s="57"/>
      <c r="AA25" s="82"/>
      <c r="AB25" s="58"/>
      <c r="AC25" s="82"/>
      <c r="AD25" s="57"/>
      <c r="AE25" s="87"/>
      <c r="AF25" s="57"/>
      <c r="AG25" s="82"/>
      <c r="AH25" s="57"/>
      <c r="AI25" s="41"/>
      <c r="AJ25" s="42"/>
      <c r="AK25" s="70"/>
      <c r="AL25" s="70"/>
      <c r="AM25" s="43"/>
      <c r="AN25" s="43"/>
      <c r="AO25" s="22"/>
      <c r="AP25" s="40"/>
      <c r="AQ25" s="22"/>
      <c r="AR25" s="36"/>
      <c r="AS25" s="40"/>
      <c r="AT25" s="22"/>
      <c r="AU25" s="36"/>
      <c r="AV25" s="40"/>
    </row>
    <row r="26" spans="12:48" x14ac:dyDescent="0.25">
      <c r="L26" s="36"/>
      <c r="M26" s="40"/>
      <c r="N26" s="52"/>
      <c r="O26" s="53" t="str">
        <f t="shared" si="0"/>
        <v/>
      </c>
      <c r="P26" s="54" t="str">
        <f t="shared" si="1"/>
        <v/>
      </c>
      <c r="Q26" s="53"/>
      <c r="R26" s="65" t="str">
        <f t="shared" si="2"/>
        <v/>
      </c>
      <c r="S26" s="52"/>
      <c r="T26" s="53" t="str">
        <f t="shared" si="3"/>
        <v/>
      </c>
      <c r="U26" s="54" t="str">
        <f t="shared" si="4"/>
        <v/>
      </c>
      <c r="V26" s="57" t="str">
        <f t="shared" si="5"/>
        <v/>
      </c>
      <c r="W26" s="52"/>
      <c r="X26" s="53" t="str">
        <f t="shared" si="6"/>
        <v/>
      </c>
      <c r="Y26" s="79"/>
      <c r="Z26" s="57"/>
      <c r="AA26" s="82"/>
      <c r="AB26" s="58"/>
      <c r="AC26" s="82"/>
      <c r="AD26" s="57"/>
      <c r="AE26" s="87"/>
      <c r="AF26" s="57"/>
      <c r="AG26" s="82"/>
      <c r="AH26" s="57"/>
      <c r="AI26" s="41"/>
      <c r="AJ26" s="42"/>
      <c r="AK26" s="70"/>
      <c r="AL26" s="70"/>
      <c r="AM26" s="43"/>
      <c r="AN26" s="43"/>
      <c r="AO26" s="22"/>
      <c r="AP26" s="40"/>
      <c r="AQ26" s="22"/>
      <c r="AR26" s="36"/>
      <c r="AS26" s="40"/>
      <c r="AT26" s="22"/>
      <c r="AU26" s="36"/>
      <c r="AV26" s="40"/>
    </row>
    <row r="27" spans="12:48" x14ac:dyDescent="0.25">
      <c r="L27" s="36"/>
      <c r="M27" s="40"/>
      <c r="N27" s="52"/>
      <c r="O27" s="53" t="str">
        <f t="shared" si="0"/>
        <v/>
      </c>
      <c r="P27" s="54" t="str">
        <f t="shared" si="1"/>
        <v/>
      </c>
      <c r="Q27" s="53"/>
      <c r="R27" s="65" t="str">
        <f t="shared" si="2"/>
        <v/>
      </c>
      <c r="S27" s="52"/>
      <c r="T27" s="53" t="str">
        <f t="shared" si="3"/>
        <v/>
      </c>
      <c r="U27" s="54" t="str">
        <f t="shared" si="4"/>
        <v/>
      </c>
      <c r="V27" s="57" t="str">
        <f t="shared" si="5"/>
        <v/>
      </c>
      <c r="W27" s="52"/>
      <c r="X27" s="53" t="str">
        <f t="shared" si="6"/>
        <v/>
      </c>
      <c r="Y27" s="79"/>
      <c r="Z27" s="57"/>
      <c r="AA27" s="82"/>
      <c r="AB27" s="58"/>
      <c r="AC27" s="82"/>
      <c r="AD27" s="57"/>
      <c r="AE27" s="87"/>
      <c r="AF27" s="57"/>
      <c r="AG27" s="82"/>
      <c r="AH27" s="57"/>
      <c r="AI27" s="41"/>
      <c r="AJ27" s="42"/>
      <c r="AK27" s="70"/>
      <c r="AL27" s="70"/>
      <c r="AM27" s="43"/>
      <c r="AN27" s="43"/>
      <c r="AO27" s="22"/>
      <c r="AP27" s="40"/>
      <c r="AQ27" s="22"/>
      <c r="AR27" s="36"/>
      <c r="AS27" s="40"/>
      <c r="AT27" s="22"/>
      <c r="AU27" s="36"/>
      <c r="AV27" s="40"/>
    </row>
    <row r="28" spans="12:48" x14ac:dyDescent="0.25">
      <c r="L28" s="36"/>
      <c r="M28" s="40"/>
      <c r="N28" s="52"/>
      <c r="O28" s="53" t="str">
        <f t="shared" si="0"/>
        <v/>
      </c>
      <c r="P28" s="54" t="str">
        <f t="shared" si="1"/>
        <v/>
      </c>
      <c r="Q28" s="53"/>
      <c r="R28" s="65" t="str">
        <f t="shared" si="2"/>
        <v/>
      </c>
      <c r="S28" s="52"/>
      <c r="T28" s="53" t="str">
        <f t="shared" si="3"/>
        <v/>
      </c>
      <c r="U28" s="54" t="str">
        <f t="shared" si="4"/>
        <v/>
      </c>
      <c r="V28" s="57" t="str">
        <f t="shared" si="5"/>
        <v/>
      </c>
      <c r="W28" s="52"/>
      <c r="X28" s="53" t="str">
        <f t="shared" si="6"/>
        <v/>
      </c>
      <c r="Y28" s="79"/>
      <c r="Z28" s="57"/>
      <c r="AA28" s="82"/>
      <c r="AB28" s="58"/>
      <c r="AC28" s="82"/>
      <c r="AD28" s="57"/>
      <c r="AE28" s="87"/>
      <c r="AF28" s="57"/>
      <c r="AG28" s="82"/>
      <c r="AH28" s="57"/>
      <c r="AI28" s="41"/>
      <c r="AJ28" s="42"/>
      <c r="AK28" s="70"/>
      <c r="AL28" s="70"/>
      <c r="AM28" s="43"/>
      <c r="AN28" s="43"/>
      <c r="AO28" s="22"/>
      <c r="AP28" s="40"/>
      <c r="AQ28" s="22"/>
      <c r="AR28" s="36"/>
      <c r="AS28" s="40"/>
      <c r="AT28" s="22"/>
      <c r="AU28" s="36"/>
      <c r="AV28" s="40"/>
    </row>
    <row r="29" spans="12:48" x14ac:dyDescent="0.25">
      <c r="L29" s="36"/>
      <c r="M29" s="40"/>
      <c r="N29" s="52"/>
      <c r="O29" s="53" t="str">
        <f t="shared" si="0"/>
        <v/>
      </c>
      <c r="P29" s="54" t="str">
        <f t="shared" si="1"/>
        <v/>
      </c>
      <c r="Q29" s="53"/>
      <c r="R29" s="65" t="str">
        <f t="shared" si="2"/>
        <v/>
      </c>
      <c r="S29" s="52"/>
      <c r="T29" s="53" t="str">
        <f t="shared" si="3"/>
        <v/>
      </c>
      <c r="U29" s="54" t="str">
        <f t="shared" si="4"/>
        <v/>
      </c>
      <c r="V29" s="57" t="str">
        <f t="shared" si="5"/>
        <v/>
      </c>
      <c r="W29" s="52"/>
      <c r="X29" s="53" t="str">
        <f t="shared" si="6"/>
        <v/>
      </c>
      <c r="Y29" s="79"/>
      <c r="Z29" s="57"/>
      <c r="AA29" s="82"/>
      <c r="AB29" s="58"/>
      <c r="AC29" s="82"/>
      <c r="AD29" s="57"/>
      <c r="AE29" s="87"/>
      <c r="AF29" s="57"/>
      <c r="AG29" s="82"/>
      <c r="AH29" s="57"/>
      <c r="AI29" s="41"/>
      <c r="AJ29" s="42"/>
      <c r="AK29" s="70"/>
      <c r="AL29" s="70"/>
      <c r="AM29" s="43"/>
      <c r="AN29" s="43"/>
      <c r="AO29" s="22"/>
      <c r="AP29" s="40"/>
      <c r="AQ29" s="22"/>
      <c r="AR29" s="36"/>
      <c r="AS29" s="40"/>
      <c r="AT29" s="22"/>
      <c r="AU29" s="36"/>
      <c r="AV29" s="40"/>
    </row>
    <row r="30" spans="12:48" ht="15.75" thickBot="1" x14ac:dyDescent="0.3">
      <c r="L30" s="44"/>
      <c r="M30" s="45"/>
      <c r="N30" s="59"/>
      <c r="O30" s="60"/>
      <c r="P30" s="61"/>
      <c r="Q30" s="60"/>
      <c r="R30" s="66"/>
      <c r="S30" s="59"/>
      <c r="T30" s="60"/>
      <c r="U30" s="61"/>
      <c r="V30" s="62" t="str">
        <f t="shared" si="5"/>
        <v/>
      </c>
      <c r="W30" s="59"/>
      <c r="X30" s="60"/>
      <c r="Y30" s="80"/>
      <c r="Z30" s="62"/>
      <c r="AA30" s="85"/>
      <c r="AB30" s="63"/>
      <c r="AC30" s="85"/>
      <c r="AD30" s="62"/>
      <c r="AE30" s="88"/>
      <c r="AF30" s="62"/>
      <c r="AG30" s="85"/>
      <c r="AH30" s="62"/>
      <c r="AI30" s="47"/>
      <c r="AJ30" s="48"/>
      <c r="AK30" s="71"/>
      <c r="AL30" s="71"/>
      <c r="AM30" s="49"/>
      <c r="AN30" s="49"/>
      <c r="AO30" s="46"/>
      <c r="AP30" s="45"/>
      <c r="AQ30" s="46"/>
      <c r="AR30" s="44"/>
      <c r="AS30" s="45"/>
      <c r="AT30" s="46"/>
      <c r="AU30" s="44"/>
      <c r="AV30" s="45"/>
    </row>
    <row r="33" spans="2:37" ht="15.75" thickBot="1" x14ac:dyDescent="0.3">
      <c r="B33" t="s">
        <v>6</v>
      </c>
      <c r="AH33" t="s">
        <v>57</v>
      </c>
      <c r="AK33" s="89">
        <f>AO17/M17</f>
        <v>0.7374331550802139</v>
      </c>
    </row>
    <row r="34" spans="2:37" ht="15.75" thickBot="1" x14ac:dyDescent="0.3">
      <c r="B34" s="17" t="s">
        <v>7</v>
      </c>
      <c r="C34" s="8" t="s">
        <v>10</v>
      </c>
      <c r="D34" s="6" t="s">
        <v>11</v>
      </c>
      <c r="E34" s="14" t="s">
        <v>12</v>
      </c>
      <c r="F34" s="7" t="s">
        <v>13</v>
      </c>
      <c r="AH34" t="s">
        <v>58</v>
      </c>
      <c r="AK34" s="89">
        <f>AP17/M17</f>
        <v>0.18342245989304806</v>
      </c>
    </row>
    <row r="35" spans="2:37" ht="38.25" customHeight="1" thickBot="1" x14ac:dyDescent="0.3">
      <c r="B35" s="18" t="s">
        <v>8</v>
      </c>
      <c r="C35" s="11">
        <v>0.8</v>
      </c>
      <c r="D35" s="12">
        <f>C35</f>
        <v>0.8</v>
      </c>
      <c r="E35" s="15">
        <v>0</v>
      </c>
      <c r="F35" s="13">
        <v>0.79</v>
      </c>
      <c r="AH35" t="s">
        <v>59</v>
      </c>
      <c r="AK35" s="89">
        <f>AQ17/M17</f>
        <v>0.81657754010695183</v>
      </c>
    </row>
    <row r="36" spans="2:37" ht="40.5" customHeight="1" thickBot="1" x14ac:dyDescent="0.3">
      <c r="B36" s="19" t="s">
        <v>9</v>
      </c>
      <c r="C36" s="9">
        <v>0.2</v>
      </c>
      <c r="D36" s="4">
        <f>C36+D35</f>
        <v>1</v>
      </c>
      <c r="E36" s="16">
        <v>0.8</v>
      </c>
      <c r="F36" s="5">
        <v>0.99</v>
      </c>
      <c r="AJ36" t="s">
        <v>60</v>
      </c>
      <c r="AK36" s="89">
        <f>AK34+AK35</f>
        <v>0.99999999999999989</v>
      </c>
    </row>
  </sheetData>
  <mergeCells count="14">
    <mergeCell ref="N3:P3"/>
    <mergeCell ref="S3:U3"/>
    <mergeCell ref="W2:AH2"/>
    <mergeCell ref="W3:W4"/>
    <mergeCell ref="X3:X4"/>
    <mergeCell ref="AO3:AQ3"/>
    <mergeCell ref="AR2:AV2"/>
    <mergeCell ref="AM3:AN3"/>
    <mergeCell ref="AI3:AL3"/>
    <mergeCell ref="Y3:Z3"/>
    <mergeCell ref="AA3:AB3"/>
    <mergeCell ref="AC3:AD3"/>
    <mergeCell ref="AE3:AF3"/>
    <mergeCell ref="AG3:A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destino</vt:lpstr>
      <vt:lpstr>int_destino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Marion</dc:creator>
  <cp:lastModifiedBy>Nicolas Marion</cp:lastModifiedBy>
  <dcterms:created xsi:type="dcterms:W3CDTF">2020-07-14T17:39:17Z</dcterms:created>
  <dcterms:modified xsi:type="dcterms:W3CDTF">2020-07-22T19:00:15Z</dcterms:modified>
</cp:coreProperties>
</file>