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ilva/Desktop/Rodrigo/RODRIGO 2022/Personal/DUOC 2024/SEGUNDO SEMESTRE/PTY4614 - CAPSTONE/GRUPOS/GRUPO 5/"/>
    </mc:Choice>
  </mc:AlternateContent>
  <xr:revisionPtr revIDLastSave="0" documentId="13_ncr:1_{22D39D9C-3DA6-6F4C-A49E-44BF12CA8DD7}" xr6:coauthVersionLast="47" xr6:coauthVersionMax="47" xr10:uidLastSave="{00000000-0000-0000-0000-000000000000}"/>
  <bookViews>
    <workbookView xWindow="0" yWindow="480" windowWidth="25600" windowHeight="155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B79" i="1" l="1"/>
  <c r="B66" i="1"/>
  <c r="B53" i="1"/>
  <c r="B82" i="1"/>
  <c r="B83" i="1"/>
  <c r="B84" i="1"/>
  <c r="B85" i="1"/>
  <c r="B86" i="1"/>
  <c r="B87" i="1"/>
  <c r="B81" i="1"/>
  <c r="B69" i="1"/>
  <c r="B70" i="1"/>
  <c r="B71" i="1"/>
  <c r="B72" i="1"/>
  <c r="B73" i="1"/>
  <c r="B74" i="1"/>
  <c r="B68" i="1"/>
  <c r="J87" i="1"/>
  <c r="K87" i="1" s="1"/>
  <c r="H87" i="1"/>
  <c r="I87" i="1" s="1"/>
  <c r="G87" i="1"/>
  <c r="E87" i="1"/>
  <c r="J86" i="1"/>
  <c r="K86" i="1" s="1"/>
  <c r="H86" i="1"/>
  <c r="I86" i="1" s="1"/>
  <c r="F86" i="1"/>
  <c r="G86" i="1" s="1"/>
  <c r="D86" i="1"/>
  <c r="E86" i="1" s="1"/>
  <c r="J85" i="1"/>
  <c r="K85" i="1" s="1"/>
  <c r="H85" i="1"/>
  <c r="I85" i="1" s="1"/>
  <c r="G85" i="1"/>
  <c r="E85" i="1"/>
  <c r="J84" i="1"/>
  <c r="K84" i="1" s="1"/>
  <c r="H84" i="1"/>
  <c r="I84" i="1" s="1"/>
  <c r="F84" i="1"/>
  <c r="G84" i="1" s="1"/>
  <c r="D84" i="1"/>
  <c r="E84" i="1" s="1"/>
  <c r="J83" i="1"/>
  <c r="K83" i="1" s="1"/>
  <c r="I83" i="1"/>
  <c r="G83" i="1"/>
  <c r="E83" i="1"/>
  <c r="J82" i="1"/>
  <c r="K82" i="1" s="1"/>
  <c r="H82" i="1"/>
  <c r="I82" i="1" s="1"/>
  <c r="G82" i="1"/>
  <c r="E82" i="1"/>
  <c r="J81" i="1"/>
  <c r="K81" i="1" s="1"/>
  <c r="I81" i="1"/>
  <c r="G81" i="1"/>
  <c r="E81" i="1"/>
  <c r="J74" i="1"/>
  <c r="K74" i="1" s="1"/>
  <c r="H74" i="1"/>
  <c r="I74" i="1" s="1"/>
  <c r="G74" i="1"/>
  <c r="E74" i="1"/>
  <c r="J73" i="1"/>
  <c r="K73" i="1" s="1"/>
  <c r="H73" i="1"/>
  <c r="I73" i="1" s="1"/>
  <c r="F73" i="1"/>
  <c r="G73" i="1" s="1"/>
  <c r="D73" i="1"/>
  <c r="E73" i="1" s="1"/>
  <c r="J72" i="1"/>
  <c r="K72" i="1" s="1"/>
  <c r="H72" i="1"/>
  <c r="I72" i="1" s="1"/>
  <c r="G72" i="1"/>
  <c r="E72" i="1"/>
  <c r="J71" i="1"/>
  <c r="K71" i="1" s="1"/>
  <c r="H71" i="1"/>
  <c r="I71" i="1" s="1"/>
  <c r="F71" i="1"/>
  <c r="G71" i="1" s="1"/>
  <c r="D71" i="1"/>
  <c r="E71" i="1" s="1"/>
  <c r="J70" i="1"/>
  <c r="K70" i="1" s="1"/>
  <c r="I70" i="1"/>
  <c r="G70" i="1"/>
  <c r="E70" i="1"/>
  <c r="J69" i="1"/>
  <c r="K69" i="1" s="1"/>
  <c r="H69" i="1"/>
  <c r="I69" i="1" s="1"/>
  <c r="G69" i="1"/>
  <c r="E69" i="1"/>
  <c r="J68" i="1"/>
  <c r="K68" i="1" s="1"/>
  <c r="I68" i="1"/>
  <c r="G68" i="1"/>
  <c r="E68" i="1"/>
  <c r="B36" i="1"/>
  <c r="B23" i="1"/>
  <c r="B10" i="1"/>
  <c r="B56" i="1"/>
  <c r="B57" i="1"/>
  <c r="B58" i="1"/>
  <c r="B59" i="1"/>
  <c r="B60" i="1"/>
  <c r="B61" i="1"/>
  <c r="B55" i="1"/>
  <c r="J61" i="1"/>
  <c r="K61" i="1" s="1"/>
  <c r="H61" i="1"/>
  <c r="I61" i="1" s="1"/>
  <c r="G61" i="1"/>
  <c r="E61" i="1"/>
  <c r="J60" i="1"/>
  <c r="K60" i="1" s="1"/>
  <c r="H60" i="1"/>
  <c r="I60" i="1" s="1"/>
  <c r="F60" i="1"/>
  <c r="G60" i="1" s="1"/>
  <c r="D60" i="1"/>
  <c r="E60" i="1" s="1"/>
  <c r="J59" i="1"/>
  <c r="K59" i="1" s="1"/>
  <c r="H59" i="1"/>
  <c r="I59" i="1" s="1"/>
  <c r="G59" i="1"/>
  <c r="E59" i="1"/>
  <c r="J58" i="1"/>
  <c r="K58" i="1" s="1"/>
  <c r="H58" i="1"/>
  <c r="I58" i="1" s="1"/>
  <c r="F58" i="1"/>
  <c r="G58" i="1" s="1"/>
  <c r="D58" i="1"/>
  <c r="E58" i="1" s="1"/>
  <c r="J57" i="1"/>
  <c r="K57" i="1" s="1"/>
  <c r="I57" i="1"/>
  <c r="G57" i="1"/>
  <c r="E57" i="1"/>
  <c r="J56" i="1"/>
  <c r="K56" i="1" s="1"/>
  <c r="H56" i="1"/>
  <c r="I56" i="1" s="1"/>
  <c r="G56" i="1"/>
  <c r="E56" i="1"/>
  <c r="J55" i="1"/>
  <c r="K55" i="1" s="1"/>
  <c r="I55" i="1"/>
  <c r="G55" i="1"/>
  <c r="E55" i="1"/>
  <c r="B39" i="1"/>
  <c r="B40" i="1"/>
  <c r="B41" i="1"/>
  <c r="B42" i="1"/>
  <c r="B43" i="1"/>
  <c r="B44" i="1"/>
  <c r="B26" i="1"/>
  <c r="B27" i="1"/>
  <c r="B28" i="1"/>
  <c r="B29" i="1"/>
  <c r="B30" i="1"/>
  <c r="B31" i="1"/>
  <c r="B38" i="1"/>
  <c r="B25" i="1"/>
  <c r="B12" i="1"/>
  <c r="J44" i="1"/>
  <c r="K44" i="1" s="1"/>
  <c r="H44" i="1"/>
  <c r="I44" i="1" s="1"/>
  <c r="G44" i="1"/>
  <c r="E44" i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G42" i="1"/>
  <c r="E42" i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G39" i="1"/>
  <c r="E39" i="1"/>
  <c r="J38" i="1"/>
  <c r="K38" i="1" s="1"/>
  <c r="H38" i="1"/>
  <c r="I38" i="1" s="1"/>
  <c r="G38" i="1"/>
  <c r="E38" i="1"/>
  <c r="J31" i="1"/>
  <c r="K31" i="1" s="1"/>
  <c r="H31" i="1"/>
  <c r="I31" i="1" s="1"/>
  <c r="G31" i="1"/>
  <c r="E31" i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G29" i="1"/>
  <c r="E29" i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G27" i="1"/>
  <c r="E27" i="1"/>
  <c r="J26" i="1"/>
  <c r="K26" i="1" s="1"/>
  <c r="H26" i="1"/>
  <c r="I26" i="1" s="1"/>
  <c r="G26" i="1"/>
  <c r="E26" i="1"/>
  <c r="J25" i="1"/>
  <c r="K25" i="1" s="1"/>
  <c r="H25" i="1"/>
  <c r="I25" i="1" s="1"/>
  <c r="G25" i="1"/>
  <c r="E25" i="1"/>
  <c r="E75" i="1" l="1"/>
  <c r="G45" i="1"/>
  <c r="E32" i="1"/>
  <c r="G32" i="1"/>
  <c r="K88" i="1"/>
  <c r="E88" i="1"/>
  <c r="I88" i="1"/>
  <c r="G88" i="1"/>
  <c r="G75" i="1"/>
  <c r="I75" i="1"/>
  <c r="K75" i="1"/>
  <c r="E62" i="1"/>
  <c r="K62" i="1"/>
  <c r="G62" i="1"/>
  <c r="I62" i="1"/>
  <c r="K45" i="1"/>
  <c r="I45" i="1"/>
  <c r="E45" i="1"/>
  <c r="I32" i="1"/>
  <c r="K32" i="1"/>
  <c r="C32" i="1" l="1"/>
  <c r="C33" i="1" s="1"/>
  <c r="C5" i="1" s="1"/>
  <c r="C45" i="1"/>
  <c r="C46" i="1" s="1"/>
  <c r="C6" i="1" s="1"/>
  <c r="C75" i="1"/>
  <c r="C76" i="1" s="1"/>
  <c r="D5" i="1" s="1"/>
  <c r="C62" i="1"/>
  <c r="C63" i="1" s="1"/>
  <c r="D4" i="1" s="1"/>
  <c r="C88" i="1"/>
  <c r="C89" i="1" s="1"/>
  <c r="D6" i="1" s="1"/>
  <c r="B13" i="1" l="1"/>
  <c r="B14" i="1"/>
  <c r="B15" i="1"/>
  <c r="B16" i="1"/>
  <c r="B17" i="1"/>
  <c r="B18" i="1"/>
  <c r="E12" i="1" l="1"/>
  <c r="E13" i="1"/>
  <c r="D14" i="1"/>
  <c r="E14" i="1" s="1"/>
  <c r="D15" i="1"/>
  <c r="E15" i="1" s="1"/>
  <c r="E16" i="1"/>
  <c r="D17" i="1"/>
  <c r="E17" i="1" s="1"/>
  <c r="E18" i="1"/>
  <c r="G16" i="1" l="1"/>
  <c r="H16" i="1"/>
  <c r="I16" i="1" s="1"/>
  <c r="J16" i="1"/>
  <c r="K16" i="1" s="1"/>
  <c r="J18" i="1"/>
  <c r="K18" i="1" s="1"/>
  <c r="H18" i="1"/>
  <c r="I18" i="1" s="1"/>
  <c r="G18" i="1"/>
  <c r="J17" i="1"/>
  <c r="K17" i="1" s="1"/>
  <c r="H17" i="1"/>
  <c r="I17" i="1" s="1"/>
  <c r="F17" i="1"/>
  <c r="G17" i="1" s="1"/>
  <c r="J15" i="1"/>
  <c r="K15" i="1" s="1"/>
  <c r="H15" i="1"/>
  <c r="I15" i="1" s="1"/>
  <c r="F15" i="1"/>
  <c r="G15" i="1" s="1"/>
  <c r="J14" i="1"/>
  <c r="K14" i="1" s="1"/>
  <c r="H14" i="1"/>
  <c r="I14" i="1" s="1"/>
  <c r="F14" i="1"/>
  <c r="G14" i="1" s="1"/>
  <c r="J13" i="1"/>
  <c r="H13" i="1"/>
  <c r="I13" i="1" s="1"/>
  <c r="G13" i="1"/>
  <c r="J12" i="1"/>
  <c r="K12" i="1" s="1"/>
  <c r="H12" i="1"/>
  <c r="I12" i="1" s="1"/>
  <c r="G12" i="1"/>
  <c r="E19" i="1" l="1"/>
  <c r="G19" i="1"/>
  <c r="I19" i="1"/>
  <c r="K13" i="1"/>
  <c r="K19" i="1" l="1"/>
  <c r="C19" i="1" s="1"/>
  <c r="C20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<sst xmlns="http://schemas.openxmlformats.org/spreadsheetml/2006/main" count="192" uniqueCount="67">
  <si>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</si>
  <si>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</si>
  <si>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</si>
  <si>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</si>
  <si>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</si>
  <si>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</si>
  <si>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</si>
  <si>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</si>
  <si>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</si>
  <si>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</si>
  <si>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</si>
  <si>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</si>
  <si>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</si>
  <si>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</si>
  <si>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</si>
  <si>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</si>
  <si>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</si>
  <si>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</si>
  <si>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</si>
  <si>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</si>
  <si>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</si>
  <si>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</si>
  <si>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</si>
  <si>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</si>
  <si>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</si>
  <si>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</si>
  <si>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</si>
  <si>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</si>
  <si>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</si>
  <si>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</si>
  <si>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</si>
  <si>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</si>
  <si>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</si>
  <si>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</si>
  <si>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</si>
  <si>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</si>
  <si>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</si>
  <si>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</si>
  <si>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</si>
  <si>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</si>
  <si>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</si>
  <si>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</si>
  <si>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</si>
  <si>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</si>
  <si>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</si>
  <si>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</si>
  <si>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</si>
  <si>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</si>
  <si>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</si>
  <si>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</si>
  <si>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</si>
  <si>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</si>
  <si>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</si>
  <si>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</si>
  <si>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</si>
  <si>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</si>
  <si>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</si>
  <si>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</si>
  <si>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</si>
  <si>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</si>
  <si>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</si>
  <si>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</si>
  <si>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</si>
  <si>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</si>
  <si>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JAVIER ANGEL  GUTIERREZ DIAZ</t>
  </si>
  <si>
    <t>JOSE MIGUEL ANTONIO  MORAGA PAVEZ</t>
  </si>
  <si>
    <t>NICOLAS ANTONIO  SIERRA ANDRADE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</si>
</sst>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" fillId="0" borderId="0" xfId="0" applyFont="1" applyBorder="1"/>
    <xf numFmtId="0" fontId="6" fillId="0" borderId="0" xfId="0" applyFont="1" applyBorder="1" applyAlignment="1">
      <alignment horizontal="right" vertical="center" wrapText="1"/>
    </xf>
    <xf numFmtId="164" fontId="8" fillId="0" borderId="0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87"/>
  <sheetViews>
    <sheetView tabSelected="1" zoomScale="120" zoomScaleNormal="120" workbookViewId="0">
      <selection activeCell="H84" sqref="H84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">
      <c r="A4" s="3">
        <v>1</v>
      </c>
      <c r="B4" t="s">
        <v>64</v>
      </c>
      <c r="C4" s="30">
        <f>C20</f>
        <v>5.8</v>
      </c>
      <c r="D4" s="36">
        <f>C63</f>
        <v>4</v>
      </c>
      <c r="E4" s="35">
        <f>C4*C$2+D4*D$2</f>
        <v>5.26</v>
      </c>
    </row>
    <row r="5" spans="1:11" x14ac:dyDescent="0.2">
      <c r="A5" s="3">
        <v>2</v>
      </c>
      <c r="B5" t="s">
        <v>65</v>
      </c>
      <c r="C5" s="30">
        <f>C33</f>
        <v>5.8</v>
      </c>
      <c r="D5" s="36">
        <f>C76</f>
        <v>4</v>
      </c>
      <c r="E5" s="35">
        <f t="shared" ref="E5:E6" si="0">C5*C$2+D5*D$2</f>
        <v>5.26</v>
      </c>
    </row>
    <row r="6" spans="1:11" x14ac:dyDescent="0.2">
      <c r="A6" s="3">
        <v>3</v>
      </c>
      <c r="B6" t="s">
        <v>66</v>
      </c>
      <c r="C6" s="30">
        <f>C46</f>
        <v>5.8</v>
      </c>
      <c r="D6" s="36">
        <f>C89</f>
        <v>4</v>
      </c>
      <c r="E6" s="35">
        <f t="shared" si="0"/>
        <v>5.26</v>
      </c>
    </row>
    <row r="10" spans="1:11" ht="19" outlineLevel="1" x14ac:dyDescent="0.2">
      <c r="A10" s="38" t="s">
        <v>4</v>
      </c>
      <c r="B10" s="11" t="str">
        <f>B4</f>
        <v>JAVIER ANGEL  GUTIERREZ DIAZ</v>
      </c>
      <c r="C10" s="42" t="s">
        <v>5</v>
      </c>
      <c r="D10" s="43" t="s">
        <v>6</v>
      </c>
      <c r="E10" s="44"/>
      <c r="F10" s="44"/>
      <c r="G10" s="44"/>
      <c r="H10" s="44"/>
      <c r="I10" s="44"/>
      <c r="J10" s="44"/>
      <c r="K10" s="45"/>
    </row>
    <row r="11" spans="1:11" outlineLevel="1" x14ac:dyDescent="0.2">
      <c r="A11" s="39"/>
      <c r="B11" s="15" t="s">
        <v>7</v>
      </c>
      <c r="C11" s="41"/>
      <c r="D11" s="43" t="s">
        <v>8</v>
      </c>
      <c r="E11" s="45"/>
      <c r="F11" s="43" t="s">
        <v>9</v>
      </c>
      <c r="G11" s="45"/>
      <c r="H11" s="46" t="s">
        <v>10</v>
      </c>
      <c r="I11" s="45"/>
      <c r="J11" s="43" t="s">
        <v>11</v>
      </c>
      <c r="K11" s="45"/>
    </row>
    <row r="12" spans="1:11" ht="26" outlineLevel="1" x14ac:dyDescent="0.2">
      <c r="A12" s="40"/>
      <c r="B12" s="18" t="str">
        <f>RUBRICA!A4</f>
        <v xml:space="preserve">1. Presenta el proyecto considerando la relevancia, objetivos, metodología y desarrollo, de acuerdo a los estándares de calidad de la disciplina. </v>
      </c>
      <c r="C12" s="16" t="s">
        <v>8</v>
      </c>
      <c r="D12" s="12" t="s">
        <v>63</v>
      </c>
      <c r="E12" s="12">
        <f>IF(D12="X",100*0.15,"")</f>
        <v>15</v>
      </c>
      <c r="F12" s="12"/>
      <c r="G12" s="12" t="str">
        <f>IF(F12="X",60*0.15,"")</f>
        <v/>
      </c>
      <c r="H12" s="12" t="str">
        <f t="shared" ref="H12:H16" si="1">IF($C12=ML,"X","")</f>
        <v/>
      </c>
      <c r="I12" s="12" t="str">
        <f>IF(H12="X",30*0.15,"")</f>
        <v/>
      </c>
      <c r="J12" s="12" t="str">
        <f t="shared" ref="J12:J16" si="2">IF($C12=NL,"X","")</f>
        <v/>
      </c>
      <c r="K12" s="12" t="str">
        <f t="shared" ref="K12:K16" si="3">IF($J12="X",0,"")</f>
        <v/>
      </c>
    </row>
    <row r="13" spans="1:11" ht="26.5" customHeight="1" outlineLevel="1" x14ac:dyDescent="0.2">
      <c r="A13" s="40"/>
      <c r="B13" s="18" t="str">
        <f>RUBRICA!A5</f>
        <v xml:space="preserve">2. Presenta las evidencias del Proyecto APT, dando cuenta del cumplimiento de los objetivos y de acuerdo a los estándares de la disciplina. </v>
      </c>
      <c r="C13" s="16" t="s">
        <v>8</v>
      </c>
      <c r="D13" s="12"/>
      <c r="E13" s="12" t="str">
        <f>IF(D13="X",100*0.25,"")</f>
        <v/>
      </c>
      <c r="F13" s="12" t="s">
        <v>63</v>
      </c>
      <c r="G13" s="12">
        <f>IF(F13="X",60*0.25,"")</f>
        <v>15</v>
      </c>
      <c r="H13" s="12" t="str">
        <f t="shared" si="1"/>
        <v/>
      </c>
      <c r="I13" s="12" t="str">
        <f>IF(H13="X",30*0.25,"")</f>
        <v/>
      </c>
      <c r="J13" s="12" t="str">
        <f t="shared" si="2"/>
        <v/>
      </c>
      <c r="K13" s="12" t="str">
        <f t="shared" si="3"/>
        <v/>
      </c>
    </row>
    <row r="14" spans="1:11" ht="26" outlineLevel="1" x14ac:dyDescent="0.2">
      <c r="A14" s="40"/>
      <c r="B14" s="18" t="str">
        <f>RUBRICA!A6</f>
        <v>3. Responde las preguntas realizadas por la comisión, cumpliendo con los estándares de calidad de la disciplina.</v>
      </c>
      <c r="C14" s="16" t="s">
        <v>8</v>
      </c>
      <c r="D14" s="12" t="str">
        <f t="shared" ref="D14:D15" si="4">IF($C14=CL,"X","")</f>
        <v>X</v>
      </c>
      <c r="E14" s="12">
        <f>IF(D14="X",100*0.2,"")</f>
        <v>20</v>
      </c>
      <c r="F14" s="12" t="str">
        <f t="shared" ref="F14:F15" si="5">IF($C14=L,"X","")</f>
        <v/>
      </c>
      <c r="G14" s="12" t="str">
        <f>IF(F14="X",60*0.2,"")</f>
        <v/>
      </c>
      <c r="H14" s="12" t="str">
        <f t="shared" si="1"/>
        <v/>
      </c>
      <c r="I14" s="12" t="str">
        <f>IF(H14="X",30*0.2,"")</f>
        <v/>
      </c>
      <c r="J14" s="12" t="str">
        <f t="shared" si="2"/>
        <v/>
      </c>
      <c r="K14" s="12" t="str">
        <f t="shared" si="3"/>
        <v/>
      </c>
    </row>
    <row r="15" spans="1:11" outlineLevel="1" x14ac:dyDescent="0.2">
      <c r="A15" s="40"/>
      <c r="B15" s="18" t="str">
        <f>RUBRICA!A7</f>
        <v>4. Expone el Proyecto APT, considerando el formato y el tiempo establecido para la presentación.</v>
      </c>
      <c r="C15" s="16" t="s">
        <v>8</v>
      </c>
      <c r="D15" s="12" t="str">
        <f t="shared" si="4"/>
        <v>X</v>
      </c>
      <c r="E15" s="12">
        <f>IF(D15="X",100*0.05,"")</f>
        <v>5</v>
      </c>
      <c r="F15" s="12" t="str">
        <f t="shared" si="5"/>
        <v/>
      </c>
      <c r="G15" s="12" t="str">
        <f>IF(F15="X",60*0.05,"")</f>
        <v/>
      </c>
      <c r="H15" s="12" t="str">
        <f t="shared" si="1"/>
        <v/>
      </c>
      <c r="I15" s="12" t="str">
        <f>IF(H15="X",30*0.05,"")</f>
        <v/>
      </c>
      <c r="J15" s="12" t="str">
        <f t="shared" si="2"/>
        <v/>
      </c>
      <c r="K15" s="12" t="str">
        <f t="shared" si="3"/>
        <v/>
      </c>
    </row>
    <row r="16" spans="1:11" outlineLevel="1" x14ac:dyDescent="0.2">
      <c r="A16" s="40"/>
      <c r="B16" s="18" t="str">
        <f>RUBRICA!A8</f>
        <v>5. Expresa sus ideas con fluidez, claridad y precisión, utilizando lenguaje técnico propio de la disciplina.</v>
      </c>
      <c r="C16" s="16" t="s">
        <v>8</v>
      </c>
      <c r="D16" s="12"/>
      <c r="E16" s="12" t="str">
        <f>IF(D16="X",100*0.05,"")</f>
        <v/>
      </c>
      <c r="F16" s="12" t="s">
        <v>63</v>
      </c>
      <c r="G16" s="12">
        <f>IF(F16="X",60*0.05,"")</f>
        <v>3</v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6" outlineLevel="1" x14ac:dyDescent="0.2">
      <c r="A17" s="40"/>
      <c r="B17" s="18" t="str">
        <f>RUBRICA!A9</f>
        <v>6. Entrega la documentación y evidencias requerida por la asignatura de acuerdo a la estructura y nombres solicitados, guardando todas las evidencias de avances en Git</v>
      </c>
      <c r="C17" s="16" t="s">
        <v>8</v>
      </c>
      <c r="D17" s="12" t="str">
        <f>IF($C17=CL,"X","")</f>
        <v>X</v>
      </c>
      <c r="E17" s="12">
        <f>IF(D17="X",100*0.2,"")</f>
        <v>20</v>
      </c>
      <c r="F17" s="12" t="str">
        <f>IF($C17=L,"X","")</f>
        <v/>
      </c>
      <c r="G17" s="12" t="str">
        <f>IF(F17="X",60*0.2,"")</f>
        <v/>
      </c>
      <c r="H17" s="12" t="str">
        <f>IF($C17=ML,"X","")</f>
        <v/>
      </c>
      <c r="I17" s="12" t="str">
        <f>IF(H17="X",30*0.2,"")</f>
        <v/>
      </c>
      <c r="J17" s="12" t="str">
        <f>IF($C17=NL,"X","")</f>
        <v/>
      </c>
      <c r="K17" s="12" t="str">
        <f t="shared" ref="K17:K18" si="6">IF($J17="X",0,"")</f>
        <v/>
      </c>
    </row>
    <row r="18" spans="1:11" ht="26" outlineLevel="1" x14ac:dyDescent="0.2">
      <c r="A18" s="40"/>
      <c r="B18" s="18" t="str">
        <f>RUBRICA!A10</f>
        <v xml:space="preserve">7. Expone el tema utilizando un lenguaje técnico disciplinar al presentar la propuesta y responde evidenciando un manejo de la información. </v>
      </c>
      <c r="C18" s="16" t="s">
        <v>8</v>
      </c>
      <c r="D18" s="12"/>
      <c r="E18" s="12" t="str">
        <f>IF(D18="X",100*0.1,"")</f>
        <v/>
      </c>
      <c r="F18" s="12" t="s">
        <v>63</v>
      </c>
      <c r="G18" s="12">
        <f>IF(F18="X",60*0.1,"")</f>
        <v>6</v>
      </c>
      <c r="H18" s="12" t="str">
        <f>IF($C18=ML,"X","")</f>
        <v/>
      </c>
      <c r="I18" s="12" t="str">
        <f>IF(H18="X",30*0.1,"")</f>
        <v/>
      </c>
      <c r="J18" s="12" t="str">
        <f>IF($C18=NL,"X","")</f>
        <v/>
      </c>
      <c r="K18" s="12" t="str">
        <f t="shared" si="6"/>
        <v/>
      </c>
    </row>
    <row r="19" spans="1:11" ht="15.75" customHeight="1" outlineLevel="1" x14ac:dyDescent="0.25">
      <c r="A19" s="39"/>
      <c r="B19" s="17" t="s">
        <v>12</v>
      </c>
      <c r="C19" s="21">
        <f>E19+G19+I19+K19</f>
        <v>84</v>
      </c>
      <c r="D19" s="13"/>
      <c r="E19" s="13">
        <f>SUM(E12:E18)</f>
        <v>60</v>
      </c>
      <c r="F19" s="13"/>
      <c r="G19" s="13">
        <f>SUM(G12:G18)</f>
        <v>24</v>
      </c>
      <c r="H19" s="13"/>
      <c r="I19" s="13">
        <f>SUM(I12:I18)</f>
        <v>0</v>
      </c>
      <c r="J19" s="13"/>
      <c r="K19" s="13">
        <f>SUM(K12:K18)</f>
        <v>0</v>
      </c>
    </row>
    <row r="20" spans="1:11" ht="15.75" customHeight="1" outlineLevel="1" x14ac:dyDescent="0.25">
      <c r="A20" s="41"/>
      <c r="B20" s="20" t="s">
        <v>13</v>
      </c>
      <c r="C20" s="14">
        <f>VLOOKUP(C19,ESCALA_IEP!A2:B202,2,FALSE)</f>
        <v>5.8</v>
      </c>
    </row>
    <row r="21" spans="1:11" ht="15.75" customHeight="1" x14ac:dyDescent="0.2"/>
    <row r="22" spans="1:11" ht="15.75" customHeight="1" x14ac:dyDescent="0.2"/>
    <row r="23" spans="1:11" ht="24" customHeight="1" x14ac:dyDescent="0.2">
      <c r="A23" s="38" t="s">
        <v>4</v>
      </c>
      <c r="B23" s="11" t="str">
        <f>B5</f>
        <v>JOSE MIGUEL ANTONIO  MORAGA PAVEZ</v>
      </c>
      <c r="C23" s="42" t="s">
        <v>5</v>
      </c>
      <c r="D23" s="43" t="s">
        <v>6</v>
      </c>
      <c r="E23" s="44"/>
      <c r="F23" s="44"/>
      <c r="G23" s="44"/>
      <c r="H23" s="44"/>
      <c r="I23" s="44"/>
      <c r="J23" s="44"/>
      <c r="K23" s="45"/>
    </row>
    <row r="24" spans="1:11" ht="24" customHeight="1" x14ac:dyDescent="0.2">
      <c r="A24" s="39"/>
      <c r="B24" s="15" t="s">
        <v>7</v>
      </c>
      <c r="C24" s="41"/>
      <c r="D24" s="43" t="s">
        <v>8</v>
      </c>
      <c r="E24" s="45"/>
      <c r="F24" s="43" t="s">
        <v>9</v>
      </c>
      <c r="G24" s="45"/>
      <c r="H24" s="46" t="s">
        <v>10</v>
      </c>
      <c r="I24" s="45"/>
      <c r="J24" s="43" t="s">
        <v>11</v>
      </c>
      <c r="K24" s="45"/>
    </row>
    <row r="25" spans="1:11" ht="24" customHeight="1" x14ac:dyDescent="0.2">
      <c r="A25" s="40"/>
      <c r="B25" s="18" t="str">
        <f>RUBRICA!A4</f>
        <v xml:space="preserve">1. Presenta el proyecto considerando la relevancia, objetivos, metodología y desarrollo, de acuerdo a los estándares de calidad de la disciplina. </v>
      </c>
      <c r="C25" s="16" t="s">
        <v>8</v>
      </c>
      <c r="D25" s="12" t="s">
        <v>63</v>
      </c>
      <c r="E25" s="12">
        <f>IF(D25="X",100*0.15,"")</f>
        <v>15</v>
      </c>
      <c r="F25" s="12"/>
      <c r="G25" s="12" t="str">
        <f>IF(F25="X",60*0.15,"")</f>
        <v/>
      </c>
      <c r="H25" s="12" t="str">
        <f t="shared" ref="H25:H29" si="7">IF($C25=ML,"X","")</f>
        <v/>
      </c>
      <c r="I25" s="12" t="str">
        <f>IF(H25="X",30*0.15,"")</f>
        <v/>
      </c>
      <c r="J25" s="12" t="str">
        <f t="shared" ref="J25:J29" si="8">IF($C25=NL,"X","")</f>
        <v/>
      </c>
      <c r="K25" s="12" t="str">
        <f t="shared" ref="K25:K31" si="9">IF($J25="X",0,"")</f>
        <v/>
      </c>
    </row>
    <row r="26" spans="1:11" ht="24" customHeight="1" x14ac:dyDescent="0.2">
      <c r="A26" s="40"/>
      <c r="B26" s="18" t="str">
        <f>RUBRICA!A5</f>
        <v xml:space="preserve">2. Presenta las evidencias del Proyecto APT, dando cuenta del cumplimiento de los objetivos y de acuerdo a los estándares de la disciplina. </v>
      </c>
      <c r="C26" s="16" t="s">
        <v>8</v>
      </c>
      <c r="D26" s="12"/>
      <c r="E26" s="12" t="str">
        <f>IF(D26="X",100*0.25,"")</f>
        <v/>
      </c>
      <c r="F26" s="12" t="s">
        <v>63</v>
      </c>
      <c r="G26" s="12">
        <f>IF(F26="X",60*0.25,"")</f>
        <v>15</v>
      </c>
      <c r="H26" s="12" t="str">
        <f t="shared" si="7"/>
        <v/>
      </c>
      <c r="I26" s="12" t="str">
        <f>IF(H26="X",30*0.25,"")</f>
        <v/>
      </c>
      <c r="J26" s="12" t="str">
        <f t="shared" si="8"/>
        <v/>
      </c>
      <c r="K26" s="12" t="str">
        <f t="shared" si="9"/>
        <v/>
      </c>
    </row>
    <row r="27" spans="1:11" ht="24" customHeight="1" x14ac:dyDescent="0.2">
      <c r="A27" s="40"/>
      <c r="B27" s="18" t="str">
        <f>RUBRICA!A6</f>
        <v>3. Responde las preguntas realizadas por la comisión, cumpliendo con los estándares de calidad de la disciplina.</v>
      </c>
      <c r="C27" s="16" t="s">
        <v>8</v>
      </c>
      <c r="D27" s="12" t="s">
        <v>63</v>
      </c>
      <c r="E27" s="12">
        <f>IF(D27="X",100*0.2,"")</f>
        <v>20</v>
      </c>
      <c r="F27" s="12" t="str">
        <f t="shared" ref="F27:F28" si="10">IF($C27=L,"X","")</f>
        <v/>
      </c>
      <c r="G27" s="12" t="str">
        <f>IF(F27="X",60*0.2,"")</f>
        <v/>
      </c>
      <c r="H27" s="12" t="str">
        <f t="shared" si="7"/>
        <v/>
      </c>
      <c r="I27" s="12" t="str">
        <f>IF(H27="X",30*0.2,"")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">
      <c r="A28" s="40"/>
      <c r="B28" s="18" t="str">
        <f>RUBRICA!A7</f>
        <v>4. Expone el Proyecto APT, considerando el formato y el tiempo establecido para la presentación.</v>
      </c>
      <c r="C28" s="16" t="s">
        <v>8</v>
      </c>
      <c r="D28" s="12" t="str">
        <f t="shared" ref="D27:D28" si="11">IF($C28=CL,"X","")</f>
        <v>X</v>
      </c>
      <c r="E28" s="12">
        <f>IF(D28="X",100*0.05,"")</f>
        <v>5</v>
      </c>
      <c r="F28" s="12" t="str">
        <f t="shared" si="10"/>
        <v/>
      </c>
      <c r="G28" s="12" t="str">
        <f>IF(F28="X",60*0.05,"")</f>
        <v/>
      </c>
      <c r="H28" s="12" t="str">
        <f t="shared" si="7"/>
        <v/>
      </c>
      <c r="I28" s="12" t="str">
        <f>IF(H28="X",30*0.05,"")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">
      <c r="A29" s="40"/>
      <c r="B29" s="18" t="str">
        <f>RUBRICA!A8</f>
        <v>5. Expresa sus ideas con fluidez, claridad y precisión, utilizando lenguaje técnico propio de la disciplina.</v>
      </c>
      <c r="C29" s="16" t="s">
        <v>8</v>
      </c>
      <c r="D29" s="12"/>
      <c r="E29" s="12" t="str">
        <f>IF(D29="X",100*0.05,"")</f>
        <v/>
      </c>
      <c r="F29" s="12" t="s">
        <v>63</v>
      </c>
      <c r="G29" s="12">
        <f>IF(F29="X",60*0.05,"")</f>
        <v>3</v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">
      <c r="A30" s="40"/>
      <c r="B30" s="18" t="str">
        <f>RUBRICA!A9</f>
        <v>6. Entrega la documentación y evidencias requerida por la asignatura de acuerdo a la estructura y nombres solicitados, guardando todas las evidencias de avances en Git</v>
      </c>
      <c r="C30" s="16" t="s">
        <v>8</v>
      </c>
      <c r="D30" s="12" t="str">
        <f>IF($C30=CL,"X","")</f>
        <v>X</v>
      </c>
      <c r="E30" s="12">
        <f>IF(D30="X",100*0.2,"")</f>
        <v>20</v>
      </c>
      <c r="F30" s="12" t="str">
        <f>IF($C30=L,"X","")</f>
        <v/>
      </c>
      <c r="G30" s="12" t="str">
        <f>IF(F30="X",60*0.2,"")</f>
        <v/>
      </c>
      <c r="H30" s="12" t="str">
        <f>IF($C30=ML,"X","")</f>
        <v/>
      </c>
      <c r="I30" s="12" t="str">
        <f>IF(H30="X",30*0.2,"")</f>
        <v/>
      </c>
      <c r="J30" s="12" t="str">
        <f>IF($C30=NL,"X","")</f>
        <v/>
      </c>
      <c r="K30" s="12" t="str">
        <f t="shared" si="9"/>
        <v/>
      </c>
    </row>
    <row r="31" spans="1:11" ht="24" customHeight="1" x14ac:dyDescent="0.2">
      <c r="A31" s="40"/>
      <c r="B31" s="18" t="str">
        <f>RUBRICA!A10</f>
        <v xml:space="preserve">7. Expone el tema utilizando un lenguaje técnico disciplinar al presentar la propuesta y responde evidenciando un manejo de la información. </v>
      </c>
      <c r="C31" s="16" t="s">
        <v>8</v>
      </c>
      <c r="D31" s="12"/>
      <c r="E31" s="12" t="str">
        <f>IF(D31="X",100*0.1,"")</f>
        <v/>
      </c>
      <c r="F31" s="12" t="s">
        <v>63</v>
      </c>
      <c r="G31" s="12">
        <f>IF(F31="X",60*0.1,"")</f>
        <v>6</v>
      </c>
      <c r="H31" s="12" t="str">
        <f>IF($C31=ML,"X","")</f>
        <v/>
      </c>
      <c r="I31" s="12" t="str">
        <f>IF(H31="X",30*0.1,"")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39"/>
      <c r="B32" s="17" t="s">
        <v>12</v>
      </c>
      <c r="C32" s="21">
        <f>E32+G32+I32+K32</f>
        <v>84</v>
      </c>
      <c r="D32" s="13"/>
      <c r="E32" s="13">
        <f>SUM(E25:E31)</f>
        <v>60</v>
      </c>
      <c r="F32" s="13"/>
      <c r="G32" s="13">
        <f>SUM(G25:G31)</f>
        <v>24</v>
      </c>
      <c r="H32" s="13"/>
      <c r="I32" s="13">
        <f>SUM(I25:I31)</f>
        <v>0</v>
      </c>
      <c r="J32" s="13"/>
      <c r="K32" s="13">
        <f>SUM(K25:K31)</f>
        <v>0</v>
      </c>
    </row>
    <row r="33" spans="1:11" ht="24" customHeight="1" x14ac:dyDescent="0.25">
      <c r="A33" s="41"/>
      <c r="B33" s="20" t="s">
        <v>13</v>
      </c>
      <c r="C33" s="14">
        <f>VLOOKUP(C32,ESCALA_IEP!A15:B215,2,FALSE)</f>
        <v>5.8</v>
      </c>
    </row>
    <row r="34" spans="1:11" ht="16.25" customHeight="1" x14ac:dyDescent="0.2"/>
    <row r="35" spans="1:11" ht="14" customHeight="1" x14ac:dyDescent="0.2"/>
    <row r="36" spans="1:11" ht="24" customHeight="1" x14ac:dyDescent="0.2">
      <c r="A36" s="38" t="s">
        <v>4</v>
      </c>
      <c r="B36" s="11" t="str">
        <f>B6</f>
        <v>NICOLAS ANTONIO  SIERRA ANDRADE</v>
      </c>
      <c r="C36" s="42" t="s">
        <v>5</v>
      </c>
      <c r="D36" s="43" t="s">
        <v>6</v>
      </c>
      <c r="E36" s="44"/>
      <c r="F36" s="44"/>
      <c r="G36" s="44"/>
      <c r="H36" s="44"/>
      <c r="I36" s="44"/>
      <c r="J36" s="44"/>
      <c r="K36" s="45"/>
    </row>
    <row r="37" spans="1:11" ht="24" customHeight="1" x14ac:dyDescent="0.2">
      <c r="A37" s="39"/>
      <c r="B37" s="15" t="s">
        <v>7</v>
      </c>
      <c r="C37" s="41"/>
      <c r="D37" s="43" t="s">
        <v>8</v>
      </c>
      <c r="E37" s="45"/>
      <c r="F37" s="43" t="s">
        <v>9</v>
      </c>
      <c r="G37" s="45"/>
      <c r="H37" s="46" t="s">
        <v>10</v>
      </c>
      <c r="I37" s="45"/>
      <c r="J37" s="43" t="s">
        <v>11</v>
      </c>
      <c r="K37" s="45"/>
    </row>
    <row r="38" spans="1:11" ht="24" customHeight="1" x14ac:dyDescent="0.2">
      <c r="A38" s="40"/>
      <c r="B38" s="18" t="str">
        <f>RUBRICA!A4</f>
        <v xml:space="preserve">1. Presenta el proyecto considerando la relevancia, objetivos, metodología y desarrollo, de acuerdo a los estándares de calidad de la disciplina. </v>
      </c>
      <c r="C38" s="16" t="s">
        <v>8</v>
      </c>
      <c r="D38" s="12" t="s">
        <v>63</v>
      </c>
      <c r="E38" s="12">
        <f>IF(D38="X",100*0.15,"")</f>
        <v>15</v>
      </c>
      <c r="F38" s="12"/>
      <c r="G38" s="12" t="str">
        <f>IF(F38="X",60*0.15,"")</f>
        <v/>
      </c>
      <c r="H38" s="12" t="str">
        <f t="shared" ref="H38:H42" si="12">IF($C38=ML,"X","")</f>
        <v/>
      </c>
      <c r="I38" s="12" t="str">
        <f>IF(H38="X",30*0.15,"")</f>
        <v/>
      </c>
      <c r="J38" s="12" t="str">
        <f t="shared" ref="J38:J42" si="13">IF($C38=NL,"X","")</f>
        <v/>
      </c>
      <c r="K38" s="12" t="str">
        <f t="shared" ref="K38:K44" si="14">IF($J38="X",0,"")</f>
        <v/>
      </c>
    </row>
    <row r="39" spans="1:11" ht="24" customHeight="1" x14ac:dyDescent="0.2">
      <c r="A39" s="40"/>
      <c r="B39" s="18" t="str">
        <f>RUBRICA!A5</f>
        <v xml:space="preserve">2. Presenta las evidencias del Proyecto APT, dando cuenta del cumplimiento de los objetivos y de acuerdo a los estándares de la disciplina. </v>
      </c>
      <c r="C39" s="16" t="s">
        <v>8</v>
      </c>
      <c r="D39" s="12"/>
      <c r="E39" s="12" t="str">
        <f>IF(D39="X",100*0.25,"")</f>
        <v/>
      </c>
      <c r="F39" s="12" t="s">
        <v>63</v>
      </c>
      <c r="G39" s="12">
        <f>IF(F39="X",60*0.25,"")</f>
        <v>15</v>
      </c>
      <c r="H39" s="12" t="str">
        <f t="shared" si="12"/>
        <v/>
      </c>
      <c r="I39" s="12" t="str">
        <f>IF(H39="X",30*0.25,"")</f>
        <v/>
      </c>
      <c r="J39" s="12" t="str">
        <f t="shared" si="13"/>
        <v/>
      </c>
      <c r="K39" s="12" t="str">
        <f t="shared" si="14"/>
        <v/>
      </c>
    </row>
    <row r="40" spans="1:11" ht="24" customHeight="1" x14ac:dyDescent="0.2">
      <c r="A40" s="40"/>
      <c r="B40" s="18" t="str">
        <f>RUBRICA!A6</f>
        <v>3. Responde las preguntas realizadas por la comisión, cumpliendo con los estándares de calidad de la disciplina.</v>
      </c>
      <c r="C40" s="16" t="s">
        <v>8</v>
      </c>
      <c r="D40" s="12" t="str">
        <f t="shared" ref="D40:D41" si="15">IF($C40=CL,"X","")</f>
        <v>X</v>
      </c>
      <c r="E40" s="12">
        <f>IF(D40="X",100*0.2,"")</f>
        <v>20</v>
      </c>
      <c r="F40" s="12" t="str">
        <f t="shared" ref="F40:F41" si="16">IF($C40=L,"X","")</f>
        <v/>
      </c>
      <c r="G40" s="12" t="str">
        <f>IF(F40="X",60*0.2,"")</f>
        <v/>
      </c>
      <c r="H40" s="12" t="str">
        <f t="shared" si="12"/>
        <v/>
      </c>
      <c r="I40" s="12" t="str">
        <f>IF(H40="X",30*0.2,"")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">
      <c r="A41" s="40"/>
      <c r="B41" s="18" t="str">
        <f>RUBRICA!A7</f>
        <v>4. Expone el Proyecto APT, considerando el formato y el tiempo establecido para la presentación.</v>
      </c>
      <c r="C41" s="16" t="s">
        <v>8</v>
      </c>
      <c r="D41" s="12" t="str">
        <f t="shared" si="15"/>
        <v>X</v>
      </c>
      <c r="E41" s="12">
        <f>IF(D41="X",100*0.05,"")</f>
        <v>5</v>
      </c>
      <c r="F41" s="12" t="str">
        <f t="shared" si="16"/>
        <v/>
      </c>
      <c r="G41" s="12" t="str">
        <f>IF(F41="X",60*0.05,"")</f>
        <v/>
      </c>
      <c r="H41" s="12" t="str">
        <f t="shared" si="12"/>
        <v/>
      </c>
      <c r="I41" s="12" t="str">
        <f>IF(H41="X",30*0.05,"")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">
      <c r="A42" s="40"/>
      <c r="B42" s="18" t="str">
        <f>RUBRICA!A8</f>
        <v>5. Expresa sus ideas con fluidez, claridad y precisión, utilizando lenguaje técnico propio de la disciplina.</v>
      </c>
      <c r="C42" s="16" t="s">
        <v>8</v>
      </c>
      <c r="D42" s="12"/>
      <c r="E42" s="12" t="str">
        <f>IF(D42="X",100*0.05,"")</f>
        <v/>
      </c>
      <c r="F42" s="12" t="s">
        <v>63</v>
      </c>
      <c r="G42" s="12">
        <f>IF(F42="X",60*0.05,"")</f>
        <v>3</v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">
      <c r="A43" s="40"/>
      <c r="B43" s="18" t="str">
        <f>RUBRICA!A9</f>
        <v>6. Entrega la documentación y evidencias requerida por la asignatura de acuerdo a la estructura y nombres solicitados, guardando todas las evidencias de avances en Git</v>
      </c>
      <c r="C43" s="16" t="s">
        <v>8</v>
      </c>
      <c r="D43" s="12" t="str">
        <f>IF($C43=CL,"X","")</f>
        <v>X</v>
      </c>
      <c r="E43" s="12">
        <f>IF(D43="X",100*0.2,"")</f>
        <v>20</v>
      </c>
      <c r="F43" s="12" t="str">
        <f>IF($C43=L,"X","")</f>
        <v/>
      </c>
      <c r="G43" s="12" t="str">
        <f>IF(F43="X",60*0.2,"")</f>
        <v/>
      </c>
      <c r="H43" s="12" t="str">
        <f>IF($C43=ML,"X","")</f>
        <v/>
      </c>
      <c r="I43" s="12" t="str">
        <f>IF(H43="X",30*0.2,"")</f>
        <v/>
      </c>
      <c r="J43" s="12" t="str">
        <f>IF($C43=NL,"X","")</f>
        <v/>
      </c>
      <c r="K43" s="12" t="str">
        <f t="shared" si="14"/>
        <v/>
      </c>
    </row>
    <row r="44" spans="1:11" ht="24" customHeight="1" x14ac:dyDescent="0.2">
      <c r="A44" s="40"/>
      <c r="B44" s="18" t="str">
        <f>RUBRICA!A10</f>
        <v xml:space="preserve">7. Expone el tema utilizando un lenguaje técnico disciplinar al presentar la propuesta y responde evidenciando un manejo de la información. </v>
      </c>
      <c r="C44" s="16" t="s">
        <v>8</v>
      </c>
      <c r="D44" s="12"/>
      <c r="E44" s="12" t="str">
        <f>IF(D44="X",100*0.1,"")</f>
        <v/>
      </c>
      <c r="F44" s="12" t="s">
        <v>63</v>
      </c>
      <c r="G44" s="12">
        <f>IF(F44="X",60*0.1,"")</f>
        <v>6</v>
      </c>
      <c r="H44" s="12" t="str">
        <f>IF($C44=ML,"X","")</f>
        <v/>
      </c>
      <c r="I44" s="12" t="str">
        <f>IF(H44="X",30*0.1,"")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39"/>
      <c r="B45" s="17" t="s">
        <v>12</v>
      </c>
      <c r="C45" s="21">
        <f>E45+G45+I45+K45</f>
        <v>84</v>
      </c>
      <c r="D45" s="13"/>
      <c r="E45" s="13">
        <f>SUM(E38:E44)</f>
        <v>60</v>
      </c>
      <c r="F45" s="13"/>
      <c r="G45" s="13">
        <f>SUM(G38:G44)</f>
        <v>24</v>
      </c>
      <c r="H45" s="13"/>
      <c r="I45" s="13">
        <f>SUM(I38:I44)</f>
        <v>0</v>
      </c>
      <c r="J45" s="13"/>
      <c r="K45" s="13">
        <f>SUM(K38:K44)</f>
        <v>0</v>
      </c>
    </row>
    <row r="46" spans="1:11" ht="24" customHeight="1" x14ac:dyDescent="0.25">
      <c r="A46" s="41"/>
      <c r="B46" s="20" t="s">
        <v>13</v>
      </c>
      <c r="C46" s="14">
        <f>VLOOKUP(C45,ESCALA_IEP!A28:B228,2,FALSE)</f>
        <v>5.8</v>
      </c>
    </row>
    <row r="47" spans="1:11" ht="24" customHeight="1" x14ac:dyDescent="0.25">
      <c r="A47" s="57"/>
      <c r="B47" s="58"/>
      <c r="C47" s="59"/>
    </row>
    <row r="48" spans="1:11" ht="24" customHeight="1" x14ac:dyDescent="0.25">
      <c r="A48" s="57"/>
      <c r="B48" s="58"/>
      <c r="C48" s="59"/>
    </row>
    <row r="49" spans="1:11" ht="24" customHeight="1" x14ac:dyDescent="0.25">
      <c r="A49" s="57"/>
      <c r="B49" s="58"/>
      <c r="C49" s="59"/>
    </row>
    <row r="50" spans="1:11" ht="24" customHeight="1" x14ac:dyDescent="0.25">
      <c r="A50" s="57"/>
      <c r="B50" s="58"/>
      <c r="C50" s="59"/>
    </row>
    <row r="51" spans="1:11" ht="15.75" customHeight="1" x14ac:dyDescent="0.2"/>
    <row r="52" spans="1:11" ht="15.75" customHeight="1" x14ac:dyDescent="0.2"/>
    <row r="53" spans="1:11" ht="24" customHeight="1" x14ac:dyDescent="0.2">
      <c r="A53" s="47" t="s">
        <v>14</v>
      </c>
      <c r="B53" s="11" t="str">
        <f>B4</f>
        <v>JAVIER ANGEL  GUTIERREZ DIAZ</v>
      </c>
      <c r="C53" s="42" t="s">
        <v>5</v>
      </c>
      <c r="D53" s="43" t="s">
        <v>6</v>
      </c>
      <c r="E53" s="44"/>
      <c r="F53" s="44"/>
      <c r="G53" s="44"/>
      <c r="H53" s="44"/>
      <c r="I53" s="44"/>
      <c r="J53" s="44"/>
      <c r="K53" s="45"/>
    </row>
    <row r="54" spans="1:11" ht="24" customHeight="1" x14ac:dyDescent="0.2">
      <c r="A54" s="39"/>
      <c r="B54" s="15" t="s">
        <v>7</v>
      </c>
      <c r="C54" s="41"/>
      <c r="D54" s="43" t="s">
        <v>8</v>
      </c>
      <c r="E54" s="45"/>
      <c r="F54" s="43" t="s">
        <v>9</v>
      </c>
      <c r="G54" s="45"/>
      <c r="H54" s="46" t="s">
        <v>10</v>
      </c>
      <c r="I54" s="45"/>
      <c r="J54" s="43" t="s">
        <v>11</v>
      </c>
      <c r="K54" s="45"/>
    </row>
    <row r="55" spans="1:11" ht="24" customHeight="1" x14ac:dyDescent="0.2">
      <c r="A55" s="40"/>
      <c r="B55" s="18" t="str">
        <f>RUBRICA!A4</f>
        <v xml:space="preserve">1. Presenta el proyecto considerando la relevancia, objetivos, metodología y desarrollo, de acuerdo a los estándares de calidad de la disciplina. </v>
      </c>
      <c r="C55" s="16" t="s">
        <v>8</v>
      </c>
      <c r="D55" s="12"/>
      <c r="E55" s="12" t="str">
        <f>IF(D55="X",100*0.15,"")</f>
        <v/>
      </c>
      <c r="F55" s="12"/>
      <c r="G55" s="12" t="str">
        <f>IF(F55="X",60*0.15,"")</f>
        <v/>
      </c>
      <c r="H55" s="12" t="s">
        <v>63</v>
      </c>
      <c r="I55" s="12">
        <f>IF(H55="X",30*0.15,"")</f>
        <v>4.5</v>
      </c>
      <c r="J55" s="12" t="str">
        <f t="shared" ref="J55:J59" si="17">IF($C55=NL,"X","")</f>
        <v/>
      </c>
      <c r="K55" s="12" t="str">
        <f t="shared" ref="K55:K61" si="18">IF($J55="X",0,"")</f>
        <v/>
      </c>
    </row>
    <row r="56" spans="1:11" ht="24" customHeight="1" x14ac:dyDescent="0.2">
      <c r="A56" s="40"/>
      <c r="B56" s="18" t="str">
        <f>RUBRICA!A5</f>
        <v xml:space="preserve">2. Presenta las evidencias del Proyecto APT, dando cuenta del cumplimiento de los objetivos y de acuerdo a los estándares de la disciplina. </v>
      </c>
      <c r="C56" s="16" t="s">
        <v>8</v>
      </c>
      <c r="D56" s="12"/>
      <c r="E56" s="12" t="str">
        <f>IF(D56="X",100*0.25,"")</f>
        <v/>
      </c>
      <c r="F56" s="12" t="s">
        <v>63</v>
      </c>
      <c r="G56" s="12">
        <f>IF(F56="X",60*0.25,"")</f>
        <v>15</v>
      </c>
      <c r="H56" s="12" t="str">
        <f t="shared" ref="H55:H59" si="19">IF($C56=ML,"X","")</f>
        <v/>
      </c>
      <c r="I56" s="12" t="str">
        <f>IF(H56="X",30*0.25,"")</f>
        <v/>
      </c>
      <c r="J56" s="12" t="str">
        <f t="shared" si="17"/>
        <v/>
      </c>
      <c r="K56" s="12" t="str">
        <f t="shared" si="18"/>
        <v/>
      </c>
    </row>
    <row r="57" spans="1:11" ht="24" customHeight="1" x14ac:dyDescent="0.2">
      <c r="A57" s="40"/>
      <c r="B57" s="18" t="str">
        <f>RUBRICA!A6</f>
        <v>3. Responde las preguntas realizadas por la comisión, cumpliendo con los estándares de calidad de la disciplina.</v>
      </c>
      <c r="C57" s="16" t="s">
        <v>8</v>
      </c>
      <c r="D57" s="12"/>
      <c r="E57" s="12" t="str">
        <f>IF(D57="X",100*0.2,"")</f>
        <v/>
      </c>
      <c r="F57" s="12"/>
      <c r="G57" s="12" t="str">
        <f>IF(F57="X",60*0.2,"")</f>
        <v/>
      </c>
      <c r="H57" s="12" t="s">
        <v>63</v>
      </c>
      <c r="I57" s="12">
        <f>IF(H57="X",30*0.2,"")</f>
        <v>6</v>
      </c>
      <c r="J57" s="12" t="str">
        <f t="shared" si="17"/>
        <v/>
      </c>
      <c r="K57" s="12" t="str">
        <f t="shared" si="18"/>
        <v/>
      </c>
    </row>
    <row r="58" spans="1:11" ht="24" customHeight="1" x14ac:dyDescent="0.2">
      <c r="A58" s="40"/>
      <c r="B58" s="18" t="str">
        <f>RUBRICA!A7</f>
        <v>4. Expone el Proyecto APT, considerando el formato y el tiempo establecido para la presentación.</v>
      </c>
      <c r="C58" s="16" t="s">
        <v>8</v>
      </c>
      <c r="D58" s="12" t="str">
        <f t="shared" ref="D58" si="20">IF($C58=CL,"X","")</f>
        <v>X</v>
      </c>
      <c r="E58" s="12">
        <f>IF(D58="X",100*0.05,"")</f>
        <v>5</v>
      </c>
      <c r="F58" s="12" t="str">
        <f t="shared" ref="F58" si="21">IF($C58=L,"X","")</f>
        <v/>
      </c>
      <c r="G58" s="12" t="str">
        <f>IF(F58="X",60*0.05,"")</f>
        <v/>
      </c>
      <c r="H58" s="12" t="str">
        <f t="shared" si="19"/>
        <v/>
      </c>
      <c r="I58" s="12" t="str">
        <f>IF(H58="X",30*0.05,"")</f>
        <v/>
      </c>
      <c r="J58" s="12" t="str">
        <f t="shared" si="17"/>
        <v/>
      </c>
      <c r="K58" s="12" t="str">
        <f t="shared" si="18"/>
        <v/>
      </c>
    </row>
    <row r="59" spans="1:11" ht="24" customHeight="1" x14ac:dyDescent="0.2">
      <c r="A59" s="40"/>
      <c r="B59" s="18" t="str">
        <f>RUBRICA!A8</f>
        <v>5. Expresa sus ideas con fluidez, claridad y precisión, utilizando lenguaje técnico propio de la disciplina.</v>
      </c>
      <c r="C59" s="16" t="s">
        <v>8</v>
      </c>
      <c r="D59" s="12"/>
      <c r="E59" s="12" t="str">
        <f>IF(D59="X",100*0.05,"")</f>
        <v/>
      </c>
      <c r="F59" s="12" t="s">
        <v>63</v>
      </c>
      <c r="G59" s="12">
        <f>IF(F59="X",60*0.05,"")</f>
        <v>3</v>
      </c>
      <c r="H59" s="12" t="str">
        <f t="shared" si="19"/>
        <v/>
      </c>
      <c r="I59" s="12" t="str">
        <f>IF(H59="X",30*0.05,"")</f>
        <v/>
      </c>
      <c r="J59" s="12" t="str">
        <f t="shared" si="17"/>
        <v/>
      </c>
      <c r="K59" s="12" t="str">
        <f t="shared" si="18"/>
        <v/>
      </c>
    </row>
    <row r="60" spans="1:11" ht="24" customHeight="1" x14ac:dyDescent="0.2">
      <c r="A60" s="40"/>
      <c r="B60" s="18" t="str">
        <f>RUBRICA!A9</f>
        <v>6. Entrega la documentación y evidencias requerida por la asignatura de acuerdo a la estructura y nombres solicitados, guardando todas las evidencias de avances en Git</v>
      </c>
      <c r="C60" s="16" t="s">
        <v>8</v>
      </c>
      <c r="D60" s="12" t="str">
        <f>IF($C60=CL,"X","")</f>
        <v>X</v>
      </c>
      <c r="E60" s="12">
        <f>IF(D60="X",100*0.2,"")</f>
        <v>20</v>
      </c>
      <c r="F60" s="12" t="str">
        <f>IF($C60=L,"X","")</f>
        <v/>
      </c>
      <c r="G60" s="12" t="str">
        <f>IF(F60="X",60*0.2,"")</f>
        <v/>
      </c>
      <c r="H60" s="12" t="str">
        <f>IF($C60=ML,"X","")</f>
        <v/>
      </c>
      <c r="I60" s="12" t="str">
        <f>IF(H60="X",30*0.2,"")</f>
        <v/>
      </c>
      <c r="J60" s="12" t="str">
        <f>IF($C60=NL,"X","")</f>
        <v/>
      </c>
      <c r="K60" s="12" t="str">
        <f t="shared" si="18"/>
        <v/>
      </c>
    </row>
    <row r="61" spans="1:11" ht="24" customHeight="1" x14ac:dyDescent="0.2">
      <c r="A61" s="40"/>
      <c r="B61" s="18" t="str">
        <f>RUBRICA!A10</f>
        <v xml:space="preserve">7. Expone el tema utilizando un lenguaje técnico disciplinar al presentar la propuesta y responde evidenciando un manejo de la información. </v>
      </c>
      <c r="C61" s="16" t="s">
        <v>8</v>
      </c>
      <c r="D61" s="12"/>
      <c r="E61" s="12" t="str">
        <f>IF(D61="X",100*0.1,"")</f>
        <v/>
      </c>
      <c r="F61" s="12" t="s">
        <v>63</v>
      </c>
      <c r="G61" s="12">
        <f>IF(F61="X",60*0.1,"")</f>
        <v>6</v>
      </c>
      <c r="H61" s="12" t="str">
        <f>IF($C61=ML,"X","")</f>
        <v/>
      </c>
      <c r="I61" s="12" t="str">
        <f>IF(H61="X",30*0.1,"")</f>
        <v/>
      </c>
      <c r="J61" s="12" t="str">
        <f>IF($C61=NL,"X","")</f>
        <v/>
      </c>
      <c r="K61" s="12" t="str">
        <f t="shared" si="18"/>
        <v/>
      </c>
    </row>
    <row r="62" spans="1:11" ht="24" customHeight="1" x14ac:dyDescent="0.25">
      <c r="A62" s="39"/>
      <c r="B62" s="17" t="s">
        <v>12</v>
      </c>
      <c r="C62" s="21">
        <f>E62+G62+I62+K62</f>
        <v>59.5</v>
      </c>
      <c r="D62" s="13"/>
      <c r="E62" s="13">
        <f>SUM(E55:E61)</f>
        <v>25</v>
      </c>
      <c r="F62" s="13"/>
      <c r="G62" s="13">
        <f>SUM(G55:G61)</f>
        <v>24</v>
      </c>
      <c r="H62" s="13"/>
      <c r="I62" s="13">
        <f>SUM(I55:I61)</f>
        <v>10.5</v>
      </c>
      <c r="J62" s="13"/>
      <c r="K62" s="13">
        <f>SUM(K55:K61)</f>
        <v>0</v>
      </c>
    </row>
    <row r="63" spans="1:11" ht="24" customHeight="1" x14ac:dyDescent="0.25">
      <c r="A63" s="41"/>
      <c r="B63" s="20" t="s">
        <v>13</v>
      </c>
      <c r="C63" s="14">
        <f>VLOOKUP(C62,ESCALA_IEP!A41:B241,2,FALSE)</f>
        <v>4</v>
      </c>
    </row>
    <row r="64" spans="1:11" ht="15.75" customHeight="1" x14ac:dyDescent="0.2"/>
    <row r="65" spans="1:11" ht="15.75" customHeight="1" x14ac:dyDescent="0.2"/>
    <row r="66" spans="1:11" ht="24" customHeight="1" x14ac:dyDescent="0.2">
      <c r="A66" s="47" t="s">
        <v>15</v>
      </c>
      <c r="B66" s="11" t="str">
        <f>B5</f>
        <v>JOSE MIGUEL ANTONIO  MORAGA PAVEZ</v>
      </c>
      <c r="C66" s="42" t="s">
        <v>5</v>
      </c>
      <c r="D66" s="43" t="s">
        <v>6</v>
      </c>
      <c r="E66" s="44"/>
      <c r="F66" s="44"/>
      <c r="G66" s="44"/>
      <c r="H66" s="44"/>
      <c r="I66" s="44"/>
      <c r="J66" s="44"/>
      <c r="K66" s="45"/>
    </row>
    <row r="67" spans="1:11" ht="24" customHeight="1" x14ac:dyDescent="0.2">
      <c r="A67" s="39"/>
      <c r="B67" s="15" t="s">
        <v>7</v>
      </c>
      <c r="C67" s="41"/>
      <c r="D67" s="43" t="s">
        <v>8</v>
      </c>
      <c r="E67" s="45"/>
      <c r="F67" s="43" t="s">
        <v>9</v>
      </c>
      <c r="G67" s="45"/>
      <c r="H67" s="46" t="s">
        <v>10</v>
      </c>
      <c r="I67" s="45"/>
      <c r="J67" s="43" t="s">
        <v>11</v>
      </c>
      <c r="K67" s="45"/>
    </row>
    <row r="68" spans="1:11" ht="24" customHeight="1" x14ac:dyDescent="0.2">
      <c r="A68" s="40"/>
      <c r="B68" s="18" t="str">
        <f>RUBRICA!A4</f>
        <v xml:space="preserve">1. Presenta el proyecto considerando la relevancia, objetivos, metodología y desarrollo, de acuerdo a los estándares de calidad de la disciplina. </v>
      </c>
      <c r="C68" s="16" t="s">
        <v>8</v>
      </c>
      <c r="D68" s="12"/>
      <c r="E68" s="12" t="str">
        <f>IF(D68="X",100*0.15,"")</f>
        <v/>
      </c>
      <c r="F68" s="12"/>
      <c r="G68" s="12" t="str">
        <f>IF(F68="X",60*0.15,"")</f>
        <v/>
      </c>
      <c r="H68" s="12" t="s">
        <v>63</v>
      </c>
      <c r="I68" s="12">
        <f>IF(H68="X",30*0.15,"")</f>
        <v>4.5</v>
      </c>
      <c r="J68" s="12" t="str">
        <f t="shared" ref="J68:J72" si="22">IF($C68=NL,"X","")</f>
        <v/>
      </c>
      <c r="K68" s="12" t="str">
        <f t="shared" ref="K68:K74" si="23">IF($J68="X",0,"")</f>
        <v/>
      </c>
    </row>
    <row r="69" spans="1:11" ht="24" customHeight="1" x14ac:dyDescent="0.2">
      <c r="A69" s="40"/>
      <c r="B69" s="18" t="str">
        <f>RUBRICA!A5</f>
        <v xml:space="preserve">2. Presenta las evidencias del Proyecto APT, dando cuenta del cumplimiento de los objetivos y de acuerdo a los estándares de la disciplina. </v>
      </c>
      <c r="C69" s="16" t="s">
        <v>8</v>
      </c>
      <c r="D69" s="12"/>
      <c r="E69" s="12" t="str">
        <f>IF(D69="X",100*0.25,"")</f>
        <v/>
      </c>
      <c r="F69" s="12" t="s">
        <v>63</v>
      </c>
      <c r="G69" s="12">
        <f>IF(F69="X",60*0.25,"")</f>
        <v>15</v>
      </c>
      <c r="H69" s="12" t="str">
        <f t="shared" ref="H68:H72" si="24">IF($C69=ML,"X","")</f>
        <v/>
      </c>
      <c r="I69" s="12" t="str">
        <f>IF(H69="X",30*0.25,"")</f>
        <v/>
      </c>
      <c r="J69" s="12" t="str">
        <f t="shared" si="22"/>
        <v/>
      </c>
      <c r="K69" s="12" t="str">
        <f t="shared" si="23"/>
        <v/>
      </c>
    </row>
    <row r="70" spans="1:11" ht="24" customHeight="1" x14ac:dyDescent="0.2">
      <c r="A70" s="40"/>
      <c r="B70" s="18" t="str">
        <f>RUBRICA!A6</f>
        <v>3. Responde las preguntas realizadas por la comisión, cumpliendo con los estándares de calidad de la disciplina.</v>
      </c>
      <c r="C70" s="16" t="s">
        <v>8</v>
      </c>
      <c r="D70" s="12"/>
      <c r="E70" s="12" t="str">
        <f>IF(D70="X",100*0.2,"")</f>
        <v/>
      </c>
      <c r="F70" s="12"/>
      <c r="G70" s="12" t="str">
        <f>IF(F70="X",60*0.2,"")</f>
        <v/>
      </c>
      <c r="H70" s="12" t="s">
        <v>63</v>
      </c>
      <c r="I70" s="12">
        <f>IF(H70="X",30*0.2,"")</f>
        <v>6</v>
      </c>
      <c r="J70" s="12" t="str">
        <f t="shared" si="22"/>
        <v/>
      </c>
      <c r="K70" s="12" t="str">
        <f t="shared" si="23"/>
        <v/>
      </c>
    </row>
    <row r="71" spans="1:11" ht="24" customHeight="1" x14ac:dyDescent="0.2">
      <c r="A71" s="40"/>
      <c r="B71" s="18" t="str">
        <f>RUBRICA!A7</f>
        <v>4. Expone el Proyecto APT, considerando el formato y el tiempo establecido para la presentación.</v>
      </c>
      <c r="C71" s="16" t="s">
        <v>8</v>
      </c>
      <c r="D71" s="12" t="str">
        <f t="shared" ref="D71" si="25">IF($C71=CL,"X","")</f>
        <v>X</v>
      </c>
      <c r="E71" s="12">
        <f>IF(D71="X",100*0.05,"")</f>
        <v>5</v>
      </c>
      <c r="F71" s="12" t="str">
        <f t="shared" ref="F71" si="26">IF($C71=L,"X","")</f>
        <v/>
      </c>
      <c r="G71" s="12" t="str">
        <f>IF(F71="X",60*0.05,"")</f>
        <v/>
      </c>
      <c r="H71" s="12" t="str">
        <f t="shared" si="24"/>
        <v/>
      </c>
      <c r="I71" s="12" t="str">
        <f>IF(H71="X",30*0.05,"")</f>
        <v/>
      </c>
      <c r="J71" s="12" t="str">
        <f t="shared" si="22"/>
        <v/>
      </c>
      <c r="K71" s="12" t="str">
        <f t="shared" si="23"/>
        <v/>
      </c>
    </row>
    <row r="72" spans="1:11" ht="24" customHeight="1" x14ac:dyDescent="0.2">
      <c r="A72" s="40"/>
      <c r="B72" s="18" t="str">
        <f>RUBRICA!A8</f>
        <v>5. Expresa sus ideas con fluidez, claridad y precisión, utilizando lenguaje técnico propio de la disciplina.</v>
      </c>
      <c r="C72" s="16" t="s">
        <v>8</v>
      </c>
      <c r="D72" s="12"/>
      <c r="E72" s="12" t="str">
        <f>IF(D72="X",100*0.05,"")</f>
        <v/>
      </c>
      <c r="F72" s="12" t="s">
        <v>63</v>
      </c>
      <c r="G72" s="12">
        <f>IF(F72="X",60*0.05,"")</f>
        <v>3</v>
      </c>
      <c r="H72" s="12" t="str">
        <f t="shared" si="24"/>
        <v/>
      </c>
      <c r="I72" s="12" t="str">
        <f>IF(H72="X",30*0.05,"")</f>
        <v/>
      </c>
      <c r="J72" s="12" t="str">
        <f t="shared" si="22"/>
        <v/>
      </c>
      <c r="K72" s="12" t="str">
        <f t="shared" si="23"/>
        <v/>
      </c>
    </row>
    <row r="73" spans="1:11" ht="24" customHeight="1" x14ac:dyDescent="0.2">
      <c r="A73" s="40"/>
      <c r="B73" s="18" t="str">
        <f>RUBRICA!A9</f>
        <v>6. Entrega la documentación y evidencias requerida por la asignatura de acuerdo a la estructura y nombres solicitados, guardando todas las evidencias de avances en Git</v>
      </c>
      <c r="C73" s="16" t="s">
        <v>8</v>
      </c>
      <c r="D73" s="12" t="str">
        <f>IF($C73=CL,"X","")</f>
        <v>X</v>
      </c>
      <c r="E73" s="12">
        <f>IF(D73="X",100*0.2,"")</f>
        <v>20</v>
      </c>
      <c r="F73" s="12" t="str">
        <f>IF($C73=L,"X","")</f>
        <v/>
      </c>
      <c r="G73" s="12" t="str">
        <f>IF(F73="X",60*0.2,"")</f>
        <v/>
      </c>
      <c r="H73" s="12" t="str">
        <f>IF($C73=ML,"X","")</f>
        <v/>
      </c>
      <c r="I73" s="12" t="str">
        <f>IF(H73="X",30*0.2,"")</f>
        <v/>
      </c>
      <c r="J73" s="12" t="str">
        <f>IF($C73=NL,"X","")</f>
        <v/>
      </c>
      <c r="K73" s="12" t="str">
        <f t="shared" si="23"/>
        <v/>
      </c>
    </row>
    <row r="74" spans="1:11" ht="24" customHeight="1" x14ac:dyDescent="0.2">
      <c r="A74" s="40"/>
      <c r="B74" s="18" t="str">
        <f>RUBRICA!A10</f>
        <v xml:space="preserve">7. Expone el tema utilizando un lenguaje técnico disciplinar al presentar la propuesta y responde evidenciando un manejo de la información. </v>
      </c>
      <c r="C74" s="16" t="s">
        <v>8</v>
      </c>
      <c r="D74" s="12"/>
      <c r="E74" s="12" t="str">
        <f>IF(D74="X",100*0.1,"")</f>
        <v/>
      </c>
      <c r="F74" s="12" t="s">
        <v>63</v>
      </c>
      <c r="G74" s="12">
        <f>IF(F74="X",60*0.1,"")</f>
        <v>6</v>
      </c>
      <c r="H74" s="12" t="str">
        <f>IF($C74=ML,"X","")</f>
        <v/>
      </c>
      <c r="I74" s="12" t="str">
        <f>IF(H74="X",30*0.1,"")</f>
        <v/>
      </c>
      <c r="J74" s="12" t="str">
        <f>IF($C74=NL,"X","")</f>
        <v/>
      </c>
      <c r="K74" s="12" t="str">
        <f t="shared" si="23"/>
        <v/>
      </c>
    </row>
    <row r="75" spans="1:11" ht="24" customHeight="1" x14ac:dyDescent="0.25">
      <c r="A75" s="39"/>
      <c r="B75" s="17" t="s">
        <v>12</v>
      </c>
      <c r="C75" s="21">
        <f>E75+G75+I75+K75</f>
        <v>59.5</v>
      </c>
      <c r="D75" s="13"/>
      <c r="E75" s="13">
        <f>SUM(E68:E74)</f>
        <v>25</v>
      </c>
      <c r="F75" s="13"/>
      <c r="G75" s="13">
        <f>SUM(G68:G74)</f>
        <v>24</v>
      </c>
      <c r="H75" s="13"/>
      <c r="I75" s="13">
        <f>SUM(I68:I74)</f>
        <v>10.5</v>
      </c>
      <c r="J75" s="13"/>
      <c r="K75" s="13">
        <f>SUM(K68:K74)</f>
        <v>0</v>
      </c>
    </row>
    <row r="76" spans="1:11" ht="24" customHeight="1" x14ac:dyDescent="0.25">
      <c r="A76" s="41"/>
      <c r="B76" s="20" t="s">
        <v>13</v>
      </c>
      <c r="C76" s="14">
        <f>VLOOKUP(C75,ESCALA_IEP!A54:B254,2,FALSE)</f>
        <v>4</v>
      </c>
    </row>
    <row r="77" spans="1:11" ht="15.75" customHeight="1" x14ac:dyDescent="0.2"/>
    <row r="78" spans="1:11" ht="15.75" customHeight="1" x14ac:dyDescent="0.2"/>
    <row r="79" spans="1:11" ht="24" customHeight="1" x14ac:dyDescent="0.2">
      <c r="A79" s="47" t="s">
        <v>16</v>
      </c>
      <c r="B79" s="11" t="str">
        <f>B6</f>
        <v>NICOLAS ANTONIO  SIERRA ANDRADE</v>
      </c>
      <c r="C79" s="42" t="s">
        <v>5</v>
      </c>
      <c r="D79" s="43" t="s">
        <v>6</v>
      </c>
      <c r="E79" s="44"/>
      <c r="F79" s="44"/>
      <c r="G79" s="44"/>
      <c r="H79" s="44"/>
      <c r="I79" s="44"/>
      <c r="J79" s="44"/>
      <c r="K79" s="45"/>
    </row>
    <row r="80" spans="1:11" ht="24" customHeight="1" x14ac:dyDescent="0.2">
      <c r="A80" s="39"/>
      <c r="B80" s="15" t="s">
        <v>7</v>
      </c>
      <c r="C80" s="41"/>
      <c r="D80" s="43" t="s">
        <v>8</v>
      </c>
      <c r="E80" s="45"/>
      <c r="F80" s="43" t="s">
        <v>9</v>
      </c>
      <c r="G80" s="45"/>
      <c r="H80" s="46" t="s">
        <v>10</v>
      </c>
      <c r="I80" s="45"/>
      <c r="J80" s="43" t="s">
        <v>11</v>
      </c>
      <c r="K80" s="45"/>
    </row>
    <row r="81" spans="1:11" ht="24" customHeight="1" x14ac:dyDescent="0.2">
      <c r="A81" s="40"/>
      <c r="B81" s="18" t="str">
        <f>RUBRICA!A4</f>
        <v xml:space="preserve">1. Presenta el proyecto considerando la relevancia, objetivos, metodología y desarrollo, de acuerdo a los estándares de calidad de la disciplina. </v>
      </c>
      <c r="C81" s="16" t="s">
        <v>8</v>
      </c>
      <c r="D81" s="12"/>
      <c r="E81" s="12" t="str">
        <f>IF(D81="X",100*0.15,"")</f>
        <v/>
      </c>
      <c r="F81" s="12"/>
      <c r="G81" s="12" t="str">
        <f>IF(F81="X",60*0.15,"")</f>
        <v/>
      </c>
      <c r="H81" s="12" t="s">
        <v>63</v>
      </c>
      <c r="I81" s="12">
        <f>IF(H81="X",30*0.15,"")</f>
        <v>4.5</v>
      </c>
      <c r="J81" s="12" t="str">
        <f t="shared" ref="J81:J85" si="27">IF($C81=NL,"X","")</f>
        <v/>
      </c>
      <c r="K81" s="12" t="str">
        <f t="shared" ref="K81:K87" si="28">IF($J81="X",0,"")</f>
        <v/>
      </c>
    </row>
    <row r="82" spans="1:11" ht="24" customHeight="1" x14ac:dyDescent="0.2">
      <c r="A82" s="40"/>
      <c r="B82" s="18" t="str">
        <f>RUBRICA!A5</f>
        <v xml:space="preserve">2. Presenta las evidencias del Proyecto APT, dando cuenta del cumplimiento de los objetivos y de acuerdo a los estándares de la disciplina. </v>
      </c>
      <c r="C82" s="16" t="s">
        <v>8</v>
      </c>
      <c r="D82" s="12"/>
      <c r="E82" s="12" t="str">
        <f>IF(D82="X",100*0.25,"")</f>
        <v/>
      </c>
      <c r="F82" s="12" t="s">
        <v>63</v>
      </c>
      <c r="G82" s="12">
        <f>IF(F82="X",60*0.25,"")</f>
        <v>15</v>
      </c>
      <c r="H82" s="12" t="str">
        <f t="shared" ref="H81:H85" si="29">IF($C82=ML,"X","")</f>
        <v/>
      </c>
      <c r="I82" s="12" t="str">
        <f>IF(H82="X",30*0.25,"")</f>
        <v/>
      </c>
      <c r="J82" s="12" t="str">
        <f t="shared" si="27"/>
        <v/>
      </c>
      <c r="K82" s="12" t="str">
        <f t="shared" si="28"/>
        <v/>
      </c>
    </row>
    <row r="83" spans="1:11" ht="24" customHeight="1" x14ac:dyDescent="0.2">
      <c r="A83" s="40"/>
      <c r="B83" s="18" t="str">
        <f>RUBRICA!A6</f>
        <v>3. Responde las preguntas realizadas por la comisión, cumpliendo con los estándares de calidad de la disciplina.</v>
      </c>
      <c r="C83" s="16" t="s">
        <v>8</v>
      </c>
      <c r="D83" s="12"/>
      <c r="E83" s="12" t="str">
        <f>IF(D83="X",100*0.2,"")</f>
        <v/>
      </c>
      <c r="F83" s="12"/>
      <c r="G83" s="12" t="str">
        <f>IF(F83="X",60*0.2,"")</f>
        <v/>
      </c>
      <c r="H83" s="12" t="s">
        <v>63</v>
      </c>
      <c r="I83" s="12">
        <f>IF(H83="X",30*0.2,"")</f>
        <v>6</v>
      </c>
      <c r="J83" s="12" t="str">
        <f t="shared" si="27"/>
        <v/>
      </c>
      <c r="K83" s="12" t="str">
        <f t="shared" si="28"/>
        <v/>
      </c>
    </row>
    <row r="84" spans="1:11" ht="24" customHeight="1" x14ac:dyDescent="0.2">
      <c r="A84" s="40"/>
      <c r="B84" s="18" t="str">
        <f>RUBRICA!A7</f>
        <v>4. Expone el Proyecto APT, considerando el formato y el tiempo establecido para la presentación.</v>
      </c>
      <c r="C84" s="16" t="s">
        <v>8</v>
      </c>
      <c r="D84" s="12" t="str">
        <f t="shared" ref="D84" si="30">IF($C84=CL,"X","")</f>
        <v>X</v>
      </c>
      <c r="E84" s="12">
        <f>IF(D84="X",100*0.05,"")</f>
        <v>5</v>
      </c>
      <c r="F84" s="12" t="str">
        <f t="shared" ref="F84" si="31">IF($C84=L,"X","")</f>
        <v/>
      </c>
      <c r="G84" s="12" t="str">
        <f>IF(F84="X",60*0.05,"")</f>
        <v/>
      </c>
      <c r="H84" s="12" t="str">
        <f t="shared" si="29"/>
        <v/>
      </c>
      <c r="I84" s="12" t="str">
        <f>IF(H84="X",30*0.05,"")</f>
        <v/>
      </c>
      <c r="J84" s="12" t="str">
        <f t="shared" si="27"/>
        <v/>
      </c>
      <c r="K84" s="12" t="str">
        <f t="shared" si="28"/>
        <v/>
      </c>
    </row>
    <row r="85" spans="1:11" ht="24" customHeight="1" x14ac:dyDescent="0.2">
      <c r="A85" s="40"/>
      <c r="B85" s="18" t="str">
        <f>RUBRICA!A8</f>
        <v>5. Expresa sus ideas con fluidez, claridad y precisión, utilizando lenguaje técnico propio de la disciplina.</v>
      </c>
      <c r="C85" s="16" t="s">
        <v>8</v>
      </c>
      <c r="D85" s="12"/>
      <c r="E85" s="12" t="str">
        <f>IF(D85="X",100*0.05,"")</f>
        <v/>
      </c>
      <c r="F85" s="12" t="s">
        <v>63</v>
      </c>
      <c r="G85" s="12">
        <f>IF(F85="X",60*0.05,"")</f>
        <v>3</v>
      </c>
      <c r="H85" s="12" t="str">
        <f t="shared" si="29"/>
        <v/>
      </c>
      <c r="I85" s="12" t="str">
        <f>IF(H85="X",30*0.05,"")</f>
        <v/>
      </c>
      <c r="J85" s="12" t="str">
        <f t="shared" si="27"/>
        <v/>
      </c>
      <c r="K85" s="12" t="str">
        <f t="shared" si="28"/>
        <v/>
      </c>
    </row>
    <row r="86" spans="1:11" ht="24" customHeight="1" x14ac:dyDescent="0.2">
      <c r="A86" s="40"/>
      <c r="B86" s="18" t="str">
        <f>RUBRICA!A9</f>
        <v>6. Entrega la documentación y evidencias requerida por la asignatura de acuerdo a la estructura y nombres solicitados, guardando todas las evidencias de avances en Git</v>
      </c>
      <c r="C86" s="16" t="s">
        <v>8</v>
      </c>
      <c r="D86" s="12" t="str">
        <f>IF($C86=CL,"X","")</f>
        <v>X</v>
      </c>
      <c r="E86" s="12">
        <f>IF(D86="X",100*0.2,"")</f>
        <v>20</v>
      </c>
      <c r="F86" s="12" t="str">
        <f>IF($C86=L,"X","")</f>
        <v/>
      </c>
      <c r="G86" s="12" t="str">
        <f>IF(F86="X",60*0.2,"")</f>
        <v/>
      </c>
      <c r="H86" s="12" t="str">
        <f>IF($C86=ML,"X","")</f>
        <v/>
      </c>
      <c r="I86" s="12" t="str">
        <f>IF(H86="X",30*0.2,"")</f>
        <v/>
      </c>
      <c r="J86" s="12" t="str">
        <f>IF($C86=NL,"X","")</f>
        <v/>
      </c>
      <c r="K86" s="12" t="str">
        <f t="shared" si="28"/>
        <v/>
      </c>
    </row>
    <row r="87" spans="1:11" ht="24" customHeight="1" x14ac:dyDescent="0.2">
      <c r="A87" s="40"/>
      <c r="B87" s="18" t="str">
        <f>RUBRICA!A10</f>
        <v xml:space="preserve">7. Expone el tema utilizando un lenguaje técnico disciplinar al presentar la propuesta y responde evidenciando un manejo de la información. </v>
      </c>
      <c r="C87" s="16" t="s">
        <v>8</v>
      </c>
      <c r="D87" s="12"/>
      <c r="E87" s="12" t="str">
        <f>IF(D87="X",100*0.1,"")</f>
        <v/>
      </c>
      <c r="F87" s="12" t="s">
        <v>63</v>
      </c>
      <c r="G87" s="12">
        <f>IF(F87="X",60*0.1,"")</f>
        <v>6</v>
      </c>
      <c r="H87" s="12" t="str">
        <f>IF($C87=ML,"X","")</f>
        <v/>
      </c>
      <c r="I87" s="12" t="str">
        <f>IF(H87="X",30*0.1,"")</f>
        <v/>
      </c>
      <c r="J87" s="12" t="str">
        <f>IF($C87=NL,"X","")</f>
        <v/>
      </c>
      <c r="K87" s="12" t="str">
        <f t="shared" si="28"/>
        <v/>
      </c>
    </row>
    <row r="88" spans="1:11" ht="24" customHeight="1" x14ac:dyDescent="0.25">
      <c r="A88" s="39"/>
      <c r="B88" s="17" t="s">
        <v>12</v>
      </c>
      <c r="C88" s="21">
        <f>E88+G88+I88+K88</f>
        <v>59.5</v>
      </c>
      <c r="D88" s="13"/>
      <c r="E88" s="13">
        <f>SUM(E81:E87)</f>
        <v>25</v>
      </c>
      <c r="F88" s="13"/>
      <c r="G88" s="13">
        <f>SUM(G81:G87)</f>
        <v>24</v>
      </c>
      <c r="H88" s="13"/>
      <c r="I88" s="13">
        <f>SUM(I81:I87)</f>
        <v>10.5</v>
      </c>
      <c r="J88" s="13"/>
      <c r="K88" s="13">
        <f>SUM(K81:K87)</f>
        <v>0</v>
      </c>
    </row>
    <row r="89" spans="1:11" ht="24" customHeight="1" x14ac:dyDescent="0.25">
      <c r="A89" s="41"/>
      <c r="B89" s="20" t="s">
        <v>13</v>
      </c>
      <c r="C89" s="14">
        <f>VLOOKUP(C88,ESCALA_IEP!A67:B267,2,FALSE)</f>
        <v>4</v>
      </c>
    </row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</sheetData>
  <mergeCells count="42">
    <mergeCell ref="A79:A89"/>
    <mergeCell ref="C79:C80"/>
    <mergeCell ref="D79:K79"/>
    <mergeCell ref="D80:E80"/>
    <mergeCell ref="F80:G80"/>
    <mergeCell ref="H80:I80"/>
    <mergeCell ref="J80:K80"/>
    <mergeCell ref="A66:A76"/>
    <mergeCell ref="C66:C67"/>
    <mergeCell ref="D66:K66"/>
    <mergeCell ref="D67:E67"/>
    <mergeCell ref="F67:G67"/>
    <mergeCell ref="H67:I67"/>
    <mergeCell ref="J67:K67"/>
    <mergeCell ref="D23:K23"/>
    <mergeCell ref="D24:E24"/>
    <mergeCell ref="F24:G24"/>
    <mergeCell ref="H24:I24"/>
    <mergeCell ref="J24:K24"/>
    <mergeCell ref="A53:A63"/>
    <mergeCell ref="C53:C54"/>
    <mergeCell ref="D53:K53"/>
    <mergeCell ref="D54:E54"/>
    <mergeCell ref="F54:G54"/>
    <mergeCell ref="H54:I54"/>
    <mergeCell ref="J54:K54"/>
    <mergeCell ref="A10:A20"/>
    <mergeCell ref="C36:C37"/>
    <mergeCell ref="D36:K36"/>
    <mergeCell ref="D37:E37"/>
    <mergeCell ref="F37:G37"/>
    <mergeCell ref="H37:I37"/>
    <mergeCell ref="J37:K37"/>
    <mergeCell ref="C10:C11"/>
    <mergeCell ref="D11:E11"/>
    <mergeCell ref="D10:K10"/>
    <mergeCell ref="F11:G11"/>
    <mergeCell ref="H11:I11"/>
    <mergeCell ref="J11:K11"/>
    <mergeCell ref="A36:A46"/>
    <mergeCell ref="A23:A33"/>
    <mergeCell ref="C23:C24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C12:C18 C25:C31 C38:C44 C55:C61 C68:C74 C81:C87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ht="16" x14ac:dyDescent="0.2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">
      <c r="A3" s="49"/>
      <c r="B3" s="54"/>
      <c r="C3" s="54"/>
      <c r="D3" s="26">
        <v>0.3</v>
      </c>
      <c r="E3" s="26">
        <v>0</v>
      </c>
      <c r="F3" s="49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60</v>
      </c>
      <c r="B1" s="4" t="s">
        <v>12</v>
      </c>
      <c r="C1" s="5"/>
      <c r="D1" s="5"/>
      <c r="E1" s="6"/>
    </row>
    <row r="2" spans="1:5" ht="49" thickBot="1" x14ac:dyDescent="0.25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Rodrigo Silva</cp:lastModifiedBy>
  <cp:revision/>
  <dcterms:created xsi:type="dcterms:W3CDTF">2023-08-07T04:08:01Z</dcterms:created>
  <dcterms:modified xsi:type="dcterms:W3CDTF">2024-12-10T16:22:09Z</dcterms:modified>
  <cp:category/>
  <cp:contentStatus/>
</cp:coreProperties>
</file>